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25.xml" ContentType="application/vnd.openxmlformats-officedocument.spreadsheetml.revisionLog+xml"/>
  <Override PartName="/xl/revisions/revisionLog2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УЭ\ОТДЕЛ АНАЛИТИКИ\МУНИЦИПАЛЬНЫЕ и ГОС. ПРОГРАММЫ\Годовой отчет о ходе реализации и оценке эффективности МП за 2024 год\Для размещения на сайте\Замена на сайте после правок структур\"/>
    </mc:Choice>
  </mc:AlternateContent>
  <bookViews>
    <workbookView xWindow="0" yWindow="0" windowWidth="25275" windowHeight="12150"/>
  </bookViews>
  <sheets>
    <sheet name="Приложение 1" sheetId="1" r:id="rId1"/>
    <sheet name="удалить лист " sheetId="2" r:id="rId2"/>
  </sheets>
  <definedNames>
    <definedName name="_xlnm._FilterDatabase" localSheetId="0" hidden="1">'Приложение 1'!$D$1:$D$773</definedName>
    <definedName name="Z_027080AE_4626_43D6_8D95_605799A44863_.wvu.FilterData" localSheetId="0" hidden="1">'Приложение 1'!$A$6:$E$770</definedName>
    <definedName name="Z_0579CD8E_2EDE_4800_A14F_1CC1D22D45E1_.wvu.FilterData" localSheetId="0" hidden="1">'Приложение 1'!$A$6:$E$770</definedName>
    <definedName name="Z_05C1D186_62FF_4434_92D2_3AAA3F342360_.wvu.FilterData" localSheetId="0" hidden="1">'Приложение 1'!$D$1:$D$773</definedName>
    <definedName name="Z_0DA15C6E_E3C0_4BC3_A805_04143F7D23AE_.wvu.FilterData" localSheetId="0" hidden="1">'Приложение 1'!$D$1:$D$773</definedName>
    <definedName name="Z_0F01BEB9_15E5_4641_824E_ACF0F2E623CF_.wvu.FilterData" localSheetId="0" hidden="1">'Приложение 1'!$A$6:$E$770</definedName>
    <definedName name="Z_10610988_B7D0_46D7_B8FD_DA5F72A4893C_.wvu.PrintArea" localSheetId="0" hidden="1">'Приложение 1'!$A$1:$E$770</definedName>
    <definedName name="Z_10610988_B7D0_46D7_B8FD_DA5F72A4893C_.wvu.PrintTitles" localSheetId="0" hidden="1">'Приложение 1'!$5:$6</definedName>
    <definedName name="Z_10610988_B7D0_46D7_B8FD_DA5F72A4893C_.wvu.Rows" localSheetId="0" hidden="1">'Приложение 1'!#REF!,'Приложение 1'!#REF!,'Приложение 1'!#REF!,'Приложение 1'!$282:$282,'Приложение 1'!$286:$286,'Приложение 1'!#REF!,'Приложение 1'!#REF!,'Приложение 1'!$762:$762</definedName>
    <definedName name="Z_161695C3_1CE5_4E5C_AD86_E27CE310F608_.wvu.FilterData" localSheetId="0" hidden="1">'Приложение 1'!$A$6:$E$770</definedName>
    <definedName name="Z_161695C3_1CE5_4E5C_AD86_E27CE310F608_.wvu.PrintArea" localSheetId="0" hidden="1">'Приложение 1'!$A$1:$E$770</definedName>
    <definedName name="Z_161695C3_1CE5_4E5C_AD86_E27CE310F608_.wvu.PrintTitles" localSheetId="0" hidden="1">'Приложение 1'!$5:$6</definedName>
    <definedName name="Z_1643B05E_1907_4A06_B0B3_934902882646_.wvu.FilterData" localSheetId="0" hidden="1">'Приложение 1'!$D$1:$D$773</definedName>
    <definedName name="Z_1B52DA7E_40D0_4307_9FE4_C374176ACFD2_.wvu.FilterData" localSheetId="0" hidden="1">'Приложение 1'!$D$1:$D$773</definedName>
    <definedName name="Z_1E6E4D55_75A6_4C45_AA86_C960D618B979_.wvu.FilterData" localSheetId="0" hidden="1">'Приложение 1'!$A$6:$E$770</definedName>
    <definedName name="Z_28EC3B34_324A_4D2F_8C31_5D3D05A95318_.wvu.FilterData" localSheetId="0" hidden="1">'Приложение 1'!$A$6:$E$770</definedName>
    <definedName name="Z_29F2F343_E3BD_4935_9726_11E7AE95E595_.wvu.FilterData" localSheetId="0" hidden="1">'Приложение 1'!$D$1:$D$773</definedName>
    <definedName name="Z_3031AB16_C8B3_4143_AB88_992EA3B4FB71_.wvu.FilterData" localSheetId="0" hidden="1">'Приложение 1'!$D$1:$D$773</definedName>
    <definedName name="Z_30B61513_FD84_49BD_9703_D260BDEFB123_.wvu.FilterData" localSheetId="0" hidden="1">'Приложение 1'!$D$1:$D$773</definedName>
    <definedName name="Z_319A27AB_3963_4F32_A56F_FC4439EEADFC_.wvu.FilterData" localSheetId="0" hidden="1">'Приложение 1'!$A$6:$E$770</definedName>
    <definedName name="Z_3693EDC1_FD1C_4AF3_912C_19CDCDBFB43C_.wvu.FilterData" localSheetId="0" hidden="1">'Приложение 1'!$A$6:$E$770</definedName>
    <definedName name="Z_3693EDC1_FD1C_4AF3_912C_19CDCDBFB43C_.wvu.PrintArea" localSheetId="0" hidden="1">'Приложение 1'!$A$1:$E$770</definedName>
    <definedName name="Z_3693EDC1_FD1C_4AF3_912C_19CDCDBFB43C_.wvu.PrintTitles" localSheetId="0" hidden="1">'Приложение 1'!$5:$6</definedName>
    <definedName name="Z_3959441F_742C_4955_B46E_54F321581C55_.wvu.FilterData" localSheetId="0" hidden="1">'Приложение 1'!$A$6:$E$770</definedName>
    <definedName name="Z_4BF6DAC4_9E4F_4118_B92D_31B377B6ABE8_.wvu.FilterData" localSheetId="0" hidden="1">'Приложение 1'!$A$6:$E$770</definedName>
    <definedName name="Z_51545E96_D7F6_4373_8A14_2BDA2AB3B4E6_.wvu.FilterData" localSheetId="0" hidden="1">'Приложение 1'!$A$6:$E$770</definedName>
    <definedName name="Z_549370A0_3187_4544_8416_1F2763422C31_.wvu.FilterData" localSheetId="0" hidden="1">'Приложение 1'!$A$6:$E$770</definedName>
    <definedName name="Z_5631C949_8BFC_4C4A_B571_5033F16E7E9A_.wvu.FilterData" localSheetId="0" hidden="1">'Приложение 1'!$D$1:$D$773</definedName>
    <definedName name="Z_57E6AA82_5213_42F8_BA46_E82F1070869C_.wvu.FilterData" localSheetId="0" hidden="1">'Приложение 1'!$D$1:$D$773</definedName>
    <definedName name="Z_61608B9A_4DF0_49F2_B4C8_EC61EE9BFAB9_.wvu.FilterData" localSheetId="0" hidden="1">'Приложение 1'!$D$1:$D$773</definedName>
    <definedName name="Z_6297A5E8_FF55_49F1_9F51_E3D110BD5B97_.wvu.FilterData" localSheetId="0" hidden="1">'Приложение 1'!$D$1:$D$773</definedName>
    <definedName name="Z_64C9FC50_AA73_4378_AD8C_00E6320C2FEE_.wvu.FilterData" localSheetId="0" hidden="1">'Приложение 1'!$D$1:$D$773</definedName>
    <definedName name="Z_66861D3D_4E71_44F9_AD6E_D54257CABA66_.wvu.FilterData" localSheetId="0" hidden="1">'Приложение 1'!$A$6:$E$770</definedName>
    <definedName name="Z_6780F491_BB04_44DA_AC80_3FD5E6C8A969_.wvu.FilterData" localSheetId="0" hidden="1">'Приложение 1'!$A$6:$E$770</definedName>
    <definedName name="Z_6D49F44D_DF55_42F5_A9F4_4DD1ACF593C5_.wvu.FilterData" localSheetId="0" hidden="1">'Приложение 1'!$D$1:$D$773</definedName>
    <definedName name="Z_728209A2_2D96_4AD5_ABF1_75D9CEAF8A2F_.wvu.FilterData" localSheetId="0" hidden="1">'Приложение 1'!$D$1:$D$773</definedName>
    <definedName name="Z_72CF9074_8B26_418E_A571_93713F5C4DDB_.wvu.FilterData" localSheetId="0" hidden="1">'Приложение 1'!$D$1:$D$773</definedName>
    <definedName name="Z_7C56E307_557B_406E_8C63_0FB63D8A88F1_.wvu.FilterData" localSheetId="0" hidden="1">'Приложение 1'!$D$1:$D$773</definedName>
    <definedName name="Z_7EFB992A_5645_4F29_95A8_993A90C7BBCC_.wvu.FilterData" localSheetId="0" hidden="1">'Приложение 1'!$A$6:$E$770</definedName>
    <definedName name="Z_7EFB992A_5645_4F29_95A8_993A90C7BBCC_.wvu.PrintArea" localSheetId="0" hidden="1">'Приложение 1'!$A$1:$E$770</definedName>
    <definedName name="Z_7EFB992A_5645_4F29_95A8_993A90C7BBCC_.wvu.PrintTitles" localSheetId="0" hidden="1">'Приложение 1'!$5:$6</definedName>
    <definedName name="Z_7FD54C8A_4107_4C91_A5B8_178D6EE28C77_.wvu.FilterData" localSheetId="0" hidden="1">'Приложение 1'!$A$6:$E$770</definedName>
    <definedName name="Z_81252870_18CB_4AEE_AF28_89DC02D9C22C_.wvu.FilterData" localSheetId="0" hidden="1">'Приложение 1'!$A$6:$E$770</definedName>
    <definedName name="Z_8125FB6A_9E40_4254_BB4B_4710EE671950_.wvu.FilterData" localSheetId="0" hidden="1">'Приложение 1'!$A$6:$E$770</definedName>
    <definedName name="Z_8343ABEC_94ED_450C_8BE5_ACF5423D8AAF_.wvu.FilterData" localSheetId="0" hidden="1">'Приложение 1'!$A$6:$E$770</definedName>
    <definedName name="Z_8365AB7C_14E4_41D3_A2A2_520CB383A047_.wvu.FilterData" localSheetId="0" hidden="1">'Приложение 1'!$A$6:$E$770</definedName>
    <definedName name="Z_8AFDD8E3_A238_4C7F_A6D0_CEE120C39C94_.wvu.FilterData" localSheetId="0" hidden="1">'Приложение 1'!$A$6:$E$770</definedName>
    <definedName name="Z_8B14D892_232D_4064_BE05_0EC4C8115B75_.wvu.FilterData" localSheetId="0" hidden="1">'Приложение 1'!$A$6:$E$770</definedName>
    <definedName name="Z_9371457F_479C_429C_A7DB_E6B8F4158107_.wvu.FilterData" localSheetId="0" hidden="1">'Приложение 1'!$D$1:$D$773</definedName>
    <definedName name="Z_93BB9AA7_7452_49F3_AA30_2CD5707C5F5B_.wvu.FilterData" localSheetId="0" hidden="1">'Приложение 1'!$A$6:$E$770</definedName>
    <definedName name="Z_9501A75B_B626_4073_A678_CADC9A74049D_.wvu.FilterData" localSheetId="0" hidden="1">'Приложение 1'!$A$6:$E$770</definedName>
    <definedName name="Z_9561E1DA_B33F_4507_8FCD_307C71D9B236_.wvu.FilterData" localSheetId="0" hidden="1">'Приложение 1'!$A$6:$E$770</definedName>
    <definedName name="Z_9561E1DA_B33F_4507_8FCD_307C71D9B236_.wvu.PrintArea" localSheetId="0" hidden="1">'Приложение 1'!$A$1:$E$770</definedName>
    <definedName name="Z_9561E1DA_B33F_4507_8FCD_307C71D9B236_.wvu.PrintTitles" localSheetId="0" hidden="1">'Приложение 1'!$5:$6</definedName>
    <definedName name="Z_9B4B5541_D66B_4D16_9290_5291E61CA74B_.wvu.FilterData" localSheetId="0" hidden="1">'Приложение 1'!$D$1:$D$773</definedName>
    <definedName name="Z_A1DC8CE0_05CC_41C3_BFC7_D6650DF07C57_.wvu.FilterData" localSheetId="0" hidden="1">'Приложение 1'!$D$1:$D$773</definedName>
    <definedName name="Z_A57C7104_EC6A_4D10_8377_D16807026D25_.wvu.FilterData" localSheetId="0" hidden="1">'Приложение 1'!$A$6:$E$770</definedName>
    <definedName name="Z_AF2A77F9_4BD9_4713_B6AC_AB30D1A41538_.wvu.FilterData" localSheetId="0" hidden="1">'Приложение 1'!$A$6:$E$770</definedName>
    <definedName name="Z_AFAF5B27_ECE7_42EF_9831_5CA2694E1F9F_.wvu.FilterData" localSheetId="0" hidden="1">'Приложение 1'!$D$1:$D$773</definedName>
    <definedName name="Z_B23ED657_54C7_48C0_8691_EF3F0B6AF61F_.wvu.FilterData" localSheetId="0" hidden="1">'Приложение 1'!$A$6:$E$770</definedName>
    <definedName name="Z_B38F8C1F_E749_4692_A2B2_0C4BBF76BAA7_.wvu.FilterData" localSheetId="0" hidden="1">'Приложение 1'!$D$1:$D$773</definedName>
    <definedName name="Z_B4284AF3_1066_43E3_850F_987A5D9CB597_.wvu.FilterData" localSheetId="0" hidden="1">'Приложение 1'!$D$1:$D$773</definedName>
    <definedName name="Z_B94AAC2A_FD53_46CC_8C62_7BD07A5CA112_.wvu.FilterData" localSheetId="0" hidden="1">'Приложение 1'!$D$1:$D$773</definedName>
    <definedName name="Z_B9C00713_D332_40AC_8381_A2549C8AAAA8_.wvu.FilterData" localSheetId="0" hidden="1">'Приложение 1'!$D$1:$D$773</definedName>
    <definedName name="Z_BAFE8916_E811_4598_8D6C_E37473C21B0D_.wvu.FilterData" localSheetId="0" hidden="1">'Приложение 1'!$A$6:$E$770</definedName>
    <definedName name="Z_BC582C35_126B_4774_9F3B_E1A318C40D6E_.wvu.FilterData" localSheetId="0" hidden="1">'Приложение 1'!$D$1:$D$773</definedName>
    <definedName name="Z_C2ED1905_4D63_49B8_A682_42ED71D5E9D1_.wvu.FilterData" localSheetId="0" hidden="1">'Приложение 1'!$D$1:$D$773</definedName>
    <definedName name="Z_CB1E8E26_C9C8_4BE7_9036_74B49E080E83_.wvu.FilterData" localSheetId="0" hidden="1">'Приложение 1'!$D$1:$D$773</definedName>
    <definedName name="Z_CB1E8E26_C9C8_4BE7_9036_74B49E080E83_.wvu.PrintArea" localSheetId="0" hidden="1">'Приложение 1'!$A$1:$E$770</definedName>
    <definedName name="Z_CB1E8E26_C9C8_4BE7_9036_74B49E080E83_.wvu.PrintTitles" localSheetId="0" hidden="1">'Приложение 1'!$5:$6</definedName>
    <definedName name="Z_CC863513_19CE_4EC5_BE2B_4A25B0E1E731_.wvu.FilterData" localSheetId="0" hidden="1">'Приложение 1'!$D$1:$D$773</definedName>
    <definedName name="Z_CF9BC17D_A75B_40E2_BF91_14BDB93F576A_.wvu.FilterData" localSheetId="0" hidden="1">'Приложение 1'!$A$319:$E$770</definedName>
    <definedName name="Z_D04442BC_CB1D_4485_98C8_51B560795800_.wvu.FilterData" localSheetId="0" hidden="1">'Приложение 1'!$A$6:$E$770</definedName>
    <definedName name="Z_DC2C0415_0E4E_44A0_9578_7EC058C52DD9_.wvu.FilterData" localSheetId="0" hidden="1">'Приложение 1'!$D$1:$D$773</definedName>
    <definedName name="Z_DCE8CD04_1152_47C7_9E6A_A669261F9FC4_.wvu.FilterData" localSheetId="0" hidden="1">'Приложение 1'!$A$6:$E$770</definedName>
    <definedName name="Z_E068334A_F89C_40FB_AFE9_A7A690292831_.wvu.FilterData" localSheetId="0" hidden="1">'Приложение 1'!$D$1:$D$773</definedName>
    <definedName name="Z_E0E672D2_D8EB_488A_BDC9_64CA76536BA2_.wvu.FilterData" localSheetId="0" hidden="1">'Приложение 1'!$D$1:$D$773</definedName>
    <definedName name="Z_E488BC3C_F512_4AB9_95C1_CE142F3345A9_.wvu.FilterData" localSheetId="0" hidden="1">'Приложение 1'!$D$1:$D$773</definedName>
    <definedName name="Z_E7170C51_9D5A_4A08_B92E_A8EB730D7DEE_.wvu.FilterData" localSheetId="0" hidden="1">'Приложение 1'!$D$1:$D$773</definedName>
    <definedName name="Z_E7170C51_9D5A_4A08_B92E_A8EB730D7DEE_.wvu.PrintArea" localSheetId="0" hidden="1">'Приложение 1'!$A$1:$E$770</definedName>
    <definedName name="Z_E7170C51_9D5A_4A08_B92E_A8EB730D7DEE_.wvu.PrintTitles" localSheetId="0" hidden="1">'Приложение 1'!$5:$6</definedName>
    <definedName name="Z_E72310EC_021A_4FCF_AAB4_016DA7275F02_.wvu.FilterData" localSheetId="0" hidden="1">'Приложение 1'!$D$1:$D$773</definedName>
    <definedName name="Z_E804F883_CA9D_4450_B2B1_A56C9C315ECD_.wvu.FilterData" localSheetId="0" hidden="1">'Приложение 1'!$D$1:$D$773</definedName>
    <definedName name="Z_E804F883_CA9D_4450_B2B1_A56C9C315ECD_.wvu.PrintArea" localSheetId="0" hidden="1">'Приложение 1'!$A$1:$E$770</definedName>
    <definedName name="Z_E804F883_CA9D_4450_B2B1_A56C9C315ECD_.wvu.PrintTitles" localSheetId="0" hidden="1">'Приложение 1'!$5:$6</definedName>
    <definedName name="Z_EF6B6DAF_64D5_4B79_A399_71719F3EF403_.wvu.FilterData" localSheetId="0" hidden="1">'Приложение 1'!$A$6:$E$770</definedName>
    <definedName name="Z_F1965DE3_658C_4E3A_AB65_F0C80792427B_.wvu.FilterData" localSheetId="0" hidden="1">'Приложение 1'!$A$6:$E$770</definedName>
    <definedName name="Z_F3C2DD5A_6595_4EF9_A7BF_F97322683D21_.wvu.FilterData" localSheetId="0" hidden="1">'Приложение 1'!$A$3:$E$770</definedName>
    <definedName name="Z_F888211F_1614_4E10_961E_F6580EC27EFD_.wvu.FilterData" localSheetId="0" hidden="1">'Приложение 1'!$A$6:$E$770</definedName>
    <definedName name="Z_FB5A5339_A53F_49D7_A835_C8973AB33B6E_.wvu.FilterData" localSheetId="0" hidden="1">'Приложение 1'!$A$6:$E$770</definedName>
    <definedName name="Z_FF8E0A13_3F33_46DC_BD65_2A4CDB119D0E_.wvu.FilterData" localSheetId="0" hidden="1">'Приложение 1'!$D$1:$D$773</definedName>
    <definedName name="_xlnm.Print_Titles" localSheetId="0">'Приложение 1'!$5:$6</definedName>
    <definedName name="_xlnm.Print_Area" localSheetId="0">'Приложение 1'!$A$1:$E$770</definedName>
  </definedNames>
  <calcPr calcId="162913"/>
  <customWorkbookViews>
    <customWorkbookView name="Степаненко Наталья Алексеевна - Личное представление" guid="{E804F883-CA9D-4450-B2B1-A56C9C315ECD}" mergeInterval="0" personalView="1" maximized="1" xWindow="-8" yWindow="-8" windowWidth="1936" windowHeight="1048" activeSheetId="1"/>
    <customWorkbookView name="Митина Екатерина Сергеевна - Личное представление" guid="{E7170C51-9D5A-4A08-B92E-A8EB730D7DEE}" mergeInterval="0" personalView="1" windowWidth="1280" windowHeight="1392" activeSheetId="1"/>
    <customWorkbookView name="Саратова Ольга Сергеевна - Личное представление" guid="{3693EDC1-FD1C-4AF3-912C-19CDCDBFB43C}" mergeInterval="0" personalView="1" xWindow="778" yWindow="26" windowWidth="1062" windowHeight="1015" activeSheetId="1"/>
    <customWorkbookView name="Шишкина Юлия Андреева - Личное представление" guid="{7EFB992A-5645-4F29-95A8-993A90C7BBCC}" mergeInterval="0" personalView="1" xWindow="946" yWindow="58" windowWidth="935" windowHeight="889" activeSheetId="1"/>
    <customWorkbookView name="Логинова Ленара Юлдашевна - Личное представление" guid="{10610988-B7D0-46D7-B8FD-DA5F72A4893C}" mergeInterval="0" personalView="1" maximized="1" windowWidth="1916" windowHeight="854" activeSheetId="1"/>
    <customWorkbookView name="XxX - Личное представление" guid="{9561E1DA-B33F-4507-8FCD-307C71D9B236}" mergeInterval="0" personalView="1" windowWidth="960" windowHeight="1040" activeSheetId="1"/>
    <customWorkbookView name="Бондарева Оксана Петровна - Личное представление" guid="{161695C3-1CE5-4E5C-AD86-E27CE310F608}" mergeInterval="0" personalView="1" maximized="1" xWindow="-8" yWindow="-8" windowWidth="1936" windowHeight="1056" activeSheetId="1"/>
    <customWorkbookView name="Цёвка Елена Александровна - Личное представление" guid="{CB1E8E26-C9C8-4BE7-9036-74B49E080E83}" mergeInterval="0" personalView="1" windowWidth="960" windowHeight="1032" activeSheetId="1"/>
  </customWorkbookViews>
</workbook>
</file>

<file path=xl/calcChain.xml><?xml version="1.0" encoding="utf-8"?>
<calcChain xmlns="http://schemas.openxmlformats.org/spreadsheetml/2006/main">
  <c r="B593" i="1" l="1"/>
  <c r="D707" i="1" l="1"/>
  <c r="C33" i="1"/>
  <c r="D554" i="1"/>
  <c r="D553" i="1"/>
  <c r="D552" i="1"/>
  <c r="D551" i="1"/>
  <c r="C550" i="1"/>
  <c r="B550" i="1"/>
  <c r="D549" i="1"/>
  <c r="D548" i="1"/>
  <c r="D547" i="1"/>
  <c r="D546" i="1"/>
  <c r="C545" i="1"/>
  <c r="B545" i="1"/>
  <c r="D544" i="1"/>
  <c r="D543" i="1"/>
  <c r="D541" i="1"/>
  <c r="C540" i="1"/>
  <c r="B540" i="1"/>
  <c r="D539" i="1"/>
  <c r="D538" i="1"/>
  <c r="D537" i="1"/>
  <c r="D536" i="1"/>
  <c r="C535" i="1"/>
  <c r="B535" i="1"/>
  <c r="D533" i="1"/>
  <c r="D532" i="1"/>
  <c r="D531" i="1"/>
  <c r="D530" i="1"/>
  <c r="C529" i="1"/>
  <c r="B529" i="1"/>
  <c r="B528" i="1" s="1"/>
  <c r="D730" i="1"/>
  <c r="D729" i="1"/>
  <c r="D728" i="1"/>
  <c r="D727" i="1"/>
  <c r="C726" i="1"/>
  <c r="B726" i="1"/>
  <c r="D725" i="1"/>
  <c r="D724" i="1"/>
  <c r="D723" i="1"/>
  <c r="D722" i="1"/>
  <c r="C721" i="1"/>
  <c r="B721" i="1"/>
  <c r="D713" i="1"/>
  <c r="D712" i="1"/>
  <c r="D711" i="1"/>
  <c r="D710" i="1"/>
  <c r="C709" i="1"/>
  <c r="B709" i="1"/>
  <c r="D708" i="1"/>
  <c r="D706" i="1"/>
  <c r="D705" i="1"/>
  <c r="C704" i="1"/>
  <c r="B704" i="1"/>
  <c r="D702" i="1"/>
  <c r="D701" i="1"/>
  <c r="D700" i="1"/>
  <c r="D699" i="1"/>
  <c r="C698" i="1"/>
  <c r="B698" i="1"/>
  <c r="D697" i="1"/>
  <c r="D696" i="1"/>
  <c r="D695" i="1"/>
  <c r="D694" i="1"/>
  <c r="C693" i="1"/>
  <c r="B693" i="1"/>
  <c r="D692" i="1"/>
  <c r="D691" i="1"/>
  <c r="D690" i="1"/>
  <c r="D689" i="1"/>
  <c r="C688" i="1"/>
  <c r="B688" i="1"/>
  <c r="B687" i="1" s="1"/>
  <c r="C687" i="1"/>
  <c r="D686" i="1"/>
  <c r="D685" i="1"/>
  <c r="D684" i="1"/>
  <c r="D683" i="1"/>
  <c r="C682" i="1"/>
  <c r="B682" i="1"/>
  <c r="D681" i="1"/>
  <c r="D680" i="1"/>
  <c r="D679" i="1"/>
  <c r="D678" i="1"/>
  <c r="C677" i="1"/>
  <c r="B677" i="1"/>
  <c r="D676" i="1"/>
  <c r="D675" i="1"/>
  <c r="D674" i="1"/>
  <c r="D673" i="1"/>
  <c r="C672" i="1"/>
  <c r="B672" i="1"/>
  <c r="D671" i="1"/>
  <c r="D670" i="1"/>
  <c r="D669" i="1"/>
  <c r="D668" i="1"/>
  <c r="C667" i="1"/>
  <c r="B667" i="1"/>
  <c r="D666" i="1"/>
  <c r="D665" i="1"/>
  <c r="D664" i="1"/>
  <c r="D663" i="1"/>
  <c r="C662" i="1"/>
  <c r="B662" i="1"/>
  <c r="D661" i="1"/>
  <c r="D660" i="1"/>
  <c r="D659" i="1"/>
  <c r="D658" i="1"/>
  <c r="C657" i="1"/>
  <c r="B657" i="1"/>
  <c r="D656" i="1"/>
  <c r="D655" i="1"/>
  <c r="D654" i="1"/>
  <c r="D653" i="1"/>
  <c r="C652" i="1"/>
  <c r="B652" i="1"/>
  <c r="B651" i="1" s="1"/>
  <c r="C651" i="1"/>
  <c r="C703" i="1" l="1"/>
  <c r="D651" i="1"/>
  <c r="D657" i="1"/>
  <c r="D667" i="1"/>
  <c r="D677" i="1"/>
  <c r="D698" i="1"/>
  <c r="D721" i="1"/>
  <c r="B534" i="1"/>
  <c r="D535" i="1"/>
  <c r="D545" i="1"/>
  <c r="D662" i="1"/>
  <c r="D672" i="1"/>
  <c r="D682" i="1"/>
  <c r="D693" i="1"/>
  <c r="B703" i="1"/>
  <c r="D703" i="1" s="1"/>
  <c r="D709" i="1"/>
  <c r="D726" i="1"/>
  <c r="D540" i="1"/>
  <c r="D550" i="1"/>
  <c r="D529" i="1"/>
  <c r="D687" i="1"/>
  <c r="D652" i="1"/>
  <c r="D688" i="1"/>
  <c r="D704" i="1"/>
  <c r="C528" i="1"/>
  <c r="D528" i="1" s="1"/>
  <c r="C534" i="1"/>
  <c r="D534" i="1" s="1"/>
  <c r="C90" i="1" l="1"/>
  <c r="C91" i="1"/>
  <c r="B91" i="1"/>
  <c r="B566" i="1" l="1"/>
  <c r="B763" i="1" l="1"/>
  <c r="B733" i="1"/>
  <c r="B291" i="1"/>
  <c r="C327" i="1"/>
  <c r="C328" i="1"/>
  <c r="B327" i="1"/>
  <c r="B328" i="1"/>
  <c r="C112" i="1"/>
  <c r="C113" i="1"/>
  <c r="B113" i="1"/>
  <c r="B112" i="1"/>
  <c r="C648" i="1"/>
  <c r="B648" i="1"/>
  <c r="C647" i="1"/>
  <c r="B647" i="1"/>
  <c r="C715" i="1" l="1"/>
  <c r="C716" i="1"/>
  <c r="C717" i="1"/>
  <c r="C718" i="1"/>
  <c r="B716" i="1"/>
  <c r="B717" i="1"/>
  <c r="B718" i="1"/>
  <c r="B715" i="1"/>
  <c r="C582" i="1" l="1"/>
  <c r="C583" i="1"/>
  <c r="C584" i="1"/>
  <c r="C585" i="1"/>
  <c r="B583" i="1"/>
  <c r="B584" i="1"/>
  <c r="B585" i="1"/>
  <c r="B582" i="1"/>
  <c r="B561" i="1"/>
  <c r="C475" i="1" l="1"/>
  <c r="B475" i="1"/>
  <c r="C414" i="1"/>
  <c r="C413" i="1"/>
  <c r="C412" i="1"/>
  <c r="C411" i="1"/>
  <c r="B414" i="1"/>
  <c r="B413" i="1"/>
  <c r="B412" i="1"/>
  <c r="B411" i="1"/>
  <c r="B383" i="1"/>
  <c r="C389" i="1"/>
  <c r="D409" i="1"/>
  <c r="D408" i="1"/>
  <c r="D407" i="1"/>
  <c r="D406" i="1"/>
  <c r="C405" i="1"/>
  <c r="C404" i="1" s="1"/>
  <c r="B405" i="1"/>
  <c r="D387" i="1"/>
  <c r="D386" i="1"/>
  <c r="D385" i="1"/>
  <c r="D384" i="1"/>
  <c r="C383" i="1"/>
  <c r="B404" i="1" l="1"/>
  <c r="D383" i="1"/>
  <c r="D405" i="1"/>
  <c r="B90" i="1"/>
  <c r="C88" i="1"/>
  <c r="B88" i="1"/>
  <c r="C89" i="1"/>
  <c r="C51" i="1"/>
  <c r="C46" i="1"/>
  <c r="D37" i="1"/>
  <c r="D34" i="1"/>
  <c r="B89" i="1"/>
  <c r="B77" i="1"/>
  <c r="D19" i="1"/>
  <c r="D18" i="1"/>
  <c r="D17" i="1"/>
  <c r="D16" i="1"/>
  <c r="C15" i="1"/>
  <c r="B15" i="1"/>
  <c r="C188" i="1"/>
  <c r="B188" i="1"/>
  <c r="B187" i="1"/>
  <c r="C187" i="1"/>
  <c r="B186" i="1"/>
  <c r="D187" i="1" l="1"/>
  <c r="D404" i="1"/>
  <c r="B87" i="1"/>
  <c r="D15" i="1"/>
  <c r="B153" i="1"/>
  <c r="D151" i="1"/>
  <c r="D150" i="1"/>
  <c r="D149" i="1"/>
  <c r="D148" i="1"/>
  <c r="C147" i="1"/>
  <c r="B147" i="1"/>
  <c r="B132" i="1"/>
  <c r="D131" i="1"/>
  <c r="D130" i="1"/>
  <c r="D129" i="1"/>
  <c r="D128" i="1"/>
  <c r="C127" i="1"/>
  <c r="B127" i="1"/>
  <c r="D126" i="1"/>
  <c r="D125" i="1"/>
  <c r="D124" i="1"/>
  <c r="D123" i="1"/>
  <c r="C122" i="1"/>
  <c r="B122" i="1"/>
  <c r="D121" i="1"/>
  <c r="C117" i="1"/>
  <c r="B117" i="1"/>
  <c r="D118" i="1"/>
  <c r="D119" i="1"/>
  <c r="D120" i="1"/>
  <c r="C132" i="1"/>
  <c r="D133" i="1"/>
  <c r="D134" i="1"/>
  <c r="D135" i="1"/>
  <c r="D117" i="1" l="1"/>
  <c r="D132" i="1"/>
  <c r="D147" i="1"/>
  <c r="D127" i="1"/>
  <c r="D122" i="1"/>
  <c r="D742" i="1"/>
  <c r="C293" i="1" l="1"/>
  <c r="B293" i="1"/>
  <c r="C292" i="1"/>
  <c r="B292" i="1"/>
  <c r="C291" i="1"/>
  <c r="C290" i="1"/>
  <c r="B290" i="1"/>
  <c r="C310" i="1" l="1"/>
  <c r="C311" i="1"/>
  <c r="B311" i="1"/>
  <c r="B310" i="1"/>
  <c r="C309" i="1"/>
  <c r="B309" i="1"/>
  <c r="C308" i="1"/>
  <c r="B308" i="1"/>
  <c r="B302" i="1"/>
  <c r="B301" i="1" s="1"/>
  <c r="B307" i="1" l="1"/>
  <c r="B242" i="1"/>
  <c r="C200" i="1"/>
  <c r="B200" i="1"/>
  <c r="D200" i="1" l="1"/>
  <c r="D201" i="1"/>
  <c r="B192" i="1"/>
  <c r="D195" i="1"/>
  <c r="C372" i="1" l="1"/>
  <c r="C373" i="1"/>
  <c r="C374" i="1"/>
  <c r="C375" i="1"/>
  <c r="B372" i="1"/>
  <c r="B373" i="1"/>
  <c r="B374" i="1"/>
  <c r="B375" i="1"/>
  <c r="C469" i="1"/>
  <c r="C470" i="1"/>
  <c r="C471" i="1"/>
  <c r="B469" i="1"/>
  <c r="B470" i="1"/>
  <c r="B471" i="1"/>
  <c r="C472" i="1"/>
  <c r="B472" i="1"/>
  <c r="C445" i="1"/>
  <c r="C446" i="1"/>
  <c r="C447" i="1"/>
  <c r="B445" i="1"/>
  <c r="B446" i="1"/>
  <c r="B447" i="1"/>
  <c r="C448" i="1"/>
  <c r="B448" i="1"/>
  <c r="C619" i="1" l="1"/>
  <c r="B646" i="1" l="1"/>
  <c r="C646" i="1"/>
  <c r="C649" i="1"/>
  <c r="B649" i="1"/>
  <c r="C329" i="1" l="1"/>
  <c r="B329" i="1"/>
  <c r="C326" i="1"/>
  <c r="B326" i="1"/>
  <c r="C111" i="1" l="1"/>
  <c r="B111" i="1"/>
  <c r="C114" i="1"/>
  <c r="B114" i="1"/>
  <c r="B714" i="1" l="1"/>
  <c r="B243" i="1"/>
  <c r="C506" i="1" l="1"/>
  <c r="C496" i="1"/>
  <c r="B558" i="1" l="1"/>
  <c r="B557" i="1"/>
  <c r="B244" i="1"/>
  <c r="D519" i="1" l="1"/>
  <c r="C556" i="1" l="1"/>
  <c r="C557" i="1"/>
  <c r="C559" i="1"/>
  <c r="B559" i="1"/>
  <c r="C558" i="1"/>
  <c r="B556" i="1"/>
  <c r="D403" i="1"/>
  <c r="D402" i="1"/>
  <c r="D401" i="1"/>
  <c r="D400" i="1"/>
  <c r="C399" i="1"/>
  <c r="B399" i="1"/>
  <c r="B555" i="1" l="1"/>
  <c r="D556" i="1"/>
  <c r="D559" i="1"/>
  <c r="C410" i="1"/>
  <c r="D558" i="1"/>
  <c r="D557" i="1"/>
  <c r="D399" i="1"/>
  <c r="C555" i="1"/>
  <c r="D555" i="1" l="1"/>
  <c r="C765" i="1" l="1"/>
  <c r="C764" i="1"/>
  <c r="C763" i="1"/>
  <c r="C762" i="1"/>
  <c r="B765" i="1"/>
  <c r="B764" i="1"/>
  <c r="B762" i="1"/>
  <c r="D748" i="1"/>
  <c r="D747" i="1"/>
  <c r="D746" i="1"/>
  <c r="D745" i="1"/>
  <c r="C744" i="1"/>
  <c r="C743" i="1" s="1"/>
  <c r="B744" i="1"/>
  <c r="B743" i="1" s="1"/>
  <c r="D715" i="1" l="1"/>
  <c r="D718" i="1"/>
  <c r="D716" i="1"/>
  <c r="D717" i="1"/>
  <c r="C714" i="1"/>
  <c r="D743" i="1"/>
  <c r="D744" i="1"/>
  <c r="D714" i="1" l="1"/>
  <c r="C480" i="1" l="1"/>
  <c r="C526" i="1"/>
  <c r="C525" i="1"/>
  <c r="B296" i="1"/>
  <c r="B295" i="1" l="1"/>
  <c r="D583" i="1"/>
  <c r="D582" i="1"/>
  <c r="D584" i="1"/>
  <c r="D585" i="1"/>
  <c r="B197" i="1"/>
  <c r="C244" i="1"/>
  <c r="C243" i="1"/>
  <c r="C242" i="1"/>
  <c r="C241" i="1"/>
  <c r="B241" i="1"/>
  <c r="C192" i="1"/>
  <c r="D196" i="1"/>
  <c r="D194" i="1"/>
  <c r="D193" i="1"/>
  <c r="D192" i="1" l="1"/>
  <c r="C240" i="1"/>
  <c r="D625" i="1" l="1"/>
  <c r="D626" i="1"/>
  <c r="D627" i="1"/>
  <c r="D628" i="1"/>
  <c r="C624" i="1"/>
  <c r="B624" i="1"/>
  <c r="D624" i="1" l="1"/>
  <c r="C273" i="1" l="1"/>
  <c r="C274" i="1"/>
  <c r="C275" i="1"/>
  <c r="B273" i="1"/>
  <c r="B274" i="1"/>
  <c r="B275" i="1"/>
  <c r="C272" i="1"/>
  <c r="B272" i="1"/>
  <c r="D257" i="1"/>
  <c r="D258" i="1"/>
  <c r="D259" i="1"/>
  <c r="D260" i="1"/>
  <c r="C256" i="1"/>
  <c r="B256" i="1"/>
  <c r="D256" i="1" l="1"/>
  <c r="D315" i="1" l="1"/>
  <c r="D316" i="1"/>
  <c r="D317" i="1"/>
  <c r="D318" i="1"/>
  <c r="C314" i="1"/>
  <c r="C313" i="1" s="1"/>
  <c r="B314" i="1"/>
  <c r="B313" i="1" s="1"/>
  <c r="D314" i="1" l="1"/>
  <c r="D313" i="1" l="1"/>
  <c r="B588" i="1" l="1"/>
  <c r="C30" i="1" l="1"/>
  <c r="C186" i="1" l="1"/>
  <c r="C189" i="1"/>
  <c r="B189" i="1"/>
  <c r="B185" i="1" l="1"/>
  <c r="D206" i="1" l="1"/>
  <c r="D205" i="1"/>
  <c r="D204" i="1"/>
  <c r="D203" i="1"/>
  <c r="C202" i="1"/>
  <c r="B202" i="1"/>
  <c r="D199" i="1"/>
  <c r="D198" i="1"/>
  <c r="C197" i="1"/>
  <c r="D197" i="1" l="1"/>
  <c r="D202" i="1"/>
  <c r="C523" i="1" l="1"/>
  <c r="C524" i="1"/>
  <c r="B524" i="1"/>
  <c r="B525" i="1"/>
  <c r="B526" i="1"/>
  <c r="B523" i="1"/>
  <c r="C522" i="1" l="1"/>
  <c r="C87" i="1" l="1"/>
  <c r="D86" i="1"/>
  <c r="D85" i="1"/>
  <c r="D84" i="1"/>
  <c r="D83" i="1"/>
  <c r="C82" i="1"/>
  <c r="B82" i="1"/>
  <c r="D81" i="1"/>
  <c r="D80" i="1"/>
  <c r="D79" i="1"/>
  <c r="D78" i="1"/>
  <c r="C77" i="1"/>
  <c r="D76" i="1"/>
  <c r="D75" i="1"/>
  <c r="D74" i="1"/>
  <c r="D73" i="1"/>
  <c r="C72" i="1"/>
  <c r="B72" i="1"/>
  <c r="D71" i="1"/>
  <c r="D70" i="1"/>
  <c r="D69" i="1"/>
  <c r="D68" i="1"/>
  <c r="C67" i="1"/>
  <c r="B67" i="1"/>
  <c r="D65" i="1"/>
  <c r="D64" i="1"/>
  <c r="D63" i="1"/>
  <c r="D62" i="1"/>
  <c r="C61" i="1"/>
  <c r="B61" i="1"/>
  <c r="D60" i="1"/>
  <c r="D59" i="1"/>
  <c r="D58" i="1"/>
  <c r="D57" i="1"/>
  <c r="C56" i="1"/>
  <c r="B56" i="1"/>
  <c r="D55" i="1"/>
  <c r="D54" i="1"/>
  <c r="D53" i="1"/>
  <c r="D52" i="1"/>
  <c r="B51" i="1"/>
  <c r="D50" i="1"/>
  <c r="D49" i="1"/>
  <c r="D48" i="1"/>
  <c r="D47" i="1"/>
  <c r="B46" i="1"/>
  <c r="D45" i="1"/>
  <c r="D44" i="1"/>
  <c r="D43" i="1"/>
  <c r="D42" i="1"/>
  <c r="C41" i="1"/>
  <c r="C40" i="1" s="1"/>
  <c r="B41" i="1"/>
  <c r="D39" i="1"/>
  <c r="D38" i="1"/>
  <c r="D36" i="1"/>
  <c r="C35" i="1"/>
  <c r="B35" i="1"/>
  <c r="D33" i="1"/>
  <c r="D32" i="1"/>
  <c r="D31" i="1"/>
  <c r="B30" i="1"/>
  <c r="D29" i="1"/>
  <c r="D28" i="1"/>
  <c r="D27" i="1"/>
  <c r="D26" i="1"/>
  <c r="C25" i="1"/>
  <c r="B25" i="1"/>
  <c r="D24" i="1"/>
  <c r="D23" i="1"/>
  <c r="D22" i="1"/>
  <c r="D21" i="1"/>
  <c r="C20" i="1"/>
  <c r="B20" i="1"/>
  <c r="D14" i="1"/>
  <c r="D13" i="1"/>
  <c r="D12" i="1"/>
  <c r="D11" i="1"/>
  <c r="C10" i="1"/>
  <c r="B10" i="1"/>
  <c r="D25" i="1" l="1"/>
  <c r="C9" i="1"/>
  <c r="B9" i="1"/>
  <c r="B66" i="1"/>
  <c r="B40" i="1"/>
  <c r="D40" i="1" s="1"/>
  <c r="C66" i="1"/>
  <c r="D10" i="1"/>
  <c r="D30" i="1"/>
  <c r="D51" i="1"/>
  <c r="D61" i="1"/>
  <c r="D72" i="1"/>
  <c r="D82" i="1"/>
  <c r="D90" i="1"/>
  <c r="D20" i="1"/>
  <c r="D35" i="1"/>
  <c r="D46" i="1"/>
  <c r="D56" i="1"/>
  <c r="D77" i="1"/>
  <c r="D89" i="1"/>
  <c r="D91" i="1"/>
  <c r="D41" i="1"/>
  <c r="D67" i="1"/>
  <c r="D88" i="1"/>
  <c r="D66" i="1" l="1"/>
  <c r="D9" i="1"/>
  <c r="D87" i="1"/>
  <c r="B341" i="1" l="1"/>
  <c r="D265" i="1" l="1"/>
  <c r="D264" i="1"/>
  <c r="D263" i="1"/>
  <c r="D262" i="1"/>
  <c r="C261" i="1"/>
  <c r="B261" i="1"/>
  <c r="D261" i="1" l="1"/>
  <c r="D510" i="1" l="1"/>
  <c r="D509" i="1"/>
  <c r="D508" i="1"/>
  <c r="D507" i="1"/>
  <c r="B506" i="1"/>
  <c r="D506" i="1" l="1"/>
  <c r="D281" i="1" l="1"/>
  <c r="C289" i="1" l="1"/>
  <c r="B289" i="1"/>
  <c r="D370" i="1" l="1"/>
  <c r="D369" i="1"/>
  <c r="D368" i="1"/>
  <c r="D367" i="1"/>
  <c r="D365" i="1"/>
  <c r="D364" i="1"/>
  <c r="D363" i="1"/>
  <c r="D362" i="1"/>
  <c r="D360" i="1"/>
  <c r="D359" i="1"/>
  <c r="D358" i="1"/>
  <c r="D357" i="1"/>
  <c r="D355" i="1"/>
  <c r="D354" i="1"/>
  <c r="D353" i="1"/>
  <c r="D352" i="1"/>
  <c r="D350" i="1"/>
  <c r="D349" i="1"/>
  <c r="D348" i="1"/>
  <c r="D347" i="1"/>
  <c r="D345" i="1"/>
  <c r="D344" i="1"/>
  <c r="D343" i="1"/>
  <c r="D342" i="1"/>
  <c r="D184" i="1"/>
  <c r="D183" i="1"/>
  <c r="D182" i="1"/>
  <c r="D181" i="1"/>
  <c r="D178" i="1"/>
  <c r="D177" i="1"/>
  <c r="D176" i="1"/>
  <c r="D175" i="1"/>
  <c r="D173" i="1"/>
  <c r="D172" i="1"/>
  <c r="D171" i="1"/>
  <c r="D170" i="1"/>
  <c r="D168" i="1"/>
  <c r="D167" i="1"/>
  <c r="D166" i="1"/>
  <c r="D165" i="1"/>
  <c r="D162" i="1"/>
  <c r="D161" i="1"/>
  <c r="D160" i="1"/>
  <c r="D159" i="1"/>
  <c r="D157" i="1"/>
  <c r="D156" i="1"/>
  <c r="D155" i="1"/>
  <c r="D154" i="1"/>
  <c r="D146" i="1"/>
  <c r="D145" i="1"/>
  <c r="D144" i="1"/>
  <c r="D143" i="1"/>
  <c r="D141" i="1"/>
  <c r="D140" i="1"/>
  <c r="D139" i="1"/>
  <c r="D138" i="1"/>
  <c r="D136" i="1"/>
  <c r="D288" i="1"/>
  <c r="D287" i="1"/>
  <c r="D286" i="1"/>
  <c r="D285" i="1"/>
  <c r="D283" i="1"/>
  <c r="D280" i="1"/>
  <c r="D398" i="1"/>
  <c r="D397" i="1"/>
  <c r="D396" i="1"/>
  <c r="D395" i="1"/>
  <c r="D393" i="1"/>
  <c r="D392" i="1"/>
  <c r="D391" i="1"/>
  <c r="D390" i="1"/>
  <c r="D382" i="1"/>
  <c r="D381" i="1"/>
  <c r="D380" i="1"/>
  <c r="D379" i="1"/>
  <c r="D644" i="1"/>
  <c r="D643" i="1"/>
  <c r="D642" i="1"/>
  <c r="D641" i="1"/>
  <c r="D639" i="1"/>
  <c r="D638" i="1"/>
  <c r="D637" i="1"/>
  <c r="D636" i="1"/>
  <c r="D634" i="1"/>
  <c r="D633" i="1"/>
  <c r="D632" i="1"/>
  <c r="D631" i="1"/>
  <c r="D623" i="1"/>
  <c r="D622" i="1"/>
  <c r="D621" i="1"/>
  <c r="D620" i="1"/>
  <c r="D617" i="1"/>
  <c r="D616" i="1"/>
  <c r="D615" i="1"/>
  <c r="D614" i="1"/>
  <c r="D612" i="1"/>
  <c r="D611" i="1"/>
  <c r="D610" i="1"/>
  <c r="D609" i="1"/>
  <c r="D607" i="1"/>
  <c r="D606" i="1"/>
  <c r="D605" i="1"/>
  <c r="D604" i="1"/>
  <c r="D602" i="1"/>
  <c r="D601" i="1"/>
  <c r="D600" i="1"/>
  <c r="D599" i="1"/>
  <c r="D597" i="1"/>
  <c r="D596" i="1"/>
  <c r="D595" i="1"/>
  <c r="D594" i="1"/>
  <c r="D592" i="1"/>
  <c r="D591" i="1"/>
  <c r="D590" i="1"/>
  <c r="D589" i="1"/>
  <c r="D239" i="1"/>
  <c r="D238" i="1"/>
  <c r="D237" i="1"/>
  <c r="D236" i="1"/>
  <c r="D233" i="1"/>
  <c r="D232" i="1"/>
  <c r="D231" i="1"/>
  <c r="D230" i="1"/>
  <c r="D227" i="1"/>
  <c r="D226" i="1"/>
  <c r="D225" i="1"/>
  <c r="D224" i="1"/>
  <c r="D222" i="1"/>
  <c r="D221" i="1"/>
  <c r="D220" i="1"/>
  <c r="D219" i="1"/>
  <c r="D216" i="1"/>
  <c r="D215" i="1"/>
  <c r="D214" i="1"/>
  <c r="D213" i="1"/>
  <c r="D211" i="1"/>
  <c r="D210" i="1"/>
  <c r="D209" i="1"/>
  <c r="D208" i="1"/>
  <c r="D255" i="1"/>
  <c r="D254" i="1"/>
  <c r="D253" i="1"/>
  <c r="D252" i="1"/>
  <c r="D270" i="1"/>
  <c r="D269" i="1"/>
  <c r="D268" i="1"/>
  <c r="D267" i="1"/>
  <c r="D250" i="1"/>
  <c r="D249" i="1"/>
  <c r="D248" i="1"/>
  <c r="D247" i="1"/>
  <c r="D308" i="1" l="1"/>
  <c r="C732" i="1"/>
  <c r="C733" i="1"/>
  <c r="C768" i="1" s="1"/>
  <c r="C734" i="1"/>
  <c r="C769" i="1" s="1"/>
  <c r="C735" i="1"/>
  <c r="B768" i="1"/>
  <c r="B734" i="1"/>
  <c r="B735" i="1"/>
  <c r="B732" i="1"/>
  <c r="C756" i="1"/>
  <c r="C755" i="1" s="1"/>
  <c r="B756" i="1"/>
  <c r="B755" i="1" s="1"/>
  <c r="B331" i="1"/>
  <c r="C302" i="1"/>
  <c r="C301" i="1" s="1"/>
  <c r="C296" i="1"/>
  <c r="C439" i="1"/>
  <c r="B439" i="1"/>
  <c r="B438" i="1" s="1"/>
  <c r="C433" i="1"/>
  <c r="B433" i="1"/>
  <c r="C428" i="1"/>
  <c r="B428" i="1"/>
  <c r="C423" i="1"/>
  <c r="B423" i="1"/>
  <c r="C417" i="1"/>
  <c r="C416" i="1" s="1"/>
  <c r="B417" i="1"/>
  <c r="B416" i="1" s="1"/>
  <c r="C463" i="1"/>
  <c r="C462" i="1" s="1"/>
  <c r="B463" i="1"/>
  <c r="C457" i="1"/>
  <c r="B457" i="1"/>
  <c r="B456" i="1" s="1"/>
  <c r="C451" i="1"/>
  <c r="B451" i="1"/>
  <c r="C576" i="1"/>
  <c r="B576" i="1"/>
  <c r="C571" i="1"/>
  <c r="B571" i="1"/>
  <c r="C566" i="1"/>
  <c r="C561" i="1"/>
  <c r="C750" i="1"/>
  <c r="C749" i="1" s="1"/>
  <c r="B750" i="1"/>
  <c r="B749" i="1" s="1"/>
  <c r="C738" i="1"/>
  <c r="C737" i="1" s="1"/>
  <c r="B738" i="1"/>
  <c r="C517" i="1"/>
  <c r="B517" i="1"/>
  <c r="C512" i="1"/>
  <c r="B512" i="1"/>
  <c r="C501" i="1"/>
  <c r="C495" i="1" s="1"/>
  <c r="B501" i="1"/>
  <c r="B496" i="1"/>
  <c r="C490" i="1"/>
  <c r="B490" i="1"/>
  <c r="C485" i="1"/>
  <c r="B485" i="1"/>
  <c r="B480" i="1"/>
  <c r="D480" i="1" s="1"/>
  <c r="D475" i="1"/>
  <c r="C366" i="1"/>
  <c r="B366" i="1"/>
  <c r="C361" i="1"/>
  <c r="B361" i="1"/>
  <c r="C356" i="1"/>
  <c r="B356" i="1"/>
  <c r="C351" i="1"/>
  <c r="B351" i="1"/>
  <c r="C346" i="1"/>
  <c r="B346" i="1"/>
  <c r="C341" i="1"/>
  <c r="C336" i="1"/>
  <c r="B336" i="1"/>
  <c r="C331" i="1"/>
  <c r="B180" i="1"/>
  <c r="B179" i="1" s="1"/>
  <c r="C174" i="1"/>
  <c r="B174" i="1"/>
  <c r="C169" i="1"/>
  <c r="B169" i="1"/>
  <c r="C164" i="1"/>
  <c r="B164" i="1"/>
  <c r="C158" i="1"/>
  <c r="B158" i="1"/>
  <c r="B152" i="1" s="1"/>
  <c r="C153" i="1"/>
  <c r="C142" i="1"/>
  <c r="B142" i="1"/>
  <c r="C137" i="1"/>
  <c r="B137" i="1"/>
  <c r="C284" i="1"/>
  <c r="B284" i="1"/>
  <c r="C279" i="1"/>
  <c r="B279" i="1"/>
  <c r="C394" i="1"/>
  <c r="C388" i="1" s="1"/>
  <c r="B394" i="1"/>
  <c r="B389" i="1"/>
  <c r="C378" i="1"/>
  <c r="C377" i="1" s="1"/>
  <c r="B378" i="1"/>
  <c r="B377" i="1" s="1"/>
  <c r="C640" i="1"/>
  <c r="B640" i="1"/>
  <c r="C635" i="1"/>
  <c r="B635" i="1"/>
  <c r="C630" i="1"/>
  <c r="B630" i="1"/>
  <c r="C618" i="1"/>
  <c r="B619" i="1"/>
  <c r="B618" i="1" s="1"/>
  <c r="C613" i="1"/>
  <c r="B613" i="1"/>
  <c r="C608" i="1"/>
  <c r="B608" i="1"/>
  <c r="C603" i="1"/>
  <c r="C598" i="1"/>
  <c r="B598" i="1"/>
  <c r="C593" i="1"/>
  <c r="C588" i="1"/>
  <c r="B235" i="1"/>
  <c r="B234" i="1" s="1"/>
  <c r="C235" i="1"/>
  <c r="C234" i="1" s="1"/>
  <c r="C229" i="1"/>
  <c r="C228" i="1" s="1"/>
  <c r="B229" i="1"/>
  <c r="B228" i="1" s="1"/>
  <c r="B223" i="1"/>
  <c r="C218" i="1"/>
  <c r="B218" i="1"/>
  <c r="C212" i="1"/>
  <c r="B212" i="1"/>
  <c r="C207" i="1"/>
  <c r="B266" i="1"/>
  <c r="C266" i="1"/>
  <c r="C251" i="1"/>
  <c r="B251" i="1"/>
  <c r="C246" i="1"/>
  <c r="B246" i="1"/>
  <c r="C105" i="1"/>
  <c r="B105" i="1"/>
  <c r="C100" i="1"/>
  <c r="B100" i="1"/>
  <c r="C94" i="1"/>
  <c r="C93" i="1" s="1"/>
  <c r="B94" i="1"/>
  <c r="B93" i="1" s="1"/>
  <c r="C320" i="1"/>
  <c r="C319" i="1" s="1"/>
  <c r="B320" i="1"/>
  <c r="B319" i="1" s="1"/>
  <c r="B462" i="1" l="1"/>
  <c r="D768" i="1"/>
  <c r="B450" i="1"/>
  <c r="B163" i="1"/>
  <c r="B116" i="1"/>
  <c r="B388" i="1"/>
  <c r="C116" i="1"/>
  <c r="B737" i="1"/>
  <c r="D737" i="1" s="1"/>
  <c r="D301" i="1"/>
  <c r="D296" i="1"/>
  <c r="D451" i="1"/>
  <c r="D284" i="1"/>
  <c r="D490" i="1"/>
  <c r="D279" i="1"/>
  <c r="C295" i="1"/>
  <c r="D295" i="1" s="1"/>
  <c r="C191" i="1"/>
  <c r="C511" i="1"/>
  <c r="C278" i="1"/>
  <c r="C163" i="1"/>
  <c r="B581" i="1"/>
  <c r="B629" i="1"/>
  <c r="C629" i="1"/>
  <c r="B474" i="1"/>
  <c r="C474" i="1"/>
  <c r="D618" i="1"/>
  <c r="B278" i="1"/>
  <c r="B495" i="1"/>
  <c r="D495" i="1" s="1"/>
  <c r="B761" i="1"/>
  <c r="D764" i="1"/>
  <c r="D765" i="1"/>
  <c r="D763" i="1"/>
  <c r="B511" i="1"/>
  <c r="B217" i="1"/>
  <c r="B422" i="1"/>
  <c r="B99" i="1"/>
  <c r="C99" i="1"/>
  <c r="C581" i="1"/>
  <c r="D319" i="1"/>
  <c r="D749" i="1"/>
  <c r="C761" i="1"/>
  <c r="D561" i="1"/>
  <c r="D566" i="1"/>
  <c r="D571" i="1"/>
  <c r="D576" i="1"/>
  <c r="D428" i="1"/>
  <c r="D433" i="1"/>
  <c r="B468" i="1"/>
  <c r="D471" i="1"/>
  <c r="D472" i="1"/>
  <c r="D470" i="1"/>
  <c r="B731" i="1"/>
  <c r="C731" i="1"/>
  <c r="C307" i="1"/>
  <c r="D457" i="1"/>
  <c r="C456" i="1"/>
  <c r="D456" i="1" s="1"/>
  <c r="D463" i="1"/>
  <c r="D462" i="1"/>
  <c r="D105" i="1"/>
  <c r="D417" i="1"/>
  <c r="D416" i="1"/>
  <c r="D423" i="1"/>
  <c r="C422" i="1"/>
  <c r="D439" i="1"/>
  <c r="C438" i="1"/>
  <c r="D438" i="1" s="1"/>
  <c r="D302" i="1"/>
  <c r="C450" i="1"/>
  <c r="C468" i="1"/>
  <c r="D137" i="1"/>
  <c r="D142" i="1"/>
  <c r="D153" i="1"/>
  <c r="D158" i="1"/>
  <c r="D762" i="1"/>
  <c r="C152" i="1"/>
  <c r="C587" i="1"/>
  <c r="D235" i="1"/>
  <c r="D266" i="1"/>
  <c r="D320" i="1"/>
  <c r="D94" i="1"/>
  <c r="D100" i="1"/>
  <c r="D246" i="1"/>
  <c r="D251" i="1"/>
  <c r="D212" i="1"/>
  <c r="D218" i="1"/>
  <c r="D229" i="1"/>
  <c r="D588" i="1"/>
  <c r="D593" i="1"/>
  <c r="D598" i="1"/>
  <c r="D608" i="1"/>
  <c r="D613" i="1"/>
  <c r="D619" i="1"/>
  <c r="D630" i="1"/>
  <c r="D635" i="1"/>
  <c r="D640" i="1"/>
  <c r="D378" i="1"/>
  <c r="D389" i="1"/>
  <c r="D394" i="1"/>
  <c r="D164" i="1"/>
  <c r="D169" i="1"/>
  <c r="D174" i="1"/>
  <c r="D331" i="1"/>
  <c r="D336" i="1"/>
  <c r="D341" i="1"/>
  <c r="D346" i="1"/>
  <c r="D351" i="1"/>
  <c r="D356" i="1"/>
  <c r="D361" i="1"/>
  <c r="D366" i="1"/>
  <c r="D485" i="1"/>
  <c r="D496" i="1"/>
  <c r="D501" i="1"/>
  <c r="D512" i="1"/>
  <c r="D517" i="1"/>
  <c r="D738" i="1"/>
  <c r="D750" i="1"/>
  <c r="D756" i="1"/>
  <c r="D311" i="1"/>
  <c r="D300" i="1"/>
  <c r="D306" i="1"/>
  <c r="D305" i="1"/>
  <c r="D304" i="1"/>
  <c r="D303" i="1"/>
  <c r="D299" i="1"/>
  <c r="D298" i="1"/>
  <c r="D297" i="1"/>
  <c r="D443" i="1"/>
  <c r="D442" i="1"/>
  <c r="D441" i="1"/>
  <c r="D440" i="1"/>
  <c r="D437" i="1"/>
  <c r="D436" i="1"/>
  <c r="D435" i="1"/>
  <c r="D434" i="1"/>
  <c r="D432" i="1"/>
  <c r="D431" i="1"/>
  <c r="D430" i="1"/>
  <c r="D429" i="1"/>
  <c r="D427" i="1"/>
  <c r="D426" i="1"/>
  <c r="D425" i="1"/>
  <c r="D424" i="1"/>
  <c r="D421" i="1"/>
  <c r="D420" i="1"/>
  <c r="D419" i="1"/>
  <c r="D418" i="1"/>
  <c r="D469" i="1"/>
  <c r="D467" i="1"/>
  <c r="D466" i="1"/>
  <c r="D465" i="1"/>
  <c r="D464" i="1"/>
  <c r="D461" i="1"/>
  <c r="D460" i="1"/>
  <c r="D459" i="1"/>
  <c r="D458" i="1"/>
  <c r="D455" i="1"/>
  <c r="D454" i="1"/>
  <c r="D453" i="1"/>
  <c r="D452" i="1"/>
  <c r="D580" i="1"/>
  <c r="D579" i="1"/>
  <c r="D578" i="1"/>
  <c r="D577" i="1"/>
  <c r="D575" i="1"/>
  <c r="D574" i="1"/>
  <c r="D573" i="1"/>
  <c r="D572" i="1"/>
  <c r="D570" i="1"/>
  <c r="D569" i="1"/>
  <c r="D568" i="1"/>
  <c r="D567" i="1"/>
  <c r="D565" i="1"/>
  <c r="D564" i="1"/>
  <c r="D563" i="1"/>
  <c r="D562" i="1"/>
  <c r="D760" i="1"/>
  <c r="D759" i="1"/>
  <c r="D758" i="1"/>
  <c r="D757" i="1"/>
  <c r="D754" i="1"/>
  <c r="D753" i="1"/>
  <c r="D752" i="1"/>
  <c r="D751" i="1"/>
  <c r="D741" i="1"/>
  <c r="D740" i="1"/>
  <c r="D739" i="1"/>
  <c r="D521" i="1"/>
  <c r="D520" i="1"/>
  <c r="D518" i="1"/>
  <c r="D516" i="1"/>
  <c r="D515" i="1"/>
  <c r="D514" i="1"/>
  <c r="D513" i="1"/>
  <c r="D505" i="1"/>
  <c r="D504" i="1"/>
  <c r="D503" i="1"/>
  <c r="D502" i="1"/>
  <c r="D500" i="1"/>
  <c r="D499" i="1"/>
  <c r="D498" i="1"/>
  <c r="D497" i="1"/>
  <c r="D494" i="1"/>
  <c r="D493" i="1"/>
  <c r="D492" i="1"/>
  <c r="D491" i="1"/>
  <c r="D489" i="1"/>
  <c r="D488" i="1"/>
  <c r="D487" i="1"/>
  <c r="D486" i="1"/>
  <c r="D484" i="1"/>
  <c r="D483" i="1"/>
  <c r="D482" i="1"/>
  <c r="D481" i="1"/>
  <c r="D479" i="1"/>
  <c r="D478" i="1"/>
  <c r="D477" i="1"/>
  <c r="D476" i="1"/>
  <c r="B767" i="1"/>
  <c r="B769" i="1"/>
  <c r="B770" i="1"/>
  <c r="C767" i="1"/>
  <c r="C770" i="1"/>
  <c r="D340" i="1"/>
  <c r="D339" i="1"/>
  <c r="D338" i="1"/>
  <c r="D337" i="1"/>
  <c r="D335" i="1"/>
  <c r="D334" i="1"/>
  <c r="D333" i="1"/>
  <c r="D332" i="1"/>
  <c r="D450" i="1" l="1"/>
  <c r="D116" i="1"/>
  <c r="D767" i="1"/>
  <c r="D769" i="1"/>
  <c r="D770" i="1"/>
  <c r="C766" i="1"/>
  <c r="D372" i="1"/>
  <c r="D388" i="1"/>
  <c r="D377" i="1"/>
  <c r="D761" i="1"/>
  <c r="D163" i="1"/>
  <c r="D278" i="1"/>
  <c r="D511" i="1"/>
  <c r="D629" i="1"/>
  <c r="D152" i="1"/>
  <c r="D422" i="1"/>
  <c r="D375" i="1"/>
  <c r="B444" i="1"/>
  <c r="D307" i="1"/>
  <c r="D474" i="1"/>
  <c r="D581" i="1"/>
  <c r="D189" i="1"/>
  <c r="D374" i="1"/>
  <c r="D468" i="1"/>
  <c r="D731" i="1"/>
  <c r="D186" i="1"/>
  <c r="B522" i="1"/>
  <c r="C444" i="1"/>
  <c r="B371" i="1"/>
  <c r="D310" i="1"/>
  <c r="D309" i="1"/>
  <c r="D445" i="1"/>
  <c r="D447" i="1"/>
  <c r="D448" i="1"/>
  <c r="D446" i="1"/>
  <c r="D732" i="1"/>
  <c r="D734" i="1"/>
  <c r="D735" i="1"/>
  <c r="D733" i="1"/>
  <c r="D523" i="1"/>
  <c r="D526" i="1"/>
  <c r="D524" i="1"/>
  <c r="D525" i="1"/>
  <c r="B766" i="1" l="1"/>
  <c r="D444" i="1"/>
  <c r="D522" i="1"/>
  <c r="D290" i="1"/>
  <c r="D292" i="1"/>
  <c r="D414" i="1"/>
  <c r="D241" i="1" l="1"/>
  <c r="D646" i="1"/>
  <c r="D273" i="1"/>
  <c r="B110" i="1"/>
  <c r="C110" i="1"/>
  <c r="D275" i="1"/>
  <c r="D244" i="1"/>
  <c r="D411" i="1"/>
  <c r="D274" i="1"/>
  <c r="D272" i="1"/>
  <c r="D242" i="1"/>
  <c r="D647" i="1"/>
  <c r="D649" i="1"/>
  <c r="D413" i="1"/>
  <c r="D412" i="1"/>
  <c r="D293" i="1"/>
  <c r="D291" i="1"/>
  <c r="B410" i="1"/>
  <c r="C645" i="1"/>
  <c r="C271" i="1"/>
  <c r="B271" i="1"/>
  <c r="D109" i="1"/>
  <c r="D108" i="1"/>
  <c r="D107" i="1"/>
  <c r="D106" i="1"/>
  <c r="D104" i="1"/>
  <c r="D103" i="1"/>
  <c r="D102" i="1"/>
  <c r="D101" i="1"/>
  <c r="D98" i="1"/>
  <c r="D97" i="1"/>
  <c r="D96" i="1"/>
  <c r="D95" i="1"/>
  <c r="D324" i="1"/>
  <c r="D323" i="1"/>
  <c r="D322" i="1"/>
  <c r="D321" i="1"/>
  <c r="D110" i="1" l="1"/>
  <c r="D410" i="1"/>
  <c r="D289" i="1"/>
  <c r="C325" i="1"/>
  <c r="B325" i="1"/>
  <c r="D271" i="1"/>
  <c r="D114" i="1"/>
  <c r="D113" i="1"/>
  <c r="D112" i="1"/>
  <c r="D111" i="1"/>
  <c r="D99" i="1"/>
  <c r="D326" i="1"/>
  <c r="D329" i="1"/>
  <c r="D327" i="1"/>
  <c r="D93" i="1"/>
  <c r="D328" i="1"/>
  <c r="D325" i="1" l="1"/>
  <c r="B603" i="1" l="1"/>
  <c r="B587" i="1" s="1"/>
  <c r="B645" i="1" l="1"/>
  <c r="D648" i="1"/>
  <c r="D603" i="1"/>
  <c r="D587" i="1"/>
  <c r="B207" i="1"/>
  <c r="B191" i="1" s="1"/>
  <c r="C180" i="1"/>
  <c r="D180" i="1" s="1"/>
  <c r="D191" i="1" l="1"/>
  <c r="D207" i="1"/>
  <c r="D645" i="1"/>
  <c r="C223" i="1"/>
  <c r="C179" i="1"/>
  <c r="D179" i="1" s="1"/>
  <c r="C185" i="1" l="1"/>
  <c r="D188" i="1"/>
  <c r="D243" i="1"/>
  <c r="D223" i="1"/>
  <c r="C217" i="1"/>
  <c r="B240" i="1"/>
  <c r="D185" i="1" l="1"/>
  <c r="D240" i="1"/>
  <c r="D234" i="1"/>
  <c r="C371" i="1" l="1"/>
  <c r="D373" i="1"/>
  <c r="D371" i="1" l="1"/>
  <c r="D766" i="1"/>
  <c r="D217" i="1" l="1"/>
  <c r="D228" i="1"/>
  <c r="D755" i="1" l="1"/>
</calcChain>
</file>

<file path=xl/sharedStrings.xml><?xml version="1.0" encoding="utf-8"?>
<sst xmlns="http://schemas.openxmlformats.org/spreadsheetml/2006/main" count="890" uniqueCount="318">
  <si>
    <t>тыс. рублей</t>
  </si>
  <si>
    <t>Мероприятия программы</t>
  </si>
  <si>
    <t>Исполнение,% к плану</t>
  </si>
  <si>
    <t>Результаты реализации и причины отклонений факта от плана</t>
  </si>
  <si>
    <t>бюджет автономного округа</t>
  </si>
  <si>
    <t>бюджет города Когалыма</t>
  </si>
  <si>
    <t>Итого по программе, в том числе</t>
  </si>
  <si>
    <t>привлеченные средства</t>
  </si>
  <si>
    <t>федеральный бюджет</t>
  </si>
  <si>
    <t>Итого по программе, в том числе:</t>
  </si>
  <si>
    <t xml:space="preserve">федеральный бюджет </t>
  </si>
  <si>
    <t xml:space="preserve">привлеченные средства </t>
  </si>
  <si>
    <t>Всего по программе, в том числе</t>
  </si>
  <si>
    <t>ИТОГО ПО МУНИЦИПАЛЬНЫМ ПРОГРАММАМ:</t>
  </si>
  <si>
    <t>ПРИЛОЖЕНИЕ 1</t>
  </si>
  <si>
    <t>1.1. Организация пассажирских перевозок автомобильным транспортом общего пользования по городским маршрутам</t>
  </si>
  <si>
    <t>2.1. Строительство, реконструкция, капитальный ремонт и ремонт автомобильных дорог общего  пользования местного значения</t>
  </si>
  <si>
    <t>1.3. Организация ритуальных услуг и содержание мест захоронения</t>
  </si>
  <si>
    <t>Подпрограмма 2. "Развитие спорта высших достижений и системы подготовки спортивного резерва"</t>
  </si>
  <si>
    <t xml:space="preserve"> </t>
  </si>
  <si>
    <t xml:space="preserve">бюджет города Когалыма </t>
  </si>
  <si>
    <t>3.1. Реализация взаимодействия с городскими  средствами массовой информации</t>
  </si>
  <si>
    <t>Подпрограмма 4. "Создание условий для выполнения отдельными структурными подразделениями
Администрации города Когалыма своих полномочий"</t>
  </si>
  <si>
    <t>4.1. Обеспечение деятельности структурных подразделений Администрации города Когалыма</t>
  </si>
  <si>
    <t>1.2. Организация освещения территорий города Когалыма</t>
  </si>
  <si>
    <t>2.1.  Сохранение нематериального и материального наследия города Когалыма и продвижение культурных проектов</t>
  </si>
  <si>
    <t xml:space="preserve">2.2. Стимулирование культурного разнообразия </t>
  </si>
  <si>
    <t>3.2. Развитие архивного дела</t>
  </si>
  <si>
    <t>3.3 Обеспечение хозяйственной деятельности учреждений культуры города Когалыма</t>
  </si>
  <si>
    <t>Подпрограмма 1. Организация и обеспечение мероприятий в сфере гражданской обороны, защиты населения и территории города Когалыма от чрезвычайных ситуаций</t>
  </si>
  <si>
    <t>1.1.Реализация механизмов стратегического управления социально-экономическим развитием города Когалыма</t>
  </si>
  <si>
    <t>Подпрограмма1. Содействие проведению капитального ремонта многоквартирных домов</t>
  </si>
  <si>
    <t>1.1. Обеспечение мероприятий по
проведению капитального ремонта
многоквартирных домов</t>
  </si>
  <si>
    <t>Подпрограмма 2.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теплоснабжение, водоснабжения, водоотведения</t>
  </si>
  <si>
    <t>2.1. Предоставление субсидий на реализацию полномочий в сфере жилищно-коммунального комплекса</t>
  </si>
  <si>
    <t>Подпрограмма 3. Создание условий для обеспечения качественными коммунальными услугами</t>
  </si>
  <si>
    <t>3.1. Строительство, реконструкция и капитальный ремонт объектов коммунального комплекса</t>
  </si>
  <si>
    <t>Подпрограмма 2. Дорожное хозяйство</t>
  </si>
  <si>
    <t>Подпрограмма 1. Автомобильный транспорт</t>
  </si>
  <si>
    <t>Подпрограмма 3. Безопасность дорожного движения</t>
  </si>
  <si>
    <t>3.1. Внедрение автоматизированных и роботизированных технологий организации дорожного движения и контроля за соблюдением правил дорожного движения</t>
  </si>
  <si>
    <t>Подпрограмма 1 Содействие развитию жилищного строительства</t>
  </si>
  <si>
    <t>Подпрограмма 3 Организационное обеспечение деятельности структурных подразделений Администрации города Когалыма и казённых учреждений города Когалыма</t>
  </si>
  <si>
    <t>Подпрограмма 2 Развитие системы обращения с отходами производства и потребления в городе Когалыме</t>
  </si>
  <si>
    <t>2.1. Обеспечение регулирования деятельности по обращению с отходами производства и потребления в городе Когалыме</t>
  </si>
  <si>
    <t>3.1. Реализация единой государственной политики в сфере культуры и архивного дела</t>
  </si>
  <si>
    <t>Группа А</t>
  </si>
  <si>
    <t>Группа В</t>
  </si>
  <si>
    <t>Подпрограмма 1. Совершенствование системы муниципального стратегического управления, повышение инвестиционной привлекательности и развитие конкуренции</t>
  </si>
  <si>
    <t>Подпрограмма 2. Развитие малого и среднего предпринимательства</t>
  </si>
  <si>
    <t>2.2.Обеспечение подготовки спортивного резерва и сборных команд города Когалыма по видам спорта</t>
  </si>
  <si>
    <t>4.1.Организация и проведение физкультурно-оздоровительных мероприятий</t>
  </si>
  <si>
    <t>Подпрограмма 1. "Развитие физической культуры, массового и детско-юношеского спорта"</t>
  </si>
  <si>
    <t>Подпрограмма 4. "Укрепление общественного здоровья"</t>
  </si>
  <si>
    <t>2.1. Оказание поддержки гражданам удостоенным звания "Почётный гражданин города Когалыма"</t>
  </si>
  <si>
    <t>Подпрограмма 1. "Модернизация и развитие учреждений и организаций культуры"</t>
  </si>
  <si>
    <t>Подпрограмма 2. "Поддержка творческих инициатив, способствующих самореализации населения"</t>
  </si>
  <si>
    <t>Подпрограмма 3. "Организационные, экономические механизмы развития культуры, архивного дела и историко-культурного наследия"</t>
  </si>
  <si>
    <t>Подпрограмма 4. "Развитие туризма"</t>
  </si>
  <si>
    <t>4.1. Продвижение внутреннего и въездного туризма</t>
  </si>
  <si>
    <t>Мероприятие направлено на реализацию переданного
государственного полномочия ХМАО-Югры в сфере обращения с твердыми коммунальными отходами за счет субвенции, выделяемой из средств бюджета автономного округа 
(расходы на оплату труда и страховые взносы, а также на приобретение наглядных и раздаточных материалов по экологии).</t>
  </si>
  <si>
    <t>Подпрограмма 3. "Управление развитием отрасли физической культуры и спорта"</t>
  </si>
  <si>
    <t>П.2.1. Региональный проект "Создание условий для легкого старта и комфортного ведения бизнеса"</t>
  </si>
  <si>
    <t>2.1. Организационно-техническое и финансовое обеспечение органов местного самоуправления города Когалыма</t>
  </si>
  <si>
    <t>3.1. Реконструкция и ремонт, в том числе капитальный, объектов муниципальной собственности города Когалыма</t>
  </si>
  <si>
    <t>Подпрограмма 3. Молодёжь города Когалыма</t>
  </si>
  <si>
    <t xml:space="preserve">Проведение мероприятий МАУ ДО "ДДТ". </t>
  </si>
  <si>
    <t>Подпрограмма 4.   Ресурсное обеспечение системы образования</t>
  </si>
  <si>
    <t>Подпрограмма 2. Обеспечение мерами финансовой поддержки по улучшению жилищных условий отдельных категорий граждан</t>
  </si>
  <si>
    <t>3.1 Обеспечение деятельности отдела архитектуры и градостроительства Администрации города Когалыма</t>
  </si>
  <si>
    <t>3.2 Обеспечение деятельности управления по жилищной политике Администрации города Когалыма</t>
  </si>
  <si>
    <t>Экономия сложилась в связи с начислениям по оплате труда работникам (предоставление листов временной нетрудоспособности, выплаты денежного поощрения по результатам работы за год за фактически отработанное время).</t>
  </si>
  <si>
    <t>Предоставление субсидии предусмотрено не реже одного раза в квартал. Получателем субсидии по данному мероприятию стал один глава крестьянско-фермерского хозяйства – Шиманский В.М.</t>
  </si>
  <si>
    <t>Экономия сложилась по заработной плате согласно фактически отработанному времени.</t>
  </si>
  <si>
    <t>П.2.2. Региональный проект "Акселерация субъектов малого и среднего предпринимательства»"</t>
  </si>
  <si>
    <t xml:space="preserve">   
</t>
  </si>
  <si>
    <t>Подпрограмма 1 Регулирование качества окружающей среды в городе Когалыме</t>
  </si>
  <si>
    <t>1.1. Предупреждение и ликвидация несанкционированных свалок на территории города Когалыма</t>
  </si>
  <si>
    <t>В рамках реализации мероприятия организовано освещение улиц и дворовых территорий, выполнены работы по оперативному, техническому обслуживанию и текущему ремонту электрооборудования сетей наружного освещения, также исполнены обязательства по энергосервисным контрактам по энергосбережению и повышению энергетической эффективности объектов наружного освещения.</t>
  </si>
  <si>
    <t xml:space="preserve">Оплата ритуальных услуг и услуг по транспортировке умерших производится по факту на основании актов приемки оказанных услуг и счетов на оплату. </t>
  </si>
  <si>
    <t xml:space="preserve">П.1.1. Портфель проектов "Жилье и городская среда", региональный проект "Формирование комфортной городской среды"
</t>
  </si>
  <si>
    <t xml:space="preserve">1.1. Благоустройство дворовых территорий в городе Когалыме
</t>
  </si>
  <si>
    <t>1.2 Создание объектов благоустройства на территории города Когалыма</t>
  </si>
  <si>
    <t xml:space="preserve">П.3.2. Портфель проектов "Образование", региональный проект «Патриотическое воспитание 
граждан Российской Федерации» </t>
  </si>
  <si>
    <t>П.3.1. Портфель проектов "Образование", 
региональный проект "Социальная 
активность"</t>
  </si>
  <si>
    <t>3.1. Создание условий для развития духовно-нравственных и гражданско,- военно -
патриотических качеств детей и молодежи</t>
  </si>
  <si>
    <t>3.2 Создание условий для разностороннего развития, самореализации и роста созидательной активности молодёжи</t>
  </si>
  <si>
    <t>3.3. Обеспечение  деятельности учреждения сферы работы с молодёжью и развитие его материально-технической базы</t>
  </si>
  <si>
    <t>П.4.1. Портфель проектов "Образование", 
региональный проект "Современная школа"</t>
  </si>
  <si>
    <t xml:space="preserve">4.2. Обеспечение комплексной безопасности в образовательных организациях и учреждениях и создание условий для сохранения и укрепления здоровья детей в общеобразовательных организациях </t>
  </si>
  <si>
    <t>1.1.  Развитие системы дошкольного и общего образования</t>
  </si>
  <si>
    <t xml:space="preserve">1.2.  Развитие системы дополнительного образования детей </t>
  </si>
  <si>
    <t>1.3. Обеспечение реализации общеобразовательных программ в образовательных организациях, расположенных на территории города Когалыма</t>
  </si>
  <si>
    <t>1.4. Организация отдыха и оздоровления детей</t>
  </si>
  <si>
    <t>4.3. Развитие материально-технической базы образовательных организаций</t>
  </si>
  <si>
    <t xml:space="preserve">1.1. Реализация полномочий в области градостроительной деятельности </t>
  </si>
  <si>
    <t>3.3 Обеспечение деятельности Муниципального казённого учреждения "Управление капитального строительства и жилищно-коммунального комплекса города Когалыма"</t>
  </si>
  <si>
    <t>Экономия сложилась по заработной плате и начислениям на оплату труда за фактически отработанное время (наличие  больничных листов)</t>
  </si>
  <si>
    <t>Экономия сложилась по заработной плате и начислениям на оплату труда за фактически отработанное время (наличие  больничных листов, вакансий), а также оплата проезда в отпуск и обратно, санаторно-курортных путевок по фактически предоставленным документам.</t>
  </si>
  <si>
    <t>Экономия плановых ассигнований согласно фактически начисленной заработной платы, оплата льготного проезда, санаторно-курортное лечение.</t>
  </si>
  <si>
    <t>Приобретение оборудования для пунктов проведения экзаменов МАОУ СОШ № 3,5,7.</t>
  </si>
  <si>
    <t>1.1. Мероприятия по развитию физической культуры и спорта</t>
  </si>
  <si>
    <t>1.2. Обеспечение комфортных условий в учреждениях физической культуры и спорта</t>
  </si>
  <si>
    <t>1.3. Поддержка некоммерческих организаций, реализующих проекты в сфере массовой физической культуры</t>
  </si>
  <si>
    <t>1.4. Строительство, реконструкция и ремонт, в том числе капитальных объектов спорта</t>
  </si>
  <si>
    <t xml:space="preserve">1.1. Развитие библиотечного дела </t>
  </si>
  <si>
    <t>1.2. Развитие музейного дела</t>
  </si>
  <si>
    <t xml:space="preserve">1.3. Укрепление материально-технической базы учреждений культуры города Когалыма </t>
  </si>
  <si>
    <t xml:space="preserve">Подпрограмма 2. Укрепление пожарной безопасности в городе Когалыме </t>
  </si>
  <si>
    <t xml:space="preserve">Подпрограмма 3. Материально-техническое и финансовое обеспечение деятельности структурного подразделения Администрации города Когалыма и муниципального учреждения города Когалыма </t>
  </si>
  <si>
    <t>1.1. Организация обеспечения формирования состава и структуры муниципального имущества города Когалыма</t>
  </si>
  <si>
    <t>4.1. Предоставление субсидий садоводческим, огородническим некоммерческим товариществам на возмещение части затрат на осуществление мероприятий, направленных на благоустройство и развитие инженерной инфраструктуры в границах их территорий</t>
  </si>
  <si>
    <t>1.1. Поддержка социально ориентированных некоммерческих организаций города Когалыма</t>
  </si>
  <si>
    <t>Подпрограмма 1. Повышение профессионального уровня муниципальных служащих органов местного самоуправления города Когалыма</t>
  </si>
  <si>
    <t>Подпрограмма 2. Создание условий для развития муниципальной службы в органах местного самоуправления города Когалыма</t>
  </si>
  <si>
    <t xml:space="preserve">Подпрограмма 1. Профилактика правонарушений </t>
  </si>
  <si>
    <t>Подпрограмма 4. Создание условий для выполнения функций, направленных на обеспечение прав и законных интересов жителей города Когалыма в отдельных сферах жизнедеятельности</t>
  </si>
  <si>
    <t>Материальное стимулирование деятельности народной дружины осуществляется по итогам дежурств.
Отклонение связано с фактически отработанным временем членами народной дружины в истекшем году.</t>
  </si>
  <si>
    <t>Подпрограмма 1.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Когалыма, обеспечение социальной и культурной адаптации мигрантов, профилактика межнациональных (межэтнических) конфликтов</t>
  </si>
  <si>
    <t>Проведение культурно-просветительских и воспитательных мероприятий с участием представителей общественных и религиозных организаций, деятелей культуры и искусства, направленных на профилактику экстремизма в молодежной среде.
Проведение в образовательных организациях занятий по воспитанию патриотизма и т.п. 
Семинары, курсы повышения квалификации.</t>
  </si>
  <si>
    <t>Экономия по заработной плате и начислениям на оплату труда обусловлена наличием листов нетрудоспособности и наличием вакансий.</t>
  </si>
  <si>
    <t>Причиной отклонения является экономия, сложившаяся на основании фактически оказанных услуг по содержанию имущества.</t>
  </si>
  <si>
    <r>
      <t>В рамках данного мероприятия предусмотрено:
Содержание муниципального автономного учреждения дополнительного образования "Спортивная школа "Дворец спорта". Экономия сложилась по оплате труда и начислениям на оплату труда в соответствии с фактически отработанным временем в связи с предоставлением больничных листов, наличием вакантных ставок.</t>
    </r>
    <r>
      <rPr>
        <b/>
        <sz val="13"/>
        <rFont val="Times New Roman"/>
        <family val="1"/>
        <charset val="204"/>
      </rPr>
      <t/>
    </r>
  </si>
  <si>
    <t>Экономия сложилась по заработной плате и начислениям на оплату труда в результате наличия листов нетрудоспособности, выплаты денежного поощрения по результатам работы за год, за отработанное время, наличие вакантной должности.</t>
  </si>
  <si>
    <t>Финансовое и организационное сопровождение по исполнению  МАУ «МКЦ «Феникс» муниципального задания, укрепление материально-технической базы учреждения. Экономия по фактически предоставленным документам.</t>
  </si>
  <si>
    <t>4.1. Финансовое обеспечение полномочий управления образования и ресурсного центра</t>
  </si>
  <si>
    <t>3.1. Содержание отдела физической культуры и спорта Администрации города Когалыма</t>
  </si>
  <si>
    <t xml:space="preserve">Экономия денежных средств сложилась в связи с наличием вакансий в структурных подразделениях Администрации города Когалыма.   
</t>
  </si>
  <si>
    <t xml:space="preserve">2.3. Обеспечение деятельности органов местного самоуправления города Когалыма и предоставление гарантий муниципальным служащим </t>
  </si>
  <si>
    <t xml:space="preserve">2.4. Обеспечение информационной безопасности на объектах информатизации и информационных систем в органах местного самоуправления города Когалыма </t>
  </si>
  <si>
    <t xml:space="preserve">2.6. Реализация переданных государственных полномочий по государственной регистрации актов гражданского состояния </t>
  </si>
  <si>
    <t xml:space="preserve">1.1 Создание условий для деятельности народных дружин </t>
  </si>
  <si>
    <t xml:space="preserve">1.2 Обеспечение функционирования и развития систем видеонаблюдения в сфере общественного порядка </t>
  </si>
  <si>
    <t xml:space="preserve">1.4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t>
  </si>
  <si>
    <t xml:space="preserve">1.5 Совершенствование информационного и методического обеспечения профилактики правонарушений, повышения
правосознания граждан 
</t>
  </si>
  <si>
    <t xml:space="preserve">1.6 Тематическая социальная реклама в сфере безопасности дорожного движения </t>
  </si>
  <si>
    <t xml:space="preserve">2.1 Организация и проведение мероприятий с субъектами профилактики, в том числе с участием общественности </t>
  </si>
  <si>
    <t xml:space="preserve">2.2 Проведение информационной антинаркотической пропаганды </t>
  </si>
  <si>
    <t xml:space="preserve">2.3 Формирование негативного отношения к незаконному обороту и потреблению наркотиков </t>
  </si>
  <si>
    <t xml:space="preserve">1.1. Обеспечение безопасности населения на водных объектах города Когалыма  </t>
  </si>
  <si>
    <t xml:space="preserve">1.2. Содержание и развитие территориальной автоматизированной системы централизованного оповещения населения города Когалыма </t>
  </si>
  <si>
    <t xml:space="preserve">2.1. Организация противопожарной пропаганды и обучение населения мерам пожарной безопасности </t>
  </si>
  <si>
    <t xml:space="preserve">2.2. Приобретение средств для организации пожаротушения </t>
  </si>
  <si>
    <t xml:space="preserve">2.3.Строительство пожарного депо в городе Когалыме (в том числе ПИР) </t>
  </si>
  <si>
    <t xml:space="preserve">3.1. Финансовое обеспечение реализации отделом по делам гражданской обороны и чрезвычайных ситуаций Администрации города Когалыма полномочий в установленных сферах деятельности </t>
  </si>
  <si>
    <t xml:space="preserve">3.2. Финансовое обеспечение осуществления муниципальным казённым учреждением «Единая дежурно-диспетчерская служба города Когалыма» установленных видов деятельности </t>
  </si>
  <si>
    <t>1. Обеспечение деятельности Комитета финансов Администрации города Когалыма</t>
  </si>
  <si>
    <t>2.  Обеспеченность  программно-техническими средствами  специалистов  Комитета финансов Администрации  города Когалыма  в  объеме, достаточном  для  исполнения  должностных обязанностей</t>
  </si>
  <si>
    <t xml:space="preserve">1.5 Содействие этнокультурному многообразию народов России 
</t>
  </si>
  <si>
    <t>4.2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t>
  </si>
  <si>
    <t>1.4. Организация, содержание и развитие муниципальных курсов гражданской обороны в городе Когалыме</t>
  </si>
  <si>
    <t>4.2.1 - Проведение ремонтных работ в образовательных учреждениях. Оплата согласно актов выполненных работ. 
4.2.2 - Организация питания в школах. Экономия согласно оплаты по детодням питания по фактически предоставленным счетам.</t>
  </si>
  <si>
    <t>Информация о результатах реализации мероприятий муниципальных программ за 2024 год</t>
  </si>
  <si>
    <t>План на 2024 год</t>
  </si>
  <si>
    <t>Кассовый расход на  01.01.2025</t>
  </si>
  <si>
    <t>Всего финансовая поддержка предоставлена 4 субъектам предпринимательской деятельности, из них обществом с ограниченной ответственностью «500 очков» были нарушены условия предоставления субсидий и в ноябре 2024 года осуществлен возврат предоставленной в 2024 году финансовой поддержки в целях возмещения части затрат, связанных с арендой (субарендой) нежилых помещений в размере 63,8 тыс. рублей, в том числе средства бюджета автономного округа 60,6 тыс. рублей, средства бюджета города Когалыма 3,2 тыс. рублей.</t>
  </si>
  <si>
    <t xml:space="preserve">В рамках реализации регионального проекта "Акселерация субъектов МСП" финансовую поддержку получили 72 субъекта малого и среднего предпринимательства
</t>
  </si>
  <si>
    <t>1.2. Приобретение жилья в целях
реализации полномочий органов
местного самоуправления в сфере
жилищных отношений</t>
  </si>
  <si>
    <t>1.3.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</si>
  <si>
    <t>1.5. Мероприятие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t>
  </si>
  <si>
    <t>1.6. Мероприятие по подготовке и
обеспечению доступа к земельным
участкам предназначенных для
индивидуального жилищного
строительства для предоставления
льготной категории граждан, в том
числе участникам специальной военной
операции, членам их семей</t>
  </si>
  <si>
    <t>1.7. Предоставление субсидии участникам специальной военной операции, членам их семей, состоящим на учете в качестве нуждающихся в жилых помещениях, предоставляемых по договорам социального найма, на
приобретение (строительство) жилых
помещений в собственность</t>
  </si>
  <si>
    <t>2.1.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</si>
  <si>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2.3. Реализация полномочий по
обеспечению жилыми помещениями
отдельных категорий граждан</t>
  </si>
  <si>
    <t xml:space="preserve">ПК.1.1 Реализация инициативного проекта "Литературный сквер"
</t>
  </si>
  <si>
    <t>1.3 Оборудование зон отдыха на территории города Когалыма</t>
  </si>
  <si>
    <t>2.2. Обеспечение функционирования сети автомобильных дорог общего пользования местного значения</t>
  </si>
  <si>
    <t>2.3. Строительство, реконструкция, капитальный ремонт, ремонт сетей наружного освещения автомобильных дорог общего пользования местного значения</t>
  </si>
  <si>
    <t>1.1. «Создание,
содержание, ремонт, в том числе
капитальный объектов городского
хозяйства города Когалыма</t>
  </si>
  <si>
    <t>1.5. Организация мероприятий при
осуществлении деятельности по
обращению с животными без
владельцев</t>
  </si>
  <si>
    <t>1.6. Создание приюта для животных на
территории города Когалыма</t>
  </si>
  <si>
    <t>1.7. Архитектурная подсветка улиц,
зданий, сооружений и жилых
домов, расположенных на
территории города Когалыма</t>
  </si>
  <si>
    <t>1.8. Обследование и снос зданий,
сооружений, расположенных на
территории города Когалыма</t>
  </si>
  <si>
    <t>В рамках мероприятия выполнено:
- очистка и вывоз снега;
- очистка от снежного покрова малых архитектурных форм;
- подметание тротуаров и пешеходных дорожек;
- покос травы;
- приобретение саженцев, деревьев;
- содержание цветников.</t>
  </si>
  <si>
    <t>Подпрограмма 1 «Содействие трудоустройству граждан, в том числе граждан с инвалидностью»</t>
  </si>
  <si>
    <t>1.1. Содействие трудоустройству граждан, в том числе граждан с инвалидностью</t>
  </si>
  <si>
    <t>Подпрограмма 2 «Улучшение условий и охраны труда в городе Когалыме»</t>
  </si>
  <si>
    <t>2.1. Безопасный труд</t>
  </si>
  <si>
    <t>1.1 Поддержка сельскохозяйственного производства и деятельности по заготовке и переработке дикоросов</t>
  </si>
  <si>
    <t>1.2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t>
  </si>
  <si>
    <t xml:space="preserve">Подпрограмма 1. «Развитие сельскохозяйственного производства и деятельности по заготовке и переработке дикоросов» </t>
  </si>
  <si>
    <t>Подпрограмма 3. "Информационная открытость деятельности Администрации города Когалыма"</t>
  </si>
  <si>
    <t>Подпрограмма 1. "Поддержка социально ориентированных некоммерческих организаций города Когалыма"</t>
  </si>
  <si>
    <t>В  2024 году  единовременной выплате подлежат 7 почетных граждан (Мартынова О.В., Ветштейн В.В., Короткова Р.М.,Гурин А.А.,Лосева И.В., Гаврилова Т.Г.,Ерпылева Е.В.). В соответствии с распоряжением Администрации города Когалыма от 17.07.2024 №113-р "О предоставлении мер поддержки гражданин города Когалыма" в 2024 году осуществлены выплаты  на ежегодное материальное вознаграждение ко Дню города Когалыма  гражданам, удостоенным звания "Почётный гражданин города Когалыма" и зарегистрированным по месту жительства в городе Когалыме в размере -115,5 тыс. рублей каждому. Плановые значения предусмотрены на 8 почетных граждан с учетом возможных  изменений показателя по году  в сторону повышения значений (отклонение 115,5 тыс.руб) и на погребение -100 тыс.руб.</t>
  </si>
  <si>
    <t>В рамках мероприятия 3.1.1. "Освещение деятельности структурных подразделений Администрации города Когалыма в телевизионных эфирах" сложилась экономия по фактически оказанному объему услуг. 
В рамках мероприятия 3.1.2 "Обеспечение деятельности муниципального казенного учреждения "Редакция газеты "Когалымский вестник" сложилась экономия по оплате труда сотрудников согласно фактически отработанному времени, оплата услуг связи, коммунальные расходы согласно выставленным счетам.</t>
  </si>
  <si>
    <t xml:space="preserve">П.1.2. Портфель проектов
«Образование», региональный
проект «Успех каждого
ребенка»
</t>
  </si>
  <si>
    <t xml:space="preserve">ПК.1.1. Реализация инициативного
проекта «Книга в движении» 
</t>
  </si>
  <si>
    <t xml:space="preserve">ПК.1.2. Реализация инициативного
проекта «Одуванчиковое
поле»
</t>
  </si>
  <si>
    <t xml:space="preserve">1.4. Развитие
дополнительного
образования в сфере
культуры </t>
  </si>
  <si>
    <t>Подпрограмма 1. Общее образование. Организация дополнительного образования, воспитания, отдыха и оздоровления детей</t>
  </si>
  <si>
    <t>П.1.1. Портфель проектов
«Образование»,
региональный проект
«Успех каждого ребенка»</t>
  </si>
  <si>
    <t xml:space="preserve">ПК.1.1. Реализация Проекта
«Здравствуй, Музей» </t>
  </si>
  <si>
    <t>1.6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 профилактике экстремизма, продвижения лучших практик по реализации проектов в сфере государственной национальной политики</t>
  </si>
  <si>
    <t>Подпрограмма 2. Участие в профилактике экстремизма и терроризма, а также в минимизации и (или) ликвидации последствий проявлений экстремизма и терроризма на территории города Когалыма</t>
  </si>
  <si>
    <t xml:space="preserve">2.1 Профилактика экстремизма и терроризма  </t>
  </si>
  <si>
    <t xml:space="preserve">2.2 Проведение информационных кампаний, направленных на укрепление общероссийского гражданского единства и гармонизацию межнациональных отношений, профилактику экстремизма и терроризма </t>
  </si>
  <si>
    <t xml:space="preserve">2.3 Мониторинг экстремистских настроений в молодежной среде </t>
  </si>
  <si>
    <t>Подпрограмма 3. Усиление антитеррористической защищенности объектов, находящихся в муниципальной собственности</t>
  </si>
  <si>
    <t xml:space="preserve">3.1 Повышение уровня антитеррористической защищенности объектов, находящихся в муниципальной собственности </t>
  </si>
  <si>
    <t xml:space="preserve">1.3. Снижение рисков и смягчение последствий чрезвычайных ситуаций природного и  техногенного характера на территории города Когалыма </t>
  </si>
  <si>
    <t>2.5. Обеспечение выполнения полномочий и функций, возложенных на должностных лиц и структурные подразделения Администрации города Когалыма</t>
  </si>
  <si>
    <t xml:space="preserve">В 2024 году ликвидированы три несанкционированные свалки:
- вдоль автомобильной дороги проспект Нефтяников в районе автобусной остановки (отработанные автомобильные шины);
- в районе ул. Береговая (строительный мусор); 
- в районе объекта благоустройства «Этнодеревня». 
В целях выявления граждан, допускающих несанкционированный сброс отходов в непредназначенных для этого местах, в лесных массивах установлены фотоловушки (фотофиксация лиц).
</t>
  </si>
  <si>
    <t>В рамках реализации мероприятия в 2024 году проведены электронные аукционы на приобретение в собственность муниципального образования город Когалым жилых помещений, по результатам которых были заключены муниципальные контракты на приобретение 4 квартир, общей площадью      185 кв. м., также произведена выплата возмещения 8 собственникам за изымаемое жилое помещение.
Неполное освоение денежных средств сложилось в связи с тем, что судебное разбирательство по вопросу возмещения за изымаемое жилое помещение 1 собственнику было приостановлено и перенесено на 2025 год.</t>
  </si>
  <si>
    <t xml:space="preserve">Согласно графику сноса жилых домов, в 2024 году, учитывая сроки расселения граждан, на основании заключенных муниципальных контрактов снесено 26 ветхих и непригодных для проживания домов. </t>
  </si>
  <si>
    <t>Выполнены работы по устройству 4-х стационарных пандусов для инвалидов и маломобильных групп населения в многоквартирных жилых домах:
 - ул. Градостроителей, д.2;
-  ул. Молодежная, д. 24;
-  ул. Олимпийская, д. 15;
- пр. Солнечный, д. 13.</t>
  </si>
  <si>
    <t>В 2024 году субсидия предоставлена 1 участнику мероприятия.</t>
  </si>
  <si>
    <t xml:space="preserve"> Получателями субсидий согласно предусмотренного финансирования явились 2 молодые семьи, которым выданы свидетельства и перечислены субсидии.
Обязательства перед молодыми семьями выполнены, денежные средства реализованы в полном объеме. </t>
  </si>
  <si>
    <t xml:space="preserve">В 2024 году в рамках реализации инициативного проекта выполнены работы по обустройству территории Литературного сквера, в том числе:
- устройство покрытий из плитки тротуарной - 2 345,36 кв. м.
- расширение автостоянки – 160,52 кв. м.
- скамейки – 14 шт.
- урны – 14 шт.
- ограждение декоративное – 110 м. п.
- декоративные композиции на природном камне – 5 шт.
</t>
  </si>
  <si>
    <t>В рамках реализации мероприятия на объекте благоустройства "Этнодеревня" оказаны услуги на поставку столов-гриль.</t>
  </si>
  <si>
    <t xml:space="preserve">В 2024 году:
- выполнены работы по разработке проектно-сметной документации на строительство объекта благоустройства "Сквер Дружбы Народов" в городе Когалыме (2, 3 этап);
- выполнены работы по разработке проекто-сметной документации на строительство объекта благоустройства "Сквер вблизи СК "Олимп в городе Когалыме" и инженерные изыскания;
- выполнены работы по разработке проекто-сметной документации на строительство объекта благоустройства "Сквер предпринимателей в микрорайоне 4Б в городе Когалыме" и инженерные изыскания;
- оказаны услуги по поставке и монтажу светильников на объекте благоустройства "Литературный сквер в городе Когалыме";
- оказаны услуги по технологическому присоединению к электрическим сетям, услуги по оформлению технического плана сооружений сетей электроснабжения, а также выполнены работы по устройству основания, инженерных сетей для объекта Архитектурная композиция "Термометр";
- выполнены инженерные изыскания для объекта благоустройства "Этностойбище коренных народов ХМАО-Югры "Вонт-Лунг" (лесной дух) в г. Когалыме";
- выполнены проектно-изыскательских работ для строительства объекта благоустройства "Экотропа в городе Когалыме";
- выполнены работы по разработке проектно-сметной документации на строительство объекта благоустройства "Сквер по проезду Солнечному в городе Когалыме" и инженерные изыскания.
По объекту благоустройства "Этностойбище коренных народов ХМАО-Югры "Вонт-Корт" (лесное стойбище) в г. Когалыме" выполнены следующие работы:
- разработана проектно-сметная документация на строительство объекта;
- оказаны услуги по проведению негосударственной экспертизы сметной документации на выполнение работ по устройству этнических сооружений на объекте;
- работы по устройству этнических сооружений на объекте;
- выполнены работы по строительству объекта.
</t>
  </si>
  <si>
    <t xml:space="preserve">В рамках мероприятия осуществлялись регулярные перевозки пассажиров и багажа автомобильным транспортом на 7 автобусных маршрутах города Когалыма в рамках заключенных муниципальных контрактов с  ИП Шахбазов Фикрет Таха оглы. </t>
  </si>
  <si>
    <t>Реализованы мероприятия по обеспечению технического и эксплуатационного обслуживания программно-технического измерительного комплекса  в количестве 18 комплексов.   
Выполнены работы по монтажу системы автоматической фотовидеофиксации нарушений правил дорожного движения на участке автомобильной дороги от пересечения улицы Дружбы Народов - проспекта Нефтяников до путепровода автодороги Повховское шоссе.
Осуществлен перенос кабелей системы автоматической фотовидеофиксации нарушений правил дорожного движения города Когалыма в подземную канализацию на улице Мира.</t>
  </si>
  <si>
    <t>В рамках выполнения муниципального задания МБУ "КСАТ" в 2024 году выполнялись работы по содержанию улично-дорожной сети города общей протяженностью 96,324 км.</t>
  </si>
  <si>
    <t xml:space="preserve">1.3 Реализация отдельных государственных полномочий, предусмотренных Законом Ханты- Мансийского автономного округа - Югры от 02.03.2009 №5-оз «Об административных комиссиях в Ханты- Мансийском автономном округе – Югре» </t>
  </si>
  <si>
    <t xml:space="preserve">1.7. Ремонт помещений для размещения участковых пунктов полиции </t>
  </si>
  <si>
    <t>Подпрограмма 2. Профилактика незаконного оборота и потребления наркотических средств и психотропных веществ, наркомании</t>
  </si>
  <si>
    <t xml:space="preserve">4.1. Обеспечение выполнения полномочий и функций отдела межведомственного взаимодействия в сфере обеспечения общественного порядка и безопасности Администрации города Когалыма </t>
  </si>
  <si>
    <t>В 2024 году выполнен ремонт автомобильных дорог города Когалыма общей площадью 88,861 тыс. кв. м протяженностью 5,81 км.
Неполное освоение средств обусловлено:
- по мероприятию ремонт, в том числе капитальный, автомобильных дорог общего пользования местного значения (в том числе проезды и устройство ливневой канализации) сложилась экономия в результате проведения конкурсных процедур;
- по мероприятию "Реконструкция развязки Восточная (проспект Нефтяников, улица Ноябрьская)". Отклонение в размере 65 467,9 тыс. рублей (привлеченные средства). 
По результатам корректировки проектной документации по объекту "Реконструкция развязки Восточной (проспект Нефтяников, улица Ноябрьская)" объем работ уменьшился. В связи с ненадобностью выполнения работ, исключенных из проекта по результатам корректировки, обязательства сторон по контракту №0187200001723001181 от 04.08.2023 на выполнение работ по реконструкции развязки Восточной (проспект Нефтяников, улица Ноябрьская) прекращены соглашением о расторжении контракта от 07.02.2025 на сумму 65 467,9 тыс. рублей.</t>
  </si>
  <si>
    <t>Мероприятие "Предоставление субсидии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 не исполнено, так как бюджетные ассигнования в размере 460,0 тыс. рублей, предусмотренные на оказание дополнительной помощи в проведении капитального ремонта общего имущества в многоквартирном доме, не были востребованы ввиду отсутствия неотложной необходимости в 2024 году. 
В рамках реализации  подмероприятия "Предоставление субсидии на долевое финансовое обеспечение проведения капитального ремонта общего имущества в многоквартирных домах, расположенных на территории города Когалыма" выполнены работы по капитальному ремонту общедомового имущества в многоквартирных домах г. Когалыма: ул. Градостроителей, д.20, ул. Мира, д.2 - капитальный ремонт по замене, модернизации лифтов, лифтовых шахт, машинных и блочных помещений, разработка проектной документации; ул. Ленинградская, д. 31 – ремонт фасада.</t>
  </si>
  <si>
    <t>Согласно условий муниципального контракта на оказание услуг подвижной радиотелефонной (сотовой) связи, при заключении контракта внесена предоплата в размере 50% (10,15 тыс. рублей), оставшиеся 50% будут выплачены по окончанию исполнения контракта (переходящие обязательства). Муниципальный контракт заключен в 2023 году на сумму 20,3 тыс. рублей. Срок действия контракта заканчивается 31.12.2026.</t>
  </si>
  <si>
    <r>
      <rPr>
        <sz val="13"/>
        <rFont val="Times New Roman"/>
        <family val="1"/>
        <charset val="204"/>
      </rPr>
      <t>Заключен контракт №1/23 от 20.02.2023 на выполнение проектно-изыскательских работ на сумму 6 400,00 тыс. руб., сроки завершения выполнения работ - 15.12.2023 (продлены).</t>
    </r>
    <r>
      <rPr>
        <sz val="13"/>
        <color rgb="FFFF0000"/>
        <rFont val="Times New Roman"/>
        <family val="1"/>
        <charset val="204"/>
      </rPr>
      <t xml:space="preserve">
</t>
    </r>
    <r>
      <rPr>
        <sz val="13"/>
        <rFont val="Times New Roman"/>
        <family val="1"/>
        <charset val="204"/>
      </rPr>
      <t xml:space="preserve">- в 2023 году приняты и оплачены работы по 1 этапу (инженерные изыскания, разработка проектной документации, прохождение негосударственной экспертизы, разработка рабочей документации) на сумму 5 043,00 тыс. руб.
 - в 2024 году оплачен 2 этап работ (разработка цифровой информационной модели (трехмерной модели) на сумму 1 357,0 тыс. руб. исполнен и оплачен в полном объеме.
</t>
    </r>
  </si>
  <si>
    <t>Экономия средств по расходам на обеспечение деятельности Муниципального казённого учреждения «Единая дежурно-диспетчерская служба города Когалыма» сложилась согласно фактически предоставленным документам на оплату по муниципальным контрактам на коммунальные услуги и связь. Также остаток средств сложился в результате предоставления фактических документов на оплату за техническое обслуживание АТС, оплату льготного проезда к месту отдыха и обратно, оплату компенсации стоимости за санаторно-курортное лечение, по заработной оплате труда, в результате наличия листов нетрудоспособности.</t>
  </si>
  <si>
    <t>Мероприятие не исполнено, в связи с отсутствием заявок на предоставление субсидии, направленной на поддержку развития садоводства и огородничества в муниципальном образовании город Когалым.</t>
  </si>
  <si>
    <t xml:space="preserve">Отклонение сложилось в результате оплаты электрической энергии согласно показания приборов учета по факту. Также в соответствии с решением Думы г. Когалыма от 25.09.2024 №416-ГД выделены плановые ассигнования на выполнение работ по монтажу системы видеонаблюдения на стоянке автоприцепов по ул. Прибалтийская в г. Когалыме. Муниципальный контракт направлен на рассмотрение и подписание в ПАО «Ростелеком». По состоянию на 31.12.2024 ответ от ПАО «Ростелеком» не получен.
</t>
  </si>
  <si>
    <r>
      <rPr>
        <sz val="13"/>
        <rFont val="Times New Roman"/>
        <family val="1"/>
        <charset val="204"/>
      </rPr>
      <t>Отклонение сложилось в результате экономии по заработной плате и начислениям по оплате труда (предоставление листов временной нетрудоспособности, выплаты денежного поощрения по результатам работы за 2024 год за фактически отработанное время).</t>
    </r>
    <r>
      <rPr>
        <sz val="13"/>
        <color rgb="FFFF0000"/>
        <rFont val="Times New Roman"/>
        <family val="1"/>
        <charset val="204"/>
      </rPr>
      <t xml:space="preserve">
</t>
    </r>
    <r>
      <rPr>
        <sz val="13"/>
        <rFont val="Times New Roman"/>
        <family val="1"/>
        <charset val="204"/>
      </rPr>
      <t xml:space="preserve">Также отклонение сложилось в результате оказания услуг общедоступной электросвязи юридическому лицу, финансируемому из соответствующего бюджета, выполнения работ по техническому обслуживанию и ремонту компьютерной и копировальной техники, серверного и сетевого оборудования, устройств печати; выплаты выходного пособия при сокращении штатной единицы.
</t>
    </r>
  </si>
  <si>
    <t xml:space="preserve">Мероприятие нацелено на проведение и обеспечение участия в семинарах, тренингах, совещаниях, конференциях специалистов, представителей общественных организаций, волонтеров, занимающихся профилактикой правонарушений.
При проведении электронного аукциона на оказание услуг по трансляции социальных видеороликов и иной тематической рекламы, направленной на профилактику правонарушений, сложилась экономия финансовых средств от запланированной суммы. </t>
  </si>
  <si>
    <t>Мероприятие направлено на формирование общечеловеческих ценностей, пропаганду здорового образа жизни, формирование негативного отношения в обществе к немедицинскому потреблению наркотиков, повышения уровня осведомленности населения о негативных последствиях немедицинского потребления наркотиков и об ответственности за участие в их незаконном обороте, проведения грамотной информационной политики в средствах массовой информации, направленных на детей и подростков, создание и распространение социальной рекламы, изготовление и прокат на телевидении видеороликов; освещение деятельности всех субъектов профилактики наркомании посредством проведения антинаркотических информационных акций. 
При проведении электронного аукциона на оказание услуг по трансляции видеороликов социальной направленности сложилась экономия финансовых средств от запланированных значений.</t>
  </si>
  <si>
    <t>уо</t>
  </si>
  <si>
    <t>кп</t>
  </si>
  <si>
    <t>фкгс</t>
  </si>
  <si>
    <t>спорт</t>
  </si>
  <si>
    <t>ржс</t>
  </si>
  <si>
    <t>экология</t>
  </si>
  <si>
    <t>сэр</t>
  </si>
  <si>
    <t>2. Муниципальная программа «Социально-экономическое развитие и инвестиции муниципального образования город Когалым»</t>
  </si>
  <si>
    <t>В рамках мероприятий услуги типографий (изготовление книг) 347,10 тыс. рублей.</t>
  </si>
  <si>
    <t xml:space="preserve">В МАУ «КДК «АРТ-Праздник» приобретено всего 400 ед.,  в том числе: консоли светодиодные - 194 ед., портативная акустика - 6 ед., светодиодные новогодние композиции - 5 ед., ростовые куклы - 6 шт., 189 шт. - костюмы сценические. Экономия сложилась по оплате новогодней композиции и по приобретению сценических костюмов.
В МБУ "ЦБС" выполнен текущий ремонт уличной библиотеки. </t>
  </si>
  <si>
    <t>В рамках реализации мероприятия концессионерами ООО «Концесском» и ООО «Горводоканал» выполнены работы по реконструкции  инженерных сетей 3-х участков теплоснабжения и 2-х участков водоснабжения.</t>
  </si>
  <si>
    <t xml:space="preserve">В рамках мероприятия выполнено:
3.1.1
 - реконструкция участков сетей электроснабжения; 
- технологическое присоединение к электрическим сетям объекта "Этнодеревня" в городе Когалыме; 
- по объекту "Котельная по улице Сибирская и магистральные сети теплоснабжения в городе Когалыме" выполнены проектно-изыскательские работы для строительства, осуществлено технологическое присоединение к электрическим сетям и технологическое присоединения к сети газораспределения.
Не исполнение мероприятий на 100% произошло по следующим причинам: 
- заключение части контрактов со сроками окончания работ в 2025, 2026 годах;
- нарушение сроков выполнения работ подрядной организацией.
3.1.2 
- строительство объекта "Магистральные инженерные сети водоснабжения и канализации жилых комплексов "Философский камень" и "ЛУКОЙЛ" в городе Когалыме";
- оформление технических планов по объекту "Магистральные инженерные сети водоснабжения и канализации жилых комплексов "Философский камень" и "ЛУКОЙЛ" в городе Когалыме».
3.1.3
- разработан "Топливно-энергетический баланса города Когалыма за 2023 год и актуализация прогнозного баланса на период до 2030 года".
</t>
  </si>
  <si>
    <t>Остаток денежных средств  в размере 2 531,2 тыс. рублей образовался в связи с больничными листами, изменения графика отпусков, в связи с меньшими затратами на оплату услуг: связи, коммунальных услуг, охранных услуг. Денежные средства будут израсходованы в будущем периоде.</t>
  </si>
  <si>
    <t>МАУ "КДК "АРТ-Праздник" - Проведено мероприятие на "Югорском очаге", Приобретены костюмы "Северяночка" - 5 шт. - 90,00 тыс. рублей, а также батарейки, бумага, призы.            
МАУ "Дворец спорта" - Денежные средства не освоены в связи с отменой мероприятия, согласно письма от Управления Федеральной службы по надзору в сфере защиты прав потребителей и благополучия человека по ХМАО-Югре  от 26.03.2024 №438 "О заболеваемости коревой инфекции в г. Когалыме и дополнительных противоэпидемических мероприятий". В декабре месяце были возвращены в бюджет города Когалыма (68,0 тыс. рублей).</t>
  </si>
  <si>
    <t xml:space="preserve">Экономия средств сложилась по оплате труда и начислениям на зарплату, а также в связи со сложившимися фактическими расходами на командировку (суточные).
</t>
  </si>
  <si>
    <t>Приобретены архивные короба в количестве 138 шт.</t>
  </si>
  <si>
    <t>Экономия сложилась в связи с  образованием листов временной нетрудоспособности, вакантных ставок (плотник, уборщик служебных помещений, уборщик территорий).</t>
  </si>
  <si>
    <t>Оказаны услуги по акарицидной, дезинсекционной (ларвицидной) обработке, барьерной дератизации, а также сбору и утилизации трупов животных на территории города Когалыма.</t>
  </si>
  <si>
    <t xml:space="preserve">В 2024 году в рамках мероприятия на территории "Приют для животных в городе Когалыме" выполнены следующие работы:
- устройство будок в вольерах с 1 по 6 ряд; 
- отделочные, сантехнические и электромонтажные работы в сооружениях, находящихся в зоне содержания животных;
- работы по заглублению ограждения на объекте;
- работы по обшивке нижней части вольеров на территории объекта. 
</t>
  </si>
  <si>
    <t>В МАОУ СОШ № 7, МАОУ СОШ № 5 введены по 0,5 ставки советника директора по воспитанию. Расходы по оплате труда и страховые взносы.</t>
  </si>
  <si>
    <t>Реализован проект «Здравствуй музей» во взаимодействии школ города и МАУ «Музейно-выставочный центр» запланировано, освоение 100%. В рамках мероприятия разработана и реализована развивающая программа «Здравствуй музей».</t>
  </si>
  <si>
    <t xml:space="preserve"> В рамках мероприятия организован выезд учащихся и сопровождающих МАУ «ДДТ», МАОУ «Средняя школа №3», МАОУ «Средняя школа №5» на окружные конкурсы, фестивали. Проведение туристического слёта «Школа безопасности». </t>
  </si>
  <si>
    <t>В связи с нарушением Подрядчиком сроков выполнения работ, предусмотренных в рамках заключенных муниципальных контрактов,  бюджетные ассигнования в размере 8 041,0 перераспределены на 2025 год (переходящие остатки прошлых лет). Работы ведутся и будут оплачены по завершению.</t>
  </si>
  <si>
    <r>
      <rPr>
        <sz val="13"/>
        <rFont val="Times New Roman"/>
        <family val="1"/>
        <charset val="204"/>
      </rPr>
      <t>В рамках мероприятия: - организованы служебные командировки с целью продвижения туристского потенциала города Когалыма и автономного округа в целом.</t>
    </r>
    <r>
      <rPr>
        <sz val="13"/>
        <color rgb="FFFF0000"/>
        <rFont val="Times New Roman"/>
        <family val="1"/>
        <charset val="204"/>
      </rPr>
      <t xml:space="preserve">
</t>
    </r>
    <r>
      <rPr>
        <sz val="13"/>
        <rFont val="Times New Roman"/>
        <family val="1"/>
        <charset val="204"/>
      </rPr>
      <t xml:space="preserve">Приобретена сувенирная продукция с логотипом, стендов, фирменных стоек, национальных атрибутов народов севера для этностойбища,  услуги фотографа, услуги дизайнера, типографские и полиграфические услуги, услуги по организации мероприятий по изучению культуры ханты, организация мероприятия "День Когалыма в Москве", участие в 4 туристических выставках.
</t>
    </r>
  </si>
  <si>
    <t>В 2024 году организовано обучение для 56 муниципальных служащих. Запланированное обучение на 2024 год для муниципальных служащих органов местного самоуправления муниципального образования города Когалыма организовано и проведено в полном объеме.
Экономия бюджетных ассигнований сложилась по итогам проведения электронного аукциона на оказание услуг по организации и проведению курсов повышения квалификации.</t>
  </si>
  <si>
    <t xml:space="preserve">Экономия денежных средств сложилась по итогам проведения электронных аукционов на заключение муниципального контракта (Предоставление неисключительных прав на использование программного обеспечения по защите информации «Компонент Device Control программного комплекса «Кибер Протего» (с дополнительной лицензией Компонента Search Server программного комплекса «Кибер Протего» на 116 рабочих мест)).
</t>
  </si>
  <si>
    <t xml:space="preserve">Мероприятие предполагает финансовое обеспечение деятельности отдела записи актов гражданского состояния Администрации города Когалыма.
Неисполнение (экономия) по заработной плате и начислениям по оплате труда (оплата произведена согласно фактически отработанного времени), а также по командировочным расходам (оплата произведена согласно фактическим затратам).
</t>
  </si>
  <si>
    <t>2.1. Организация участия спортсменов города Когалыма в соревнованиях различного уровня  окружного и всероссийского масштаба</t>
  </si>
  <si>
    <t>Строительство объекта - готовность 33%:
- получено разрешение на строительство № RU86–301–726–2023 от 10.01.2023;
Выполнены 100%: ж/б конструкции цокольного, 1, 2 этажей, наружный водопровод, наружное электроснабжение, тепловые сети, связь. 
Ведутся работы: бетонирование плиты перекрытия 3 этажа - 47%; бетонирование колонн и диафрагм жесткости 3 этажа – 88%; кирпичная кладка наружных стен 1 этажа – 87%; кирпичная кладка наружных стен 2 этажа – 5%; наружные сети канализации К1, К2 – 60%; благоустройство территории – 17%.
Планируемый срок ввода объекта в эксплуатацию – 10.12.2025.</t>
  </si>
  <si>
    <r>
      <rPr>
        <sz val="13"/>
        <rFont val="Times New Roman"/>
        <family val="1"/>
        <charset val="204"/>
      </rPr>
      <t>Экономия денежных средств сложилась:</t>
    </r>
    <r>
      <rPr>
        <sz val="13"/>
        <color rgb="FFFF0000"/>
        <rFont val="Times New Roman"/>
        <family val="1"/>
        <charset val="204"/>
      </rPr>
      <t xml:space="preserve">
</t>
    </r>
    <r>
      <rPr>
        <sz val="13"/>
        <rFont val="Times New Roman"/>
        <family val="1"/>
        <charset val="204"/>
      </rPr>
      <t xml:space="preserve">2.3.1. - по итогам проведения электронных аукционов: аукцион на оказание услуг по подписке на периодические печатные издания и аукцион на поставку стеллажей офисных;   </t>
    </r>
    <r>
      <rPr>
        <sz val="13"/>
        <color rgb="FFFF0000"/>
        <rFont val="Times New Roman"/>
        <family val="1"/>
        <charset val="204"/>
      </rPr>
      <t xml:space="preserve">
</t>
    </r>
    <r>
      <rPr>
        <sz val="13"/>
        <rFont val="Times New Roman"/>
        <family val="1"/>
        <charset val="204"/>
      </rPr>
      <t xml:space="preserve">2.3.2. - в связи с проведением не всех запланированных мероприятий, проводимых органами местного самоуправления города Когалыма;
2.3.3. - в связи со снижением страховой премии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 а также ввиду того, что муниципальные служащие Администрации города Когалыма не в полном объеме воспользовались правом выплаты частичной компенсации  на оплату стоимости проезда к месту отдыха и обратно и  компенсацией стоимости оздоровительных и санаторно-курортных путёвок;   </t>
    </r>
    <r>
      <rPr>
        <sz val="13"/>
        <color rgb="FFFF0000"/>
        <rFont val="Times New Roman"/>
        <family val="1"/>
        <charset val="204"/>
      </rPr>
      <t xml:space="preserve">
</t>
    </r>
    <r>
      <rPr>
        <sz val="13"/>
        <rFont val="Times New Roman"/>
        <family val="1"/>
        <charset val="204"/>
      </rPr>
      <t>2.3.4. - в связи с использованием видеоконференцсвязи при проведении совещаний, конференций и других мероприятий, которая не требует личного присутствия муниципальных служащих в других городах.</t>
    </r>
  </si>
  <si>
    <t xml:space="preserve">1.1.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 </t>
  </si>
  <si>
    <r>
      <rPr>
        <sz val="13"/>
        <rFont val="Times New Roman"/>
        <family val="1"/>
        <charset val="204"/>
      </rPr>
      <t>Для пополнения фонда музея приобретены 68 предметов, в том числе осуществлялась поддержка выставочных проектов.</t>
    </r>
    <r>
      <rPr>
        <sz val="13"/>
        <color rgb="FFFF0000"/>
        <rFont val="Times New Roman"/>
        <family val="1"/>
        <charset val="204"/>
      </rPr>
      <t xml:space="preserve">
</t>
    </r>
    <r>
      <rPr>
        <sz val="13"/>
        <rFont val="Times New Roman"/>
        <family val="1"/>
        <charset val="204"/>
      </rPr>
      <t>В рамках мероприятия предусмотрено содержание МБУ "Музейно - выставочный центр". Экономия сложилась по оплате труда, оплате за коммунальные услуги, за содержание здания, услуг связи, социальным выплатам персоналу.</t>
    </r>
  </si>
  <si>
    <r>
      <rPr>
        <sz val="13"/>
        <rFont val="Times New Roman"/>
        <family val="1"/>
        <charset val="204"/>
      </rPr>
      <t xml:space="preserve">1.1.1.  «Организация проведения оплачиваемых общественных работ для не занятых трудовой деятельностью и безработных граждан»
Остаток плановых ассигнований в сумме: 84,8 тыс. руб. из них:            </t>
    </r>
    <r>
      <rPr>
        <sz val="13"/>
        <color rgb="FFFF0000"/>
        <rFont val="Times New Roman"/>
        <family val="1"/>
        <charset val="204"/>
      </rPr>
      <t xml:space="preserve">                                
</t>
    </r>
    <r>
      <rPr>
        <sz val="13"/>
        <rFont val="Times New Roman"/>
        <family val="1"/>
        <charset val="204"/>
      </rPr>
      <t>1) 38,0 тыс. руб. по бюджету автономного округа. Оплата труда гражданского персонала и начисления на нее (работники приняты не в запланированные даты, отработали не полный месяц).
2) 46,8 тыс. руб. по бюджету г.Когалыма. Оплата труда гражданского персонала и начисления на нее, б/л (работники приняты не в запланированные даты и отработали не полный месяц).</t>
    </r>
    <r>
      <rPr>
        <sz val="13"/>
        <color rgb="FFFF0000"/>
        <rFont val="Times New Roman"/>
        <family val="1"/>
        <charset val="204"/>
      </rPr>
      <t xml:space="preserve">
</t>
    </r>
  </si>
  <si>
    <t xml:space="preserve">В 2024 году был завершён 3 этап благоустройства общественного пространства — "Этнодеревня в городе Когалыме". В результате проведённой на объекте работы были созданы парковочные места и установлен модульный туалет.
Начата работа по благоустройству объекта «Парк Первопроходцев в городе Когалыме», оказаны услуг по разработке идейно-художественной концепции и эскизного проекта многофигурной скульптурной композиции на объекте благоустройства «Парк первопроходцев в городе Когалыме».
</t>
  </si>
  <si>
    <t>5. Муниципальная программа «Формирование комфортной городской среды в городе Когалыме»</t>
  </si>
  <si>
    <t>1. Муниципальная программа  «Развитие образования в городе Когалыме»</t>
  </si>
  <si>
    <t>3. Муниципальная программа «Культурное пространство города Когалыма»</t>
  </si>
  <si>
    <t>4.  Муниципальная программа «Развитие физической культуры и спорта в городе Когалыме»</t>
  </si>
  <si>
    <t>6. Муниципальная программа «Развитие агропромышленного комплекса в городе Когалыме»</t>
  </si>
  <si>
    <t xml:space="preserve">
7. Муниципальная программа «Содействие занятости населения города Когалыма»
</t>
  </si>
  <si>
    <t>8. Муниципальная программа «Экологическая безопасность города Когалыма»</t>
  </si>
  <si>
    <t>9. Муниципальная программа «Содержание объектов городского хозяйства и инженерной инфраструктуры в городе Когалыме»</t>
  </si>
  <si>
    <t>10. Муниципальная программа «Укрепление межнационального и межконфессионального согласия, профилактика экстремизма и терроризма в городе Когалыме»</t>
  </si>
  <si>
    <t>11. Муниципальная программа «Развитие транспортной системы города Когалыма»</t>
  </si>
  <si>
    <t>12. Муниципальная программа «Развитие жилищно-коммунального комплекса в городе Когалыме»</t>
  </si>
  <si>
    <t>13. Муниципальная программа «Безопасность жизнедеятельности населения города Когалыма»</t>
  </si>
  <si>
    <t>14. Муниципальная программа «Развитие муниципальной службы в городе Когалыме»</t>
  </si>
  <si>
    <t>15. Муниципальная программа «Управление муниципальным имуществом города Когалыма»</t>
  </si>
  <si>
    <t>16. Муниципальная программа «Развитие жилищной сферы города Когалыма»</t>
  </si>
  <si>
    <t>17. Муниципальная программа «Профилактика правонарушений и обеспечение отдельных прав граждан в городе Когалыме»</t>
  </si>
  <si>
    <t>Группа С</t>
  </si>
  <si>
    <t>Проведение концертных программ в рамках праздничных мероприятий, участие образовательных организаций  в фестивалях, митингах, конкурсах, форумах, акциях и т.п. Проведение этнокультурных мероприятий. Содействие в функционировании деятельности Дома дружбы народов города Когалыма.
Интерактивные лекции, фестивали, акции.</t>
  </si>
  <si>
    <t>Заключены договоры на приобретение соответствующей атрибутики для проведения мероприятий и награждений в рамках празднования Дня народного единства. 
Оплата согласно фактически предоставленным документам.</t>
  </si>
  <si>
    <t>Не исполнение денежных средств в связи с необходимостью срочной оплаты по договору на приобретение канцелярских товаров для проведения мероприятия. Оплата была произведена за счет средств с приносящей доход деятельности. Не исполненные денежные средства по субсидии на иные цели (далее были возвращены главному распорядителю бюджетных средств).</t>
  </si>
  <si>
    <t>ПК.1.1. Реализация инициативного 
проекта «Развитие и популяризация 
зимних видов спорта в г.Когалыме»</t>
  </si>
  <si>
    <t>В рамках мероприятия предусмотрено обеспечение хозяйственной деятельности учреждений спорта 
города Когалыма. Экономия сложилась по заработной плате и начислениям на оплату труда в результате наличия листов нетрудоспособности, вакансий (уборщик служебных помещений, уборщик территорий, маляр, токарь, столяр, электрогазосварщик).</t>
  </si>
  <si>
    <t>Предоставлена поддержка: городской общественной организации «Когалымский Боксерский клуб «Патриот» - в размере 199,40 тыс. руб., автономной некоммерческой организации города Когалыма «Волейбольный клуб «Пантера» в размере 61,40 тыс. рублей, автономной некоммерческая организации развития культуры, спорта и просвещения «Когалымский центр единоборств «Дзюдока» в размере 122,80 тыс. рублей, автономной некоммерческой организации развития культуры, спорта и просвещения детско-юношеский футбольный клуб «КойлДС» в размере 1 207,80 тыс. рублей. Субсидия в размере 150,0 тыс. рублей передана на грантовую поддержку автономной некоммерческой организации города Когалыма «Волейбольный клуб «Пантера».; на организацию и проведение спортивно-оздоровительной работы по развитию физической культуры и спорта среди различных групп населения предоставлена субсидия в размере 1 750,0 тыс. рублей АОО «Центр развития тенниса».</t>
  </si>
  <si>
    <t>В рамках данного мероприятия осуществлялось обеспечение спортивного резерва и сборных команд города Когалыма (для базовых видов спорта) спортивным оборудованием, экипировкой и инвентарём, медицинским сопровождением тренировочного процесса, тренировочными сборами и участия в соревнованиях. Остаток денежных средств  сформировался согласно фактически предоставленным документам по приобретению инвентаря.</t>
  </si>
  <si>
    <t>В рамках реализации инициативного проекта были предусмотрены следующие мероприятия:
- разработаны паспорт проекта и календарный план; 
- направлены запросы поставщикам;
- получены коммерческие предложения от поставщиков;
- подготовлены проекты договоров на поставку инвентаря и оборудования (ноябрь-декабрь 2024 года);
- по итогам закупочных процедур, а также согласно описанию к заявке, направленной на региональный конкурс инициативных проектов, всё оборудование и инвентарь закуплены в полном объеме.</t>
  </si>
  <si>
    <t>1.3.1. Экономия плановых ассигнований согласно фактического начисления и оплаты за классное руководство, фактической оплаты расходов льготного проезда, выход на пенсию работникам учреждений, расходы непостоянного характера согласно фактически предоставленных счетов.
1.3.2.  Компенсация затрат, связанных с выплатой заработной платы, налогов и приобретение оборудования для реализации образовательных программ Частный ДС "Академия детства" и АНО "Город детства". Согласно фактически предоставленных документов.Численность воспитанников составила  244  человека.
1.3.3. Экономия средств плановых ассигнований на реализацию основных общеобразовательных программ Частный детский сад "Академия детства" и АНО «Центр эстетического, интеллектуального и культурного развития детей» по фактической потребности.</t>
  </si>
  <si>
    <t xml:space="preserve">В рамках исполнения муниципального задания, были проведены следующие мероприятия: 
3.2.1 - «Организация мероприятий, проектов по повышению уровня потенциала и вовлечению молодежи в творческую деятельность» освоено 99,3%. 
3.2.2. «Организация мероприятий, проектов по вовлечению молодежи в добровольческую деятельность» освоено 99,4% 
Экономия сложилось по факту проведения мероприятий и предоставленных договоров на оплату.
3.2.3. «Поддержка студентов педагогических вузов» освоено 82,6%. 
В 2024 году на обучение по договорам целевого обучения поступили 6 граждан, всего обучаются по договорам целевого обучения по педагогическим специальностям – 21 человек. Выплата осуществляется согласно фактически поданных заявлений, документов.
3.2.4. «Субсидии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 освоено 100%.  По итогам конкурсного отбора среди некоммерческих организаций победителю отбора – АНО «Центр развития добровольчества (волонтерства) в г. Когалыме «Навигатор добра» (далее – АНО «ЦРД «Навигатор добра»)  – предоставлена субсидия в размере 2 992 100,00 рублей.  
</t>
  </si>
  <si>
    <t>В рамках мероприятия приобретён товар (скандинавские палки, беспроводные наушники) - 120,0 тыс. рублей, Обучение сотрудников - 30,0 тыс. рублей.</t>
  </si>
  <si>
    <t xml:space="preserve">В рамках данного мероприятия осуществлялось подключение и доступ библиотек города Когалыма к сети Интернет. Приобретено 2 521  экземпляр печатных изданий для комплектования фонда, в том числе периодика. Осуществлялось оказание информационных услуг (Консультант - Плюс), оформление периодических печатных изданий. Приобретены: диск, пленка для ламинирования, картриджи, канц. товары, грамоты, дипломы для награждения, книги для награждения. Осуществлялся перевод документов в электронную форму. </t>
  </si>
  <si>
    <r>
      <t>Всего в 2024 году проведено 1 927 культурно-массовых мероприятий, зрителями которых стали 357 006 человек, в режиме онлайн. 
Состоялся конкурс на присуждение премии главы города Когалыма в сфере культуры и искусства. По итогам конкурса вручено 5 премии сотрудникам учреждений культуры.</t>
    </r>
    <r>
      <rPr>
        <sz val="13"/>
        <rFont val="Times New Roman"/>
        <family val="1"/>
        <charset val="204"/>
      </rPr>
      <t xml:space="preserve">
Экономия сложилась:
-  по командировочным расходам в связи с изменением конкурсов - фестивалей, транспортным услугам, на мероприятия "Проводы зимы", "День города» экономия по сцене, отмена фейерверка, а также по приобретению новогодних подарков для детей из семей мобилизованных граждан;
- экономия по оплате труда, льготному проезду, санаторно-курортным путевкам, услугам связи, транспортным услугам, услугам по теплоснабжению и водопотреблению, техническому обслуживанию объектов, прочим приобретениям.</t>
    </r>
  </si>
  <si>
    <t>Экономия, согласно фактически предоставленных документов по проживанию.</t>
  </si>
  <si>
    <t>В полном объеме осуществлены организация и проведение физкультурно-оздоровительных мероприятий: 
- праздничные мероприятия в соответствии с календарным планом физкультурных и спортивных мероприятий в городе Когалыме в целях популяризации спорта среди населения города Когалыма («Лыжня России», «День спорта», «Готов к труду и обороне (ГТО)») соисполнитель муниципальное автономное учреждение дополнительного образования «Спортивная школа «Дворец спорта»;
- реализация межведомственного плана мероприятий по снижению уровня преждевременной смертности в городе Когалыме на 2021-2025 годы (во взаимодействии с иными структурными подразделениями и учреждениями города Когалыма);
 -  реализация информационно-просветительского проекта «Грани здоровья», формирование системы мотивации граждан к здоровому образу жизни, включая здоровое питание и отказ от вредных привычек. Пропаганда здорового образа жизни, формирование ответственного отношения к сохранению здоровья как важнейшей ценности человека и др.</t>
  </si>
  <si>
    <t>Остаток плановых ассигнований по бюджету автономного округа в сумме 113,0 тыс. рублей возник в связи с тем, что кассовые расходы на связь, коммунальные услуги и услуги по техническому обслуживанию оргтехники производились по фактически выставленным поставщиками счетам. Специалистами отдела по труду и занятости: рассмотрено 532 устных и 4 письменных обращений, поступивших от организаций и работников касающихся охраны труда, оплаты труда, занятости, нарушений ТК РФ; подготовлены отчёты и направлены в установленные сроки в Департамент по труду и занятости населения ХМАО-Югры.</t>
  </si>
  <si>
    <t>Экономия образовалась по результатам конкурсных процедур на оказание услуг по лабораторному исследованию воды и почвы.</t>
  </si>
  <si>
    <r>
      <t>Экономия образовалась по результатам конкурсных процедур на поставку печатной тематической продукции «Уголок по гражданской обороне».</t>
    </r>
    <r>
      <rPr>
        <b/>
        <sz val="13"/>
        <rFont val="Times New Roman"/>
        <family val="1"/>
        <charset val="204"/>
      </rPr>
      <t xml:space="preserve">
</t>
    </r>
  </si>
  <si>
    <t xml:space="preserve">Экономия образовалась по результатам конкурсных процедур на оказание услуг по трансляции видеороликов социальной направленности, а также услуг по поставке печатной тематической продукции. </t>
  </si>
  <si>
    <t>Экономия образовалась по результатам конкурсных процедур на поставку инверторных генераторов в количестве двух штук.</t>
  </si>
  <si>
    <t xml:space="preserve">Экономия плановых ассигнований 148,2 тыс. рублей сложилось по итогам конкурсных процедур. 
В рамках мероприятия 1.1.1  "Организация и проведение конкурса социально значимых проектов среди социально ориентированных некоммерческих организаций города Когалыма" по результатам конкурса определены 5 победителей, которым предоставлен грант (в форме субсидии) на реализацию проектов:                                                                            
1. Местная общественная организация Совет ветеранов войны и труда, инвалидов и пенсионеров города Когалыма  «Во имя мира на Земле» - 200 000,00 рублей;
2. Региональная общественная организация Центр развития гражданских инициатив и социально-экономической стратегии Ханты-Мансийского автономного округа Югры «ВЕЧЕ»  «Ступени здоровья! Оздоровительный центр Жемчужина» - 173  000,00 рублей;
3. Общественная организация «Когалымская городская федерация инвалидного спорта»  «Новые горизонты, новые возможности» - 200 000,00 рублей;
4. Автономная некоммерческая организации развития культуры, спорта и просвещения «Когалымский клуб интеллектуальных видов спорта «Дебют 82»  «Гроссмейстеры завтрашнего дня» 124 300,00 рублей;
5. Автономная некоммерческая организация Центр развития добровольчества (волонтерства) в городе Когалыме «Навигатор добра» «#вТемеДобра» 154 500,00 рублей.
</t>
  </si>
  <si>
    <t>Неисполнение связано с нарушением сроков работ подрядными организациями по следующим муниципальным контрактам на выполнение проектно-изыскательских работ:
- на строительство велосипедных и беговых дорожек на территории города Когалыма;
- на реконструкцию объекта «Лыжероллерная трасса».
В настоящее время осуществляется выполнение работ.</t>
  </si>
  <si>
    <t xml:space="preserve">Выполнена архитектурная подсветка объекта "Путепровод на км 0+468 автодороги Повховское шоссе в городе Когалыме".    
</t>
  </si>
  <si>
    <t>Оплата за проведение противоэпизоотических мероприятий (отлов животных) осуществляется за фактически оказанные услуги, на основании предоставленных счетов-фактур.</t>
  </si>
  <si>
    <t xml:space="preserve">Выполнены работы по сносу объекта капитального строительства "Котельная № 2(СУ-951)", расположенного по адресу: город Когалым, улица Нефтяников, д. 15. 
</t>
  </si>
  <si>
    <t>В целях увеличения оптической видимости в тёмное время суток для обеспечения безопасности дорожного движения на автомобильных дорогах города Когалыма в течение 2024 года выполнены работы по строительству сетей наружного освещения протяженностью 758 мп на участке автомобильной дороги по проспекту Нефтяников (от ул. Ноябрьская до путепровода).</t>
  </si>
  <si>
    <t>В рамках мероприятия заключены муниципальные контракты в рамках которых оказаны:
- услуги по подготовке проекта планировки и межевания территории в границах проспекта Нефтяников, улицы Дружбы Народов, улицы Югорская в городе Когалыме;
- услуги по подготовке изменений в проект планировки и межевания территории участка по улице Таллинская, улице Рижская в городе Когалыме;
 - услуги по подготовке проекта планировки и межевания территории по улице Южная в городе Когалыме;
- услуги по подготовке проекта планировки и межевания территории микрорайона 4а в городе Когалыме; 
- услуги по подготовке проекта планировки и межевания территории 2 микрорайона в городе Когалыме;
- разработка документации по планировке территории (проект планировки и проект межевания территории «ЖК Энергия», «Сад тропических лесов в г. Когалыме»). Обоснованная экономия в сумме 2 671,9 тыс. рублей (2 341,5 тыс. рублей ОБ, 240,5 тыс. рублей МБ) сложилась в результате проведения аукционных процедур. 
В части кассового исполнения привлеченных средств (в сумме 950,0 тыс. рублей): неисполнение сложилось в связи с невозможностью производства работ по корректировке (разработке) ППиМТ из-за принадлежности земель ОАО «РЖД».</t>
  </si>
  <si>
    <t>Подпрограмма 2. "Поддержка граждан, внесших значительный вклад в развитие гражданского общества"</t>
  </si>
  <si>
    <t xml:space="preserve">
Получатель субсидии  на предоставление субсидии на содержание маточного поголовья сельскохозяйственных животных в 2024 году стал глава КФХ Шиманский В.М
Плановые ассигнования в сумме 240,0 тыс.руб. доведены до получателя субсидии.
6,5 тыс.руб. доведены до сотрудника, осуществляющего администрирование.
</t>
  </si>
  <si>
    <t>1.4. Реализация полномочий
переданных Администрации города
Когалыма в сферах жилищно-коммунального комплекса и
городского хозяйства, в рамках
осуществления учреждением
функций заказчика</t>
  </si>
  <si>
    <t xml:space="preserve"> 1.1.1. «Развитие системы выявления, поддержки, сопровождения и стимулирования одаренных детей в различных сферах деятельности».  Исполнение – 93,2%. 
В рамках мероприятия организован выезд учащихся и сопровождающих на окружные олимпиады, конференции, слёты, проведены учебно-полевые сборы, городские мероприятия, выплата премий победителям олимпиад, гранта «Лучший ученик общеобразовательной школы». 
Выплата премий обучающимся за счет средств ПАО «ЛУКОЙЛ», освоено 100%.
1.1.2. «Стимулирование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 в том числе для специалистов некоммерческих организаций». Исполнение – 100%. 
В рамках мероприятия организована выплата грантов Главы города, поощрение победителей профессиональных конкурсов.
1.1.4. «Реализация мероприятий профориентационной направленности, в том числе в рамках сотрудничества с Пермским научно-исследовательским политехническим университетом». Исполнение 56,2%. Экономия сложилась в связи с открытием в 2024 году на территории города Когалыма Когалымского филиала федерального государственного автономного образовательного учреждения высшего образования «Пермский национальный исследовательский политехнический университет» (далее – Образовательный центр г. Когалым), мероприятия профориентационной направленности проводились на базе Образовательного центра г. Когалыма.</t>
  </si>
  <si>
    <t xml:space="preserve">1.2.1. «Развитие системы доступного дополнительного образования в соответствии с индивидуальными запросами населения, оснащение материально технической базы образовательных организаций» освоено 11 464,3 тыс. рублей. Исполнение 100%. Выплата заработной платы педагогов дополнительного образования. 
1.2.2. «Персонифицированное финансирование дополнительного образования» освоено 44 148,4 тысяч рублей. Исполнение 78,7%. Произведено перечисление средств исполнителям услуг в сфере дополнительного образования согласно графику платежей, который формируется в системе ПФДО под фактические человеко-часы.
1.2.3. «Поддержка немуниципальных организаций (коммерческих, некоммерческих), осуществляющих деятельность в сфере образования» освоено 3 098,4 тысяч рублей. Исполнено 100%. Перечисление субсидии АНО на осуществление деятельности в сфере образования.
(Ликвидация МАУ ДО "ДДТ" с 01.08.2024).
</t>
  </si>
  <si>
    <t>1.4.1 В 2024 году отдохнули за пределами города (за пределами автономного округа) 356 человек (в т.ч. 38 - турпоход); в оздоровительных лагерях с дневным пребыванием детей в период весенних, осенних и летних каникул, организованных на базе школ города отдохнули 3426 человек.  
Лагерь труда и отдыха для подростков (05.06-26.06, охват – 40 человек). МАУ «МКЦ «Феникс» организована работа Лагеря труда и отдыха на территории МАОУ «СОШ№8» (корпус 2). Участниками лагеря стали 40 человек из числа подростков, работающих в летних трудовых бригадах (4 трудовые бригады). Для участников смены было организовано двухразовое горячее питание. В рамках организации досуговой деятельности проводились мероприятия согласно плану работы и программе лагеря «Время Первых». Экономия средств на организацию питания в пришкольных лагерях согласно предоставленных счетов.
1.4.2 - Организация культурно-досуговых мероприятий.</t>
  </si>
  <si>
    <t>Экономия плановых ассигнований по проведению мероприятий.
3.1.1. «Организация мероприятий по духовно-нравственному развитию и формированию гражданско-патриотических качеств молодёжи». Исполнение 93,2%.
3.1.2.  "Организация и проведение городского конкурса среди общеобразовательных организаций на лучшую подготовку граждан РФ к военной службе". Исполнение 100%.</t>
  </si>
  <si>
    <t xml:space="preserve">Экономия сложилась по заработной плате и начислениям на оплату труда за фактически отработанное время (наличие  больничных листов).
</t>
  </si>
  <si>
    <t>18. Муниципальная программа «Управление муниципальными финансами в городе Когалыме»</t>
  </si>
  <si>
    <t>19. Муниципальная программа «Развитие институтов гражданского общества города Когалыма»</t>
  </si>
  <si>
    <t>Заключены контракты на разработку проектно-сметных документаций систем видеонаблюдения на объекты. Работы по контракту выполнены и оплачены в полном объеме.</t>
  </si>
  <si>
    <t>Экономия:
- по заработной плате и начислениям на оплату труда в соответствии с фактически отработанным временем, предоставлением больничных листов; 
- по оплате служебных командировок;
- по обязательному страхованию лиц, замещающих муниципальные должности.</t>
  </si>
  <si>
    <t xml:space="preserve">Экономия плановых ассигнований  по оплате за фактически выполненный объем при выполнении работ сложилась по следующим муниципальным контрактам: 
1. №0187300013724000066 от 26.04.2024, № 41/2024 от 13.06.2024, на выполнение работ по замене оконных блоков в здании Администрации города Когалыма;
2. № 4/Р от 18.06.2024 на выполнение работ по капитальному ремонту комплекса зданий, находящихся в муниципальной собственности;
3. № 0187300013724000152 от 19.07.2024 на выполнение работ по ремонту жилого помещения, находящегося в муниципальной собственности, расположенном по адресу: город Когалым, улица Нефтяников, дом 9, квартира 4 расторжение контракта по соглашению сторон;
4. № 0187300013724000148 от 19.07.2024 на выполнение работ по ремонту жилого помещения, находящегося в муниципальной собственности, расположенном по адресу: город Когалым, улица Мира, дом 14, квартира 46 - скорректирован объем работ, подрядчик вернул излишне оплаченные объемы финансирования.
     Кроме тго, велась работа по расторжению муниципального контракта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</si>
</sst>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_ ;[Red]\-#,##0.0\ "/>
    <numFmt numFmtId="166" formatCode="#,##0.0"/>
    <numFmt numFmtId="167" formatCode="0.0"/>
    <numFmt numFmtId="168" formatCode="#,##0.0\ _₽"/>
    <numFmt numFmtId="169" formatCode="_-* #,##0.0\ _₽_-;\-* #,##0.0\ _₽_-;_-* &quot;-&quot;?\ _₽_-;_-@_-"/>
  </numFmts>
  <fonts count="17" x14ac:knownFonts="1">
    <font>
      <sz val="11"/>
      <color theme="1"/>
      <name val="Calibri"/>
      <family val="2"/>
      <scheme val="minor"/>
    </font>
    <font>
      <sz val="11"/>
      <color theme="1"/>
      <name val="Calibri"/>
      <family val="2"/>
      <scheme val="minor"/>
    </font>
    <font>
      <sz val="13"/>
      <name val="Times New Roman"/>
      <family val="1"/>
      <charset val="204"/>
    </font>
    <font>
      <sz val="13"/>
      <color rgb="FFFF0000"/>
      <name val="Times New Roman"/>
      <family val="1"/>
      <charset val="204"/>
    </font>
    <font>
      <sz val="10"/>
      <name val="Arial"/>
      <family val="2"/>
      <charset val="204"/>
    </font>
    <font>
      <b/>
      <sz val="13"/>
      <color rgb="FFFF0000"/>
      <name val="Times New Roman"/>
      <family val="1"/>
      <charset val="204"/>
    </font>
    <font>
      <sz val="11"/>
      <color rgb="FFFF0000"/>
      <name val="Calibri"/>
      <family val="2"/>
      <scheme val="minor"/>
    </font>
    <font>
      <sz val="13"/>
      <color rgb="FFFF0000"/>
      <name val="Calibri"/>
      <family val="2"/>
      <scheme val="minor"/>
    </font>
    <font>
      <b/>
      <sz val="11"/>
      <color rgb="FFFF0000"/>
      <name val="Calibri"/>
      <family val="2"/>
      <scheme val="minor"/>
    </font>
    <font>
      <i/>
      <sz val="13"/>
      <color rgb="FFFF0000"/>
      <name val="Times New Roman"/>
      <family val="1"/>
      <charset val="204"/>
    </font>
    <font>
      <sz val="10"/>
      <color rgb="FFFF0000"/>
      <name val="Calibri"/>
      <family val="2"/>
      <scheme val="minor"/>
    </font>
    <font>
      <b/>
      <sz val="13"/>
      <name val="Times New Roman"/>
      <family val="1"/>
      <charset val="204"/>
    </font>
    <font>
      <sz val="11"/>
      <name val="Calibri"/>
      <family val="2"/>
      <scheme val="minor"/>
    </font>
    <font>
      <sz val="10"/>
      <name val="Calibri"/>
      <family val="2"/>
      <scheme val="minor"/>
    </font>
    <font>
      <sz val="14"/>
      <name val="Times New Roman"/>
      <family val="1"/>
      <charset val="204"/>
    </font>
    <font>
      <b/>
      <sz val="13"/>
      <color theme="1"/>
      <name val="Times New Roman"/>
      <family val="1"/>
      <charset val="204"/>
    </font>
    <font>
      <sz val="13"/>
      <color theme="1"/>
      <name val="Times New Roman"/>
      <family val="1"/>
      <charset val="204"/>
    </font>
  </fonts>
  <fills count="10">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0" fontId="4" fillId="0" borderId="0"/>
  </cellStyleXfs>
  <cellXfs count="175">
    <xf numFmtId="0" fontId="0" fillId="0" borderId="0" xfId="0"/>
    <xf numFmtId="0" fontId="6" fillId="0" borderId="0" xfId="0" applyFont="1"/>
    <xf numFmtId="0" fontId="6" fillId="0" borderId="0" xfId="0" applyFont="1" applyAlignment="1">
      <alignment vertical="center"/>
    </xf>
    <xf numFmtId="0" fontId="6" fillId="0" borderId="0" xfId="0" applyFont="1" applyFill="1" applyAlignment="1">
      <alignment vertical="center"/>
    </xf>
    <xf numFmtId="0" fontId="6" fillId="0" borderId="0" xfId="0" applyFont="1" applyFill="1"/>
    <xf numFmtId="0" fontId="6" fillId="0" borderId="0" xfId="0" applyFont="1" applyAlignment="1"/>
    <xf numFmtId="0" fontId="6" fillId="0" borderId="0" xfId="0" applyFont="1" applyFill="1" applyAlignment="1"/>
    <xf numFmtId="0" fontId="6" fillId="0" borderId="0" xfId="0" applyFont="1" applyBorder="1"/>
    <xf numFmtId="0" fontId="8" fillId="0" borderId="0" xfId="0" applyFont="1" applyFill="1"/>
    <xf numFmtId="0" fontId="8" fillId="0" borderId="0" xfId="0" applyFont="1" applyAlignment="1"/>
    <xf numFmtId="0" fontId="8" fillId="0" borderId="0" xfId="0" applyFont="1" applyAlignment="1">
      <alignment vertical="center"/>
    </xf>
    <xf numFmtId="0" fontId="8" fillId="0" borderId="0" xfId="0" applyFont="1"/>
    <xf numFmtId="0" fontId="8" fillId="0" borderId="0" xfId="0" applyFont="1" applyFill="1" applyAlignment="1">
      <alignment vertical="center"/>
    </xf>
    <xf numFmtId="0" fontId="8" fillId="0" borderId="0" xfId="0" applyFont="1" applyFill="1" applyAlignment="1"/>
    <xf numFmtId="0" fontId="6" fillId="4" borderId="0" xfId="0" applyFont="1" applyFill="1" applyAlignment="1">
      <alignment vertical="center"/>
    </xf>
    <xf numFmtId="4" fontId="3" fillId="0" borderId="1" xfId="0" applyNumberFormat="1" applyFont="1" applyFill="1" applyBorder="1" applyAlignment="1">
      <alignment vertical="top" wrapText="1"/>
    </xf>
    <xf numFmtId="4" fontId="3" fillId="0" borderId="1" xfId="0" applyNumberFormat="1" applyFont="1" applyFill="1" applyBorder="1" applyAlignment="1">
      <alignment horizontal="justify" vertical="top" wrapText="1"/>
    </xf>
    <xf numFmtId="2" fontId="3" fillId="0" borderId="1"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0" fontId="11" fillId="0" borderId="1" xfId="0" applyFont="1" applyFill="1" applyBorder="1" applyAlignment="1">
      <alignment horizontal="justify" vertical="top" wrapText="1"/>
    </xf>
    <xf numFmtId="0" fontId="2" fillId="0" borderId="1" xfId="0" applyNumberFormat="1" applyFont="1" applyFill="1" applyBorder="1" applyAlignment="1" applyProtection="1">
      <alignment horizontal="justify" vertical="top" wrapText="1"/>
    </xf>
    <xf numFmtId="4" fontId="2" fillId="0" borderId="1" xfId="0" applyNumberFormat="1" applyFont="1" applyFill="1" applyBorder="1" applyAlignment="1">
      <alignment horizontal="justify" vertical="top" wrapText="1"/>
    </xf>
    <xf numFmtId="0" fontId="2" fillId="0" borderId="1" xfId="0" applyFont="1" applyFill="1" applyBorder="1" applyAlignment="1">
      <alignment horizontal="justify" vertical="top" wrapText="1"/>
    </xf>
    <xf numFmtId="0" fontId="11" fillId="0" borderId="1" xfId="0" applyFont="1" applyFill="1" applyBorder="1" applyAlignment="1">
      <alignment horizontal="left" vertical="top" wrapText="1"/>
    </xf>
    <xf numFmtId="4" fontId="2" fillId="0" borderId="0" xfId="0" applyNumberFormat="1" applyFont="1" applyFill="1" applyBorder="1" applyAlignment="1">
      <alignment horizontal="right" vertical="top" wrapText="1"/>
    </xf>
    <xf numFmtId="0" fontId="2" fillId="0" borderId="0" xfId="0" applyFont="1" applyFill="1" applyBorder="1" applyAlignment="1">
      <alignment horizontal="right" vertical="top"/>
    </xf>
    <xf numFmtId="165" fontId="11" fillId="0" borderId="1" xfId="0" applyNumberFormat="1" applyFont="1" applyFill="1" applyBorder="1" applyAlignment="1">
      <alignment horizontal="center" vertical="top" wrapText="1"/>
    </xf>
    <xf numFmtId="1" fontId="11" fillId="0" borderId="1" xfId="0" applyNumberFormat="1" applyFont="1" applyFill="1" applyBorder="1" applyAlignment="1">
      <alignment horizontal="center" vertical="top" wrapText="1"/>
    </xf>
    <xf numFmtId="0" fontId="3" fillId="0" borderId="1" xfId="0" applyFont="1" applyFill="1" applyBorder="1" applyAlignment="1" applyProtection="1">
      <alignment horizontal="justify" vertical="top" wrapText="1"/>
    </xf>
    <xf numFmtId="166" fontId="3" fillId="0" borderId="1" xfId="0" applyNumberFormat="1" applyFont="1" applyFill="1" applyBorder="1" applyAlignment="1">
      <alignment horizontal="justify" vertical="top" wrapText="1"/>
    </xf>
    <xf numFmtId="166" fontId="2" fillId="0" borderId="1" xfId="0" applyNumberFormat="1" applyFont="1" applyFill="1" applyBorder="1" applyAlignment="1">
      <alignment horizontal="justify" vertical="top" wrapText="1"/>
    </xf>
    <xf numFmtId="0" fontId="2" fillId="3" borderId="1" xfId="0" applyFont="1" applyFill="1" applyBorder="1" applyAlignment="1">
      <alignment horizontal="justify" vertical="top" wrapText="1"/>
    </xf>
    <xf numFmtId="0" fontId="3" fillId="0" borderId="1" xfId="0" applyFont="1" applyFill="1" applyBorder="1" applyAlignment="1">
      <alignment vertical="top" wrapText="1"/>
    </xf>
    <xf numFmtId="0" fontId="3" fillId="0" borderId="1" xfId="0" applyNumberFormat="1" applyFont="1" applyFill="1" applyBorder="1" applyAlignment="1" applyProtection="1">
      <alignment horizontal="justify" vertical="top" wrapText="1"/>
    </xf>
    <xf numFmtId="166" fontId="3" fillId="0" borderId="1" xfId="0" applyNumberFormat="1" applyFont="1" applyFill="1" applyBorder="1" applyAlignment="1" applyProtection="1">
      <alignment horizontal="justify" vertical="top" wrapText="1"/>
    </xf>
    <xf numFmtId="0" fontId="3" fillId="4" borderId="3" xfId="0" applyNumberFormat="1" applyFont="1" applyFill="1" applyBorder="1" applyAlignment="1" applyProtection="1">
      <alignment horizontal="justify" vertical="top" wrapText="1"/>
    </xf>
    <xf numFmtId="0" fontId="3" fillId="0" borderId="4" xfId="0" applyFont="1" applyFill="1" applyBorder="1" applyAlignment="1">
      <alignment horizontal="justify" vertical="top" wrapText="1"/>
    </xf>
    <xf numFmtId="166" fontId="3" fillId="0" borderId="4" xfId="0" applyNumberFormat="1" applyFont="1" applyFill="1" applyBorder="1" applyAlignment="1" applyProtection="1">
      <alignment horizontal="justify" vertical="top" wrapText="1"/>
    </xf>
    <xf numFmtId="164" fontId="3" fillId="3" borderId="1" xfId="0" applyNumberFormat="1" applyFont="1" applyFill="1" applyBorder="1" applyAlignment="1">
      <alignment horizontal="justify" vertical="top" wrapText="1"/>
    </xf>
    <xf numFmtId="0" fontId="3" fillId="0" borderId="1" xfId="0" applyNumberFormat="1" applyFont="1" applyFill="1" applyBorder="1" applyAlignment="1">
      <alignment horizontal="justify" vertical="top" wrapText="1"/>
    </xf>
    <xf numFmtId="166" fontId="3" fillId="0" borderId="4" xfId="0" applyNumberFormat="1" applyFont="1" applyFill="1" applyBorder="1" applyAlignment="1">
      <alignment horizontal="justify" vertical="top" wrapText="1"/>
    </xf>
    <xf numFmtId="0" fontId="6" fillId="0" borderId="1" xfId="0" applyFont="1" applyBorder="1" applyAlignment="1">
      <alignment vertical="top"/>
    </xf>
    <xf numFmtId="0" fontId="3" fillId="3" borderId="1" xfId="0" applyFont="1" applyFill="1" applyBorder="1" applyAlignment="1">
      <alignment horizontal="justify" vertical="top" wrapText="1"/>
    </xf>
    <xf numFmtId="0" fontId="3" fillId="0" borderId="2" xfId="0" applyFont="1" applyFill="1" applyBorder="1" applyAlignment="1">
      <alignment horizontal="justify" vertical="top" wrapText="1"/>
    </xf>
    <xf numFmtId="0" fontId="2" fillId="0" borderId="1" xfId="0" applyFont="1" applyFill="1" applyBorder="1" applyAlignment="1">
      <alignment horizontal="left" vertical="top" wrapText="1"/>
    </xf>
    <xf numFmtId="169" fontId="3" fillId="3" borderId="1" xfId="0" applyNumberFormat="1" applyFont="1" applyFill="1" applyBorder="1" applyAlignment="1">
      <alignment horizontal="justify" vertical="top" wrapText="1"/>
    </xf>
    <xf numFmtId="165" fontId="3" fillId="0" borderId="1" xfId="0" applyNumberFormat="1" applyFont="1" applyFill="1" applyBorder="1" applyAlignment="1" applyProtection="1">
      <alignment horizontal="justify" vertical="top" wrapText="1"/>
    </xf>
    <xf numFmtId="164" fontId="3" fillId="0" borderId="1" xfId="0" applyNumberFormat="1" applyFont="1" applyFill="1" applyBorder="1" applyAlignment="1">
      <alignment horizontal="justify" vertical="top" wrapText="1"/>
    </xf>
    <xf numFmtId="4" fontId="3" fillId="3" borderId="1" xfId="0" applyNumberFormat="1" applyFont="1" applyFill="1" applyBorder="1" applyAlignment="1">
      <alignment horizontal="justify" vertical="top" wrapText="1"/>
    </xf>
    <xf numFmtId="49" fontId="5" fillId="0" borderId="1" xfId="0" applyNumberFormat="1" applyFont="1" applyFill="1" applyBorder="1" applyAlignment="1" applyProtection="1">
      <alignment horizontal="center" vertical="top" wrapText="1"/>
      <protection locked="0"/>
    </xf>
    <xf numFmtId="49" fontId="5" fillId="0" borderId="1" xfId="0" applyNumberFormat="1" applyFont="1" applyFill="1" applyBorder="1" applyAlignment="1" applyProtection="1">
      <alignment horizontal="center" vertical="top"/>
      <protection locked="0"/>
    </xf>
    <xf numFmtId="0" fontId="5" fillId="0" borderId="1" xfId="0" applyNumberFormat="1" applyFont="1" applyFill="1" applyBorder="1" applyAlignment="1" applyProtection="1">
      <alignment horizontal="justify" vertical="top" wrapText="1"/>
    </xf>
    <xf numFmtId="2" fontId="3" fillId="3" borderId="1" xfId="0" applyNumberFormat="1" applyFont="1" applyFill="1" applyBorder="1" applyAlignment="1">
      <alignment horizontal="justify" vertical="top" wrapText="1"/>
    </xf>
    <xf numFmtId="4" fontId="3" fillId="3" borderId="1" xfId="0" applyNumberFormat="1" applyFont="1" applyFill="1" applyBorder="1" applyAlignment="1" applyProtection="1">
      <alignment horizontal="justify" vertical="top" wrapText="1"/>
    </xf>
    <xf numFmtId="4" fontId="3" fillId="0" borderId="1" xfId="0" applyNumberFormat="1" applyFont="1" applyFill="1" applyBorder="1" applyAlignment="1" applyProtection="1">
      <alignment horizontal="justify" vertical="top" wrapText="1"/>
    </xf>
    <xf numFmtId="49" fontId="3" fillId="0" borderId="1" xfId="0" applyNumberFormat="1" applyFont="1" applyFill="1" applyBorder="1" applyAlignment="1">
      <alignment horizontal="justify" vertical="top" wrapText="1"/>
    </xf>
    <xf numFmtId="0" fontId="6" fillId="0" borderId="8" xfId="0" applyFont="1" applyFill="1" applyBorder="1" applyAlignment="1">
      <alignment vertical="top"/>
    </xf>
    <xf numFmtId="0" fontId="5" fillId="4" borderId="1" xfId="0" applyFont="1" applyFill="1" applyBorder="1" applyAlignment="1">
      <alignment horizontal="justify" vertical="top" wrapText="1"/>
    </xf>
    <xf numFmtId="0" fontId="9" fillId="3" borderId="1" xfId="0" applyFont="1" applyFill="1" applyBorder="1" applyAlignment="1">
      <alignment horizontal="justify" vertical="top" wrapText="1"/>
    </xf>
    <xf numFmtId="0" fontId="9" fillId="0" borderId="1" xfId="0" applyFont="1" applyFill="1" applyBorder="1" applyAlignment="1">
      <alignment horizontal="justify" vertical="top" wrapText="1"/>
    </xf>
    <xf numFmtId="0" fontId="11" fillId="0" borderId="1" xfId="0" applyNumberFormat="1" applyFont="1" applyFill="1" applyBorder="1" applyAlignment="1" applyProtection="1">
      <alignment horizontal="justify" vertical="top" wrapText="1"/>
    </xf>
    <xf numFmtId="0" fontId="6" fillId="0" borderId="0" xfId="0" applyFont="1" applyAlignment="1">
      <alignment horizontal="justify" vertical="top"/>
    </xf>
    <xf numFmtId="0" fontId="6" fillId="0" borderId="0" xfId="0" applyFont="1" applyAlignment="1">
      <alignment vertical="top"/>
    </xf>
    <xf numFmtId="0" fontId="2" fillId="0" borderId="0" xfId="0" applyFont="1" applyAlignment="1">
      <alignment vertical="top"/>
    </xf>
    <xf numFmtId="0" fontId="11" fillId="0" borderId="1" xfId="0" applyFont="1" applyBorder="1" applyAlignment="1">
      <alignment horizontal="center" vertical="top" wrapText="1"/>
    </xf>
    <xf numFmtId="1" fontId="11" fillId="0" borderId="1" xfId="0" applyNumberFormat="1" applyFont="1" applyBorder="1" applyAlignment="1">
      <alignment horizontal="center" vertical="top" wrapText="1"/>
    </xf>
    <xf numFmtId="0" fontId="11" fillId="0" borderId="1" xfId="0" applyFont="1" applyFill="1" applyBorder="1" applyAlignment="1" applyProtection="1">
      <alignment horizontal="justify" vertical="top" wrapText="1"/>
    </xf>
    <xf numFmtId="4" fontId="11" fillId="0" borderId="1" xfId="0" applyNumberFormat="1" applyFont="1" applyFill="1" applyBorder="1" applyAlignment="1">
      <alignment horizontal="justify" vertical="top" wrapText="1"/>
    </xf>
    <xf numFmtId="0" fontId="11" fillId="3" borderId="1" xfId="0" applyFont="1" applyFill="1" applyBorder="1" applyAlignment="1">
      <alignment horizontal="justify" vertical="top" wrapText="1"/>
    </xf>
    <xf numFmtId="0" fontId="2" fillId="0" borderId="1" xfId="0" applyFont="1" applyFill="1" applyBorder="1" applyAlignment="1" applyProtection="1">
      <alignment horizontal="justify" vertical="top" wrapText="1"/>
    </xf>
    <xf numFmtId="0" fontId="11" fillId="0" borderId="1" xfId="0" applyNumberFormat="1" applyFont="1" applyFill="1" applyBorder="1" applyAlignment="1" applyProtection="1">
      <alignment horizontal="left" vertical="top" wrapText="1"/>
    </xf>
    <xf numFmtId="49" fontId="11" fillId="0" borderId="1" xfId="0" applyNumberFormat="1" applyFont="1" applyFill="1" applyBorder="1" applyAlignment="1" applyProtection="1">
      <alignment horizontal="left" vertical="top" wrapText="1"/>
      <protection locked="0"/>
    </xf>
    <xf numFmtId="0" fontId="10" fillId="0" borderId="0" xfId="0" applyFont="1" applyFill="1" applyAlignment="1">
      <alignment horizontal="center"/>
    </xf>
    <xf numFmtId="0" fontId="7" fillId="5" borderId="1" xfId="0" applyFont="1" applyFill="1" applyBorder="1" applyAlignment="1">
      <alignment horizontal="justify" vertical="top"/>
    </xf>
    <xf numFmtId="0" fontId="3" fillId="0" borderId="1" xfId="0" applyFont="1" applyBorder="1" applyAlignment="1">
      <alignment horizontal="justify" vertical="top"/>
    </xf>
    <xf numFmtId="0" fontId="12" fillId="0" borderId="0" xfId="0" applyFont="1" applyAlignment="1">
      <alignment vertical="top"/>
    </xf>
    <xf numFmtId="4" fontId="2" fillId="0" borderId="0" xfId="0" applyNumberFormat="1" applyFont="1" applyFill="1" applyBorder="1" applyAlignment="1">
      <alignment horizontal="justify" vertical="top" wrapText="1"/>
    </xf>
    <xf numFmtId="0" fontId="12" fillId="0" borderId="0" xfId="0" applyFont="1"/>
    <xf numFmtId="0" fontId="13" fillId="0" borderId="0" xfId="0" applyFont="1" applyAlignment="1">
      <alignment horizontal="center"/>
    </xf>
    <xf numFmtId="0" fontId="11" fillId="0" borderId="2" xfId="0" applyFont="1" applyFill="1" applyBorder="1" applyAlignment="1">
      <alignment horizontal="justify" vertical="top" wrapText="1"/>
    </xf>
    <xf numFmtId="0" fontId="11" fillId="0" borderId="2" xfId="0" applyFont="1" applyFill="1" applyBorder="1" applyAlignment="1">
      <alignment horizontal="left" vertical="top" wrapText="1"/>
    </xf>
    <xf numFmtId="49" fontId="11" fillId="0" borderId="1" xfId="0" applyNumberFormat="1" applyFont="1" applyFill="1" applyBorder="1" applyAlignment="1">
      <alignment horizontal="justify" vertical="top" wrapText="1"/>
    </xf>
    <xf numFmtId="0" fontId="2" fillId="0" borderId="1" xfId="0" applyNumberFormat="1" applyFont="1" applyFill="1" applyBorder="1" applyAlignment="1">
      <alignment horizontal="justify" vertical="top" wrapText="1"/>
    </xf>
    <xf numFmtId="49" fontId="2" fillId="0" borderId="2" xfId="0" applyNumberFormat="1" applyFont="1" applyFill="1" applyBorder="1" applyAlignment="1">
      <alignment horizontal="justify" vertical="top" wrapText="1"/>
    </xf>
    <xf numFmtId="4" fontId="11" fillId="0" borderId="1" xfId="0" applyNumberFormat="1" applyFont="1" applyFill="1" applyBorder="1" applyAlignment="1">
      <alignment vertical="top" wrapText="1"/>
    </xf>
    <xf numFmtId="4" fontId="11" fillId="3" borderId="1" xfId="0" applyNumberFormat="1" applyFont="1" applyFill="1" applyBorder="1" applyAlignment="1">
      <alignment horizontal="justify" vertical="top" wrapText="1"/>
    </xf>
    <xf numFmtId="49" fontId="2" fillId="0" borderId="1" xfId="0" applyNumberFormat="1" applyFont="1" applyFill="1" applyBorder="1" applyAlignment="1">
      <alignment horizontal="justify" vertical="top" wrapText="1"/>
    </xf>
    <xf numFmtId="0" fontId="11" fillId="0" borderId="1"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165" fontId="2" fillId="0" borderId="1" xfId="0" applyNumberFormat="1" applyFont="1" applyFill="1" applyBorder="1" applyAlignment="1">
      <alignment horizontal="justify" vertical="top" wrapText="1"/>
    </xf>
    <xf numFmtId="2" fontId="11" fillId="0" borderId="1" xfId="0" applyNumberFormat="1" applyFont="1" applyFill="1" applyBorder="1" applyAlignment="1" applyProtection="1">
      <alignment horizontal="justify" vertical="top" wrapText="1"/>
    </xf>
    <xf numFmtId="49" fontId="11" fillId="0" borderId="2" xfId="0" applyNumberFormat="1" applyFont="1" applyFill="1" applyBorder="1" applyAlignment="1" applyProtection="1">
      <alignment horizontal="justify" vertical="top" wrapText="1"/>
    </xf>
    <xf numFmtId="49" fontId="2" fillId="0" borderId="2" xfId="0" applyNumberFormat="1" applyFont="1" applyFill="1" applyBorder="1" applyAlignment="1" applyProtection="1">
      <alignment horizontal="justify" vertical="top" wrapText="1"/>
    </xf>
    <xf numFmtId="2" fontId="11" fillId="0" borderId="1" xfId="0" applyNumberFormat="1" applyFont="1" applyFill="1" applyBorder="1" applyAlignment="1">
      <alignment horizontal="justify" vertical="top" wrapText="1"/>
    </xf>
    <xf numFmtId="2" fontId="2" fillId="0" borderId="1" xfId="0" applyNumberFormat="1" applyFont="1" applyFill="1" applyBorder="1" applyAlignment="1">
      <alignment horizontal="justify" vertical="top" wrapText="1"/>
    </xf>
    <xf numFmtId="49" fontId="11" fillId="0" borderId="2" xfId="0" applyNumberFormat="1" applyFont="1" applyFill="1" applyBorder="1" applyAlignment="1">
      <alignment horizontal="justify" vertical="top" wrapText="1"/>
    </xf>
    <xf numFmtId="0" fontId="11" fillId="0" borderId="1" xfId="0" applyNumberFormat="1" applyFont="1" applyFill="1" applyBorder="1" applyAlignment="1">
      <alignment horizontal="left" vertical="top" wrapText="1"/>
    </xf>
    <xf numFmtId="0" fontId="2" fillId="0" borderId="1" xfId="0" applyFont="1" applyFill="1" applyBorder="1" applyAlignment="1">
      <alignment vertical="top" wrapText="1"/>
    </xf>
    <xf numFmtId="0" fontId="11" fillId="4" borderId="1" xfId="0" applyFont="1" applyFill="1" applyBorder="1" applyAlignment="1" applyProtection="1">
      <alignment vertical="top" wrapText="1"/>
    </xf>
    <xf numFmtId="0" fontId="11" fillId="0" borderId="1" xfId="0" applyFont="1" applyFill="1" applyBorder="1" applyAlignment="1" applyProtection="1">
      <alignment vertical="top" wrapText="1"/>
    </xf>
    <xf numFmtId="0" fontId="2" fillId="4" borderId="1" xfId="0" applyFont="1" applyFill="1" applyBorder="1" applyAlignment="1" applyProtection="1">
      <alignment vertical="top" wrapText="1"/>
    </xf>
    <xf numFmtId="0" fontId="11" fillId="0" borderId="1" xfId="0" applyNumberFormat="1" applyFont="1" applyFill="1" applyBorder="1" applyAlignment="1" applyProtection="1">
      <alignment vertical="top" wrapText="1"/>
    </xf>
    <xf numFmtId="0" fontId="2" fillId="0" borderId="1" xfId="0" applyNumberFormat="1" applyFont="1" applyFill="1" applyBorder="1" applyAlignment="1" applyProtection="1">
      <alignment horizontal="left" vertical="top" wrapText="1"/>
    </xf>
    <xf numFmtId="0" fontId="2" fillId="4" borderId="1" xfId="0" applyNumberFormat="1" applyFont="1" applyFill="1" applyBorder="1" applyAlignment="1" applyProtection="1">
      <alignment vertical="top" wrapText="1"/>
    </xf>
    <xf numFmtId="16" fontId="11" fillId="0" borderId="1" xfId="0" applyNumberFormat="1" applyFont="1" applyFill="1" applyBorder="1" applyAlignment="1" applyProtection="1">
      <alignment horizontal="justify" vertical="top" wrapText="1"/>
    </xf>
    <xf numFmtId="49" fontId="2" fillId="0" borderId="1" xfId="0" applyNumberFormat="1" applyFont="1" applyFill="1" applyBorder="1" applyAlignment="1" applyProtection="1">
      <alignment horizontal="justify" vertical="top"/>
      <protection locked="0"/>
    </xf>
    <xf numFmtId="0" fontId="11" fillId="3" borderId="1" xfId="0" applyNumberFormat="1" applyFont="1" applyFill="1" applyBorder="1" applyAlignment="1" applyProtection="1">
      <alignment horizontal="justify" vertical="top" wrapText="1"/>
    </xf>
    <xf numFmtId="4" fontId="2" fillId="0" borderId="1" xfId="0" applyNumberFormat="1" applyFont="1" applyFill="1" applyBorder="1" applyAlignment="1">
      <alignment vertical="top" wrapText="1"/>
    </xf>
    <xf numFmtId="0" fontId="2" fillId="4" borderId="2" xfId="0" applyFont="1" applyFill="1" applyBorder="1" applyAlignment="1">
      <alignment horizontal="justify" vertical="top" wrapText="1"/>
    </xf>
    <xf numFmtId="0" fontId="11" fillId="5" borderId="1" xfId="0" applyFont="1" applyFill="1" applyBorder="1" applyAlignment="1">
      <alignment vertical="top" wrapText="1"/>
    </xf>
    <xf numFmtId="0" fontId="2" fillId="0" borderId="1" xfId="0" applyFont="1" applyBorder="1" applyAlignment="1">
      <alignment vertical="top"/>
    </xf>
    <xf numFmtId="0" fontId="6" fillId="0" borderId="0" xfId="0" applyFont="1" applyAlignment="1">
      <alignment horizontal="right" vertical="top"/>
    </xf>
    <xf numFmtId="166" fontId="6" fillId="0" borderId="0" xfId="0" applyNumberFormat="1" applyFont="1" applyAlignment="1">
      <alignment horizontal="right" vertical="top"/>
    </xf>
    <xf numFmtId="0" fontId="12" fillId="0" borderId="0" xfId="0" applyFont="1" applyAlignment="1">
      <alignment horizontal="right" vertical="top"/>
    </xf>
    <xf numFmtId="0" fontId="11" fillId="0" borderId="0" xfId="0" applyFont="1" applyFill="1" applyBorder="1" applyAlignment="1">
      <alignment horizontal="right" vertical="top" wrapText="1"/>
    </xf>
    <xf numFmtId="0" fontId="11" fillId="0" borderId="0" xfId="0" applyFont="1" applyFill="1" applyBorder="1" applyAlignment="1">
      <alignment horizontal="right" vertical="top"/>
    </xf>
    <xf numFmtId="0" fontId="11" fillId="0" borderId="1" xfId="0" applyFont="1" applyFill="1" applyBorder="1" applyAlignment="1">
      <alignment horizontal="center" vertical="top" wrapText="1"/>
    </xf>
    <xf numFmtId="166" fontId="11" fillId="0" borderId="1" xfId="0" applyNumberFormat="1" applyFont="1" applyFill="1" applyBorder="1" applyAlignment="1">
      <alignment horizontal="right" vertical="top" wrapText="1"/>
    </xf>
    <xf numFmtId="166" fontId="11" fillId="4" borderId="1" xfId="0" applyNumberFormat="1" applyFont="1" applyFill="1" applyBorder="1" applyAlignment="1">
      <alignment horizontal="right" vertical="top" wrapText="1"/>
    </xf>
    <xf numFmtId="166" fontId="11" fillId="3" borderId="1" xfId="0" applyNumberFormat="1" applyFont="1" applyFill="1" applyBorder="1" applyAlignment="1">
      <alignment horizontal="right" vertical="top" wrapText="1"/>
    </xf>
    <xf numFmtId="166" fontId="2" fillId="4" borderId="1" xfId="0" applyNumberFormat="1" applyFont="1" applyFill="1" applyBorder="1" applyAlignment="1">
      <alignment horizontal="right" vertical="top" wrapText="1"/>
    </xf>
    <xf numFmtId="166" fontId="2" fillId="0" borderId="1" xfId="0" applyNumberFormat="1" applyFont="1" applyFill="1" applyBorder="1" applyAlignment="1">
      <alignment horizontal="right" vertical="top" wrapText="1"/>
    </xf>
    <xf numFmtId="166" fontId="11" fillId="2" borderId="1" xfId="0" applyNumberFormat="1" applyFont="1" applyFill="1" applyBorder="1" applyAlignment="1">
      <alignment horizontal="right" vertical="top" wrapText="1"/>
    </xf>
    <xf numFmtId="166" fontId="2" fillId="0" borderId="1" xfId="0" applyNumberFormat="1" applyFont="1" applyFill="1" applyBorder="1" applyAlignment="1" applyProtection="1">
      <alignment horizontal="right" vertical="top" wrapText="1"/>
      <protection locked="0"/>
    </xf>
    <xf numFmtId="166" fontId="11" fillId="0" borderId="1" xfId="0" applyNumberFormat="1" applyFont="1" applyFill="1" applyBorder="1" applyAlignment="1" applyProtection="1">
      <alignment horizontal="right" vertical="top" wrapText="1"/>
    </xf>
    <xf numFmtId="166" fontId="2" fillId="0" borderId="1" xfId="0" applyNumberFormat="1" applyFont="1" applyFill="1" applyBorder="1" applyAlignment="1" applyProtection="1">
      <alignment horizontal="right" vertical="top" wrapText="1"/>
    </xf>
    <xf numFmtId="165" fontId="2" fillId="0" borderId="1" xfId="0" applyNumberFormat="1" applyFont="1" applyFill="1" applyBorder="1" applyAlignment="1">
      <alignment horizontal="right" vertical="top" wrapText="1"/>
    </xf>
    <xf numFmtId="166" fontId="2" fillId="0" borderId="1" xfId="1" applyNumberFormat="1" applyFont="1" applyFill="1" applyBorder="1" applyAlignment="1">
      <alignment horizontal="right" vertical="top" wrapText="1"/>
    </xf>
    <xf numFmtId="166" fontId="2" fillId="3" borderId="1" xfId="0" applyNumberFormat="1" applyFont="1" applyFill="1" applyBorder="1" applyAlignment="1">
      <alignment horizontal="right" vertical="top" wrapText="1"/>
    </xf>
    <xf numFmtId="167" fontId="11" fillId="0" borderId="1" xfId="0" applyNumberFormat="1" applyFont="1" applyFill="1" applyBorder="1" applyAlignment="1" applyProtection="1">
      <alignment horizontal="right" vertical="top"/>
      <protection locked="0"/>
    </xf>
    <xf numFmtId="165" fontId="11" fillId="0" borderId="1" xfId="0" applyNumberFormat="1" applyFont="1" applyFill="1" applyBorder="1" applyAlignment="1">
      <alignment horizontal="right" vertical="top" wrapText="1"/>
    </xf>
    <xf numFmtId="166" fontId="11" fillId="7" borderId="1" xfId="0" applyNumberFormat="1" applyFont="1" applyFill="1" applyBorder="1" applyAlignment="1">
      <alignment horizontal="right" vertical="top" wrapText="1"/>
    </xf>
    <xf numFmtId="166" fontId="11" fillId="3" borderId="1" xfId="0" applyNumberFormat="1" applyFont="1" applyFill="1" applyBorder="1" applyAlignment="1" applyProtection="1">
      <alignment horizontal="right" vertical="top" wrapText="1"/>
    </xf>
    <xf numFmtId="166" fontId="2" fillId="0" borderId="1" xfId="0" applyNumberFormat="1" applyFont="1" applyFill="1" applyBorder="1" applyAlignment="1">
      <alignment horizontal="right" vertical="top"/>
    </xf>
    <xf numFmtId="0" fontId="8" fillId="0" borderId="0" xfId="0" applyFont="1" applyFill="1" applyAlignment="1">
      <alignment vertical="top"/>
    </xf>
    <xf numFmtId="4" fontId="11" fillId="3" borderId="1" xfId="0" applyNumberFormat="1" applyFont="1" applyFill="1" applyBorder="1" applyAlignment="1">
      <alignment horizontal="right" vertical="top" wrapText="1"/>
    </xf>
    <xf numFmtId="168" fontId="11" fillId="5" borderId="1" xfId="0" applyNumberFormat="1" applyFont="1" applyFill="1" applyBorder="1" applyAlignment="1">
      <alignment horizontal="right" vertical="top" wrapText="1"/>
    </xf>
    <xf numFmtId="166" fontId="14" fillId="0" borderId="1" xfId="0" applyNumberFormat="1" applyFont="1" applyBorder="1" applyAlignment="1">
      <alignment vertical="top"/>
    </xf>
    <xf numFmtId="4" fontId="6" fillId="0" borderId="0" xfId="0" applyNumberFormat="1" applyFont="1" applyAlignment="1">
      <alignment horizontal="justify" vertical="top"/>
    </xf>
    <xf numFmtId="166" fontId="2" fillId="9" borderId="1" xfId="0" applyNumberFormat="1" applyFont="1" applyFill="1" applyBorder="1" applyAlignment="1">
      <alignment horizontal="right" vertical="top" wrapText="1"/>
    </xf>
    <xf numFmtId="166" fontId="11" fillId="9" borderId="1" xfId="0" applyNumberFormat="1" applyFont="1" applyFill="1" applyBorder="1" applyAlignment="1">
      <alignment horizontal="right" vertical="top" wrapText="1"/>
    </xf>
    <xf numFmtId="0" fontId="11" fillId="8" borderId="1" xfId="0" applyFont="1" applyFill="1" applyBorder="1" applyAlignment="1">
      <alignment horizontal="justify" vertical="top" wrapText="1"/>
    </xf>
    <xf numFmtId="0" fontId="11" fillId="8" borderId="1" xfId="0" applyFont="1" applyFill="1" applyBorder="1" applyAlignment="1">
      <alignment vertical="top" wrapText="1"/>
    </xf>
    <xf numFmtId="0" fontId="2" fillId="0" borderId="1" xfId="0" applyFont="1" applyFill="1" applyBorder="1" applyAlignment="1">
      <alignment horizontal="justify" vertical="top"/>
    </xf>
    <xf numFmtId="0" fontId="2" fillId="4" borderId="3" xfId="0" applyFont="1" applyFill="1" applyBorder="1" applyAlignment="1">
      <alignment horizontal="justify" vertical="top" wrapText="1"/>
    </xf>
    <xf numFmtId="0" fontId="2" fillId="0" borderId="1" xfId="0" applyFont="1" applyBorder="1" applyAlignment="1">
      <alignment horizontal="justify" vertical="top" wrapText="1"/>
    </xf>
    <xf numFmtId="0" fontId="3" fillId="0" borderId="1" xfId="0" applyFont="1" applyFill="1" applyBorder="1" applyAlignment="1">
      <alignment horizontal="left" vertical="top" wrapText="1"/>
    </xf>
    <xf numFmtId="0" fontId="15" fillId="0" borderId="1" xfId="0" applyFont="1" applyFill="1" applyBorder="1" applyAlignment="1" applyProtection="1">
      <alignment horizontal="justify" vertical="top" wrapText="1"/>
    </xf>
    <xf numFmtId="166" fontId="16" fillId="0" borderId="1" xfId="0" applyNumberFormat="1" applyFont="1" applyFill="1" applyBorder="1" applyAlignment="1" applyProtection="1">
      <alignment horizontal="right" vertical="top" wrapText="1"/>
    </xf>
    <xf numFmtId="166" fontId="15" fillId="9" borderId="1" xfId="0" applyNumberFormat="1" applyFont="1" applyFill="1" applyBorder="1" applyAlignment="1">
      <alignment horizontal="right" vertical="top" wrapText="1"/>
    </xf>
    <xf numFmtId="0" fontId="16" fillId="0" borderId="1" xfId="0" applyNumberFormat="1" applyFont="1" applyFill="1" applyBorder="1" applyAlignment="1" applyProtection="1">
      <alignment horizontal="justify" vertical="top" wrapText="1"/>
    </xf>
    <xf numFmtId="0" fontId="0" fillId="0" borderId="0" xfId="0" applyFont="1" applyFill="1"/>
    <xf numFmtId="0" fontId="16" fillId="0" borderId="1" xfId="0" applyFont="1" applyFill="1" applyBorder="1" applyAlignment="1">
      <alignment horizontal="justify" vertical="top" wrapText="1"/>
    </xf>
    <xf numFmtId="4" fontId="16" fillId="0" borderId="1" xfId="0" applyNumberFormat="1" applyFont="1" applyFill="1" applyBorder="1" applyAlignment="1" applyProtection="1">
      <alignment horizontal="justify" vertical="top" wrapText="1"/>
    </xf>
    <xf numFmtId="49" fontId="11" fillId="2" borderId="1" xfId="0" applyNumberFormat="1" applyFont="1" applyFill="1" applyBorder="1" applyAlignment="1" applyProtection="1">
      <alignment horizontal="center" vertical="top" wrapText="1"/>
      <protection locked="0"/>
    </xf>
    <xf numFmtId="49" fontId="11" fillId="2" borderId="1" xfId="0" applyNumberFormat="1" applyFont="1" applyFill="1" applyBorder="1" applyAlignment="1" applyProtection="1">
      <alignment horizontal="center" vertical="top"/>
      <protection locked="0"/>
    </xf>
    <xf numFmtId="4" fontId="11" fillId="2" borderId="1" xfId="0" applyNumberFormat="1" applyFont="1" applyFill="1" applyBorder="1" applyAlignment="1">
      <alignment horizontal="center" vertical="top" wrapText="1"/>
    </xf>
    <xf numFmtId="4" fontId="11" fillId="2" borderId="5" xfId="0" applyNumberFormat="1" applyFont="1" applyFill="1" applyBorder="1" applyAlignment="1" applyProtection="1">
      <alignment horizontal="center" vertical="center" wrapText="1"/>
      <protection locked="0"/>
    </xf>
    <xf numFmtId="4" fontId="11" fillId="2" borderId="6" xfId="0" applyNumberFormat="1" applyFont="1" applyFill="1" applyBorder="1" applyAlignment="1" applyProtection="1">
      <alignment horizontal="center" vertical="center" wrapText="1"/>
      <protection locked="0"/>
    </xf>
    <xf numFmtId="4" fontId="11" fillId="2" borderId="7" xfId="0" applyNumberFormat="1" applyFont="1" applyFill="1" applyBorder="1" applyAlignment="1" applyProtection="1">
      <alignment horizontal="center" vertical="center" wrapText="1"/>
      <protection locked="0"/>
    </xf>
    <xf numFmtId="0" fontId="11" fillId="2" borderId="1" xfId="0" applyFont="1" applyFill="1" applyBorder="1" applyAlignment="1">
      <alignment horizontal="center" vertical="top" wrapText="1"/>
    </xf>
    <xf numFmtId="4" fontId="11" fillId="2" borderId="1" xfId="0" applyNumberFormat="1" applyFont="1" applyFill="1" applyBorder="1" applyAlignment="1" applyProtection="1">
      <alignment horizontal="center" vertical="top"/>
      <protection locked="0"/>
    </xf>
    <xf numFmtId="1" fontId="11" fillId="3" borderId="5" xfId="0" applyNumberFormat="1" applyFont="1" applyFill="1" applyBorder="1" applyAlignment="1">
      <alignment horizontal="center" vertical="top" wrapText="1"/>
    </xf>
    <xf numFmtId="1" fontId="11" fillId="3" borderId="6" xfId="0" applyNumberFormat="1" applyFont="1" applyFill="1" applyBorder="1" applyAlignment="1">
      <alignment horizontal="center" vertical="top" wrapText="1"/>
    </xf>
    <xf numFmtId="1" fontId="11" fillId="3" borderId="7" xfId="0" applyNumberFormat="1" applyFont="1" applyFill="1" applyBorder="1" applyAlignment="1">
      <alignment horizontal="center" vertical="top" wrapText="1"/>
    </xf>
    <xf numFmtId="49" fontId="11" fillId="2" borderId="5" xfId="0" applyNumberFormat="1" applyFont="1" applyFill="1" applyBorder="1" applyAlignment="1" applyProtection="1">
      <alignment horizontal="center" vertical="top" wrapText="1"/>
      <protection locked="0"/>
    </xf>
    <xf numFmtId="49" fontId="11" fillId="2" borderId="6" xfId="0" applyNumberFormat="1" applyFont="1" applyFill="1" applyBorder="1" applyAlignment="1" applyProtection="1">
      <alignment horizontal="center" vertical="top" wrapText="1"/>
      <protection locked="0"/>
    </xf>
    <xf numFmtId="49" fontId="11" fillId="2" borderId="7" xfId="0" applyNumberFormat="1" applyFont="1" applyFill="1" applyBorder="1" applyAlignment="1" applyProtection="1">
      <alignment horizontal="center" vertical="top" wrapText="1"/>
      <protection locked="0"/>
    </xf>
    <xf numFmtId="0" fontId="11" fillId="0" borderId="0" xfId="0" applyFont="1" applyAlignment="1">
      <alignment horizontal="center" vertical="top"/>
    </xf>
    <xf numFmtId="49" fontId="11" fillId="2" borderId="5" xfId="0" applyNumberFormat="1" applyFont="1" applyFill="1" applyBorder="1" applyAlignment="1" applyProtection="1">
      <alignment horizontal="center" vertical="top"/>
      <protection locked="0"/>
    </xf>
    <xf numFmtId="49" fontId="11" fillId="2" borderId="6" xfId="0" applyNumberFormat="1" applyFont="1" applyFill="1" applyBorder="1" applyAlignment="1" applyProtection="1">
      <alignment horizontal="center" vertical="top"/>
      <protection locked="0"/>
    </xf>
    <xf numFmtId="49" fontId="11" fillId="2" borderId="7" xfId="0" applyNumberFormat="1" applyFont="1" applyFill="1" applyBorder="1" applyAlignment="1" applyProtection="1">
      <alignment horizontal="center" vertical="top"/>
      <protection locked="0"/>
    </xf>
    <xf numFmtId="1" fontId="11" fillId="6" borderId="5" xfId="0" applyNumberFormat="1" applyFont="1" applyFill="1" applyBorder="1" applyAlignment="1">
      <alignment horizontal="center" vertical="top" wrapText="1"/>
    </xf>
    <xf numFmtId="1" fontId="11" fillId="6" borderId="6" xfId="0" applyNumberFormat="1" applyFont="1" applyFill="1" applyBorder="1" applyAlignment="1">
      <alignment horizontal="center" vertical="top" wrapText="1"/>
    </xf>
    <xf numFmtId="1" fontId="11" fillId="6" borderId="7" xfId="0" applyNumberFormat="1" applyFont="1" applyFill="1" applyBorder="1" applyAlignment="1">
      <alignment horizontal="center" vertical="top" wrapText="1"/>
    </xf>
  </cellXfs>
  <cellStyles count="3">
    <cellStyle name="Обычный" xfId="0" builtinId="0"/>
    <cellStyle name="Обычный 2" xfId="2"/>
    <cellStyle name="Финансовый" xfId="1" builtinId="3"/>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1.xml"/><Relationship Id="rId25" Type="http://schemas.openxmlformats.org/officeDocument/2006/relationships/revisionLog" Target="revisionLog25.xml"/><Relationship Id="rId24" Type="http://schemas.openxmlformats.org/officeDocument/2006/relationships/revisionLog" Target="revisionLog24.xml"/><Relationship Id="rId27"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9E4B72E-7199-4E3F-B88B-0AD09115ABBB}" diskRevisions="1" revisionId="399" version="27">
  <header guid="{9C8CFCF4-93E4-49E3-B7D2-DF37E3C6E0EF}" dateTime="2025-04-24T16:23:38" maxSheetId="3" userName="Бондарева Оксана Петровна" r:id="rId24" minRId="355" maxRId="358">
    <sheetIdMap count="2">
      <sheetId val="1"/>
      <sheetId val="2"/>
    </sheetIdMap>
  </header>
  <header guid="{CB8491BA-D13E-4B44-9B75-EBCD2E6C154A}" dateTime="2025-05-13T09:57:34" maxSheetId="3" userName="Степаненко Наталья Алексеевна" r:id="rId25" minRId="359">
    <sheetIdMap count="2">
      <sheetId val="1"/>
      <sheetId val="2"/>
    </sheetIdMap>
  </header>
  <header guid="{E444B617-0D53-4101-B5EB-8FEC5FA84CF0}" dateTime="2025-05-14T14:24:25" maxSheetId="3" userName="Степаненко Наталья Алексеевна" r:id="rId26" minRId="363" maxRId="364">
    <sheetIdMap count="2">
      <sheetId val="1"/>
      <sheetId val="2"/>
    </sheetIdMap>
  </header>
  <header guid="{39E4B72E-7199-4E3F-B88B-0AD09115ABBB}" dateTime="2025-05-19T12:13:03" maxSheetId="3" userName="Степаненко Наталья Алексеевна" r:id="rId27" minRId="368" maxRId="39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3" sId="1">
    <oc r="F566" t="inlineStr">
      <is>
        <t>2.1.1.; 2.1.4.
Экономия по заработной плате и начислениям на оплату труда (наличие вакансий, листов временной нетрудоспособности).
2.1.3.
Экономия:
- по заработной плате и начислениям на оплату труда в соответствии с фактически отработанным временем, предоставлением больничных листов, служебными командировками, оплатой по фактически предоставленным документам по использованию льготного отпуска к месту отпуска и обратно; по оплате расходов на финансовое обеспечение затрат материально-технической базы; в связи с оплатой расходов на обеспечение текущей деятельности; по налоговым обязательствам (оплата согласно декларации), страховые взносы; по оплате согласно фактически предоставленных документов на поставку товаров, оказание услуг; в связи с оплатой за фактические объемы коммунальных услуг на основании показаний приборов учета.</t>
      </is>
    </oc>
    <nc r="F566" t="inlineStr">
      <is>
        <t>Экономия:
- по заработной плате и начислениям на оплату труда в соответствии с фактически отработанным временем, предоставлением больничных листов; 
- по оплате служебных командировок;
- по обязательному страхованию лиц, замещающих муниципальные должности.</t>
      </is>
    </nc>
  </rcc>
  <rcc rId="364" sId="1">
    <oc r="F571" t="inlineStr">
      <is>
        <t>Экономия плановых ассигнований сложилась по следующим муниципальным контрактам: 
1. №0187300013724000066 от 26.04.2024, № 41/2024 от 13.06.2024, на выполнение работ по замене оконных блоков в здании Администрации города Когалыма - оплата за фактически выполненный объем работ;
2. № 4/Р от 18.06.2024 на выполнение работ по капитальному ремонту комплекса зданий, находящихся в муниципальной собственности - оплата за фактически выполненный объем работ;
3. № 0187300013724000152 от 19.07.2024 на выполнение работ по ремонту жилого помещения, находящегося в муниципальной собственности, расположенном по адресу: город Когалым, улица Нефтяников, дом 9, квартира 4 - оплата за фактически выполненный объем работ, расторжение контракта по соглашению сторон;
4. № 0187300013724000148 от 19.07.2024 на выполнение работ по ремонту жилого помещения, находящегося в муниципальной собственности, расположенном по адресу: город Когалым, улица Мира, дом 14, квартира 46 - скорректирован объем работ, подрядчик вернул излишне оплаченные объемы финансирования.
Кроме того, переходящие обязательства (остатки) сложились по муниципальному контракту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Велась работа по расторжению вышеуказанного муниципального контракта , в связи с чем денежные средства и обязательства по контракту перешли на 2025 год как «переходящий контракт прошлых лет». На сегодняшний день муниципальный контракт расторгнут, но перезаключается с новым подрядчиком.</t>
      </is>
    </oc>
    <nc r="F571" t="inlineStr">
      <is>
        <t xml:space="preserve">Экономия плановых ассигнований  по оплате за фактически выполненный объем при выполнении работ сложилась по следующим муниципальным контрактам: 
1. №0187300013724000066 от 26.04.2024, № 41/2024 от 13.06.2024, на выполнение работ по замене оконных блоков в здании Администрации города Когалыма;
2. № 4/Р от 18.06.2024 на выполнение работ по капитальному ремонту комплекса зданий, находящихся в муниципальной собственности;
3. № 0187300013724000152 от 19.07.2024 на выполнение работ по ремонту жилого помещения, находящегося в муниципальной собственности, расположенном по адресу: город Когалым, улица Нефтяников, дом 9, квартира 4 расторжение контракта по соглашению сторон;
4. № 0187300013724000148 от 19.07.2024 на выполнение работ по ремонту жилого помещения, находящегося в муниципальной собственности, расположенном по адресу: город Когалым, улица Мира, дом 14, квартира 46 - скорректирован объем работ, подрядчик вернул излишне оплаченные объемы финансирования.
     Кроме тго, велась работа по расторжению муниципального контракта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t>
      </is>
    </nc>
  </rcc>
  <rcv guid="{E804F883-CA9D-4450-B2B1-A56C9C315ECD}" action="delete"/>
  <rdn rId="0" localSheetId="1" customView="1" name="Z_E804F883_CA9D_4450_B2B1_A56C9C315ECD_.wvu.PrintArea" hidden="1" oldHidden="1">
    <formula>'Приложение 1'!$B$1:$F$770</formula>
    <oldFormula>'Приложение 1'!$B$1:$F$770</oldFormula>
  </rdn>
  <rdn rId="0" localSheetId="1" customView="1" name="Z_E804F883_CA9D_4450_B2B1_A56C9C315ECD_.wvu.PrintTitles" hidden="1" oldHidden="1">
    <formula>'Приложение 1'!$5:$6</formula>
    <oldFormula>'Приложение 1'!$5:$6</oldFormula>
  </rdn>
  <rdn rId="0" localSheetId="1" customView="1" name="Z_E804F883_CA9D_4450_B2B1_A56C9C315ECD_.wvu.FilterData" hidden="1" oldHidden="1">
    <formula>'Приложение 1'!$E$1:$E$788</formula>
    <oldFormula>'Приложение 1'!$E$1:$E$788</oldFormula>
  </rdn>
  <rcv guid="{E804F883-CA9D-4450-B2B1-A56C9C315EC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68" sId="1" ref="A1:A1048576" action="deleteCol">
    <undo index="0" exp="area" ref3D="1" dr="$A$6:$F$775" dn="Z_DCE8CD04_1152_47C7_9E6A_A669261F9FC4_.wvu.FilterData" sId="1"/>
    <undo index="0" exp="area" ref3D="1" dr="$A$6:$F$775" dn="Z_D04442BC_CB1D_4485_98C8_51B560795800_.wvu.FilterData" sId="1"/>
    <undo index="0" exp="area" ref3D="1" dr="$A$319:$F$775" dn="Z_CF9BC17D_A75B_40E2_BF91_14BDB93F576A_.wvu.FilterData" sId="1"/>
    <undo index="0" exp="area" ref3D="1" dr="$A$1:$G$770" dn="Z_CB1E8E26_C9C8_4BE7_9036_74B49E080E83_.wvu.PrintArea" sId="1"/>
    <undo index="0" exp="area" ref3D="1" dr="$A$6:$F$775" dn="Z_BAFE8916_E811_4598_8D6C_E37473C21B0D_.wvu.FilterData" sId="1"/>
    <undo index="0" exp="area" ref3D="1" dr="$A$6:$F$775" dn="Z_9561E1DA_B33F_4507_8FCD_307C71D9B236_.wvu.FilterData" sId="1"/>
    <undo index="0" exp="area" ref3D="1" dr="$A$6:$F$775" dn="Z_AF2A77F9_4BD9_4713_B6AC_AB30D1A41538_.wvu.FilterData" sId="1"/>
    <undo index="0" exp="area" ref3D="1" dr="$A$6:$F$775" dn="Z_9501A75B_B626_4073_A678_CADC9A74049D_.wvu.FilterData" sId="1"/>
    <undo index="0" exp="area" ref3D="1" dr="$A$5:$XFD$6" dn="Z_CB1E8E26_C9C8_4BE7_9036_74B49E080E83_.wvu.PrintTitles" sId="1"/>
    <undo index="0" exp="area" ref3D="1" dr="$A$6:$F$775" dn="Z_A57C7104_EC6A_4D10_8377_D16807026D25_.wvu.FilterData" sId="1"/>
    <undo index="0" exp="area" ref3D="1" dr="$A$6:$F$775" dn="Z_B23ED657_54C7_48C0_8691_EF3F0B6AF61F_.wvu.FilterData" sId="1"/>
    <undo index="0" exp="area" ref3D="1" dr="$A$5:$XFD$6" dn="Z_9561E1DA_B33F_4507_8FCD_307C71D9B236_.wvu.PrintTitles" sId="1"/>
    <undo index="0" exp="area" ref3D="1" dr="$A$6:$F$775" dn="Z_549370A0_3187_4544_8416_1F2763422C31_.wvu.FilterData" sId="1"/>
    <undo index="0" exp="area" ref3D="1" dr="$A$6:$F$775" dn="Z_3959441F_742C_4955_B46E_54F321581C55_.wvu.FilterData" sId="1"/>
    <undo index="0" exp="area" ref3D="1" dr="$A$6:$F$775" dn="Z_93BB9AA7_7452_49F3_AA30_2CD5707C5F5B_.wvu.FilterData" sId="1"/>
    <undo index="0" exp="area" ref3D="1" dr="$A$6:$F$775" dn="Z_66861D3D_4E71_44F9_AD6E_D54257CABA66_.wvu.FilterData" sId="1"/>
    <undo index="0" exp="area" ref3D="1" dr="$A$6:$F$775" dn="Z_8B14D892_232D_4064_BE05_0EC4C8115B75_.wvu.FilterData" sId="1"/>
    <undo index="0" exp="area" ref3D="1" dr="$A$5:$XFD$6" dn="Z_3693EDC1_FD1C_4AF3_912C_19CDCDBFB43C_.wvu.PrintTitles" sId="1"/>
    <undo index="0" exp="area" ref3D="1" dr="$A$6:$F$775" dn="Z_8AFDD8E3_A238_4C7F_A6D0_CEE120C39C94_.wvu.FilterData" sId="1"/>
    <undo index="0" exp="area" ref3D="1" dr="$A$6:$F$775" dn="Z_3693EDC1_FD1C_4AF3_912C_19CDCDBFB43C_.wvu.FilterData" sId="1"/>
    <undo index="0" exp="area" ref3D="1" dr="$A$6:$F$775" dn="Z_8125FB6A_9E40_4254_BB4B_4710EE671950_.wvu.FilterData" sId="1"/>
    <undo index="0" exp="area" ref3D="1" dr="$A$6:$F$775" dn="Z_4BF6DAC4_9E4F_4118_B92D_31B377B6ABE8_.wvu.FilterData" sId="1"/>
    <undo index="0" exp="area" ref3D="1" dr="$A$6:$F$775" dn="Z_6780F491_BB04_44DA_AC80_3FD5E6C8A969_.wvu.FilterData" sId="1"/>
    <undo index="0" exp="area" ref3D="1" dr="$A$1:$H$775" dn="Z_3693EDC1_FD1C_4AF3_912C_19CDCDBFB43C_.wvu.PrintArea" sId="1"/>
    <undo index="0" exp="area" ref3D="1" dr="$A$6:$F$775" dn="Z_319A27AB_3963_4F32_A56F_FC4439EEADFC_.wvu.FilterData" sId="1"/>
    <undo index="0" exp="area" ref3D="1" dr="$A$6:$F$775" dn="Z_8343ABEC_94ED_450C_8BE5_ACF5423D8AAF_.wvu.FilterData" sId="1"/>
    <undo index="0" exp="area" ref3D="1" dr="$A$6:$F$775" dn="Z_8365AB7C_14E4_41D3_A2A2_520CB383A047_.wvu.FilterData" sId="1"/>
    <undo index="0" exp="area" ref3D="1" dr="$A$6:$F$775" dn="Z_51545E96_D7F6_4373_8A14_2BDA2AB3B4E6_.wvu.FilterData" sId="1"/>
    <undo index="0" exp="area" ref3D="1" dr="$A$6:$F$775" dn="Z_81252870_18CB_4AEE_AF28_89DC02D9C22C_.wvu.FilterData" sId="1"/>
    <undo index="0" exp="area" ref3D="1" dr="$A$6:$F$775" dn="Z_7FD54C8A_4107_4C91_A5B8_178D6EE28C77_.wvu.FilterData" sId="1"/>
    <undo index="0" exp="area" ref3D="1" dr="$A$5:$XFD$6" dn="Z_7EFB992A_5645_4F29_95A8_993A90C7BBCC_.wvu.PrintTitles" sId="1"/>
    <undo index="0" exp="area" ref3D="1" dr="$A$6:$F$775" dn="Z_7EFB992A_5645_4F29_95A8_993A90C7BBCC_.wvu.FilterData" sId="1"/>
    <undo index="0" exp="area" ref3D="1" dr="$A$6:$F$775" dn="Z_28EC3B34_324A_4D2F_8C31_5D3D05A95318_.wvu.FilterData" sId="1"/>
    <undo index="0" exp="area" ref3D="1" dr="$A$6:$F$775" dn="Z_1E6E4D55_75A6_4C45_AA86_C960D618B979_.wvu.FilterData" sId="1"/>
    <undo index="0" exp="area" ref3D="1" dr="$A$5:$XFD$6" dn="Z_10610988_B7D0_46D7_B8FD_DA5F72A4893C_.wvu.PrintTitles" sId="1"/>
    <undo index="0" exp="area" ref3D="1" dr="$A$6:$F$775" dn="Z_161695C3_1CE5_4E5C_AD86_E27CE310F608_.wvu.FilterData"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6:$F$775" dn="Z_0F01BEB9_15E5_4641_824E_ACF0F2E623CF_.wvu.FilterData" sId="1"/>
    <undo index="0" exp="area" ref3D="1" dr="$A$6:$F$775" dn="Z_0579CD8E_2EDE_4800_A14F_1CC1D22D45E1_.wvu.FilterData" sId="1"/>
    <undo index="0" exp="area" ref3D="1" dr="$A$6:$F$775" dn="Z_027080AE_4626_43D6_8D95_605799A44863_.wvu.FilterData" sId="1"/>
    <undo index="0" exp="area" ref3D="1" dr="$A$6:$F$775" dn="Z_EF6B6DAF_64D5_4B79_A399_71719F3EF403_.wvu.FilterData" sId="1"/>
    <undo index="0" exp="area" ref3D="1" dr="$A$3:$K$783" dn="Z_F3C2DD5A_6595_4EF9_A7BF_F97322683D21_.wvu.FilterData" sId="1"/>
    <undo index="0" exp="area" ref3D="1" dr="$A$5:$XFD$6" dn="Заголовки_для_печати" sId="1"/>
    <undo index="0" exp="area" ref3D="1" dr="$A$6:$F$775" dn="Z_FB5A5339_A53F_49D7_A835_C8973AB33B6E_.wvu.FilterData" sId="1"/>
    <undo index="0" exp="area" ref3D="1" dr="$A$6:$F$775" dn="Z_F1965DE3_658C_4E3A_AB65_F0C80792427B_.wvu.FilterData" sId="1"/>
    <undo index="0" exp="area" ref3D="1" dr="$A$1:$G$770" dn="Z_E7170C51_9D5A_4A08_B92E_A8EB730D7DEE_.wvu.PrintArea" sId="1"/>
    <undo index="0" exp="area" ref3D="1" dr="$A$6:$F$775" dn="Z_F888211F_1614_4E10_961E_F6580EC27EFD_.wvu.FilterData" sId="1"/>
    <undo index="0" exp="area" ref3D="1" dr="$A$5:$XFD$6" dn="Z_E7170C51_9D5A_4A08_B92E_A8EB730D7DEE_.wvu.PrintTitles" sId="1"/>
    <undo index="0" exp="area" ref3D="1" dr="$A$5:$XFD$6" dn="Z_E804F883_CA9D_4450_B2B1_A56C9C315ECD_.wvu.PrintTitles" sId="1"/>
    <rfmt sheetId="1" xfDxf="1" sqref="A1:A1048576" start="0" length="0">
      <dxf>
        <font>
          <b/>
          <sz val="16"/>
          <color rgb="FFFF0000"/>
        </font>
        <alignment horizontal="center" vertical="top" readingOrder="0"/>
      </dxf>
    </rfmt>
    <rcc rId="0" sId="1">
      <nc r="A10">
        <v>1</v>
      </nc>
    </rcc>
    <rcc rId="0" sId="1">
      <nc r="A15">
        <v>2</v>
      </nc>
    </rcc>
    <rcc rId="0" sId="1">
      <nc r="A20">
        <v>3</v>
      </nc>
    </rcc>
    <rcc rId="0" sId="1">
      <nc r="A25">
        <v>4</v>
      </nc>
    </rcc>
    <rcc rId="0" sId="1">
      <nc r="A30">
        <v>5</v>
      </nc>
    </rcc>
    <rfmt sheetId="1" sqref="A34" start="0" length="0">
      <dxf>
        <fill>
          <patternFill patternType="solid">
            <bgColor theme="0"/>
          </patternFill>
        </fill>
      </dxf>
    </rfmt>
    <rcc rId="0" sId="1">
      <nc r="A35">
        <v>6</v>
      </nc>
    </rcc>
    <rfmt sheetId="1" sqref="A39" start="0" length="0">
      <dxf>
        <fill>
          <patternFill patternType="solid">
            <bgColor theme="0"/>
          </patternFill>
        </fill>
      </dxf>
    </rfmt>
    <rcc rId="0" sId="1">
      <nc r="A41">
        <v>7</v>
      </nc>
    </rcc>
    <rfmt sheetId="1" sqref="A45" start="0" length="0">
      <dxf>
        <fill>
          <patternFill patternType="solid">
            <bgColor theme="0"/>
          </patternFill>
        </fill>
      </dxf>
    </rfmt>
    <rcc rId="0" sId="1">
      <nc r="A46">
        <v>8</v>
      </nc>
    </rcc>
    <rfmt sheetId="1" sqref="A50" start="0" length="0">
      <dxf>
        <fill>
          <patternFill patternType="solid">
            <bgColor theme="0"/>
          </patternFill>
        </fill>
      </dxf>
    </rfmt>
    <rcc rId="0" sId="1">
      <nc r="A51">
        <v>9</v>
      </nc>
    </rcc>
    <rfmt sheetId="1" sqref="A55" start="0" length="0">
      <dxf>
        <fill>
          <patternFill patternType="solid">
            <bgColor theme="0"/>
          </patternFill>
        </fill>
      </dxf>
    </rfmt>
    <rcc rId="0" sId="1">
      <nc r="A56">
        <v>10</v>
      </nc>
    </rcc>
    <rfmt sheetId="1" sqref="A60" start="0" length="0">
      <dxf>
        <fill>
          <patternFill patternType="solid">
            <bgColor theme="0"/>
          </patternFill>
        </fill>
      </dxf>
    </rfmt>
    <rcc rId="0" sId="1">
      <nc r="A61">
        <v>11</v>
      </nc>
    </rcc>
    <rfmt sheetId="1" sqref="A65" start="0" length="0">
      <dxf>
        <fill>
          <patternFill patternType="solid">
            <bgColor theme="0"/>
          </patternFill>
        </fill>
      </dxf>
    </rfmt>
    <rcc rId="0" sId="1">
      <nc r="A67">
        <v>12</v>
      </nc>
    </rcc>
    <rcc rId="0" sId="1">
      <nc r="A72">
        <v>13</v>
      </nc>
    </rcc>
    <rcc rId="0" sId="1">
      <nc r="A77">
        <v>14</v>
      </nc>
    </rcc>
    <rcc rId="0" sId="1">
      <nc r="A82">
        <v>15</v>
      </nc>
    </rcc>
    <rfmt sheetId="1" sqref="A92" start="0" length="0">
      <dxf/>
    </rfmt>
    <rcc rId="0" sId="1">
      <nc r="A94">
        <v>16</v>
      </nc>
    </rcc>
    <rcc rId="0" sId="1">
      <nc r="A100">
        <v>17</v>
      </nc>
    </rcc>
    <rcc rId="0" sId="1">
      <nc r="A105">
        <v>18</v>
      </nc>
    </rcc>
    <rcc rId="0" sId="1">
      <nc r="A117">
        <v>19</v>
      </nc>
    </rcc>
    <rcc rId="0" sId="1">
      <nc r="A122">
        <v>20</v>
      </nc>
    </rcc>
    <rcc rId="0" sId="1">
      <nc r="A127">
        <v>21</v>
      </nc>
    </rcc>
    <rcc rId="0" sId="1">
      <nc r="A132">
        <v>22</v>
      </nc>
    </rcc>
    <rfmt sheetId="1" sqref="A133" start="0" length="0">
      <dxf>
        <font>
          <b val="0"/>
          <sz val="16"/>
          <color rgb="FFFF0000"/>
        </font>
      </dxf>
    </rfmt>
    <rcc rId="0" sId="1">
      <nc r="A137">
        <v>23</v>
      </nc>
    </rcc>
    <rfmt sheetId="1" sqref="A138" start="0" length="0">
      <dxf>
        <font>
          <b val="0"/>
          <sz val="16"/>
          <color rgb="FFFF0000"/>
        </font>
      </dxf>
    </rfmt>
    <rcc rId="0" sId="1">
      <nc r="A142">
        <v>24</v>
      </nc>
    </rcc>
    <rfmt sheetId="1" sqref="A143" start="0" length="0">
      <dxf>
        <font>
          <b val="0"/>
          <sz val="16"/>
          <color rgb="FFFF0000"/>
        </font>
      </dxf>
    </rfmt>
    <rcc rId="0" sId="1">
      <nc r="A147">
        <v>25</v>
      </nc>
    </rcc>
    <rfmt sheetId="1" sqref="A148" start="0" length="0">
      <dxf>
        <font>
          <b val="0"/>
          <sz val="16"/>
          <color rgb="FFFF0000"/>
        </font>
      </dxf>
    </rfmt>
    <rcc rId="0" sId="1">
      <nc r="A153">
        <v>26</v>
      </nc>
    </rcc>
    <rfmt sheetId="1" sqref="A154" start="0" length="0">
      <dxf>
        <font>
          <b val="0"/>
          <sz val="16"/>
          <color rgb="FFFF0000"/>
        </font>
      </dxf>
    </rfmt>
    <rcc rId="0" sId="1">
      <nc r="A158">
        <v>27</v>
      </nc>
    </rcc>
    <rfmt sheetId="1" sqref="A159" start="0" length="0">
      <dxf>
        <font>
          <b val="0"/>
          <sz val="16"/>
          <color rgb="FFFF0000"/>
        </font>
      </dxf>
    </rfmt>
    <rcc rId="0" sId="1">
      <nc r="A164">
        <v>28</v>
      </nc>
    </rcc>
    <rfmt sheetId="1" sqref="A165" start="0" length="0">
      <dxf>
        <font>
          <b val="0"/>
          <sz val="16"/>
          <color rgb="FFFF0000"/>
        </font>
      </dxf>
    </rfmt>
    <rcc rId="0" sId="1">
      <nc r="A169">
        <v>29</v>
      </nc>
    </rcc>
    <rfmt sheetId="1" sqref="A170" start="0" length="0">
      <dxf>
        <font>
          <b val="0"/>
          <sz val="16"/>
          <color rgb="FFFF0000"/>
        </font>
      </dxf>
    </rfmt>
    <rcc rId="0" sId="1">
      <nc r="A174">
        <v>30</v>
      </nc>
    </rcc>
    <rfmt sheetId="1" sqref="A175" start="0" length="0">
      <dxf>
        <font>
          <b val="0"/>
          <sz val="16"/>
          <color rgb="FFFF0000"/>
        </font>
      </dxf>
    </rfmt>
    <rcc rId="0" sId="1">
      <nc r="A180">
        <v>31</v>
      </nc>
    </rcc>
    <rfmt sheetId="1" sqref="A181" start="0" length="0">
      <dxf>
        <font>
          <b val="0"/>
          <sz val="16"/>
          <color rgb="FFFF0000"/>
        </font>
      </dxf>
    </rfmt>
    <rfmt sheetId="1" sqref="A182" start="0" length="0">
      <dxf>
        <font>
          <b val="0"/>
          <sz val="16"/>
          <color rgb="FFFF0000"/>
        </font>
      </dxf>
    </rfmt>
    <rcc rId="0" sId="1">
      <nc r="A192">
        <v>32</v>
      </nc>
    </rcc>
    <rcc rId="0" sId="1">
      <nc r="A197">
        <v>33</v>
      </nc>
    </rcc>
    <rcc rId="0" sId="1">
      <nc r="A202">
        <v>34</v>
      </nc>
    </rcc>
    <rcc rId="0" sId="1">
      <nc r="A207">
        <v>35</v>
      </nc>
    </rcc>
    <rcc rId="0" sId="1">
      <nc r="A212">
        <v>36</v>
      </nc>
    </rcc>
    <rcc rId="0" sId="1">
      <nc r="A218">
        <v>37</v>
      </nc>
    </rcc>
    <rcc rId="0" sId="1">
      <nc r="A223">
        <v>38</v>
      </nc>
    </rcc>
    <rcc rId="0" sId="1">
      <nc r="A229">
        <v>39</v>
      </nc>
    </rcc>
    <rcc rId="0" sId="1">
      <nc r="A235">
        <v>40</v>
      </nc>
    </rcc>
    <rcc rId="0" sId="1">
      <nc r="A246">
        <v>41</v>
      </nc>
    </rcc>
    <rcc rId="0" sId="1">
      <nc r="A251">
        <v>42</v>
      </nc>
    </rcc>
    <rcc rId="0" sId="1">
      <nc r="A256">
        <v>43</v>
      </nc>
    </rcc>
    <rcc rId="0" sId="1">
      <nc r="A261">
        <v>44</v>
      </nc>
    </rcc>
    <rcc rId="0" sId="1">
      <nc r="A266">
        <v>45</v>
      </nc>
    </rcc>
    <rcc rId="0" sId="1">
      <nc r="A279">
        <v>46</v>
      </nc>
    </rcc>
    <rcc rId="0" sId="1">
      <nc r="A284">
        <v>47</v>
      </nc>
    </rcc>
    <rfmt sheetId="1" sqref="A294" start="0" length="0">
      <dxf>
        <alignment wrapText="1" readingOrder="0"/>
      </dxf>
    </rfmt>
    <rcc rId="0" sId="1">
      <nc r="A296">
        <v>48</v>
      </nc>
    </rcc>
    <rfmt sheetId="1" sqref="A297" start="0" length="0">
      <dxf>
        <font>
          <b val="0"/>
          <sz val="16"/>
          <color rgb="FFFF0000"/>
        </font>
      </dxf>
    </rfmt>
    <rcc rId="0" sId="1">
      <nc r="A302">
        <v>49</v>
      </nc>
    </rcc>
    <rfmt sheetId="1" sqref="A303" start="0" length="0">
      <dxf>
        <font>
          <b val="0"/>
          <sz val="16"/>
          <color rgb="FFFF0000"/>
        </font>
      </dxf>
    </rfmt>
    <rcc rId="0" sId="1">
      <nc r="A314">
        <v>50</v>
      </nc>
    </rcc>
    <rcc rId="0" sId="1">
      <nc r="A320">
        <v>51</v>
      </nc>
    </rcc>
    <rcc rId="0" sId="1">
      <nc r="A331">
        <v>52</v>
      </nc>
    </rcc>
    <rfmt sheetId="1" sqref="A332" start="0" length="0">
      <dxf>
        <font>
          <b val="0"/>
          <sz val="16"/>
          <color rgb="FFFF0000"/>
        </font>
      </dxf>
    </rfmt>
    <rcc rId="0" sId="1">
      <nc r="A336">
        <v>53</v>
      </nc>
    </rcc>
    <rfmt sheetId="1" sqref="A337" start="0" length="0">
      <dxf>
        <font>
          <b val="0"/>
          <sz val="16"/>
          <color rgb="FFFF0000"/>
        </font>
      </dxf>
    </rfmt>
    <rcc rId="0" sId="1">
      <nc r="A341">
        <v>54</v>
      </nc>
    </rcc>
    <rfmt sheetId="1" sqref="A342" start="0" length="0">
      <dxf>
        <font>
          <b val="0"/>
          <sz val="16"/>
          <color rgb="FFFF0000"/>
        </font>
      </dxf>
    </rfmt>
    <rcc rId="0" sId="1">
      <nc r="A346">
        <v>55</v>
      </nc>
    </rcc>
    <rfmt sheetId="1" sqref="A347" start="0" length="0">
      <dxf>
        <font>
          <b val="0"/>
          <sz val="16"/>
          <color rgb="FFFF0000"/>
        </font>
      </dxf>
    </rfmt>
    <rcc rId="0" sId="1">
      <nc r="A351">
        <v>56</v>
      </nc>
    </rcc>
    <rfmt sheetId="1" sqref="A352" start="0" length="0">
      <dxf>
        <font>
          <b val="0"/>
          <sz val="16"/>
          <color rgb="FFFF0000"/>
        </font>
      </dxf>
    </rfmt>
    <rcc rId="0" sId="1">
      <nc r="A356">
        <v>57</v>
      </nc>
    </rcc>
    <rfmt sheetId="1" sqref="A357" start="0" length="0">
      <dxf>
        <font>
          <b val="0"/>
          <sz val="16"/>
          <color rgb="FFFF0000"/>
        </font>
      </dxf>
    </rfmt>
    <rcc rId="0" sId="1">
      <nc r="A361">
        <v>58</v>
      </nc>
    </rcc>
    <rcc rId="0" sId="1">
      <nc r="A366">
        <v>59</v>
      </nc>
    </rcc>
    <rfmt sheetId="1" sqref="A367" start="0" length="0">
      <dxf>
        <font>
          <b val="0"/>
          <sz val="16"/>
          <color rgb="FFFF0000"/>
        </font>
      </dxf>
    </rfmt>
    <rfmt sheetId="1" sqref="A372" start="0" length="0">
      <dxf>
        <font>
          <b val="0"/>
          <sz val="16"/>
          <color rgb="FFFF0000"/>
        </font>
      </dxf>
    </rfmt>
    <rcc rId="0" sId="1">
      <nc r="A378">
        <v>60</v>
      </nc>
    </rcc>
    <rcc rId="0" sId="1">
      <nc r="A383">
        <v>61</v>
      </nc>
    </rcc>
    <rcc rId="0" sId="1">
      <nc r="A389">
        <v>62</v>
      </nc>
    </rcc>
    <rcc rId="0" sId="1">
      <nc r="A394">
        <v>63</v>
      </nc>
    </rcc>
    <rcc rId="0" sId="1">
      <nc r="A399">
        <v>64</v>
      </nc>
    </rcc>
    <rcc rId="0" sId="1">
      <nc r="A405">
        <v>65</v>
      </nc>
    </rcc>
    <rcc rId="0" sId="1">
      <nc r="A417">
        <v>66</v>
      </nc>
    </rcc>
    <rfmt sheetId="1" sqref="A418" start="0" length="0">
      <dxf>
        <font>
          <b val="0"/>
          <sz val="16"/>
          <color rgb="FFFF0000"/>
        </font>
      </dxf>
    </rfmt>
    <rcc rId="0" sId="1">
      <nc r="A423">
        <v>67</v>
      </nc>
    </rcc>
    <rfmt sheetId="1" sqref="A424" start="0" length="0">
      <dxf>
        <font>
          <b val="0"/>
          <sz val="16"/>
          <color rgb="FFFF0000"/>
        </font>
      </dxf>
    </rfmt>
    <rcc rId="0" sId="1">
      <nc r="A428">
        <v>68</v>
      </nc>
    </rcc>
    <rfmt sheetId="1" sqref="A429" start="0" length="0">
      <dxf>
        <font>
          <b val="0"/>
          <sz val="16"/>
          <color rgb="FFFF0000"/>
        </font>
      </dxf>
    </rfmt>
    <rcc rId="0" sId="1">
      <nc r="A433">
        <v>69</v>
      </nc>
    </rcc>
    <rfmt sheetId="1" sqref="A434" start="0" length="0">
      <dxf>
        <font>
          <b val="0"/>
          <sz val="16"/>
          <color rgb="FFFF0000"/>
        </font>
      </dxf>
    </rfmt>
    <rcc rId="0" sId="1">
      <nc r="A439">
        <v>70</v>
      </nc>
    </rcc>
    <rfmt sheetId="1" sqref="A440" start="0" length="0">
      <dxf>
        <font>
          <b val="0"/>
          <sz val="16"/>
          <color rgb="FFFF0000"/>
        </font>
      </dxf>
    </rfmt>
    <rfmt sheetId="1" sqref="A445" start="0" length="0">
      <dxf>
        <font>
          <b val="0"/>
          <sz val="16"/>
          <color rgb="FFFF0000"/>
        </font>
      </dxf>
    </rfmt>
    <rcc rId="0" sId="1">
      <nc r="A451">
        <v>71</v>
      </nc>
    </rcc>
    <rfmt sheetId="1" sqref="A452" start="0" length="0">
      <dxf>
        <font>
          <b val="0"/>
          <sz val="16"/>
          <color rgb="FFFF0000"/>
        </font>
      </dxf>
    </rfmt>
    <rcc rId="0" sId="1">
      <nc r="A457">
        <v>72</v>
      </nc>
    </rcc>
    <rfmt sheetId="1" sqref="A458" start="0" length="0">
      <dxf>
        <font>
          <b val="0"/>
          <sz val="16"/>
          <color rgb="FFFF0000"/>
        </font>
      </dxf>
    </rfmt>
    <rcc rId="0" sId="1">
      <nc r="A463">
        <v>73</v>
      </nc>
    </rcc>
    <rfmt sheetId="1" sqref="A464" start="0" length="0">
      <dxf>
        <font>
          <b val="0"/>
          <sz val="16"/>
          <color rgb="FFFF0000"/>
        </font>
      </dxf>
    </rfmt>
    <rfmt sheetId="1" sqref="A469" start="0" length="0">
      <dxf>
        <font>
          <b val="0"/>
          <sz val="16"/>
          <color rgb="FFFF0000"/>
        </font>
      </dxf>
    </rfmt>
    <rcc rId="0" sId="1">
      <nc r="A475">
        <v>74</v>
      </nc>
    </rcc>
    <rfmt sheetId="1" sqref="A476" start="0" length="0">
      <dxf>
        <font>
          <b val="0"/>
          <sz val="16"/>
          <color rgb="FFFF0000"/>
        </font>
      </dxf>
    </rfmt>
    <rcc rId="0" sId="1">
      <nc r="A480">
        <v>75</v>
      </nc>
    </rcc>
    <rfmt sheetId="1" sqref="A481" start="0" length="0">
      <dxf>
        <font>
          <b val="0"/>
          <sz val="16"/>
          <color rgb="FFFF0000"/>
        </font>
      </dxf>
    </rfmt>
    <rcc rId="0" sId="1">
      <nc r="A485">
        <v>76</v>
      </nc>
    </rcc>
    <rfmt sheetId="1" sqref="A486" start="0" length="0">
      <dxf>
        <font>
          <b val="0"/>
          <sz val="16"/>
          <color rgb="FFFF0000"/>
        </font>
      </dxf>
    </rfmt>
    <rcc rId="0" sId="1">
      <nc r="A490">
        <v>77</v>
      </nc>
    </rcc>
    <rfmt sheetId="1" sqref="A491" start="0" length="0">
      <dxf>
        <font>
          <b val="0"/>
          <sz val="16"/>
          <color rgb="FFFF0000"/>
        </font>
      </dxf>
    </rfmt>
    <rcc rId="0" sId="1">
      <nc r="A496">
        <v>78</v>
      </nc>
    </rcc>
    <rfmt sheetId="1" sqref="A497" start="0" length="0">
      <dxf>
        <font>
          <b val="0"/>
          <sz val="16"/>
          <color rgb="FFFF0000"/>
        </font>
      </dxf>
    </rfmt>
    <rcc rId="0" sId="1">
      <nc r="A501">
        <v>79</v>
      </nc>
    </rcc>
    <rfmt sheetId="1" sqref="A502" start="0" length="0">
      <dxf>
        <font>
          <b val="0"/>
          <sz val="16"/>
          <color rgb="FFFF0000"/>
        </font>
      </dxf>
    </rfmt>
    <rcc rId="0" sId="1">
      <nc r="A506">
        <v>80</v>
      </nc>
    </rcc>
    <rfmt sheetId="1" sqref="A507" start="0" length="0">
      <dxf>
        <font>
          <b val="0"/>
          <sz val="16"/>
          <color rgb="FFFF0000"/>
        </font>
      </dxf>
    </rfmt>
    <rcc rId="0" sId="1">
      <nc r="A512">
        <v>81</v>
      </nc>
    </rcc>
    <rfmt sheetId="1" sqref="A513" start="0" length="0">
      <dxf>
        <font>
          <b val="0"/>
          <sz val="16"/>
          <color rgb="FFFF0000"/>
        </font>
      </dxf>
    </rfmt>
    <rcc rId="0" sId="1">
      <nc r="A517">
        <v>82</v>
      </nc>
    </rcc>
    <rfmt sheetId="1" sqref="A518" start="0" length="0">
      <dxf>
        <font>
          <b val="0"/>
          <sz val="16"/>
          <color rgb="FFFF0000"/>
        </font>
      </dxf>
    </rfmt>
    <rfmt sheetId="1" sqref="A523" start="0" length="0">
      <dxf>
        <font>
          <b val="0"/>
          <sz val="16"/>
          <color rgb="FFFF0000"/>
        </font>
      </dxf>
    </rfmt>
    <rfmt sheetId="1" sqref="A525" start="0" length="0">
      <dxf>
        <font>
          <b val="0"/>
          <sz val="16"/>
          <color rgb="FFFF0000"/>
        </font>
      </dxf>
    </rfmt>
    <rcc rId="0" sId="1">
      <nc r="A529">
        <v>83</v>
      </nc>
    </rcc>
    <rfmt sheetId="1" sqref="A530" start="0" length="0">
      <dxf>
        <font>
          <b val="0"/>
          <sz val="16"/>
          <color rgb="FFFF0000"/>
        </font>
      </dxf>
    </rfmt>
    <rcc rId="0" sId="1">
      <nc r="A535">
        <v>84</v>
      </nc>
    </rcc>
    <rfmt sheetId="1" sqref="A536" start="0" length="0">
      <dxf>
        <font>
          <b val="0"/>
          <sz val="16"/>
          <color rgb="FFFF0000"/>
        </font>
      </dxf>
    </rfmt>
    <rcc rId="0" sId="1">
      <nc r="A540">
        <v>85</v>
      </nc>
    </rcc>
    <rcc rId="0" sId="1" dxf="1">
      <nc r="A545">
        <v>86</v>
      </nc>
      <ndxf>
        <font>
          <sz val="16"/>
          <color rgb="FFFF0000"/>
        </font>
      </ndxf>
    </rcc>
    <rcc rId="0" sId="1">
      <nc r="A550">
        <v>87</v>
      </nc>
    </rcc>
    <rfmt sheetId="1" sqref="A556" start="0" length="0">
      <dxf>
        <font>
          <b val="0"/>
          <sz val="16"/>
          <color rgb="FFFF0000"/>
        </font>
      </dxf>
    </rfmt>
    <rcc rId="0" sId="1">
      <nc r="A561">
        <v>88</v>
      </nc>
    </rcc>
    <rfmt sheetId="1" sqref="A562" start="0" length="0">
      <dxf>
        <font>
          <b val="0"/>
          <sz val="16"/>
          <color rgb="FFFF0000"/>
        </font>
      </dxf>
    </rfmt>
    <rcc rId="0" sId="1">
      <nc r="A566">
        <v>89</v>
      </nc>
    </rcc>
    <rfmt sheetId="1" sqref="A567" start="0" length="0">
      <dxf>
        <font>
          <b val="0"/>
          <sz val="16"/>
          <color rgb="FFFF0000"/>
        </font>
      </dxf>
    </rfmt>
    <rcc rId="0" sId="1">
      <nc r="A571">
        <v>90</v>
      </nc>
    </rcc>
    <rfmt sheetId="1" sqref="A572" start="0" length="0">
      <dxf>
        <font>
          <b val="0"/>
          <sz val="16"/>
          <color rgb="FFFF0000"/>
        </font>
      </dxf>
    </rfmt>
    <rcc rId="0" sId="1">
      <nc r="A576">
        <v>91</v>
      </nc>
    </rcc>
    <rfmt sheetId="1" sqref="A577" start="0" length="0">
      <dxf>
        <font>
          <b val="0"/>
          <sz val="16"/>
          <color rgb="FFFF0000"/>
        </font>
      </dxf>
    </rfmt>
    <rfmt sheetId="1" sqref="A582" start="0" length="0">
      <dxf>
        <font>
          <b val="0"/>
          <sz val="16"/>
          <color rgb="FFFF0000"/>
        </font>
      </dxf>
    </rfmt>
    <rcc rId="0" sId="1">
      <nc r="A588">
        <v>92</v>
      </nc>
    </rcc>
    <rcc rId="0" sId="1">
      <nc r="A593">
        <v>93</v>
      </nc>
    </rcc>
    <rcc rId="0" sId="1">
      <nc r="A598">
        <v>94</v>
      </nc>
    </rcc>
    <rcc rId="0" sId="1">
      <nc r="A603">
        <v>95</v>
      </nc>
    </rcc>
    <rcc rId="0" sId="1">
      <nc r="A608">
        <v>96</v>
      </nc>
    </rcc>
    <rcc rId="0" sId="1">
      <nc r="A613">
        <v>97</v>
      </nc>
    </rcc>
    <rcc rId="0" sId="1">
      <nc r="A619">
        <v>98</v>
      </nc>
    </rcc>
    <rcc rId="0" sId="1">
      <nc r="A624">
        <v>99</v>
      </nc>
    </rcc>
    <rcc rId="0" sId="1">
      <nc r="A630">
        <v>100</v>
      </nc>
    </rcc>
    <rcc rId="0" sId="1">
      <nc r="A635">
        <v>101</v>
      </nc>
    </rcc>
    <rcc rId="0" sId="1">
      <nc r="A640">
        <v>102</v>
      </nc>
    </rcc>
    <rcc rId="0" sId="1">
      <nc r="A652">
        <v>103</v>
      </nc>
    </rcc>
    <rfmt sheetId="1" sqref="A653" start="0" length="0">
      <dxf>
        <font>
          <b val="0"/>
          <sz val="16"/>
          <color rgb="FFFF0000"/>
        </font>
      </dxf>
    </rfmt>
    <rcc rId="0" sId="1">
      <nc r="A657">
        <v>104</v>
      </nc>
    </rcc>
    <rfmt sheetId="1" sqref="A658" start="0" length="0">
      <dxf>
        <font>
          <b val="0"/>
          <sz val="16"/>
          <color rgb="FFFF0000"/>
        </font>
      </dxf>
    </rfmt>
    <rcc rId="0" sId="1">
      <nc r="A662">
        <v>105</v>
      </nc>
    </rcc>
    <rfmt sheetId="1" sqref="A663" start="0" length="0">
      <dxf>
        <font>
          <b val="0"/>
          <sz val="16"/>
          <color rgb="FFFF0000"/>
        </font>
      </dxf>
    </rfmt>
    <rcc rId="0" sId="1">
      <nc r="A667">
        <v>106</v>
      </nc>
    </rcc>
    <rfmt sheetId="1" sqref="A668" start="0" length="0">
      <dxf>
        <font>
          <b val="0"/>
          <sz val="16"/>
          <color rgb="FFFF0000"/>
        </font>
      </dxf>
    </rfmt>
    <rcc rId="0" sId="1">
      <nc r="A672">
        <v>107</v>
      </nc>
    </rcc>
    <rfmt sheetId="1" sqref="A673" start="0" length="0">
      <dxf>
        <font>
          <b val="0"/>
          <sz val="16"/>
          <color rgb="FFFF0000"/>
        </font>
      </dxf>
    </rfmt>
    <rcc rId="0" sId="1">
      <nc r="A677">
        <v>108</v>
      </nc>
    </rcc>
    <rfmt sheetId="1" sqref="A678" start="0" length="0">
      <dxf>
        <font>
          <b val="0"/>
          <sz val="16"/>
          <color rgb="FFFF0000"/>
        </font>
      </dxf>
    </rfmt>
    <rcc rId="0" sId="1">
      <nc r="A682">
        <v>109</v>
      </nc>
    </rcc>
    <rfmt sheetId="1" sqref="A683" start="0" length="0">
      <dxf>
        <font>
          <b val="0"/>
          <sz val="16"/>
          <color rgb="FFFF0000"/>
        </font>
      </dxf>
    </rfmt>
    <rcc rId="0" sId="1">
      <nc r="A688">
        <v>110</v>
      </nc>
    </rcc>
    <rfmt sheetId="1" sqref="A689" start="0" length="0">
      <dxf>
        <font>
          <b val="0"/>
          <sz val="16"/>
          <color rgb="FFFF0000"/>
        </font>
      </dxf>
    </rfmt>
    <rcc rId="0" sId="1">
      <nc r="A693">
        <v>111</v>
      </nc>
    </rcc>
    <rfmt sheetId="1" sqref="A694" start="0" length="0">
      <dxf>
        <font>
          <b val="0"/>
          <sz val="16"/>
          <color rgb="FFFF0000"/>
        </font>
      </dxf>
    </rfmt>
    <rcc rId="0" sId="1">
      <nc r="A698">
        <v>112</v>
      </nc>
    </rcc>
    <rfmt sheetId="1" sqref="A699" start="0" length="0">
      <dxf>
        <font>
          <b val="0"/>
          <sz val="16"/>
          <color rgb="FFFF0000"/>
        </font>
      </dxf>
    </rfmt>
    <rcc rId="0" sId="1">
      <nc r="A704">
        <v>113</v>
      </nc>
    </rcc>
    <rfmt sheetId="1" sqref="A705" start="0" length="0">
      <dxf>
        <font>
          <b val="0"/>
          <sz val="16"/>
          <color rgb="FFFF0000"/>
        </font>
      </dxf>
    </rfmt>
    <rcc rId="0" sId="1">
      <nc r="A709">
        <v>114</v>
      </nc>
    </rcc>
    <rfmt sheetId="1" sqref="A710" start="0" length="0">
      <dxf>
        <font>
          <b val="0"/>
          <sz val="16"/>
          <color rgb="FFFF0000"/>
        </font>
      </dxf>
    </rfmt>
    <rcc rId="0" sId="1">
      <nc r="A721">
        <v>115</v>
      </nc>
    </rcc>
    <rfmt sheetId="1" sqref="A722" start="0" length="0">
      <dxf>
        <font>
          <b val="0"/>
          <sz val="16"/>
          <color rgb="FFFF0000"/>
        </font>
      </dxf>
    </rfmt>
    <rcc rId="0" sId="1">
      <nc r="A726">
        <v>116</v>
      </nc>
    </rcc>
    <rfmt sheetId="1" sqref="A727" start="0" length="0">
      <dxf>
        <font>
          <b val="0"/>
          <sz val="16"/>
          <color rgb="FFFF0000"/>
        </font>
      </dxf>
    </rfmt>
    <rfmt sheetId="1" sqref="A732" start="0" length="0">
      <dxf>
        <font>
          <b val="0"/>
          <sz val="16"/>
          <color rgb="FFFF0000"/>
        </font>
      </dxf>
    </rfmt>
    <rcc rId="0" sId="1">
      <nc r="A738">
        <v>117</v>
      </nc>
    </rcc>
    <rfmt sheetId="1" sqref="A739" start="0" length="0">
      <dxf>
        <font>
          <b val="0"/>
          <sz val="16"/>
          <color rgb="FFFF0000"/>
        </font>
      </dxf>
    </rfmt>
    <rcc rId="0" sId="1">
      <nc r="A744">
        <v>118</v>
      </nc>
    </rcc>
    <rfmt sheetId="1" sqref="A745" start="0" length="0">
      <dxf>
        <font>
          <b val="0"/>
          <sz val="16"/>
          <color rgb="FFFF0000"/>
        </font>
      </dxf>
    </rfmt>
    <rcc rId="0" sId="1">
      <nc r="A750">
        <v>119</v>
      </nc>
    </rcc>
    <rfmt sheetId="1" sqref="A751" start="0" length="0">
      <dxf>
        <font>
          <b val="0"/>
          <sz val="16"/>
          <color rgb="FFFF0000"/>
        </font>
      </dxf>
    </rfmt>
    <rcc rId="0" sId="1">
      <nc r="A756">
        <v>120</v>
      </nc>
    </rcc>
    <rfmt sheetId="1" sqref="A757" start="0" length="0">
      <dxf>
        <font>
          <b val="0"/>
          <sz val="16"/>
          <color rgb="FFFF0000"/>
        </font>
      </dxf>
    </rfmt>
  </rrc>
  <rrc rId="369" sId="1" ref="F1:F1048576" action="deleteCol">
    <undo index="1" exp="ref" v="1" dr="F131" r="H131" sId="1"/>
    <undo index="0" exp="area" ref3D="1" dr="$A$1:$F$770" dn="Z_CB1E8E26_C9C8_4BE7_9036_74B49E080E83_.wvu.PrintArea" sId="1"/>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1:$F$770" dn="Z_E7170C51_9D5A_4A08_B92E_A8EB730D7DEE_.wvu.PrintArea" sId="1"/>
    <undo index="0" exp="area" ref3D="1" dr="$A$5:$XFD$6" dn="Z_E7170C51_9D5A_4A08_B92E_A8EB730D7DEE_.wvu.PrintTitles" sId="1"/>
    <undo index="0" exp="area" ref3D="1" dr="$A$5:$XFD$6" dn="Z_E804F883_CA9D_4450_B2B1_A56C9C315ECD_.wvu.PrintTitles" sId="1"/>
    <rfmt sheetId="1" xfDxf="1" sqref="F1:F1048576" start="0" length="0">
      <dxf>
        <font>
          <sz val="14"/>
          <color rgb="FFFF0000"/>
        </font>
      </dxf>
    </rfmt>
    <rfmt sheetId="1" sqref="F2" start="0" length="0">
      <dxf>
        <font>
          <sz val="14"/>
          <color auto="1"/>
        </font>
      </dxf>
    </rfmt>
    <rfmt sheetId="1" sqref="F3" start="0" length="0">
      <dxf>
        <font>
          <sz val="13"/>
          <color auto="1"/>
        </font>
      </dxf>
    </rfmt>
    <rfmt sheetId="1" sqref="F4" start="0" length="0">
      <dxf>
        <font>
          <sz val="13"/>
          <color auto="1"/>
        </font>
      </dxf>
    </rfmt>
    <rfmt sheetId="1" sqref="F5" start="0" length="0">
      <dxf>
        <font>
          <sz val="13"/>
          <color auto="1"/>
        </font>
      </dxf>
    </rfmt>
    <rfmt sheetId="1" sqref="F6" start="0" length="0">
      <dxf>
        <font>
          <sz val="13"/>
          <color auto="1"/>
        </font>
        <alignment horizontal="center" vertical="top" readingOrder="0"/>
      </dxf>
    </rfmt>
    <rfmt sheetId="1" sqref="F7" start="0" length="0">
      <dxf>
        <font>
          <sz val="13"/>
          <color auto="1"/>
        </font>
        <alignment horizontal="center" vertical="top" readingOrder="0"/>
      </dxf>
    </rfmt>
    <rfmt sheetId="1" sqref="F8" start="0" length="0">
      <dxf>
        <font>
          <sz val="13"/>
          <color rgb="FFFF0000"/>
        </font>
        <numFmt numFmtId="166" formatCode="#,##0.0"/>
        <alignment vertical="center" readingOrder="0"/>
      </dxf>
    </rfmt>
    <rfmt sheetId="1" sqref="F9" start="0" length="0">
      <dxf>
        <font>
          <b/>
          <sz val="13"/>
          <color rgb="FFFF0000"/>
          <name val="Times New Roman"/>
          <scheme val="none"/>
        </font>
        <numFmt numFmtId="166" formatCode="#,##0.0"/>
        <alignment horizontal="right" vertical="center" wrapText="1" readingOrder="0"/>
      </dxf>
    </rfmt>
    <rcc rId="0" sId="1" dxf="1" numFmtId="4">
      <nc r="F10">
        <v>16</v>
      </nc>
      <ndxf>
        <font>
          <b/>
          <sz val="13"/>
          <color rgb="FFFF0000"/>
        </font>
        <numFmt numFmtId="166" formatCode="#,##0.0"/>
        <alignment vertical="center" readingOrder="0"/>
      </ndxf>
    </rcc>
    <rcc rId="0" sId="1" dxf="1">
      <nc r="F11">
        <f>(B10+B46+B67+#REF!+#REF!)/B87*100</f>
      </nc>
      <ndxf>
        <font>
          <sz val="13"/>
          <color rgb="FFFF0000"/>
        </font>
        <alignment vertical="center" readingOrder="0"/>
      </ndxf>
    </rcc>
    <rfmt sheetId="1" sqref="F12" start="0" length="0">
      <dxf>
        <font>
          <sz val="13"/>
          <color rgb="FFFF0000"/>
        </font>
        <alignment vertical="center" readingOrder="0"/>
      </dxf>
    </rfmt>
    <rfmt sheetId="1" sqref="F13" start="0" length="0">
      <dxf>
        <font>
          <b/>
          <sz val="14"/>
          <color rgb="FFFF0000"/>
        </font>
        <alignment vertical="center" readingOrder="0"/>
      </dxf>
    </rfmt>
    <rfmt sheetId="1" sqref="F14" start="0" length="0">
      <dxf>
        <font>
          <b/>
          <sz val="13"/>
          <color rgb="FFFF0000"/>
        </font>
        <numFmt numFmtId="166" formatCode="#,##0.0"/>
        <alignment vertical="center" readingOrder="0"/>
      </dxf>
    </rfmt>
    <rcc rId="0" sId="1" dxf="1" numFmtId="4">
      <nc r="F15">
        <v>16</v>
      </nc>
      <ndxf>
        <font>
          <b/>
          <sz val="13"/>
          <color rgb="FFFF0000"/>
        </font>
        <numFmt numFmtId="166" formatCode="#,##0.0"/>
        <alignment vertical="center" readingOrder="0"/>
      </ndxf>
    </rcc>
    <rcc rId="0" sId="1" dxf="1">
      <nc r="F16">
        <f>(B15+B51+#REF!+#REF!+B72)/B115*100</f>
      </nc>
      <ndxf>
        <font>
          <sz val="13"/>
          <color rgb="FFFF0000"/>
        </font>
        <alignment vertical="center" readingOrder="0"/>
      </ndxf>
    </rcc>
    <rfmt sheetId="1" sqref="F17" start="0" length="0">
      <dxf>
        <font>
          <sz val="13"/>
          <color rgb="FFFF0000"/>
        </font>
        <alignment vertical="center" readingOrder="0"/>
      </dxf>
    </rfmt>
    <rfmt sheetId="1" sqref="F18" start="0" length="0">
      <dxf>
        <font>
          <b/>
          <sz val="14"/>
          <color rgb="FFFF0000"/>
        </font>
        <alignment vertical="center" readingOrder="0"/>
      </dxf>
    </rfmt>
    <rfmt sheetId="1" sqref="F19" start="0" length="0">
      <dxf>
        <font>
          <b/>
          <sz val="13"/>
          <color rgb="FFFF0000"/>
        </font>
        <numFmt numFmtId="166" formatCode="#,##0.0"/>
        <alignment vertical="center" readingOrder="0"/>
      </dxf>
    </rfmt>
    <rfmt sheetId="1" sqref="F20" start="0" length="0">
      <dxf>
        <font>
          <sz val="13"/>
          <color rgb="FFFF0000"/>
        </font>
        <alignment vertical="center" wrapText="1" readingOrder="0"/>
      </dxf>
    </rfmt>
    <rfmt sheetId="1" sqref="F21" start="0" length="0">
      <dxf>
        <font>
          <b/>
          <sz val="13"/>
          <color rgb="FFFF0000"/>
        </font>
        <numFmt numFmtId="166" formatCode="#,##0.0"/>
      </dxf>
    </rfmt>
    <rfmt sheetId="1" sqref="F22" start="0" length="0">
      <dxf>
        <font>
          <sz val="13"/>
          <color rgb="FFFF0000"/>
        </font>
      </dxf>
    </rfmt>
    <rfmt sheetId="1" sqref="F23" start="0" length="0">
      <dxf>
        <font>
          <sz val="13"/>
          <color rgb="FFFF0000"/>
        </font>
        <numFmt numFmtId="166" formatCode="#,##0.0"/>
      </dxf>
    </rfmt>
    <rfmt sheetId="1" sqref="F24" start="0" length="0">
      <dxf>
        <font>
          <sz val="13"/>
          <color rgb="FFFF0000"/>
        </font>
        <numFmt numFmtId="166" formatCode="#,##0.0"/>
        <alignment vertical="center" readingOrder="0"/>
      </dxf>
    </rfmt>
    <rfmt sheetId="1" sqref="F25" start="0" length="0">
      <dxf>
        <font>
          <sz val="13"/>
          <color rgb="FFFF0000"/>
        </font>
        <numFmt numFmtId="166" formatCode="#,##0.0"/>
        <fill>
          <patternFill patternType="solid">
            <bgColor theme="0"/>
          </patternFill>
        </fill>
        <alignment vertical="center" readingOrder="0"/>
      </dxf>
    </rfmt>
    <rfmt sheetId="1" sqref="F26" start="0" length="0">
      <dxf>
        <font>
          <sz val="13"/>
          <color rgb="FFFF0000"/>
        </font>
        <alignment vertical="center" readingOrder="0"/>
      </dxf>
    </rfmt>
    <rfmt sheetId="1" sqref="F27" start="0" length="0">
      <dxf>
        <font>
          <sz val="13"/>
          <color rgb="FFFF0000"/>
        </font>
        <numFmt numFmtId="166" formatCode="#,##0.0"/>
        <alignment vertical="center" readingOrder="0"/>
      </dxf>
    </rfmt>
    <rfmt sheetId="1" sqref="F28" start="0" length="0">
      <dxf>
        <font>
          <sz val="13"/>
          <color rgb="FFFF0000"/>
        </font>
        <fill>
          <patternFill patternType="solid">
            <bgColor theme="0"/>
          </patternFill>
        </fill>
        <alignment vertical="center" readingOrder="0"/>
      </dxf>
    </rfmt>
    <rfmt sheetId="1" sqref="F29" start="0" length="0">
      <dxf>
        <font>
          <sz val="13"/>
          <color rgb="FFFF0000"/>
        </font>
      </dxf>
    </rfmt>
    <rcc rId="0" sId="1" dxf="1">
      <nc r="F30">
        <f>B30-C30</f>
      </nc>
      <ndxf>
        <font>
          <b/>
          <sz val="13"/>
          <color rgb="FFFF0000"/>
        </font>
        <numFmt numFmtId="166" formatCode="#,##0.0"/>
      </ndxf>
    </rcc>
    <rfmt sheetId="1" sqref="F31" start="0" length="0">
      <dxf>
        <font>
          <sz val="13"/>
          <color rgb="FFFF0000"/>
        </font>
        <alignment vertical="center" readingOrder="0"/>
      </dxf>
    </rfmt>
    <rfmt sheetId="1" sqref="F32" start="0" length="0">
      <dxf>
        <font>
          <b/>
          <sz val="13"/>
          <color rgb="FFFF0000"/>
        </font>
        <numFmt numFmtId="166" formatCode="#,##0.0"/>
        <alignment vertical="center" readingOrder="0"/>
      </dxf>
    </rfmt>
    <rfmt sheetId="1" sqref="F33" start="0" length="0">
      <dxf>
        <font>
          <sz val="13"/>
          <color rgb="FFFF0000"/>
        </font>
        <alignment vertical="center" readingOrder="0"/>
      </dxf>
    </rfmt>
    <rfmt sheetId="1" sqref="F34" start="0" length="0">
      <dxf>
        <font>
          <sz val="13"/>
          <color rgb="FFFF0000"/>
        </font>
        <numFmt numFmtId="166" formatCode="#,##0.0"/>
        <fill>
          <patternFill patternType="solid">
            <bgColor theme="0"/>
          </patternFill>
        </fill>
        <alignment vertical="center" readingOrder="0"/>
      </dxf>
    </rfmt>
    <rfmt sheetId="1" sqref="F35" start="0" length="0">
      <dxf>
        <font>
          <b/>
          <sz val="13"/>
          <color rgb="FFFF0000"/>
        </font>
      </dxf>
    </rfmt>
    <rfmt sheetId="1" sqref="F36" start="0" length="0">
      <dxf>
        <font>
          <sz val="13"/>
          <color rgb="FFFF0000"/>
        </font>
        <alignment vertical="center" readingOrder="0"/>
      </dxf>
    </rfmt>
    <rfmt sheetId="1" sqref="F37" start="0" length="0">
      <dxf>
        <font>
          <b/>
          <sz val="13"/>
          <color rgb="FFFF0000"/>
        </font>
        <numFmt numFmtId="166" formatCode="#,##0.0"/>
        <alignment vertical="center" readingOrder="0"/>
      </dxf>
    </rfmt>
    <rfmt sheetId="1" sqref="F38" start="0" length="0">
      <dxf>
        <font>
          <sz val="13"/>
          <color rgb="FFFF0000"/>
        </font>
        <alignment vertical="center" readingOrder="0"/>
      </dxf>
    </rfmt>
    <rfmt sheetId="1" sqref="F39" start="0" length="0">
      <dxf>
        <font>
          <sz val="13"/>
          <color rgb="FFFF0000"/>
        </font>
        <fill>
          <patternFill patternType="solid">
            <bgColor theme="0"/>
          </patternFill>
        </fill>
        <alignment vertical="center" readingOrder="0"/>
      </dxf>
    </rfmt>
    <rfmt sheetId="1" sqref="F40" start="0" length="0">
      <dxf>
        <font>
          <b/>
          <sz val="13"/>
          <color rgb="FFFF0000"/>
        </font>
        <numFmt numFmtId="166" formatCode="#,##0.0"/>
      </dxf>
    </rfmt>
    <rfmt sheetId="1" sqref="F41" start="0" length="0">
      <dxf>
        <font>
          <sz val="13"/>
          <color rgb="FFFF0000"/>
        </font>
        <alignment vertical="center" readingOrder="0"/>
      </dxf>
    </rfmt>
    <rfmt sheetId="1" sqref="F42" start="0" length="0">
      <dxf>
        <font>
          <sz val="13"/>
          <color rgb="FFFF0000"/>
        </font>
        <alignment vertical="center" readingOrder="0"/>
      </dxf>
    </rfmt>
    <rfmt sheetId="1" sqref="F43" start="0" length="0">
      <dxf>
        <font>
          <sz val="13"/>
          <color rgb="FFFF0000"/>
        </font>
        <numFmt numFmtId="166" formatCode="#,##0.0"/>
        <alignment vertical="center" readingOrder="0"/>
      </dxf>
    </rfmt>
    <rfmt sheetId="1" sqref="F44" start="0" length="0">
      <dxf>
        <font>
          <sz val="13"/>
          <color rgb="FFFF0000"/>
        </font>
        <alignment vertical="center" readingOrder="0"/>
      </dxf>
    </rfmt>
    <rfmt sheetId="1" sqref="F45" start="0" length="0">
      <dxf>
        <font>
          <sz val="13"/>
          <color rgb="FFFF0000"/>
        </font>
        <numFmt numFmtId="166" formatCode="#,##0.0"/>
        <alignment vertical="center" readingOrder="0"/>
      </dxf>
    </rfmt>
    <rfmt sheetId="1" sqref="F46" start="0" length="0">
      <dxf>
        <font>
          <sz val="13"/>
          <color rgb="FFFF0000"/>
        </font>
        <alignment vertical="center" readingOrder="0"/>
      </dxf>
    </rfmt>
    <rfmt sheetId="1" sqref="F47" start="0" length="0">
      <dxf>
        <font>
          <sz val="13"/>
          <color rgb="FFFF0000"/>
        </font>
        <alignment vertical="center" readingOrder="0"/>
      </dxf>
    </rfmt>
    <rfmt sheetId="1" sqref="F48" start="0" length="0">
      <dxf>
        <font>
          <sz val="13"/>
          <color rgb="FFFF0000"/>
        </font>
        <numFmt numFmtId="166" formatCode="#,##0.0"/>
        <alignment vertical="center" readingOrder="0"/>
      </dxf>
    </rfmt>
    <rfmt sheetId="1" sqref="F49" start="0" length="0">
      <dxf>
        <font>
          <sz val="13"/>
          <color rgb="FFFF0000"/>
        </font>
        <alignment vertical="center" readingOrder="0"/>
      </dxf>
    </rfmt>
    <rfmt sheetId="1" sqref="F50" start="0" length="0">
      <dxf>
        <font>
          <sz val="13"/>
          <color rgb="FFFF0000"/>
        </font>
        <numFmt numFmtId="166" formatCode="#,##0.0"/>
        <alignment vertical="center" readingOrder="0"/>
      </dxf>
    </rfmt>
    <rfmt sheetId="1" sqref="F51" start="0" length="0">
      <dxf>
        <font>
          <sz val="13"/>
          <color rgb="FFFF0000"/>
        </font>
        <alignment vertical="center" readingOrder="0"/>
      </dxf>
    </rfmt>
    <rfmt sheetId="1" sqref="F52" start="0" length="0">
      <dxf>
        <font>
          <sz val="13"/>
          <color rgb="FFFF0000"/>
        </font>
      </dxf>
    </rfmt>
    <rfmt sheetId="1" sqref="F53" start="0" length="0">
      <dxf>
        <font>
          <b/>
          <sz val="13"/>
          <color rgb="FFFF0000"/>
        </font>
        <numFmt numFmtId="166" formatCode="#,##0.0"/>
      </dxf>
    </rfmt>
    <rfmt sheetId="1" sqref="F54" start="0" length="0">
      <dxf>
        <font>
          <sz val="13"/>
          <color rgb="FFFF0000"/>
        </font>
      </dxf>
    </rfmt>
    <rfmt sheetId="1" sqref="F55" start="0" length="0">
      <dxf>
        <font>
          <sz val="13"/>
          <color rgb="FFFF0000"/>
        </font>
        <numFmt numFmtId="166" formatCode="#,##0.0"/>
        <alignment vertical="center" readingOrder="0"/>
      </dxf>
    </rfmt>
    <rfmt sheetId="1" sqref="F56" start="0" length="0">
      <dxf>
        <font>
          <sz val="13"/>
          <color rgb="FFFF0000"/>
        </font>
        <numFmt numFmtId="166" formatCode="#,##0.0"/>
        <alignment vertical="center" readingOrder="0"/>
      </dxf>
    </rfmt>
    <rfmt sheetId="1" sqref="F57" start="0" length="0">
      <dxf>
        <font>
          <b/>
          <sz val="13"/>
          <color rgb="FFFF0000"/>
        </font>
        <numFmt numFmtId="166" formatCode="#,##0.0"/>
      </dxf>
    </rfmt>
    <rfmt sheetId="1" sqref="F58" start="0" length="0">
      <dxf>
        <font>
          <sz val="13"/>
          <color rgb="FFFF0000"/>
        </font>
      </dxf>
    </rfmt>
    <rfmt sheetId="1" sqref="F59" start="0" length="0">
      <dxf>
        <font>
          <sz val="13"/>
          <color rgb="FFFF0000"/>
        </font>
        <alignment vertical="center" readingOrder="0"/>
      </dxf>
    </rfmt>
    <rfmt sheetId="1" sqref="F60" start="0" length="0">
      <dxf>
        <font>
          <sz val="13"/>
          <color rgb="FFFF0000"/>
        </font>
        <alignment vertical="center" readingOrder="0"/>
      </dxf>
    </rfmt>
    <rfmt sheetId="1" sqref="F61" start="0" length="0">
      <dxf>
        <font>
          <sz val="13"/>
          <color rgb="FFFF0000"/>
        </font>
        <numFmt numFmtId="166" formatCode="#,##0.0"/>
        <alignment vertical="center" readingOrder="0"/>
      </dxf>
    </rfmt>
    <rfmt sheetId="1" sqref="F62" start="0" length="0">
      <dxf>
        <font>
          <b/>
          <sz val="13"/>
          <color rgb="FFFF0000"/>
        </font>
        <numFmt numFmtId="166" formatCode="#,##0.0"/>
      </dxf>
    </rfmt>
    <rfmt sheetId="1" sqref="F63" start="0" length="0">
      <dxf>
        <font>
          <sz val="13"/>
          <color rgb="FFFF0000"/>
        </font>
        <alignment vertical="center" readingOrder="0"/>
      </dxf>
    </rfmt>
    <rfmt sheetId="1" sqref="F64" start="0" length="0">
      <dxf>
        <font>
          <sz val="13"/>
          <color rgb="FFFF0000"/>
        </font>
        <alignment vertical="center" readingOrder="0"/>
      </dxf>
    </rfmt>
    <rfmt sheetId="1" sqref="F65" start="0" length="0">
      <dxf>
        <font>
          <sz val="13"/>
          <color rgb="FFFF0000"/>
        </font>
        <numFmt numFmtId="166" formatCode="#,##0.0"/>
        <alignment vertical="center" readingOrder="0"/>
      </dxf>
    </rfmt>
    <rfmt sheetId="1" sqref="F66" start="0" length="0">
      <dxf>
        <font>
          <sz val="13"/>
          <color rgb="FFFF0000"/>
        </font>
        <alignment vertical="center" readingOrder="0"/>
      </dxf>
    </rfmt>
    <rfmt sheetId="1" sqref="F67" start="0" length="0">
      <dxf>
        <font>
          <sz val="13"/>
          <color rgb="FFFF0000"/>
        </font>
        <alignment vertical="center" readingOrder="0"/>
      </dxf>
    </rfmt>
    <rfmt sheetId="1" sqref="F68" start="0" length="0">
      <dxf>
        <font>
          <sz val="14"/>
          <color rgb="FFFF0000"/>
        </font>
      </dxf>
    </rfmt>
    <rfmt sheetId="1" sqref="F69" start="0" length="0">
      <dxf>
        <font>
          <sz val="14"/>
          <color rgb="FFFF0000"/>
        </font>
      </dxf>
    </rfmt>
    <rfmt sheetId="1" sqref="F70" start="0" length="0">
      <dxf>
        <font>
          <sz val="14"/>
          <color rgb="FFFF0000"/>
        </font>
      </dxf>
    </rfmt>
    <rfmt sheetId="1" sqref="F71" start="0" length="0">
      <dxf>
        <font>
          <sz val="14"/>
          <color rgb="FFFF0000"/>
        </font>
      </dxf>
    </rfmt>
    <rfmt sheetId="1" sqref="F72" start="0" length="0">
      <dxf>
        <font>
          <sz val="14"/>
          <color rgb="FFFF0000"/>
        </font>
      </dxf>
    </rfmt>
    <rfmt sheetId="1" sqref="F73" start="0" length="0">
      <dxf>
        <font>
          <sz val="14"/>
          <color rgb="FFFF0000"/>
        </font>
      </dxf>
    </rfmt>
    <rfmt sheetId="1" sqref="F74" start="0" length="0">
      <dxf>
        <font>
          <sz val="14"/>
          <color rgb="FFFF0000"/>
        </font>
      </dxf>
    </rfmt>
    <rfmt sheetId="1" sqref="F75" start="0" length="0">
      <dxf>
        <font>
          <sz val="14"/>
          <color rgb="FFFF0000"/>
        </font>
      </dxf>
    </rfmt>
    <rfmt sheetId="1" sqref="F76" start="0" length="0">
      <dxf>
        <font>
          <sz val="14"/>
          <color rgb="FFFF0000"/>
        </font>
      </dxf>
    </rfmt>
    <rfmt sheetId="1" sqref="F77" start="0" length="0">
      <dxf>
        <font>
          <sz val="14"/>
          <color rgb="FFFF0000"/>
        </font>
      </dxf>
    </rfmt>
    <rfmt sheetId="1" sqref="F78" start="0" length="0">
      <dxf>
        <font>
          <sz val="14"/>
          <color rgb="FFFF0000"/>
        </font>
      </dxf>
    </rfmt>
    <rfmt sheetId="1" sqref="F79" start="0" length="0">
      <dxf>
        <font>
          <sz val="14"/>
          <color rgb="FFFF0000"/>
        </font>
      </dxf>
    </rfmt>
    <rfmt sheetId="1" sqref="F80" start="0" length="0">
      <dxf>
        <font>
          <sz val="14"/>
          <color rgb="FFFF0000"/>
        </font>
      </dxf>
    </rfmt>
    <rfmt sheetId="1" sqref="F81" start="0" length="0">
      <dxf>
        <font>
          <sz val="14"/>
          <color rgb="FFFF0000"/>
        </font>
      </dxf>
    </rfmt>
    <rfmt sheetId="1" sqref="F82" start="0" length="0">
      <dxf>
        <font>
          <sz val="14"/>
          <color rgb="FFFF0000"/>
        </font>
      </dxf>
    </rfmt>
    <rfmt sheetId="1" sqref="F83" start="0" length="0">
      <dxf>
        <font>
          <sz val="14"/>
          <color rgb="FFFF0000"/>
        </font>
      </dxf>
    </rfmt>
    <rfmt sheetId="1" sqref="F84" start="0" length="0">
      <dxf>
        <font>
          <sz val="14"/>
          <color rgb="FFFF0000"/>
        </font>
      </dxf>
    </rfmt>
    <rfmt sheetId="1" sqref="F85" start="0" length="0">
      <dxf>
        <font>
          <sz val="14"/>
          <color rgb="FFFF0000"/>
        </font>
      </dxf>
    </rfmt>
    <rfmt sheetId="1" sqref="F86" start="0" length="0">
      <dxf>
        <font>
          <sz val="14"/>
          <color rgb="FFFF0000"/>
        </font>
      </dxf>
    </rfmt>
    <rfmt sheetId="1" sqref="F87" start="0" length="0">
      <dxf>
        <font>
          <b/>
          <sz val="13"/>
          <color rgb="FFFF0000"/>
          <name val="Times New Roman"/>
          <scheme val="none"/>
        </font>
        <numFmt numFmtId="166" formatCode="#,##0.0"/>
        <alignment horizontal="right" vertical="center" wrapText="1" readingOrder="0"/>
      </dxf>
    </rfmt>
    <rcc rId="0" sId="1" dxf="1">
      <nc r="F88">
        <f>(C10+C15+C41+C46+C67)/C87*100</f>
      </nc>
      <ndxf>
        <font>
          <sz val="18"/>
          <color rgb="FFFF0000"/>
        </font>
        <numFmt numFmtId="2" formatCode="0.00"/>
      </ndxf>
    </rcc>
    <rcc rId="0" sId="1" dxf="1">
      <nc r="F89">
        <f>SUM(C88,C89,C91)/SUM(B88:B89,B91)*100</f>
      </nc>
      <ndxf>
        <font>
          <b/>
          <sz val="13"/>
          <color rgb="FFFF0000"/>
          <name val="Times New Roman"/>
          <scheme val="none"/>
        </font>
        <numFmt numFmtId="166" formatCode="#,##0.0"/>
        <alignment horizontal="right" vertical="center" wrapText="1" readingOrder="0"/>
      </ndxf>
    </rcc>
    <rcc rId="0" sId="1" dxf="1">
      <nc r="F90">
        <f>(B88+B89+B91)/B87*100</f>
      </nc>
      <ndxf>
        <font>
          <b/>
          <sz val="13"/>
          <color rgb="FFFF0000"/>
          <name val="Times New Roman"/>
          <scheme val="none"/>
        </font>
        <numFmt numFmtId="166" formatCode="#,##0.0"/>
        <alignment horizontal="right" vertical="center" wrapText="1" readingOrder="0"/>
      </ndxf>
    </rcc>
    <rcc rId="0" sId="1" dxf="1">
      <nc r="F91">
        <f>SUM(#REF!,#REF!,C67,C46,C41,C10)/SUM(#REF!,#REF!,B67,B46,B41,B10)*100</f>
      </nc>
      <ndxf>
        <font>
          <b/>
          <sz val="13"/>
          <color rgb="FFFF0000"/>
          <name val="Times New Roman"/>
          <scheme val="none"/>
        </font>
        <numFmt numFmtId="166" formatCode="#,##0.0"/>
        <alignment horizontal="right" vertical="center" wrapText="1" readingOrder="0"/>
      </ndxf>
    </rcc>
    <rfmt sheetId="1" sqref="F92" start="0" length="0">
      <dxf>
        <font>
          <sz val="13"/>
          <color rgb="FFFF0000"/>
        </font>
      </dxf>
    </rfmt>
    <rcc rId="0" sId="1" dxf="1">
      <nc r="F93">
        <f>2/3*100</f>
      </nc>
      <ndxf>
        <font>
          <sz val="13"/>
          <color rgb="FFFF0000"/>
        </font>
        <numFmt numFmtId="166" formatCode="#,##0.0"/>
      </ndxf>
    </rcc>
    <rfmt sheetId="1" sqref="F94" start="0" length="0">
      <dxf>
        <font>
          <b/>
          <sz val="13"/>
          <color rgb="FFFF0000"/>
        </font>
        <numFmt numFmtId="166" formatCode="#,##0.0"/>
      </dxf>
    </rfmt>
    <rfmt sheetId="1" sqref="F95" start="0" length="0">
      <dxf>
        <font>
          <sz val="14"/>
          <color rgb="FFFF0000"/>
        </font>
      </dxf>
    </rfmt>
    <rfmt sheetId="1" sqref="F96" start="0" length="0">
      <dxf>
        <font>
          <sz val="14"/>
          <color rgb="FFFF0000"/>
        </font>
      </dxf>
    </rfmt>
    <rfmt sheetId="1" sqref="F97" start="0" length="0">
      <dxf>
        <font>
          <sz val="14"/>
          <color rgb="FFFF0000"/>
        </font>
      </dxf>
    </rfmt>
    <rfmt sheetId="1" sqref="F98" start="0" length="0">
      <dxf>
        <font>
          <sz val="14"/>
          <color rgb="FFFF0000"/>
        </font>
      </dxf>
    </rfmt>
    <rfmt sheetId="1" sqref="F99" start="0" length="0">
      <dxf>
        <font>
          <b/>
          <sz val="13"/>
          <color rgb="FFFF0000"/>
          <name val="Times New Roman"/>
          <scheme val="none"/>
        </font>
        <numFmt numFmtId="166" formatCode="#,##0.0"/>
        <alignment horizontal="right" vertical="center" wrapText="1" readingOrder="0"/>
      </dxf>
    </rfmt>
    <rfmt sheetId="1" sqref="F100" start="0" length="0">
      <dxf>
        <font>
          <b/>
          <sz val="13"/>
          <color rgb="FFFF0000"/>
          <name val="Times New Roman"/>
          <scheme val="none"/>
        </font>
        <numFmt numFmtId="166" formatCode="#,##0.0"/>
        <alignment horizontal="right" vertical="center" wrapText="1" readingOrder="0"/>
      </dxf>
    </rfmt>
    <rfmt sheetId="1" sqref="F101" start="0" length="0">
      <dxf>
        <font>
          <b/>
          <sz val="13"/>
          <color rgb="FFFF0000"/>
          <name val="Times New Roman"/>
          <scheme val="none"/>
        </font>
        <numFmt numFmtId="166" formatCode="#,##0.0"/>
        <alignment horizontal="right" vertical="center" wrapText="1" readingOrder="0"/>
      </dxf>
    </rfmt>
    <rfmt sheetId="1" sqref="F102" start="0" length="0">
      <dxf>
        <font>
          <sz val="14"/>
          <color rgb="FFFF0000"/>
        </font>
      </dxf>
    </rfmt>
    <rfmt sheetId="1" sqref="F103" start="0" length="0">
      <dxf>
        <font>
          <sz val="14"/>
          <color rgb="FFFF0000"/>
        </font>
      </dxf>
    </rfmt>
    <rfmt sheetId="1" sqref="F104" start="0" length="0">
      <dxf>
        <font>
          <sz val="14"/>
          <color rgb="FFFF0000"/>
        </font>
      </dxf>
    </rfmt>
    <rcc rId="0" sId="1" dxf="1">
      <nc r="F105">
        <f>(C100+C105)/(B100+B105)*100</f>
      </nc>
      <ndxf>
        <font>
          <b/>
          <sz val="13"/>
          <color rgb="FFFF0000"/>
        </font>
        <numFmt numFmtId="166" formatCode="#,##0.0"/>
      </ndxf>
    </rcc>
    <rfmt sheetId="1" sqref="F106" start="0" length="0">
      <dxf>
        <font>
          <sz val="14"/>
          <color rgb="FFFF0000"/>
        </font>
      </dxf>
    </rfmt>
    <rfmt sheetId="1" sqref="F107" start="0" length="0">
      <dxf>
        <font>
          <sz val="14"/>
          <color rgb="FFFF0000"/>
        </font>
      </dxf>
    </rfmt>
    <rfmt sheetId="1" sqref="F108" start="0" length="0">
      <dxf>
        <font>
          <sz val="14"/>
          <color rgb="FFFF0000"/>
        </font>
      </dxf>
    </rfmt>
    <rfmt sheetId="1" sqref="F109" start="0" length="0">
      <dxf>
        <font>
          <sz val="14"/>
          <color rgb="FFFF0000"/>
        </font>
      </dxf>
    </rfmt>
    <rfmt sheetId="1" sqref="F110" start="0" length="0">
      <dxf>
        <font>
          <sz val="13"/>
          <color rgb="FFFF0000"/>
        </font>
        <numFmt numFmtId="166" formatCode="#,##0.0"/>
      </dxf>
    </rfmt>
    <rfmt sheetId="1" sqref="F111" start="0" length="0">
      <dxf>
        <font>
          <sz val="13"/>
          <color rgb="FFFF0000"/>
        </font>
        <numFmt numFmtId="166" formatCode="#,##0.0"/>
      </dxf>
    </rfmt>
    <rfmt sheetId="1" sqref="F112" start="0" length="0">
      <dxf>
        <font>
          <sz val="13"/>
          <color rgb="FFFF0000"/>
        </font>
        <numFmt numFmtId="166" formatCode="#,##0.0"/>
      </dxf>
    </rfmt>
    <rcc rId="0" sId="1" dxf="1">
      <nc r="F113">
        <f>(C111+C112+C114)/(B114+B112+B111)*100</f>
      </nc>
      <ndxf>
        <font>
          <b/>
          <sz val="13"/>
          <color rgb="FFFF0000"/>
          <name val="Times New Roman"/>
          <scheme val="none"/>
        </font>
        <numFmt numFmtId="166" formatCode="#,##0.0"/>
        <alignment horizontal="right" vertical="center" wrapText="1" readingOrder="0"/>
      </ndxf>
    </rcc>
    <rcc rId="0" sId="1" dxf="1">
      <nc r="F114">
        <f>(B111+B112+B114)/B110*100</f>
      </nc>
      <ndxf>
        <font>
          <b/>
          <sz val="13"/>
          <color rgb="FFFF0000"/>
          <name val="Times New Roman"/>
          <scheme val="none"/>
        </font>
        <numFmt numFmtId="166" formatCode="#,##0.0"/>
        <alignment horizontal="right" vertical="center" wrapText="1" readingOrder="0"/>
      </ndxf>
    </rcc>
    <rcc rId="0" sId="1" dxf="1">
      <nc r="F115" t="inlineStr">
        <is>
          <t>ПЕРЕНЕСТИ В ГРУППУ А</t>
        </is>
      </nc>
      <ndxf>
        <font>
          <b/>
          <sz val="13"/>
          <color auto="1"/>
        </font>
        <fill>
          <patternFill patternType="solid">
            <bgColor rgb="FF92D050"/>
          </patternFill>
        </fill>
      </ndxf>
    </rcc>
    <rcc rId="0" sId="1" dxf="1">
      <nc r="F116">
        <v>9</v>
      </nc>
      <ndxf>
        <font>
          <sz val="13"/>
          <color rgb="FFFF0000"/>
        </font>
        <alignment vertical="center" readingOrder="0"/>
      </ndxf>
    </rcc>
    <rcc rId="0" sId="1" dxf="1">
      <nc r="F117">
        <f>(C117+C122+C127)/C185*100</f>
      </nc>
      <ndxf>
        <font>
          <sz val="13"/>
          <color rgb="FFFF0000"/>
        </font>
        <numFmt numFmtId="2" formatCode="0.00"/>
        <alignment vertical="center" readingOrder="0"/>
      </ndxf>
    </rcc>
    <rfmt sheetId="1" sqref="F118" start="0" length="0">
      <dxf>
        <font>
          <sz val="13"/>
          <color rgb="FFFF0000"/>
        </font>
        <alignment vertical="center" readingOrder="0"/>
      </dxf>
    </rfmt>
    <rfmt sheetId="1" sqref="F119" start="0" length="0">
      <dxf>
        <font>
          <sz val="13"/>
          <color rgb="FFFF0000"/>
        </font>
        <alignment vertical="center" readingOrder="0"/>
      </dxf>
    </rfmt>
    <rfmt sheetId="1" sqref="F120" start="0" length="0">
      <dxf>
        <font>
          <sz val="13"/>
          <color rgb="FFFF0000"/>
        </font>
        <alignment vertical="center" readingOrder="0"/>
      </dxf>
    </rfmt>
    <rfmt sheetId="1" sqref="F121" start="0" length="0">
      <dxf>
        <font>
          <sz val="13"/>
          <color rgb="FFFF0000"/>
        </font>
        <alignment vertical="center" readingOrder="0"/>
      </dxf>
    </rfmt>
    <rfmt sheetId="1" sqref="F122" start="0" length="0">
      <dxf>
        <font>
          <sz val="13"/>
          <color rgb="FFFF0000"/>
        </font>
        <alignment vertical="center" readingOrder="0"/>
      </dxf>
    </rfmt>
    <rfmt sheetId="1" sqref="F123" start="0" length="0">
      <dxf>
        <font>
          <sz val="13"/>
          <color rgb="FFFF0000"/>
        </font>
        <alignment vertical="center" readingOrder="0"/>
      </dxf>
    </rfmt>
    <rfmt sheetId="1" sqref="F124" start="0" length="0">
      <dxf>
        <font>
          <sz val="13"/>
          <color rgb="FFFF0000"/>
        </font>
        <alignment vertical="center" readingOrder="0"/>
      </dxf>
    </rfmt>
    <rfmt sheetId="1" sqref="F125" start="0" length="0">
      <dxf>
        <font>
          <sz val="13"/>
          <color rgb="FFFF0000"/>
        </font>
        <alignment vertical="center" readingOrder="0"/>
      </dxf>
    </rfmt>
    <rfmt sheetId="1" sqref="F126" start="0" length="0">
      <dxf>
        <font>
          <sz val="13"/>
          <color rgb="FFFF0000"/>
        </font>
        <alignment vertical="center" readingOrder="0"/>
      </dxf>
    </rfmt>
    <rfmt sheetId="1" sqref="F127" start="0" length="0">
      <dxf>
        <font>
          <sz val="13"/>
          <color rgb="FFFF0000"/>
        </font>
        <alignment vertical="center" readingOrder="0"/>
      </dxf>
    </rfmt>
    <rfmt sheetId="1" sqref="F128" start="0" length="0">
      <dxf>
        <font>
          <sz val="13"/>
          <color rgb="FFFF0000"/>
        </font>
        <alignment vertical="center" readingOrder="0"/>
      </dxf>
    </rfmt>
    <rfmt sheetId="1" sqref="F129" start="0" length="0">
      <dxf>
        <font>
          <sz val="13"/>
          <color rgb="FFFF0000"/>
        </font>
        <alignment vertical="center" readingOrder="0"/>
      </dxf>
    </rfmt>
    <rfmt sheetId="1" sqref="F130" start="0" length="0">
      <dxf>
        <font>
          <sz val="13"/>
          <color rgb="FFFF0000"/>
        </font>
        <alignment vertical="center" readingOrder="0"/>
      </dxf>
    </rfmt>
    <rcc rId="0" sId="1" dxf="1">
      <nc r="F131">
        <f>B117+B122+B127</f>
      </nc>
      <ndxf>
        <font>
          <sz val="13"/>
          <color rgb="FFFF0000"/>
        </font>
        <numFmt numFmtId="166" formatCode="#,##0.0"/>
        <alignment vertical="center" readingOrder="0"/>
      </ndxf>
    </rcc>
    <rfmt sheetId="1" sqref="F132" start="0" length="0">
      <dxf>
        <font>
          <b/>
          <sz val="13"/>
          <color rgb="FFFF0000"/>
        </font>
      </dxf>
    </rfmt>
    <rfmt sheetId="1" sqref="F133" start="0" length="0">
      <dxf>
        <font>
          <sz val="13"/>
          <color rgb="FFFF0000"/>
        </font>
      </dxf>
    </rfmt>
    <rfmt sheetId="1" sqref="F134" start="0" length="0">
      <dxf>
        <font>
          <sz val="13"/>
          <color rgb="FFFF0000"/>
        </font>
      </dxf>
    </rfmt>
    <rfmt sheetId="1" sqref="F135" start="0" length="0">
      <dxf>
        <font>
          <sz val="13"/>
          <color rgb="FFFF0000"/>
        </font>
        <numFmt numFmtId="166" formatCode="#,##0.0"/>
      </dxf>
    </rfmt>
    <rfmt sheetId="1" sqref="F136" start="0" length="0">
      <dxf>
        <font>
          <sz val="13"/>
          <color rgb="FFFF0000"/>
        </font>
      </dxf>
    </rfmt>
    <rfmt sheetId="1" sqref="F137" start="0" length="0">
      <dxf>
        <font>
          <b/>
          <sz val="13"/>
          <color rgb="FFFF0000"/>
        </font>
        <alignment vertical="center" readingOrder="0"/>
      </dxf>
    </rfmt>
    <rfmt sheetId="1" sqref="F138" start="0" length="0">
      <dxf>
        <font>
          <sz val="13"/>
          <color rgb="FFFF0000"/>
        </font>
      </dxf>
    </rfmt>
    <rfmt sheetId="1" sqref="F139" start="0" length="0">
      <dxf>
        <font>
          <sz val="13"/>
          <color rgb="FFFF0000"/>
        </font>
      </dxf>
    </rfmt>
    <rfmt sheetId="1" sqref="F140" start="0" length="0">
      <dxf>
        <font>
          <sz val="13"/>
          <color rgb="FFFF0000"/>
        </font>
      </dxf>
    </rfmt>
    <rfmt sheetId="1" sqref="F141" start="0" length="0">
      <dxf>
        <font>
          <sz val="13"/>
          <color rgb="FFFF0000"/>
        </font>
      </dxf>
    </rfmt>
    <rfmt sheetId="1" sqref="F142" start="0" length="0">
      <dxf>
        <font>
          <b/>
          <sz val="13"/>
          <color rgb="FFFF0000"/>
        </font>
        <alignment vertical="center" readingOrder="0"/>
      </dxf>
    </rfmt>
    <rfmt sheetId="1" sqref="F143" start="0" length="0">
      <dxf>
        <font>
          <sz val="13"/>
          <color rgb="FFFF0000"/>
        </font>
      </dxf>
    </rfmt>
    <rfmt sheetId="1" sqref="F144" start="0" length="0">
      <dxf>
        <font>
          <b/>
          <sz val="13"/>
          <color rgb="FFFF0000"/>
        </font>
        <numFmt numFmtId="166" formatCode="#,##0.0"/>
        <alignment vertical="center" readingOrder="0"/>
      </dxf>
    </rfmt>
    <rfmt sheetId="1" sqref="F145" start="0" length="0">
      <dxf>
        <font>
          <b/>
          <sz val="13"/>
          <color rgb="FFFF0000"/>
        </font>
        <alignment vertical="center" readingOrder="0"/>
      </dxf>
    </rfmt>
    <rfmt sheetId="1" sqref="F146" start="0" length="0">
      <dxf>
        <font>
          <sz val="13"/>
          <color rgb="FFFF0000"/>
        </font>
      </dxf>
    </rfmt>
    <rfmt sheetId="1" sqref="F147" start="0" length="0">
      <dxf>
        <font>
          <b/>
          <sz val="13"/>
          <color rgb="FFFF0000"/>
        </font>
        <numFmt numFmtId="166" formatCode="#,##0.0"/>
        <alignment vertical="center" readingOrder="0"/>
      </dxf>
    </rfmt>
    <rfmt sheetId="1" sqref="F148" start="0" length="0">
      <dxf>
        <font>
          <sz val="13"/>
          <color rgb="FFFF0000"/>
        </font>
      </dxf>
    </rfmt>
    <rfmt sheetId="1" sqref="F149" start="0" length="0">
      <dxf>
        <font>
          <b/>
          <sz val="13"/>
          <color rgb="FFFF0000"/>
        </font>
        <alignment vertical="center" readingOrder="0"/>
      </dxf>
    </rfmt>
    <rfmt sheetId="1" sqref="F150" start="0" length="0">
      <dxf>
        <font>
          <b/>
          <sz val="13"/>
          <color rgb="FFFF0000"/>
        </font>
        <alignment vertical="center" readingOrder="0"/>
      </dxf>
    </rfmt>
    <rfmt sheetId="1" sqref="F151" start="0" length="0">
      <dxf>
        <font>
          <sz val="13"/>
          <color rgb="FFFF0000"/>
        </font>
      </dxf>
    </rfmt>
    <rfmt sheetId="1" sqref="F152" start="0" length="0">
      <dxf>
        <font>
          <sz val="13"/>
          <color rgb="FFFF0000"/>
        </font>
      </dxf>
    </rfmt>
    <rfmt sheetId="1" sqref="F153" start="0" length="0">
      <dxf>
        <font>
          <b/>
          <sz val="13"/>
          <color rgb="FFFF0000"/>
        </font>
        <alignment vertical="center" readingOrder="0"/>
      </dxf>
    </rfmt>
    <rfmt sheetId="1" sqref="F154" start="0" length="0">
      <dxf>
        <font>
          <sz val="13"/>
          <color rgb="FFFF0000"/>
        </font>
      </dxf>
    </rfmt>
    <rfmt sheetId="1" sqref="F155" start="0" length="0">
      <dxf>
        <font>
          <b/>
          <sz val="13"/>
          <color rgb="FFFF0000"/>
        </font>
        <alignment vertical="center" readingOrder="0"/>
      </dxf>
    </rfmt>
    <rfmt sheetId="1" sqref="F156" start="0" length="0">
      <dxf>
        <font>
          <b/>
          <sz val="13"/>
          <color rgb="FFFF0000"/>
        </font>
        <alignment vertical="center" readingOrder="0"/>
      </dxf>
    </rfmt>
    <rfmt sheetId="1" sqref="F157" start="0" length="0">
      <dxf>
        <font>
          <sz val="13"/>
          <color rgb="FFFF0000"/>
        </font>
      </dxf>
    </rfmt>
    <rfmt sheetId="1" sqref="F158" start="0" length="0">
      <dxf>
        <font>
          <b/>
          <sz val="13"/>
          <color rgb="FFFF0000"/>
        </font>
        <alignment vertical="center" readingOrder="0"/>
      </dxf>
    </rfmt>
    <rfmt sheetId="1" sqref="F159" start="0" length="0">
      <dxf>
        <font>
          <sz val="13"/>
          <color rgb="FFFF0000"/>
        </font>
      </dxf>
    </rfmt>
    <rfmt sheetId="1" sqref="F160" start="0" length="0">
      <dxf>
        <font>
          <b/>
          <sz val="13"/>
          <color rgb="FFFF0000"/>
        </font>
        <alignment vertical="center" readingOrder="0"/>
      </dxf>
    </rfmt>
    <rfmt sheetId="1" sqref="F161" start="0" length="0">
      <dxf>
        <font>
          <sz val="13"/>
          <color rgb="FFFF0000"/>
        </font>
      </dxf>
    </rfmt>
    <rfmt sheetId="1" sqref="F162" start="0" length="0">
      <dxf>
        <font>
          <sz val="13"/>
          <color rgb="FFFF0000"/>
        </font>
        <numFmt numFmtId="166" formatCode="#,##0.0"/>
        <alignment vertical="center" readingOrder="0"/>
      </dxf>
    </rfmt>
    <rfmt sheetId="1" sqref="F163" start="0" length="0">
      <dxf>
        <font>
          <sz val="13"/>
          <color rgb="FFFF0000"/>
        </font>
        <alignment vertical="center" readingOrder="0"/>
      </dxf>
    </rfmt>
    <rfmt sheetId="1" sqref="F164" start="0" length="0">
      <dxf>
        <font>
          <b/>
          <sz val="13"/>
          <color rgb="FFFF0000"/>
        </font>
        <alignment vertical="center" readingOrder="0"/>
      </dxf>
    </rfmt>
    <rfmt sheetId="1" sqref="F165" start="0" length="0">
      <dxf>
        <font>
          <sz val="13"/>
          <color rgb="FFFF0000"/>
        </font>
      </dxf>
    </rfmt>
    <rfmt sheetId="1" sqref="F166" start="0" length="0">
      <dxf>
        <font>
          <b/>
          <sz val="13"/>
          <color rgb="FFFF0000"/>
        </font>
        <alignment vertical="center" readingOrder="0"/>
      </dxf>
    </rfmt>
    <rfmt sheetId="1" sqref="F167" start="0" length="0">
      <dxf>
        <font>
          <sz val="13"/>
          <color rgb="FFFF0000"/>
        </font>
      </dxf>
    </rfmt>
    <rfmt sheetId="1" sqref="F168" start="0" length="0">
      <dxf>
        <font>
          <sz val="13"/>
          <color rgb="FFFF0000"/>
        </font>
      </dxf>
    </rfmt>
    <rfmt sheetId="1" sqref="F169" start="0" length="0">
      <dxf>
        <font>
          <b/>
          <sz val="13"/>
          <color rgb="FFFF0000"/>
        </font>
        <alignment vertical="center" readingOrder="0"/>
      </dxf>
    </rfmt>
    <rfmt sheetId="1" sqref="F170" start="0" length="0">
      <dxf>
        <font>
          <sz val="13"/>
          <color rgb="FFFF0000"/>
        </font>
      </dxf>
    </rfmt>
    <rfmt sheetId="1" sqref="F171" start="0" length="0">
      <dxf>
        <font>
          <b/>
          <sz val="13"/>
          <color rgb="FFFF0000"/>
        </font>
        <alignment vertical="center" readingOrder="0"/>
      </dxf>
    </rfmt>
    <rfmt sheetId="1" sqref="F172" start="0" length="0">
      <dxf>
        <font>
          <sz val="13"/>
          <color rgb="FFFF0000"/>
        </font>
      </dxf>
    </rfmt>
    <rfmt sheetId="1" sqref="F173" start="0" length="0">
      <dxf>
        <font>
          <sz val="13"/>
          <color rgb="FFFF0000"/>
        </font>
      </dxf>
    </rfmt>
    <rfmt sheetId="1" sqref="F174" start="0" length="0">
      <dxf>
        <font>
          <b/>
          <sz val="13"/>
          <color rgb="FFFF0000"/>
        </font>
        <alignment vertical="center" readingOrder="0"/>
      </dxf>
    </rfmt>
    <rfmt sheetId="1" sqref="F175" start="0" length="0">
      <dxf>
        <font>
          <sz val="13"/>
          <color rgb="FFFF0000"/>
        </font>
      </dxf>
    </rfmt>
    <rfmt sheetId="1" sqref="F176" start="0" length="0">
      <dxf>
        <font>
          <b/>
          <sz val="13"/>
          <color rgb="FFFF0000"/>
        </font>
        <alignment vertical="center" readingOrder="0"/>
      </dxf>
    </rfmt>
    <rfmt sheetId="1" sqref="F177" start="0" length="0">
      <dxf>
        <font>
          <sz val="13"/>
          <color rgb="FFFF0000"/>
        </font>
      </dxf>
    </rfmt>
    <rfmt sheetId="1" sqref="F178" start="0" length="0">
      <dxf>
        <font>
          <sz val="13"/>
          <color rgb="FFFF0000"/>
        </font>
      </dxf>
    </rfmt>
    <rfmt sheetId="1" sqref="F179" start="0" length="0">
      <dxf>
        <font>
          <sz val="13"/>
          <color rgb="FFFF0000"/>
        </font>
        <alignment vertical="center" readingOrder="0"/>
      </dxf>
    </rfmt>
    <rfmt sheetId="1" sqref="F180" start="0" length="0">
      <dxf>
        <font>
          <b/>
          <sz val="13"/>
          <color rgb="FFFF0000"/>
        </font>
        <alignment vertical="center" readingOrder="0"/>
      </dxf>
    </rfmt>
    <rfmt sheetId="1" sqref="F181" start="0" length="0">
      <dxf>
        <font>
          <sz val="13"/>
          <color rgb="FFFF0000"/>
        </font>
      </dxf>
    </rfmt>
    <rfmt sheetId="1" sqref="F182" start="0" length="0">
      <dxf>
        <font>
          <sz val="13"/>
          <color rgb="FFFF0000"/>
        </font>
      </dxf>
    </rfmt>
    <rfmt sheetId="1" sqref="F183" start="0" length="0">
      <dxf>
        <font>
          <sz val="13"/>
          <color rgb="FFFF0000"/>
        </font>
      </dxf>
    </rfmt>
    <rfmt sheetId="1" sqref="F184" start="0" length="0">
      <dxf>
        <font>
          <sz val="13"/>
          <color rgb="FFFF0000"/>
        </font>
      </dxf>
    </rfmt>
    <rfmt sheetId="1" sqref="F185" start="0" length="0">
      <dxf>
        <font>
          <sz val="13"/>
          <color rgb="FFFF0000"/>
        </font>
        <alignment vertical="center" readingOrder="0"/>
      </dxf>
    </rfmt>
    <rfmt sheetId="1" sqref="F186" start="0" length="0">
      <dxf>
        <font>
          <sz val="13"/>
          <color rgb="FFFF0000"/>
        </font>
      </dxf>
    </rfmt>
    <rfmt sheetId="1" sqref="F187" start="0" length="0">
      <dxf>
        <font>
          <sz val="13"/>
          <color rgb="FFFF0000"/>
        </font>
        <alignment vertical="center" readingOrder="0"/>
      </dxf>
    </rfmt>
    <rcc rId="0" sId="1" dxf="1">
      <nc r="F188">
        <f>(C186+C187+C189)/(B189+B187+B186)*100</f>
      </nc>
      <ndxf>
        <font>
          <sz val="13"/>
          <color rgb="FFFF0000"/>
        </font>
        <numFmt numFmtId="167" formatCode="0.0"/>
        <alignment vertical="center" readingOrder="0"/>
      </ndxf>
    </rcc>
    <rcc rId="0" sId="1" dxf="1">
      <nc r="F189">
        <f>(B189+B187+B186)/B185*100</f>
      </nc>
      <ndxf>
        <font>
          <sz val="13"/>
          <color rgb="FFFF0000"/>
        </font>
        <numFmt numFmtId="167" formatCode="0.0"/>
        <alignment vertical="center" readingOrder="0"/>
      </ndxf>
    </rcc>
    <rfmt sheetId="1" sqref="F190" start="0" length="0">
      <dxf>
        <font>
          <sz val="13"/>
          <color rgb="FFFF0000"/>
        </font>
        <alignment vertical="center" readingOrder="0"/>
      </dxf>
    </rfmt>
    <rcc rId="0" sId="1" dxf="1">
      <nc r="F191">
        <v>9</v>
      </nc>
      <ndxf>
        <font>
          <sz val="13"/>
          <color rgb="FFFF0000"/>
        </font>
        <alignment vertical="center" readingOrder="0"/>
      </ndxf>
    </rcc>
    <rcc rId="0" sId="1" dxf="1">
      <nc r="F192">
        <f>C192/B192*100</f>
      </nc>
      <ndxf>
        <font>
          <sz val="13"/>
          <color rgb="FFFF0000"/>
        </font>
        <numFmt numFmtId="166" formatCode="#,##0.0"/>
        <alignment vertical="center" readingOrder="0"/>
      </ndxf>
    </rcc>
    <rfmt sheetId="1" sqref="F193" start="0" length="0">
      <dxf>
        <font>
          <sz val="13"/>
          <color rgb="FFFF0000"/>
        </font>
        <alignment vertical="center" readingOrder="0"/>
      </dxf>
    </rfmt>
    <rfmt sheetId="1" sqref="F194" start="0" length="0">
      <dxf>
        <font>
          <sz val="13"/>
          <color rgb="FFFF0000"/>
        </font>
        <alignment vertical="center" readingOrder="0"/>
      </dxf>
    </rfmt>
    <rfmt sheetId="1" sqref="F195" start="0" length="0">
      <dxf>
        <font>
          <sz val="13"/>
          <color rgb="FFFF0000"/>
        </font>
        <alignment vertical="center" readingOrder="0"/>
      </dxf>
    </rfmt>
    <rfmt sheetId="1" sqref="F196" start="0" length="0">
      <dxf>
        <font>
          <sz val="13"/>
          <color rgb="FFFF0000"/>
        </font>
        <alignment vertical="center" readingOrder="0"/>
      </dxf>
    </rfmt>
    <rcc rId="0" sId="1" dxf="1">
      <nc r="F197">
        <f>(C192)/C240*100</f>
      </nc>
      <ndxf>
        <font>
          <sz val="13"/>
          <color rgb="FFFF0000"/>
        </font>
        <numFmt numFmtId="166" formatCode="#,##0.0"/>
        <alignment vertical="center" readingOrder="0"/>
      </ndxf>
    </rcc>
    <rfmt sheetId="1" sqref="F198" start="0" length="0">
      <dxf>
        <font>
          <sz val="13"/>
          <color rgb="FFFF0000"/>
        </font>
        <alignment vertical="center" readingOrder="0"/>
      </dxf>
    </rfmt>
    <rfmt sheetId="1" sqref="F199" start="0" length="0">
      <dxf>
        <font>
          <sz val="13"/>
          <color rgb="FFFF0000"/>
        </font>
        <alignment vertical="center" readingOrder="0"/>
      </dxf>
    </rfmt>
    <rfmt sheetId="1" sqref="F200" start="0" length="0">
      <dxf>
        <font>
          <sz val="13"/>
          <color rgb="FFFF0000"/>
        </font>
        <alignment vertical="center" readingOrder="0"/>
      </dxf>
    </rfmt>
    <rfmt sheetId="1" sqref="F201" start="0" length="0">
      <dxf>
        <font>
          <sz val="13"/>
          <color rgb="FFFF0000"/>
        </font>
        <alignment vertical="center" readingOrder="0"/>
      </dxf>
    </rfmt>
    <rfmt sheetId="1" sqref="F202" start="0" length="0">
      <dxf>
        <font>
          <sz val="13"/>
          <color rgb="FFFF0000"/>
        </font>
        <numFmt numFmtId="166" formatCode="#,##0.0"/>
        <alignment vertical="center" readingOrder="0"/>
      </dxf>
    </rfmt>
    <rfmt sheetId="1" sqref="F203" start="0" length="0">
      <dxf>
        <font>
          <sz val="13"/>
          <color rgb="FFFF0000"/>
        </font>
        <alignment vertical="center" readingOrder="0"/>
      </dxf>
    </rfmt>
    <rfmt sheetId="1" sqref="F204" start="0" length="0">
      <dxf>
        <font>
          <sz val="13"/>
          <color rgb="FFFF0000"/>
        </font>
        <alignment vertical="center" readingOrder="0"/>
      </dxf>
    </rfmt>
    <rfmt sheetId="1" sqref="F205" start="0" length="0">
      <dxf>
        <font>
          <sz val="13"/>
          <color rgb="FFFF0000"/>
        </font>
        <alignment vertical="center" readingOrder="0"/>
      </dxf>
    </rfmt>
    <rfmt sheetId="1" sqref="F206" start="0" length="0">
      <dxf>
        <font>
          <sz val="13"/>
          <color rgb="FFFF0000"/>
        </font>
        <alignment vertical="center" readingOrder="0"/>
      </dxf>
    </rfmt>
    <rfmt sheetId="1" sqref="F207" start="0" length="0">
      <dxf>
        <font>
          <sz val="13"/>
          <color rgb="FFFF0000"/>
        </font>
        <alignment vertical="center" readingOrder="0"/>
      </dxf>
    </rfmt>
    <rfmt sheetId="1" sqref="F208" start="0" length="0">
      <dxf>
        <font>
          <sz val="13"/>
          <color rgb="FFFF0000"/>
        </font>
        <alignment vertical="center" readingOrder="0"/>
      </dxf>
    </rfmt>
    <rfmt sheetId="1" sqref="F209" start="0" length="0">
      <dxf>
        <font>
          <sz val="13"/>
          <color rgb="FFFF0000"/>
        </font>
        <alignment vertical="center" readingOrder="0"/>
      </dxf>
    </rfmt>
    <rfmt sheetId="1" sqref="F210" start="0" length="0">
      <dxf>
        <font>
          <sz val="13"/>
          <color rgb="FFFF0000"/>
        </font>
        <alignment vertical="center" readingOrder="0"/>
      </dxf>
    </rfmt>
    <rfmt sheetId="1" sqref="F211" start="0" length="0">
      <dxf>
        <font>
          <sz val="13"/>
          <color rgb="FFFF0000"/>
        </font>
        <alignment vertical="center" readingOrder="0"/>
      </dxf>
    </rfmt>
    <rfmt sheetId="1" sqref="F212" start="0" length="0">
      <dxf>
        <font>
          <sz val="13"/>
          <color rgb="FFFF0000"/>
        </font>
        <numFmt numFmtId="166" formatCode="#,##0.0"/>
        <alignment vertical="center" readingOrder="0"/>
      </dxf>
    </rfmt>
    <rfmt sheetId="1" sqref="F213" start="0" length="0">
      <dxf>
        <font>
          <sz val="13"/>
          <color rgb="FFFF0000"/>
        </font>
        <alignment vertical="center" readingOrder="0"/>
      </dxf>
    </rfmt>
    <rfmt sheetId="1" sqref="F214" start="0" length="0">
      <dxf>
        <font>
          <sz val="13"/>
          <color rgb="FFFF0000"/>
        </font>
        <alignment vertical="center" readingOrder="0"/>
      </dxf>
    </rfmt>
    <rfmt sheetId="1" sqref="F215" start="0" length="0">
      <dxf>
        <font>
          <sz val="13"/>
          <color rgb="FFFF0000"/>
        </font>
        <alignment vertical="center" readingOrder="0"/>
      </dxf>
    </rfmt>
    <rfmt sheetId="1" sqref="F216" start="0" length="0">
      <dxf>
        <font>
          <sz val="13"/>
          <color rgb="FFFF0000"/>
        </font>
        <alignment vertical="center" readingOrder="0"/>
      </dxf>
    </rfmt>
    <rfmt sheetId="1" sqref="F217" start="0" length="0">
      <dxf>
        <font>
          <sz val="13"/>
          <color rgb="FFFF0000"/>
        </font>
        <alignment vertical="center" readingOrder="0"/>
      </dxf>
    </rfmt>
    <rfmt sheetId="1" sqref="F218" start="0" length="0">
      <dxf>
        <font>
          <sz val="13"/>
          <color rgb="FFFF0000"/>
        </font>
        <alignment vertical="center" readingOrder="0"/>
      </dxf>
    </rfmt>
    <rfmt sheetId="1" sqref="F219" start="0" length="0">
      <dxf>
        <font>
          <sz val="13"/>
          <color rgb="FFFF0000"/>
        </font>
        <alignment vertical="center" readingOrder="0"/>
      </dxf>
    </rfmt>
    <rfmt sheetId="1" sqref="F220" start="0" length="0">
      <dxf>
        <font>
          <sz val="13"/>
          <color rgb="FFFF0000"/>
        </font>
        <alignment vertical="center" readingOrder="0"/>
      </dxf>
    </rfmt>
    <rfmt sheetId="1" sqref="F221" start="0" length="0">
      <dxf>
        <font>
          <sz val="13"/>
          <color rgb="FFFF0000"/>
        </font>
        <alignment vertical="center" readingOrder="0"/>
      </dxf>
    </rfmt>
    <rfmt sheetId="1" sqref="F222" start="0" length="0">
      <dxf>
        <font>
          <sz val="13"/>
          <color rgb="FFFF0000"/>
        </font>
        <alignment vertical="center" readingOrder="0"/>
      </dxf>
    </rfmt>
    <rfmt sheetId="1" sqref="F223" start="0" length="0">
      <dxf>
        <font>
          <sz val="13"/>
          <color rgb="FFFF0000"/>
        </font>
        <alignment vertical="center" readingOrder="0"/>
      </dxf>
    </rfmt>
    <rfmt sheetId="1" sqref="F224" start="0" length="0">
      <dxf>
        <font>
          <sz val="13"/>
          <color rgb="FFFF0000"/>
        </font>
        <alignment vertical="center" readingOrder="0"/>
      </dxf>
    </rfmt>
    <rfmt sheetId="1" sqref="F225" start="0" length="0">
      <dxf>
        <font>
          <sz val="13"/>
          <color rgb="FFFF0000"/>
        </font>
        <numFmt numFmtId="166" formatCode="#,##0.0"/>
      </dxf>
    </rfmt>
    <rfmt sheetId="1" sqref="F226" start="0" length="0">
      <dxf>
        <font>
          <sz val="13"/>
          <color rgb="FFFF0000"/>
        </font>
        <alignment vertical="center" readingOrder="0"/>
      </dxf>
    </rfmt>
    <rfmt sheetId="1" sqref="F227" start="0" length="0">
      <dxf>
        <font>
          <sz val="13"/>
          <color rgb="FFFF0000"/>
        </font>
        <alignment vertical="center" readingOrder="0"/>
      </dxf>
    </rfmt>
    <rfmt sheetId="1" sqref="F228" start="0" length="0">
      <dxf>
        <font>
          <sz val="13"/>
          <color rgb="FFFF0000"/>
        </font>
        <alignment vertical="center" readingOrder="0"/>
      </dxf>
    </rfmt>
    <rfmt sheetId="1" sqref="F229" start="0" length="0">
      <dxf>
        <font>
          <sz val="13"/>
          <color rgb="FFFF0000"/>
        </font>
        <alignment vertical="center" readingOrder="0"/>
      </dxf>
    </rfmt>
    <rfmt sheetId="1" sqref="F230" start="0" length="0">
      <dxf>
        <font>
          <sz val="13"/>
          <color rgb="FFFF0000"/>
        </font>
        <alignment vertical="center" readingOrder="0"/>
      </dxf>
    </rfmt>
    <rfmt sheetId="1" sqref="F231" start="0" length="0">
      <dxf>
        <font>
          <sz val="13"/>
          <color rgb="FFFF0000"/>
        </font>
        <alignment vertical="center" readingOrder="0"/>
      </dxf>
    </rfmt>
    <rfmt sheetId="1" sqref="F232" start="0" length="0">
      <dxf>
        <font>
          <sz val="13"/>
          <color rgb="FFFF0000"/>
        </font>
        <alignment vertical="center" readingOrder="0"/>
      </dxf>
    </rfmt>
    <rfmt sheetId="1" sqref="F233" start="0" length="0">
      <dxf>
        <font>
          <sz val="13"/>
          <color rgb="FFFF0000"/>
        </font>
        <alignment vertical="center" readingOrder="0"/>
      </dxf>
    </rfmt>
    <rfmt sheetId="1" sqref="F234" start="0" length="0">
      <dxf>
        <font>
          <sz val="13"/>
          <color rgb="FFFF0000"/>
        </font>
        <alignment vertical="center" readingOrder="0"/>
      </dxf>
    </rfmt>
    <rfmt sheetId="1" sqref="F235" start="0" length="0">
      <dxf>
        <font>
          <sz val="13"/>
          <color rgb="FFFF0000"/>
        </font>
        <alignment vertical="center" readingOrder="0"/>
      </dxf>
    </rfmt>
    <rfmt sheetId="1" sqref="F236" start="0" length="0">
      <dxf>
        <font>
          <sz val="13"/>
          <color rgb="FFFF0000"/>
        </font>
        <alignment vertical="center" readingOrder="0"/>
      </dxf>
    </rfmt>
    <rfmt sheetId="1" sqref="F237" start="0" length="0">
      <dxf>
        <font>
          <sz val="13"/>
          <color rgb="FFFF0000"/>
        </font>
        <alignment vertical="center" readingOrder="0"/>
      </dxf>
    </rfmt>
    <rfmt sheetId="1" sqref="F238" start="0" length="0">
      <dxf>
        <font>
          <sz val="13"/>
          <color rgb="FFFF0000"/>
        </font>
        <alignment vertical="center" readingOrder="0"/>
      </dxf>
    </rfmt>
    <rfmt sheetId="1" sqref="F239" start="0" length="0">
      <dxf>
        <font>
          <sz val="13"/>
          <color rgb="FFFF0000"/>
        </font>
        <alignment vertical="center" readingOrder="0"/>
      </dxf>
    </rfmt>
    <rfmt sheetId="1" sqref="F240" start="0" length="0">
      <dxf>
        <font>
          <sz val="13"/>
          <color rgb="FFFF0000"/>
        </font>
        <alignment vertical="center" readingOrder="0"/>
      </dxf>
    </rfmt>
    <rfmt sheetId="1" sqref="F241" start="0" length="0">
      <dxf>
        <font>
          <sz val="13"/>
          <color rgb="FFFF0000"/>
        </font>
        <alignment vertical="center" readingOrder="0"/>
      </dxf>
    </rfmt>
    <rfmt sheetId="1" sqref="F242" start="0" length="0">
      <dxf>
        <font>
          <sz val="13"/>
          <color rgb="FFFF0000"/>
        </font>
        <numFmt numFmtId="166" formatCode="#,##0.0"/>
        <alignment vertical="center" readingOrder="0"/>
      </dxf>
    </rfmt>
    <rcc rId="0" sId="1" dxf="1">
      <nc r="F243">
        <f>(C241+C242+C244)/(B244+B242+B241)*100</f>
      </nc>
      <ndxf>
        <font>
          <sz val="13"/>
          <color rgb="FFFF0000"/>
        </font>
        <numFmt numFmtId="167" formatCode="0.0"/>
        <alignment horizontal="right" vertical="top" readingOrder="0"/>
      </ndxf>
    </rcc>
    <rcc rId="0" sId="1" dxf="1">
      <nc r="F244">
        <f>(B244+B242+B241)/B240*100</f>
      </nc>
      <ndxf>
        <font>
          <sz val="13"/>
          <color rgb="FFFF0000"/>
        </font>
        <numFmt numFmtId="167" formatCode="0.0"/>
        <alignment vertical="center" readingOrder="0"/>
      </ndxf>
    </rcc>
    <rfmt sheetId="1" sqref="F245" start="0" length="0">
      <dxf>
        <font>
          <sz val="13"/>
          <color rgb="FFFF0000"/>
        </font>
      </dxf>
    </rfmt>
    <rcc rId="0" sId="1" dxf="1">
      <nc r="F246">
        <f>(C246+C251)/C271*100</f>
      </nc>
      <ndxf>
        <font>
          <b/>
          <sz val="13"/>
          <color rgb="FFFF0000"/>
        </font>
        <numFmt numFmtId="169" formatCode="_-* #,##0.0\ _₽_-;\-* #,##0.0\ _₽_-;_-* &quot;-&quot;?\ _₽_-;_-@_-"/>
      </ndxf>
    </rcc>
    <rfmt sheetId="1" sqref="F247" start="0" length="0">
      <dxf>
        <font>
          <sz val="13"/>
          <color rgb="FFFF0000"/>
        </font>
        <numFmt numFmtId="169" formatCode="_-* #,##0.0\ _₽_-;\-* #,##0.0\ _₽_-;_-* &quot;-&quot;?\ _₽_-;_-@_-"/>
      </dxf>
    </rfmt>
    <rfmt sheetId="1" sqref="F248" start="0" length="0">
      <dxf>
        <font>
          <sz val="13"/>
          <color rgb="FFFF0000"/>
        </font>
      </dxf>
    </rfmt>
    <rfmt sheetId="1" sqref="F249" start="0" length="0">
      <dxf>
        <font>
          <sz val="13"/>
          <color rgb="FFFF0000"/>
        </font>
      </dxf>
    </rfmt>
    <rfmt sheetId="1" sqref="F250" start="0" length="0">
      <dxf>
        <font>
          <sz val="14"/>
          <color rgb="FFFF0000"/>
        </font>
      </dxf>
    </rfmt>
    <rcc rId="0" sId="1" dxf="1">
      <nc r="F251">
        <f>(D246+D251)/2</f>
      </nc>
      <ndxf>
        <font>
          <b/>
          <sz val="13"/>
          <color rgb="FFFF0000"/>
        </font>
        <numFmt numFmtId="167" formatCode="0.0"/>
        <alignment horizontal="center" vertical="top" readingOrder="0"/>
      </ndxf>
    </rcc>
    <rfmt sheetId="1" sqref="F252" start="0" length="0">
      <dxf>
        <font>
          <sz val="13"/>
          <color rgb="FFFF0000"/>
        </font>
        <numFmt numFmtId="169" formatCode="_-* #,##0.0\ _₽_-;\-* #,##0.0\ _₽_-;_-* &quot;-&quot;?\ _₽_-;_-@_-"/>
      </dxf>
    </rfmt>
    <rfmt sheetId="1" sqref="F253" start="0" length="0">
      <dxf>
        <font>
          <sz val="13"/>
          <color rgb="FFFF0000"/>
        </font>
      </dxf>
    </rfmt>
    <rfmt sheetId="1" sqref="F254" start="0" length="0">
      <dxf>
        <font>
          <sz val="13"/>
          <color rgb="FFFF0000"/>
        </font>
      </dxf>
    </rfmt>
    <rfmt sheetId="1" sqref="F255" start="0" length="0">
      <dxf>
        <font>
          <sz val="13"/>
          <color rgb="FFFF0000"/>
        </font>
      </dxf>
    </rfmt>
    <rfmt sheetId="1" sqref="F256" start="0" length="0">
      <dxf>
        <font>
          <sz val="13"/>
          <color rgb="FFFF0000"/>
        </font>
      </dxf>
    </rfmt>
    <rfmt sheetId="1" sqref="F257" start="0" length="0">
      <dxf>
        <font>
          <sz val="13"/>
          <color rgb="FFFF0000"/>
        </font>
      </dxf>
    </rfmt>
    <rfmt sheetId="1" sqref="F258" start="0" length="0">
      <dxf>
        <font>
          <sz val="13"/>
          <color rgb="FFFF0000"/>
        </font>
      </dxf>
    </rfmt>
    <rfmt sheetId="1" sqref="F259" start="0" length="0">
      <dxf>
        <font>
          <sz val="13"/>
          <color rgb="FFFF0000"/>
        </font>
      </dxf>
    </rfmt>
    <rfmt sheetId="1" sqref="F260" start="0" length="0">
      <dxf>
        <font>
          <sz val="13"/>
          <color rgb="FFFF0000"/>
        </font>
      </dxf>
    </rfmt>
    <rfmt sheetId="1" sqref="F261" start="0" length="0">
      <dxf>
        <font>
          <b/>
          <sz val="13"/>
          <color rgb="FFFF0000"/>
        </font>
        <numFmt numFmtId="166" formatCode="#,##0.0"/>
      </dxf>
    </rfmt>
    <rfmt sheetId="1" sqref="F262" start="0" length="0">
      <dxf>
        <font>
          <sz val="13"/>
          <color rgb="FFFF0000"/>
        </font>
        <numFmt numFmtId="169" formatCode="_-* #,##0.0\ _₽_-;\-* #,##0.0\ _₽_-;_-* &quot;-&quot;?\ _₽_-;_-@_-"/>
      </dxf>
    </rfmt>
    <rfmt sheetId="1" sqref="F263" start="0" length="0">
      <dxf>
        <font>
          <sz val="13"/>
          <color rgb="FFFF0000"/>
        </font>
      </dxf>
    </rfmt>
    <rfmt sheetId="1" sqref="F264" start="0" length="0">
      <dxf>
        <font>
          <sz val="13"/>
          <color rgb="FFFF0000"/>
        </font>
      </dxf>
    </rfmt>
    <rfmt sheetId="1" sqref="F265" start="0" length="0">
      <dxf>
        <font>
          <sz val="13"/>
          <color rgb="FFFF0000"/>
        </font>
      </dxf>
    </rfmt>
    <rfmt sheetId="1" sqref="F266" start="0" length="0">
      <dxf>
        <font>
          <sz val="13"/>
          <color rgb="FFFF0000"/>
        </font>
      </dxf>
    </rfmt>
    <rfmt sheetId="1" sqref="F267" start="0" length="0">
      <dxf>
        <font>
          <sz val="13"/>
          <color rgb="FFFF0000"/>
        </font>
        <numFmt numFmtId="169" formatCode="_-* #,##0.0\ _₽_-;\-* #,##0.0\ _₽_-;_-* &quot;-&quot;?\ _₽_-;_-@_-"/>
      </dxf>
    </rfmt>
    <rfmt sheetId="1" sqref="F268" start="0" length="0">
      <dxf>
        <font>
          <sz val="13"/>
          <color rgb="FFFF0000"/>
        </font>
      </dxf>
    </rfmt>
    <rfmt sheetId="1" sqref="F269" start="0" length="0">
      <dxf>
        <font>
          <sz val="13"/>
          <color rgb="FFFF0000"/>
        </font>
      </dxf>
    </rfmt>
    <rfmt sheetId="1" sqref="F270" start="0" length="0">
      <dxf>
        <font>
          <sz val="14"/>
          <color rgb="FFFF0000"/>
        </font>
      </dxf>
    </rfmt>
    <rfmt sheetId="1" sqref="F271" start="0" length="0">
      <dxf>
        <font>
          <sz val="13"/>
          <color rgb="FFFF0000"/>
        </font>
      </dxf>
    </rfmt>
    <rfmt sheetId="1" sqref="F272" start="0" length="0">
      <dxf>
        <font>
          <sz val="13"/>
          <color rgb="FFFF0000"/>
        </font>
      </dxf>
    </rfmt>
    <rfmt sheetId="1" sqref="F273" start="0" length="0">
      <dxf>
        <font>
          <sz val="13"/>
          <color rgb="FFFF0000"/>
        </font>
      </dxf>
    </rfmt>
    <rcc rId="0" sId="1" dxf="1">
      <nc r="F274">
        <f>(C272+C273+C275)/(B275+B273+B272)*100</f>
      </nc>
      <ndxf>
        <font>
          <sz val="13"/>
          <color rgb="FFFF0000"/>
        </font>
        <numFmt numFmtId="167" formatCode="0.0"/>
        <alignment horizontal="center" vertical="top" readingOrder="0"/>
      </ndxf>
    </rcc>
    <rcc rId="0" sId="1" dxf="1">
      <nc r="F275">
        <f>(B272+B273+B275)/B271*100</f>
      </nc>
      <ndxf>
        <font>
          <sz val="13"/>
          <color rgb="FFFF0000"/>
        </font>
        <numFmt numFmtId="167" formatCode="0.0"/>
        <alignment horizontal="center" vertical="top" readingOrder="0"/>
      </ndxf>
    </rcc>
    <rfmt sheetId="1" sqref="F276" start="0" length="0">
      <dxf>
        <font>
          <sz val="13"/>
          <color rgb="FFFF0000"/>
        </font>
        <alignment horizontal="center" vertical="top" readingOrder="0"/>
      </dxf>
    </rfmt>
    <rfmt sheetId="1" sqref="F277" start="0" length="0">
      <dxf>
        <font>
          <sz val="13"/>
          <color rgb="FFFF0000"/>
        </font>
      </dxf>
    </rfmt>
    <rfmt sheetId="1" sqref="F278" start="0" length="0">
      <dxf>
        <font>
          <b/>
          <sz val="13"/>
          <color rgb="FFFF0000"/>
          <name val="Times New Roman"/>
          <scheme val="none"/>
        </font>
        <numFmt numFmtId="166" formatCode="#,##0.0"/>
        <alignment horizontal="right" vertical="center" wrapText="1" readingOrder="0"/>
      </dxf>
    </rfmt>
    <rcc rId="0" sId="1" dxf="1">
      <nc r="F279">
        <f>(D279+D284)/2</f>
      </nc>
      <ndxf>
        <font>
          <b/>
          <sz val="13"/>
          <color rgb="FFFF0000"/>
        </font>
        <numFmt numFmtId="166" formatCode="#,##0.0"/>
      </ndxf>
    </rcc>
    <rfmt sheetId="1" sqref="F280" start="0" length="0">
      <dxf>
        <font>
          <sz val="13"/>
          <color rgb="FFFF0000"/>
        </font>
      </dxf>
    </rfmt>
    <rfmt sheetId="1" sqref="F281" start="0" length="0">
      <dxf>
        <font>
          <sz val="13"/>
          <color rgb="FFFF0000"/>
        </font>
        <numFmt numFmtId="166" formatCode="#,##0.0"/>
      </dxf>
    </rfmt>
    <rfmt sheetId="1" sqref="F282" start="0" length="0">
      <dxf>
        <font>
          <sz val="13"/>
          <color rgb="FFFF0000"/>
        </font>
        <numFmt numFmtId="166" formatCode="#,##0.0"/>
      </dxf>
    </rfmt>
    <rfmt sheetId="1" sqref="F283" start="0" length="0">
      <dxf>
        <font>
          <sz val="13"/>
          <color rgb="FFFF0000"/>
        </font>
      </dxf>
    </rfmt>
    <rfmt sheetId="1" sqref="F284" start="0" length="0">
      <dxf>
        <font>
          <sz val="13"/>
          <color rgb="FFFF0000"/>
        </font>
        <numFmt numFmtId="166" formatCode="#,##0.0"/>
      </dxf>
    </rfmt>
    <rfmt sheetId="1" sqref="F285" start="0" length="0">
      <dxf>
        <font>
          <sz val="13"/>
          <color rgb="FFFF0000"/>
        </font>
      </dxf>
    </rfmt>
    <rfmt sheetId="1" sqref="F286" start="0" length="0">
      <dxf>
        <font>
          <sz val="13"/>
          <color rgb="FFFF0000"/>
        </font>
        <numFmt numFmtId="166" formatCode="#,##0.0"/>
      </dxf>
    </rfmt>
    <rfmt sheetId="1" sqref="F287" start="0" length="0">
      <dxf>
        <font>
          <sz val="13"/>
          <color rgb="FFFF0000"/>
        </font>
        <numFmt numFmtId="166" formatCode="#,##0.0"/>
      </dxf>
    </rfmt>
    <rfmt sheetId="1" sqref="F288" start="0" length="0">
      <dxf>
        <font>
          <sz val="13"/>
          <color rgb="FFFF0000"/>
        </font>
      </dxf>
    </rfmt>
    <rfmt sheetId="1" sqref="F289" start="0" length="0">
      <dxf>
        <font>
          <sz val="13"/>
          <color rgb="FFFF0000"/>
        </font>
      </dxf>
    </rfmt>
    <rfmt sheetId="1" sqref="F290" start="0" length="0">
      <dxf>
        <font>
          <sz val="13"/>
          <color rgb="FFFF0000"/>
        </font>
      </dxf>
    </rfmt>
    <rfmt sheetId="1" sqref="F291" start="0" length="0">
      <dxf>
        <font>
          <sz val="13"/>
          <color rgb="FFFF0000"/>
        </font>
      </dxf>
    </rfmt>
    <rcc rId="0" sId="1" dxf="1">
      <nc r="F292">
        <f>(C290+C291+C293)/(B293+B291+B290)*100</f>
      </nc>
      <ndxf>
        <font>
          <b/>
          <sz val="13"/>
          <color rgb="FFFF0000"/>
          <name val="Times New Roman"/>
          <scheme val="none"/>
        </font>
        <numFmt numFmtId="166" formatCode="#,##0.0"/>
        <alignment horizontal="right" vertical="center" wrapText="1" readingOrder="0"/>
      </ndxf>
    </rcc>
    <rcc rId="0" sId="1" dxf="1">
      <nc r="F293">
        <f>(B290+B291+B293)/B289*100</f>
      </nc>
      <ndxf>
        <font>
          <b/>
          <sz val="13"/>
          <color rgb="FFFF0000"/>
          <name val="Times New Roman"/>
          <scheme val="none"/>
        </font>
        <numFmt numFmtId="166" formatCode="#,##0.0"/>
        <alignment horizontal="right" vertical="center" wrapText="1" readingOrder="0"/>
      </ndxf>
    </rcc>
    <rfmt sheetId="1" sqref="F294" start="0" length="0">
      <dxf>
        <font>
          <sz val="13"/>
          <color rgb="FFFF0000"/>
        </font>
      </dxf>
    </rfmt>
    <rfmt sheetId="1" sqref="F295" start="0" length="0">
      <dxf>
        <font>
          <sz val="13"/>
          <color rgb="FFFF0000"/>
        </font>
      </dxf>
    </rfmt>
    <rcc rId="0" sId="1" dxf="1">
      <nc r="F296">
        <f>B296-C296</f>
      </nc>
      <ndxf>
        <font>
          <sz val="13"/>
          <color rgb="FFFF0000"/>
        </font>
        <numFmt numFmtId="166" formatCode="#,##0.0"/>
        <alignment vertical="center" readingOrder="0"/>
      </ndxf>
    </rcc>
    <rfmt sheetId="1" sqref="F297" start="0" length="0">
      <dxf>
        <font>
          <sz val="13"/>
          <color rgb="FFFF0000"/>
        </font>
      </dxf>
    </rfmt>
    <rfmt sheetId="1" sqref="F298" start="0" length="0">
      <dxf>
        <font>
          <b/>
          <sz val="13"/>
          <color rgb="FFFF0000"/>
        </font>
        <alignment vertical="center" readingOrder="0"/>
      </dxf>
    </rfmt>
    <rfmt sheetId="1" sqref="F299" start="0" length="0">
      <dxf>
        <font>
          <sz val="13"/>
          <color rgb="FFFF0000"/>
        </font>
      </dxf>
    </rfmt>
    <rfmt sheetId="1" sqref="F300" start="0" length="0">
      <dxf>
        <font>
          <sz val="13"/>
          <color rgb="FFFF0000"/>
        </font>
      </dxf>
    </rfmt>
    <rcc rId="0" sId="1" dxf="1">
      <nc r="F301">
        <f>B301-C301</f>
      </nc>
      <ndxf>
        <font>
          <sz val="13"/>
          <color rgb="FFFF0000"/>
        </font>
        <numFmt numFmtId="166" formatCode="#,##0.0"/>
        <alignment vertical="center" readingOrder="0"/>
      </ndxf>
    </rcc>
    <rcc rId="0" sId="1" dxf="1">
      <nc r="F302">
        <f>B302-C302</f>
      </nc>
      <ndxf>
        <font>
          <sz val="13"/>
          <color rgb="FFFF0000"/>
        </font>
        <numFmt numFmtId="166" formatCode="#,##0.0"/>
        <alignment vertical="center" readingOrder="0"/>
      </ndxf>
    </rcc>
    <rfmt sheetId="1" sqref="F303" start="0" length="0">
      <dxf>
        <font>
          <sz val="13"/>
          <color rgb="FFFF0000"/>
        </font>
      </dxf>
    </rfmt>
    <rfmt sheetId="1" sqref="F304" start="0" length="0">
      <dxf>
        <font>
          <b/>
          <sz val="13"/>
          <color rgb="FFFF0000"/>
        </font>
        <alignment vertical="center" readingOrder="0"/>
      </dxf>
    </rfmt>
    <rfmt sheetId="1" sqref="F305" start="0" length="0">
      <dxf>
        <font>
          <sz val="13"/>
          <color rgb="FFFF0000"/>
        </font>
      </dxf>
    </rfmt>
    <rfmt sheetId="1" sqref="F306" start="0" length="0">
      <dxf>
        <font>
          <sz val="13"/>
          <color rgb="FFFF0000"/>
        </font>
      </dxf>
    </rfmt>
    <rcc rId="0" sId="1" dxf="1">
      <nc r="F307">
        <f>(D296+D301+D302)/3</f>
      </nc>
      <ndxf>
        <font>
          <sz val="13"/>
          <color rgb="FFFF0000"/>
        </font>
      </ndxf>
    </rcc>
    <rfmt sheetId="1" sqref="F308" start="0" length="0">
      <dxf>
        <font>
          <sz val="13"/>
          <color rgb="FFFF0000"/>
        </font>
      </dxf>
    </rfmt>
    <rfmt sheetId="1" sqref="F309" start="0" length="0">
      <dxf>
        <font>
          <b/>
          <sz val="13"/>
          <color rgb="FFFF0000"/>
        </font>
        <alignment vertical="center" readingOrder="0"/>
      </dxf>
    </rfmt>
    <rcc rId="0" sId="1" dxf="1">
      <nc r="F310">
        <f>(C308+C309+C311)/(B311+B309+B308)*100</f>
      </nc>
      <ndxf>
        <font>
          <b/>
          <sz val="13"/>
          <color rgb="FFFF0000"/>
          <name val="Times New Roman"/>
          <scheme val="none"/>
        </font>
        <numFmt numFmtId="166" formatCode="#,##0.0"/>
        <alignment horizontal="right" vertical="center" wrapText="1" readingOrder="0"/>
      </ndxf>
    </rcc>
    <rcc rId="0" sId="1" dxf="1">
      <nc r="F311">
        <f>(B308+B309+B311)/B307*100</f>
      </nc>
      <ndxf>
        <font>
          <b/>
          <sz val="13"/>
          <color rgb="FFFF0000"/>
          <name val="Times New Roman"/>
          <scheme val="none"/>
        </font>
        <numFmt numFmtId="166" formatCode="#,##0.0"/>
        <alignment horizontal="right" vertical="center" wrapText="1" readingOrder="0"/>
      </ndxf>
    </rcc>
    <rfmt sheetId="1" sqref="F312" start="0" length="0">
      <dxf>
        <font>
          <sz val="13"/>
          <color auto="1"/>
        </font>
        <alignment vertical="center" readingOrder="0"/>
      </dxf>
    </rfmt>
    <rcc rId="0" sId="1" dxf="1">
      <nc r="F313">
        <f>2/2</f>
      </nc>
      <ndxf>
        <font>
          <sz val="13"/>
          <color rgb="FFFF0000"/>
        </font>
        <alignment vertical="center" readingOrder="0"/>
      </ndxf>
    </rcc>
    <rfmt sheetId="1" sqref="F314" start="0" length="0">
      <dxf>
        <font>
          <sz val="13"/>
          <color rgb="FFFF0000"/>
        </font>
        <alignment vertical="center" readingOrder="0"/>
      </dxf>
    </rfmt>
    <rfmt sheetId="1" sqref="F315" start="0" length="0">
      <dxf>
        <font>
          <sz val="13"/>
          <color rgb="FFFF0000"/>
        </font>
        <alignment vertical="center" readingOrder="0"/>
      </dxf>
    </rfmt>
    <rfmt sheetId="1" sqref="F316" start="0" length="0">
      <dxf>
        <font>
          <sz val="13"/>
          <color rgb="FFFF0000"/>
        </font>
        <alignment vertical="center" readingOrder="0"/>
      </dxf>
    </rfmt>
    <rfmt sheetId="1" sqref="F317" start="0" length="0">
      <dxf>
        <font>
          <sz val="13"/>
          <color rgb="FFFF0000"/>
        </font>
        <alignment vertical="center" readingOrder="0"/>
      </dxf>
    </rfmt>
    <rfmt sheetId="1" sqref="F318" start="0" length="0">
      <dxf>
        <font>
          <sz val="13"/>
          <color rgb="FFFF0000"/>
        </font>
        <alignment vertical="center" readingOrder="0"/>
      </dxf>
    </rfmt>
    <rfmt sheetId="1" sqref="F319" start="0" length="0">
      <dxf>
        <font>
          <b/>
          <sz val="13"/>
          <color rgb="FFFF0000"/>
        </font>
        <alignment vertical="center" readingOrder="0"/>
      </dxf>
    </rfmt>
    <rfmt sheetId="1" sqref="F320" start="0" length="0">
      <dxf>
        <font>
          <b/>
          <sz val="13"/>
          <color rgb="FFFF0000"/>
        </font>
        <numFmt numFmtId="2" formatCode="0.00"/>
        <alignment vertical="center" readingOrder="0"/>
      </dxf>
    </rfmt>
    <rfmt sheetId="1" sqref="F321" start="0" length="0">
      <dxf>
        <font>
          <sz val="14"/>
          <color rgb="FFFF0000"/>
        </font>
      </dxf>
    </rfmt>
    <rfmt sheetId="1" sqref="F322" start="0" length="0">
      <dxf>
        <font>
          <sz val="14"/>
          <color rgb="FFFF0000"/>
        </font>
      </dxf>
    </rfmt>
    <rfmt sheetId="1" sqref="F323" start="0" length="0">
      <dxf>
        <font>
          <sz val="14"/>
          <color rgb="FFFF0000"/>
        </font>
      </dxf>
    </rfmt>
    <rfmt sheetId="1" sqref="F324" start="0" length="0">
      <dxf>
        <font>
          <sz val="14"/>
          <color rgb="FFFF0000"/>
        </font>
      </dxf>
    </rfmt>
    <rfmt sheetId="1" sqref="F325" start="0" length="0">
      <dxf>
        <font>
          <sz val="13"/>
          <color rgb="FFFF0000"/>
        </font>
      </dxf>
    </rfmt>
    <rfmt sheetId="1" sqref="F326" start="0" length="0">
      <dxf>
        <font>
          <sz val="14"/>
          <color rgb="FFFF0000"/>
        </font>
      </dxf>
    </rfmt>
    <rfmt sheetId="1" sqref="F327" start="0" length="0">
      <dxf>
        <font>
          <sz val="14"/>
          <color rgb="FFFF0000"/>
        </font>
      </dxf>
    </rfmt>
    <rfmt sheetId="1" sqref="F328" start="0" length="0">
      <dxf>
        <font>
          <sz val="14"/>
          <color rgb="FFFF0000"/>
        </font>
      </dxf>
    </rfmt>
    <rcc rId="0" sId="1" dxf="1">
      <nc r="F329">
        <f>B327/B325*100</f>
      </nc>
      <ndxf>
        <font>
          <sz val="14"/>
          <color rgb="FFFF0000"/>
        </font>
        <numFmt numFmtId="2" formatCode="0.00"/>
        <alignment horizontal="center" vertical="top" readingOrder="0"/>
      </ndxf>
    </rcc>
    <rfmt sheetId="1" sqref="F330" start="0" length="0">
      <dxf>
        <font>
          <sz val="13"/>
          <color rgb="FFFF0000"/>
        </font>
      </dxf>
    </rfmt>
    <rcc rId="0" sId="1" dxf="1">
      <nc r="F331">
        <f>7/8*100</f>
      </nc>
      <ndxf>
        <font>
          <b/>
          <sz val="13"/>
          <color rgb="FFFF0000"/>
        </font>
        <numFmt numFmtId="166" formatCode="#,##0.0"/>
      </ndxf>
    </rcc>
    <rfmt sheetId="1" sqref="F332" start="0" length="0">
      <dxf>
        <font>
          <sz val="13"/>
          <color rgb="FFFF0000"/>
        </font>
      </dxf>
    </rfmt>
    <rfmt sheetId="1" sqref="F333" start="0" length="0">
      <dxf>
        <font>
          <b/>
          <sz val="13"/>
          <color rgb="FFFF0000"/>
        </font>
        <alignment vertical="center" readingOrder="0"/>
      </dxf>
    </rfmt>
    <rfmt sheetId="1" sqref="F334" start="0" length="0">
      <dxf>
        <font>
          <sz val="13"/>
          <color rgb="FFFF0000"/>
        </font>
      </dxf>
    </rfmt>
    <rfmt sheetId="1" sqref="F335" start="0" length="0">
      <dxf>
        <font>
          <sz val="13"/>
          <color rgb="FFFF0000"/>
        </font>
      </dxf>
    </rfmt>
    <rfmt sheetId="1" sqref="F336" start="0" length="0">
      <dxf>
        <font>
          <b/>
          <sz val="13"/>
          <color rgb="FFFF0000"/>
        </font>
      </dxf>
    </rfmt>
    <rfmt sheetId="1" sqref="F337" start="0" length="0">
      <dxf>
        <font>
          <sz val="13"/>
          <color rgb="FFFF0000"/>
        </font>
      </dxf>
    </rfmt>
    <rfmt sheetId="1" sqref="F338" start="0" length="0">
      <dxf>
        <font>
          <b/>
          <sz val="13"/>
          <color rgb="FFFF0000"/>
        </font>
        <alignment vertical="center" readingOrder="0"/>
      </dxf>
    </rfmt>
    <rfmt sheetId="1" sqref="F339" start="0" length="0">
      <dxf>
        <font>
          <sz val="13"/>
          <color rgb="FFFF0000"/>
        </font>
      </dxf>
    </rfmt>
    <rfmt sheetId="1" sqref="F340" start="0" length="0">
      <dxf>
        <font>
          <sz val="13"/>
          <color rgb="FFFF0000"/>
        </font>
      </dxf>
    </rfmt>
    <rfmt sheetId="1" sqref="F341" start="0" length="0">
      <dxf>
        <font>
          <b/>
          <sz val="13"/>
          <color rgb="FFFF0000"/>
        </font>
      </dxf>
    </rfmt>
    <rfmt sheetId="1" sqref="F342" start="0" length="0">
      <dxf>
        <font>
          <sz val="13"/>
          <color rgb="FFFF0000"/>
        </font>
      </dxf>
    </rfmt>
    <rfmt sheetId="1" sqref="F343" start="0" length="0">
      <dxf>
        <font>
          <b/>
          <sz val="13"/>
          <color rgb="FFFF0000"/>
        </font>
        <alignment vertical="center" readingOrder="0"/>
      </dxf>
    </rfmt>
    <rfmt sheetId="1" sqref="F344" start="0" length="0">
      <dxf>
        <font>
          <sz val="13"/>
          <color rgb="FFFF0000"/>
        </font>
      </dxf>
    </rfmt>
    <rfmt sheetId="1" sqref="F345" start="0" length="0">
      <dxf>
        <font>
          <sz val="13"/>
          <color rgb="FFFF0000"/>
        </font>
      </dxf>
    </rfmt>
    <rfmt sheetId="1" sqref="F346" start="0" length="0">
      <dxf>
        <font>
          <b/>
          <sz val="13"/>
          <color rgb="FFFF0000"/>
        </font>
      </dxf>
    </rfmt>
    <rfmt sheetId="1" sqref="F347" start="0" length="0">
      <dxf>
        <font>
          <sz val="13"/>
          <color rgb="FFFF0000"/>
        </font>
      </dxf>
    </rfmt>
    <rfmt sheetId="1" sqref="F348" start="0" length="0">
      <dxf>
        <font>
          <b/>
          <sz val="13"/>
          <color rgb="FFFF0000"/>
        </font>
        <alignment vertical="center" readingOrder="0"/>
      </dxf>
    </rfmt>
    <rfmt sheetId="1" sqref="F349" start="0" length="0">
      <dxf>
        <font>
          <sz val="13"/>
          <color rgb="FFFF0000"/>
        </font>
      </dxf>
    </rfmt>
    <rfmt sheetId="1" sqref="F350" start="0" length="0">
      <dxf>
        <font>
          <sz val="13"/>
          <color rgb="FFFF0000"/>
        </font>
      </dxf>
    </rfmt>
    <rfmt sheetId="1" sqref="F351" start="0" length="0">
      <dxf>
        <font>
          <b/>
          <sz val="13"/>
          <color rgb="FFFF0000"/>
        </font>
      </dxf>
    </rfmt>
    <rfmt sheetId="1" sqref="F352" start="0" length="0">
      <dxf>
        <font>
          <sz val="13"/>
          <color rgb="FFFF0000"/>
        </font>
      </dxf>
    </rfmt>
    <rfmt sheetId="1" sqref="F353" start="0" length="0">
      <dxf>
        <font>
          <b/>
          <sz val="13"/>
          <color rgb="FFFF0000"/>
        </font>
        <alignment vertical="center" readingOrder="0"/>
      </dxf>
    </rfmt>
    <rfmt sheetId="1" sqref="F354" start="0" length="0">
      <dxf>
        <font>
          <sz val="13"/>
          <color rgb="FFFF0000"/>
        </font>
      </dxf>
    </rfmt>
    <rfmt sheetId="1" sqref="F355" start="0" length="0">
      <dxf>
        <font>
          <sz val="13"/>
          <color rgb="FFFF0000"/>
        </font>
      </dxf>
    </rfmt>
    <rfmt sheetId="1" sqref="F356" start="0" length="0">
      <dxf>
        <font>
          <b/>
          <sz val="13"/>
          <color rgb="FFFF0000"/>
        </font>
      </dxf>
    </rfmt>
    <rfmt sheetId="1" sqref="F357" start="0" length="0">
      <dxf>
        <font>
          <sz val="13"/>
          <color rgb="FFFF0000"/>
        </font>
      </dxf>
    </rfmt>
    <rfmt sheetId="1" sqref="F358" start="0" length="0">
      <dxf>
        <font>
          <sz val="13"/>
          <color rgb="FFFF0000"/>
        </font>
      </dxf>
    </rfmt>
    <rfmt sheetId="1" sqref="F359" start="0" length="0">
      <dxf>
        <font>
          <sz val="13"/>
          <color rgb="FFFF0000"/>
        </font>
      </dxf>
    </rfmt>
    <rfmt sheetId="1" sqref="F360" start="0" length="0">
      <dxf>
        <font>
          <sz val="13"/>
          <color rgb="FFFF0000"/>
        </font>
      </dxf>
    </rfmt>
    <rfmt sheetId="1" sqref="F361" start="0" length="0">
      <dxf>
        <font>
          <b/>
          <sz val="13"/>
          <color rgb="FFFF0000"/>
        </font>
      </dxf>
    </rfmt>
    <rfmt sheetId="1" sqref="F362" start="0" length="0">
      <dxf>
        <font>
          <sz val="13"/>
          <color rgb="FFFF0000"/>
        </font>
      </dxf>
    </rfmt>
    <rfmt sheetId="1" sqref="F363" start="0" length="0">
      <dxf>
        <font>
          <sz val="13"/>
          <color rgb="FFFF0000"/>
        </font>
      </dxf>
    </rfmt>
    <rfmt sheetId="1" sqref="F364" start="0" length="0">
      <dxf>
        <font>
          <sz val="13"/>
          <color rgb="FFFF0000"/>
        </font>
      </dxf>
    </rfmt>
    <rfmt sheetId="1" sqref="F365" start="0" length="0">
      <dxf>
        <font>
          <sz val="13"/>
          <color rgb="FFFF0000"/>
        </font>
      </dxf>
    </rfmt>
    <rfmt sheetId="1" sqref="F366" start="0" length="0">
      <dxf>
        <font>
          <b/>
          <sz val="13"/>
          <color rgb="FFFF0000"/>
        </font>
      </dxf>
    </rfmt>
    <rfmt sheetId="1" sqref="F367" start="0" length="0">
      <dxf>
        <font>
          <sz val="13"/>
          <color rgb="FFFF0000"/>
        </font>
      </dxf>
    </rfmt>
    <rfmt sheetId="1" sqref="F368" start="0" length="0">
      <dxf>
        <font>
          <sz val="13"/>
          <color rgb="FFFF0000"/>
        </font>
      </dxf>
    </rfmt>
    <rfmt sheetId="1" sqref="F369" start="0" length="0">
      <dxf>
        <font>
          <b/>
          <sz val="13"/>
          <color rgb="FFFF0000"/>
        </font>
      </dxf>
    </rfmt>
    <rfmt sheetId="1" sqref="F370" start="0" length="0">
      <dxf>
        <font>
          <sz val="13"/>
          <color rgb="FFFF0000"/>
        </font>
      </dxf>
    </rfmt>
    <rfmt sheetId="1" sqref="F371" start="0" length="0">
      <dxf>
        <font>
          <sz val="13"/>
          <color rgb="FFFF0000"/>
        </font>
        <alignment vertical="center" readingOrder="0"/>
      </dxf>
    </rfmt>
    <rfmt sheetId="1" sqref="F372" start="0" length="0">
      <dxf>
        <font>
          <sz val="13"/>
          <color rgb="FFFF0000"/>
        </font>
      </dxf>
    </rfmt>
    <rcc rId="0" sId="1" dxf="1">
      <nc r="F373">
        <f>B373/B371*100</f>
      </nc>
      <ndxf>
        <font>
          <sz val="13"/>
          <color rgb="FFFF0000"/>
        </font>
        <numFmt numFmtId="2" formatCode="0.00"/>
      </ndxf>
    </rcc>
    <rfmt sheetId="1" sqref="F374" start="0" length="0">
      <dxf>
        <font>
          <sz val="13"/>
          <color rgb="FFFF0000"/>
        </font>
        <numFmt numFmtId="166" formatCode="#,##0.0"/>
        <alignment vertical="center" readingOrder="0"/>
      </dxf>
    </rfmt>
    <rfmt sheetId="1" sqref="F375" start="0" length="0">
      <dxf>
        <font>
          <sz val="13"/>
          <color rgb="FFFF0000"/>
        </font>
        <alignment vertical="center" readingOrder="0"/>
      </dxf>
    </rfmt>
    <rfmt sheetId="1" sqref="F376" start="0" length="0">
      <dxf>
        <font>
          <sz val="13"/>
          <color rgb="FFFF0000"/>
        </font>
      </dxf>
    </rfmt>
    <rcc rId="0" sId="1" dxf="1">
      <nc r="F377">
        <f>B377-C377</f>
      </nc>
      <ndxf>
        <font>
          <sz val="13"/>
          <color rgb="FFFF0000"/>
        </font>
        <numFmt numFmtId="166" formatCode="#,##0.0"/>
      </ndxf>
    </rcc>
    <rcc rId="0" sId="1" dxf="1">
      <nc r="F378">
        <f>B378-C378</f>
      </nc>
      <ndxf>
        <font>
          <sz val="13"/>
          <color rgb="FFFF0000"/>
        </font>
        <numFmt numFmtId="166" formatCode="#,##0.0"/>
      </ndxf>
    </rcc>
    <rcc rId="0" sId="1" dxf="1">
      <nc r="F379">
        <f>B379-C379</f>
      </nc>
      <ndxf>
        <font>
          <sz val="13"/>
          <color rgb="FFFF0000"/>
        </font>
        <numFmt numFmtId="166" formatCode="#,##0.0"/>
      </ndxf>
    </rcc>
    <rcc rId="0" sId="1" dxf="1">
      <nc r="F380">
        <f>B380-C380</f>
      </nc>
      <ndxf>
        <font>
          <sz val="13"/>
          <color rgb="FFFF0000"/>
        </font>
        <numFmt numFmtId="166" formatCode="#,##0.0"/>
      </ndxf>
    </rcc>
    <rcc rId="0" sId="1" dxf="1">
      <nc r="F381">
        <f>B381-C381</f>
      </nc>
      <ndxf>
        <font>
          <sz val="13"/>
          <color rgb="FFFF0000"/>
        </font>
        <numFmt numFmtId="166" formatCode="#,##0.0"/>
      </ndxf>
    </rcc>
    <rcc rId="0" sId="1" dxf="1">
      <nc r="F382">
        <f>B382-C382</f>
      </nc>
      <ndxf>
        <font>
          <sz val="13"/>
          <color rgb="FFFF0000"/>
        </font>
        <numFmt numFmtId="166" formatCode="#,##0.0"/>
      </ndxf>
    </rcc>
    <rcc rId="0" sId="1" dxf="1">
      <nc r="F383">
        <f>B383-C383</f>
      </nc>
      <ndxf>
        <font>
          <sz val="13"/>
          <color rgb="FFFF0000"/>
        </font>
        <numFmt numFmtId="166" formatCode="#,##0.0"/>
      </ndxf>
    </rcc>
    <rcc rId="0" sId="1" dxf="1">
      <nc r="F384">
        <f>B384-C384</f>
      </nc>
      <ndxf>
        <font>
          <sz val="13"/>
          <color rgb="FFFF0000"/>
        </font>
        <numFmt numFmtId="166" formatCode="#,##0.0"/>
      </ndxf>
    </rcc>
    <rcc rId="0" sId="1" dxf="1">
      <nc r="F385">
        <f>B385-C385</f>
      </nc>
      <ndxf>
        <font>
          <sz val="13"/>
          <color rgb="FFFF0000"/>
        </font>
        <numFmt numFmtId="166" formatCode="#,##0.0"/>
      </ndxf>
    </rcc>
    <rcc rId="0" sId="1" dxf="1">
      <nc r="F386">
        <f>B386-C386</f>
      </nc>
      <ndxf>
        <font>
          <sz val="13"/>
          <color rgb="FFFF0000"/>
        </font>
        <numFmt numFmtId="166" formatCode="#,##0.0"/>
      </ndxf>
    </rcc>
    <rcc rId="0" sId="1" dxf="1">
      <nc r="F387">
        <f>B387-C387</f>
      </nc>
      <ndxf>
        <font>
          <sz val="13"/>
          <color rgb="FFFF0000"/>
        </font>
        <numFmt numFmtId="166" formatCode="#,##0.0"/>
      </ndxf>
    </rcc>
    <rcc rId="0" sId="1" dxf="1">
      <nc r="F388">
        <f>B388-C388</f>
      </nc>
      <ndxf>
        <font>
          <sz val="13"/>
          <color rgb="FFFF0000"/>
        </font>
        <numFmt numFmtId="166" formatCode="#,##0.0"/>
      </ndxf>
    </rcc>
    <rcc rId="0" sId="1" dxf="1">
      <nc r="F389">
        <f>B389-C389</f>
      </nc>
      <ndxf>
        <font>
          <sz val="13"/>
          <color rgb="FFFF0000"/>
        </font>
        <numFmt numFmtId="166" formatCode="#,##0.0"/>
      </ndxf>
    </rcc>
    <rcc rId="0" sId="1" dxf="1">
      <nc r="F390">
        <f>B390-C390</f>
      </nc>
      <ndxf>
        <font>
          <sz val="13"/>
          <color rgb="FFFF0000"/>
        </font>
        <numFmt numFmtId="166" formatCode="#,##0.0"/>
      </ndxf>
    </rcc>
    <rcc rId="0" sId="1" dxf="1">
      <nc r="F391">
        <f>B391-C391</f>
      </nc>
      <ndxf>
        <font>
          <sz val="13"/>
          <color rgb="FFFF0000"/>
        </font>
        <numFmt numFmtId="166" formatCode="#,##0.0"/>
      </ndxf>
    </rcc>
    <rcc rId="0" sId="1" dxf="1">
      <nc r="F392">
        <f>B392-C392</f>
      </nc>
      <ndxf>
        <font>
          <sz val="13"/>
          <color rgb="FFFF0000"/>
        </font>
        <numFmt numFmtId="166" formatCode="#,##0.0"/>
      </ndxf>
    </rcc>
    <rcc rId="0" sId="1" dxf="1">
      <nc r="F393">
        <f>B393-C393</f>
      </nc>
      <ndxf>
        <font>
          <sz val="13"/>
          <color rgb="FFFF0000"/>
        </font>
        <numFmt numFmtId="166" formatCode="#,##0.0"/>
      </ndxf>
    </rcc>
    <rcc rId="0" sId="1" dxf="1">
      <nc r="F394">
        <f>B394-C394</f>
      </nc>
      <ndxf>
        <font>
          <sz val="13"/>
          <color rgb="FFFF0000"/>
        </font>
        <numFmt numFmtId="166" formatCode="#,##0.0"/>
      </ndxf>
    </rcc>
    <rcc rId="0" sId="1" dxf="1">
      <nc r="F395">
        <f>B395-C395</f>
      </nc>
      <ndxf>
        <font>
          <sz val="13"/>
          <color rgb="FFFF0000"/>
        </font>
        <numFmt numFmtId="166" formatCode="#,##0.0"/>
      </ndxf>
    </rcc>
    <rcc rId="0" sId="1" dxf="1">
      <nc r="F396">
        <f>B396-C396</f>
      </nc>
      <ndxf>
        <font>
          <sz val="13"/>
          <color rgb="FFFF0000"/>
        </font>
        <numFmt numFmtId="166" formatCode="#,##0.0"/>
      </ndxf>
    </rcc>
    <rcc rId="0" sId="1" dxf="1">
      <nc r="F397">
        <f>B397-C397</f>
      </nc>
      <ndxf>
        <font>
          <sz val="13"/>
          <color rgb="FFFF0000"/>
        </font>
        <numFmt numFmtId="166" formatCode="#,##0.0"/>
      </ndxf>
    </rcc>
    <rcc rId="0" sId="1" dxf="1">
      <nc r="F398">
        <f>B398-C398</f>
      </nc>
      <ndxf>
        <font>
          <sz val="13"/>
          <color rgb="FFFF0000"/>
        </font>
        <numFmt numFmtId="166" formatCode="#,##0.0"/>
      </ndxf>
    </rcc>
    <rcc rId="0" sId="1" dxf="1">
      <nc r="F399">
        <f>B399-C399</f>
      </nc>
      <ndxf>
        <font>
          <sz val="13"/>
          <color rgb="FFFF0000"/>
        </font>
        <numFmt numFmtId="166" formatCode="#,##0.0"/>
      </ndxf>
    </rcc>
    <rcc rId="0" sId="1" dxf="1">
      <nc r="F400">
        <f>B400-C400</f>
      </nc>
      <ndxf>
        <font>
          <sz val="13"/>
          <color rgb="FFFF0000"/>
        </font>
        <numFmt numFmtId="166" formatCode="#,##0.0"/>
      </ndxf>
    </rcc>
    <rcc rId="0" sId="1" dxf="1">
      <nc r="F401">
        <f>B401-C401</f>
      </nc>
      <ndxf>
        <font>
          <sz val="13"/>
          <color rgb="FFFF0000"/>
        </font>
        <numFmt numFmtId="166" formatCode="#,##0.0"/>
      </ndxf>
    </rcc>
    <rcc rId="0" sId="1" dxf="1">
      <nc r="F402">
        <f>B402-C402</f>
      </nc>
      <ndxf>
        <font>
          <sz val="13"/>
          <color rgb="FFFF0000"/>
        </font>
        <numFmt numFmtId="166" formatCode="#,##0.0"/>
      </ndxf>
    </rcc>
    <rcc rId="0" sId="1" dxf="1">
      <nc r="F403">
        <f>B403-C403</f>
      </nc>
      <ndxf>
        <font>
          <sz val="13"/>
          <color rgb="FFFF0000"/>
        </font>
        <numFmt numFmtId="166" formatCode="#,##0.0"/>
      </ndxf>
    </rcc>
    <rcc rId="0" sId="1" dxf="1">
      <nc r="F404">
        <f>B404-C404</f>
      </nc>
      <ndxf>
        <font>
          <sz val="13"/>
          <color rgb="FFFF0000"/>
        </font>
        <numFmt numFmtId="166" formatCode="#,##0.0"/>
      </ndxf>
    </rcc>
    <rcc rId="0" sId="1" dxf="1">
      <nc r="F405">
        <f>B405-C405</f>
      </nc>
      <ndxf>
        <font>
          <sz val="13"/>
          <color rgb="FFFF0000"/>
        </font>
        <numFmt numFmtId="166" formatCode="#,##0.0"/>
      </ndxf>
    </rcc>
    <rcc rId="0" sId="1" dxf="1">
      <nc r="F406">
        <f>B406-C406</f>
      </nc>
      <ndxf>
        <font>
          <sz val="13"/>
          <color rgb="FFFF0000"/>
        </font>
        <numFmt numFmtId="166" formatCode="#,##0.0"/>
      </ndxf>
    </rcc>
    <rcc rId="0" sId="1" dxf="1">
      <nc r="F407">
        <f>B407-C407</f>
      </nc>
      <ndxf>
        <font>
          <sz val="13"/>
          <color rgb="FFFF0000"/>
        </font>
        <numFmt numFmtId="166" formatCode="#,##0.0"/>
      </ndxf>
    </rcc>
    <rcc rId="0" sId="1" dxf="1">
      <nc r="F408">
        <f>B408-C408</f>
      </nc>
      <ndxf>
        <font>
          <sz val="13"/>
          <color rgb="FFFF0000"/>
        </font>
        <numFmt numFmtId="166" formatCode="#,##0.0"/>
      </ndxf>
    </rcc>
    <rcc rId="0" sId="1" dxf="1">
      <nc r="F409">
        <f>B409-C409</f>
      </nc>
      <ndxf>
        <font>
          <sz val="13"/>
          <color rgb="FFFF0000"/>
        </font>
        <numFmt numFmtId="166" formatCode="#,##0.0"/>
      </ndxf>
    </rcc>
    <rcc rId="0" sId="1" dxf="1">
      <nc r="F410">
        <f>B410-C410</f>
      </nc>
      <ndxf>
        <font>
          <sz val="13"/>
          <color rgb="FFFF0000"/>
        </font>
        <numFmt numFmtId="166" formatCode="#,##0.0"/>
      </ndxf>
    </rcc>
    <rfmt sheetId="1" sqref="F411" start="0" length="0">
      <dxf>
        <font>
          <sz val="13"/>
          <color rgb="FFFF0000"/>
        </font>
      </dxf>
    </rfmt>
    <rfmt sheetId="1" sqref="F412" start="0" length="0">
      <dxf>
        <font>
          <sz val="13"/>
          <color rgb="FFFF0000"/>
        </font>
      </dxf>
    </rfmt>
    <rcc rId="0" sId="1" dxf="1">
      <nc r="F413">
        <f>(C411+C412+C414)/(B414+B412+B411)*100</f>
      </nc>
      <ndxf>
        <font>
          <b/>
          <sz val="13"/>
          <color auto="1"/>
          <name val="Times New Roman"/>
          <scheme val="none"/>
        </font>
        <numFmt numFmtId="166" formatCode="#,##0.0"/>
        <alignment horizontal="right" vertical="center" wrapText="1" readingOrder="0"/>
      </ndxf>
    </rcc>
    <rcc rId="0" sId="1" dxf="1">
      <nc r="F414">
        <f>(B411+B412+B414)/B410*100</f>
      </nc>
      <ndxf>
        <font>
          <b/>
          <sz val="13"/>
          <color auto="1"/>
          <name val="Times New Roman"/>
          <scheme val="none"/>
        </font>
        <numFmt numFmtId="166" formatCode="#,##0.0"/>
        <alignment horizontal="right" vertical="center" wrapText="1" readingOrder="0"/>
      </ndxf>
    </rcc>
    <rfmt sheetId="1" sqref="F415" start="0" length="0">
      <dxf>
        <font>
          <sz val="13"/>
          <color auto="1"/>
          <name val="Times New Roman"/>
          <scheme val="none"/>
        </font>
        <alignment horizontal="left" vertical="top" readingOrder="0"/>
      </dxf>
    </rfmt>
    <rfmt sheetId="1" sqref="F416" start="0" length="0">
      <dxf>
        <font>
          <sz val="13"/>
          <color rgb="FFFF0000"/>
        </font>
        <alignment vertical="center" readingOrder="0"/>
      </dxf>
    </rfmt>
    <rcc rId="0" sId="1" dxf="1">
      <nc r="F417">
        <f>4/5*100</f>
      </nc>
      <ndxf>
        <font>
          <b/>
          <sz val="13"/>
          <color rgb="FFFF0000"/>
        </font>
      </ndxf>
    </rcc>
    <rfmt sheetId="1" sqref="F418" start="0" length="0">
      <dxf>
        <font>
          <sz val="13"/>
          <color rgb="FFFF0000"/>
        </font>
      </dxf>
    </rfmt>
    <rfmt sheetId="1" sqref="F419" start="0" length="0">
      <dxf>
        <font>
          <b/>
          <sz val="13"/>
          <color rgb="FFFF0000"/>
        </font>
        <alignment vertical="center" readingOrder="0"/>
      </dxf>
    </rfmt>
    <rfmt sheetId="1" sqref="F420" start="0" length="0">
      <dxf>
        <font>
          <sz val="13"/>
          <color rgb="FFFF0000"/>
        </font>
      </dxf>
    </rfmt>
    <rfmt sheetId="1" sqref="F421" start="0" length="0">
      <dxf>
        <font>
          <sz val="13"/>
          <color rgb="FFFF0000"/>
        </font>
      </dxf>
    </rfmt>
    <rfmt sheetId="1" sqref="F422" start="0" length="0">
      <dxf>
        <font>
          <sz val="13"/>
          <color rgb="FFFF0000"/>
        </font>
        <alignment vertical="center" readingOrder="0"/>
      </dxf>
    </rfmt>
    <rcc rId="0" sId="1" dxf="1">
      <nc r="F423">
        <f>B423-C423</f>
      </nc>
      <ndxf>
        <font>
          <b/>
          <sz val="13"/>
          <color rgb="FFFF0000"/>
        </font>
        <numFmt numFmtId="2" formatCode="0.00"/>
        <alignment horizontal="center" vertical="top" readingOrder="0"/>
      </ndxf>
    </rcc>
    <rfmt sheetId="1" sqref="F424" start="0" length="0">
      <dxf>
        <font>
          <sz val="13"/>
          <color rgb="FFFF0000"/>
        </font>
      </dxf>
    </rfmt>
    <rfmt sheetId="1" sqref="F425" start="0" length="0">
      <dxf>
        <font>
          <b/>
          <sz val="13"/>
          <color rgb="FFFF0000"/>
        </font>
        <alignment vertical="center" readingOrder="0"/>
      </dxf>
    </rfmt>
    <rfmt sheetId="1" sqref="F426" start="0" length="0">
      <dxf>
        <font>
          <sz val="13"/>
          <color rgb="FFFF0000"/>
        </font>
      </dxf>
    </rfmt>
    <rfmt sheetId="1" sqref="F427" start="0" length="0">
      <dxf>
        <font>
          <sz val="13"/>
          <color rgb="FFFF0000"/>
        </font>
      </dxf>
    </rfmt>
    <rfmt sheetId="1" sqref="F428" start="0" length="0">
      <dxf>
        <font>
          <b/>
          <sz val="13"/>
          <color rgb="FFFF0000"/>
        </font>
      </dxf>
    </rfmt>
    <rfmt sheetId="1" sqref="F429" start="0" length="0">
      <dxf>
        <font>
          <sz val="13"/>
          <color rgb="FFFF0000"/>
        </font>
      </dxf>
    </rfmt>
    <rfmt sheetId="1" sqref="F430" start="0" length="0">
      <dxf>
        <font>
          <b/>
          <sz val="13"/>
          <color rgb="FFFF0000"/>
        </font>
        <alignment vertical="center" readingOrder="0"/>
      </dxf>
    </rfmt>
    <rfmt sheetId="1" sqref="F431" start="0" length="0">
      <dxf>
        <font>
          <sz val="13"/>
          <color rgb="FFFF0000"/>
        </font>
      </dxf>
    </rfmt>
    <rfmt sheetId="1" sqref="F432" start="0" length="0">
      <dxf>
        <font>
          <sz val="13"/>
          <color rgb="FFFF0000"/>
        </font>
      </dxf>
    </rfmt>
    <rfmt sheetId="1" sqref="F433" start="0" length="0">
      <dxf>
        <font>
          <sz val="13"/>
          <color rgb="FFFF0000"/>
        </font>
      </dxf>
    </rfmt>
    <rfmt sheetId="1" sqref="F434" start="0" length="0">
      <dxf>
        <font>
          <sz val="13"/>
          <color rgb="FFFF0000"/>
        </font>
      </dxf>
    </rfmt>
    <rfmt sheetId="1" sqref="F435" start="0" length="0">
      <dxf>
        <font>
          <b/>
          <sz val="13"/>
          <color rgb="FFFF0000"/>
        </font>
        <alignment vertical="center" readingOrder="0"/>
      </dxf>
    </rfmt>
    <rfmt sheetId="1" sqref="F436" start="0" length="0">
      <dxf>
        <font>
          <sz val="13"/>
          <color rgb="FFFF0000"/>
        </font>
      </dxf>
    </rfmt>
    <rfmt sheetId="1" sqref="F437" start="0" length="0">
      <dxf>
        <font>
          <sz val="13"/>
          <color rgb="FFFF0000"/>
        </font>
      </dxf>
    </rfmt>
    <rfmt sheetId="1" sqref="F438" start="0" length="0">
      <dxf>
        <font>
          <sz val="13"/>
          <color rgb="FFFF0000"/>
        </font>
      </dxf>
    </rfmt>
    <rfmt sheetId="1" sqref="F439" start="0" length="0">
      <dxf>
        <font>
          <sz val="13"/>
          <color rgb="FFFF0000"/>
        </font>
      </dxf>
    </rfmt>
    <rfmt sheetId="1" sqref="F440" start="0" length="0">
      <dxf>
        <font>
          <sz val="13"/>
          <color rgb="FFFF0000"/>
        </font>
      </dxf>
    </rfmt>
    <rfmt sheetId="1" sqref="F441" start="0" length="0">
      <dxf>
        <font>
          <b/>
          <sz val="13"/>
          <color rgb="FFFF0000"/>
        </font>
        <alignment vertical="center" readingOrder="0"/>
      </dxf>
    </rfmt>
    <rfmt sheetId="1" sqref="F442" start="0" length="0">
      <dxf>
        <font>
          <sz val="13"/>
          <color rgb="FFFF0000"/>
        </font>
      </dxf>
    </rfmt>
    <rfmt sheetId="1" sqref="F443" start="0" length="0">
      <dxf>
        <font>
          <sz val="13"/>
          <color rgb="FFFF0000"/>
        </font>
      </dxf>
    </rfmt>
    <rfmt sheetId="1" sqref="F444" start="0" length="0">
      <dxf>
        <font>
          <sz val="13"/>
          <color rgb="FFFF0000"/>
        </font>
      </dxf>
    </rfmt>
    <rfmt sheetId="1" sqref="F445" start="0" length="0">
      <dxf>
        <font>
          <sz val="13"/>
          <color rgb="FFFF0000"/>
        </font>
      </dxf>
    </rfmt>
    <rfmt sheetId="1" sqref="F446" start="0" length="0">
      <dxf>
        <font>
          <sz val="13"/>
          <color rgb="FFFF0000"/>
        </font>
        <alignment vertical="center" readingOrder="0"/>
      </dxf>
    </rfmt>
    <rcc rId="0" sId="1" dxf="1">
      <nc r="F447">
        <f>(B448+B446)/B444*100</f>
      </nc>
      <ndxf>
        <font>
          <sz val="13"/>
          <color rgb="FFFF0000"/>
        </font>
        <numFmt numFmtId="166" formatCode="#,##0.0"/>
        <alignment vertical="center" readingOrder="0"/>
      </ndxf>
    </rcc>
    <rcc rId="0" sId="1" dxf="1">
      <nc r="F448">
        <f>(C448+C446)/(B448+B446)*100</f>
      </nc>
      <ndxf>
        <font>
          <sz val="13"/>
          <color rgb="FFFF0000"/>
        </font>
        <alignment vertical="center" readingOrder="0"/>
      </ndxf>
    </rcc>
    <rfmt sheetId="1" sqref="F449" start="0" length="0">
      <dxf>
        <font>
          <sz val="13"/>
          <color auto="1"/>
        </font>
      </dxf>
    </rfmt>
    <rfmt sheetId="1" sqref="F450" start="0" length="0">
      <dxf>
        <font>
          <sz val="13"/>
          <color rgb="FFFF0000"/>
        </font>
        <alignment vertical="center" readingOrder="0"/>
      </dxf>
    </rfmt>
    <rcc rId="0" sId="1" dxf="1">
      <nc r="F451">
        <f>1/3*100</f>
      </nc>
      <ndxf>
        <font>
          <b/>
          <sz val="13"/>
          <color rgb="FFFF0000"/>
        </font>
        <numFmt numFmtId="166" formatCode="#,##0.0"/>
      </ndxf>
    </rcc>
    <rfmt sheetId="1" sqref="F452" start="0" length="0">
      <dxf>
        <font>
          <sz val="13"/>
          <color rgb="FFFF0000"/>
        </font>
      </dxf>
    </rfmt>
    <rfmt sheetId="1" sqref="F453" start="0" length="0">
      <dxf>
        <font>
          <b/>
          <sz val="13"/>
          <color rgb="FFFF0000"/>
        </font>
        <alignment vertical="center" readingOrder="0"/>
      </dxf>
    </rfmt>
    <rfmt sheetId="1" sqref="F454" start="0" length="0">
      <dxf>
        <font>
          <sz val="13"/>
          <color rgb="FFFF0000"/>
        </font>
      </dxf>
    </rfmt>
    <rfmt sheetId="1" sqref="F455" start="0" length="0">
      <dxf>
        <font>
          <sz val="13"/>
          <color rgb="FFFF0000"/>
        </font>
      </dxf>
    </rfmt>
    <rfmt sheetId="1" sqref="F456" start="0" length="0">
      <dxf>
        <font>
          <sz val="13"/>
          <color rgb="FFFF0000"/>
        </font>
        <alignment vertical="center" readingOrder="0"/>
      </dxf>
    </rfmt>
    <rfmt sheetId="1" sqref="F457" start="0" length="0">
      <dxf>
        <font>
          <b/>
          <sz val="13"/>
          <color rgb="FFFF0000"/>
        </font>
        <numFmt numFmtId="166" formatCode="#,##0.0"/>
        <alignment vertical="center" readingOrder="0"/>
      </dxf>
    </rfmt>
    <rfmt sheetId="1" sqref="F458" start="0" length="0">
      <dxf>
        <font>
          <sz val="13"/>
          <color rgb="FFFF0000"/>
        </font>
      </dxf>
    </rfmt>
    <rfmt sheetId="1" sqref="F459" start="0" length="0">
      <dxf>
        <font>
          <b/>
          <sz val="13"/>
          <color rgb="FFFF0000"/>
        </font>
        <numFmt numFmtId="166" formatCode="#,##0.0"/>
        <alignment vertical="center" readingOrder="0"/>
      </dxf>
    </rfmt>
    <rfmt sheetId="1" sqref="F460" start="0" length="0">
      <dxf>
        <font>
          <sz val="13"/>
          <color rgb="FFFF0000"/>
        </font>
      </dxf>
    </rfmt>
    <rfmt sheetId="1" sqref="F461" start="0" length="0">
      <dxf>
        <font>
          <sz val="13"/>
          <color rgb="FFFF0000"/>
        </font>
      </dxf>
    </rfmt>
    <rfmt sheetId="1" sqref="F462" start="0" length="0">
      <dxf>
        <font>
          <sz val="13"/>
          <color rgb="FFFF0000"/>
        </font>
        <alignment vertical="center" readingOrder="0"/>
      </dxf>
    </rfmt>
    <rcc rId="0" sId="1" dxf="1">
      <nc r="F463">
        <f>B463-C463</f>
      </nc>
      <ndxf>
        <font>
          <b/>
          <sz val="13"/>
          <color rgb="FFFF0000"/>
        </font>
        <numFmt numFmtId="166" formatCode="#,##0.0"/>
      </ndxf>
    </rcc>
    <rfmt sheetId="1" sqref="F464" start="0" length="0">
      <dxf>
        <font>
          <sz val="13"/>
          <color rgb="FFFF0000"/>
        </font>
        <numFmt numFmtId="166" formatCode="#,##0.0"/>
      </dxf>
    </rfmt>
    <rfmt sheetId="1" sqref="F465" start="0" length="0">
      <dxf>
        <font>
          <b/>
          <sz val="13"/>
          <color rgb="FFFF0000"/>
        </font>
        <alignment vertical="center" readingOrder="0"/>
      </dxf>
    </rfmt>
    <rfmt sheetId="1" sqref="F466" start="0" length="0">
      <dxf>
        <font>
          <sz val="13"/>
          <color rgb="FFFF0000"/>
        </font>
        <numFmt numFmtId="2" formatCode="0.00"/>
      </dxf>
    </rfmt>
    <rfmt sheetId="1" sqref="F467" start="0" length="0">
      <dxf>
        <font>
          <sz val="13"/>
          <color rgb="FFFF0000"/>
        </font>
      </dxf>
    </rfmt>
    <rfmt sheetId="1" sqref="F468" start="0" length="0">
      <dxf>
        <font>
          <sz val="13"/>
          <color rgb="FFFF0000"/>
        </font>
        <alignment vertical="center" readingOrder="0"/>
      </dxf>
    </rfmt>
    <rfmt sheetId="1" sqref="F469" start="0" length="0">
      <dxf>
        <font>
          <sz val="13"/>
          <color rgb="FFFF0000"/>
        </font>
      </dxf>
    </rfmt>
    <rcc rId="0" sId="1" dxf="1">
      <nc r="F470">
        <f>(C470+C472)/(B470+B472)*100</f>
      </nc>
      <ndxf>
        <font>
          <sz val="13"/>
          <color rgb="FFFF0000"/>
        </font>
        <numFmt numFmtId="2" formatCode="0.00"/>
        <alignment vertical="center" readingOrder="0"/>
      </ndxf>
    </rcc>
    <rcc rId="0" sId="1" dxf="1">
      <nc r="F471">
        <f>(B470+B469+B472)/B468*100</f>
      </nc>
      <ndxf>
        <font>
          <sz val="13"/>
          <color rgb="FFFF0000"/>
        </font>
        <numFmt numFmtId="166" formatCode="#,##0.0"/>
        <alignment vertical="center" readingOrder="0"/>
      </ndxf>
    </rcc>
    <rfmt sheetId="1" sqref="F472" start="0" length="0">
      <dxf>
        <font>
          <sz val="13"/>
          <color rgb="FFFF0000"/>
        </font>
        <alignment vertical="center" readingOrder="0"/>
      </dxf>
    </rfmt>
    <rfmt sheetId="1" sqref="F473" start="0" length="0">
      <dxf>
        <font>
          <sz val="13"/>
          <color rgb="FFFF0000"/>
        </font>
      </dxf>
    </rfmt>
    <rcc rId="0" sId="1" dxf="1">
      <nc r="F474">
        <f>6/9*100</f>
      </nc>
      <ndxf>
        <font>
          <sz val="13"/>
          <color rgb="FFFF0000"/>
        </font>
        <numFmt numFmtId="166" formatCode="#,##0.0"/>
        <alignment horizontal="left" vertical="top" readingOrder="0"/>
      </ndxf>
    </rcc>
    <rfmt sheetId="1" sqref="F475" start="0" length="0">
      <dxf>
        <font>
          <b/>
          <sz val="13"/>
          <color rgb="FFFF0000"/>
        </font>
        <numFmt numFmtId="166" formatCode="#,##0.0"/>
        <alignment horizontal="left" vertical="top" readingOrder="0"/>
      </dxf>
    </rfmt>
    <rfmt sheetId="1" sqref="F476" start="0" length="0">
      <dxf>
        <font>
          <sz val="13"/>
          <color rgb="FFFF0000"/>
        </font>
      </dxf>
    </rfmt>
    <rfmt sheetId="1" sqref="F477" start="0" length="0">
      <dxf>
        <font>
          <b/>
          <sz val="13"/>
          <color rgb="FFFF0000"/>
        </font>
        <alignment vertical="center" readingOrder="0"/>
      </dxf>
    </rfmt>
    <rfmt sheetId="1" sqref="F478" start="0" length="0">
      <dxf>
        <font>
          <sz val="13"/>
          <color rgb="FFFF0000"/>
        </font>
      </dxf>
    </rfmt>
    <rfmt sheetId="1" sqref="F479" start="0" length="0">
      <dxf>
        <font>
          <sz val="13"/>
          <color rgb="FFFF0000"/>
        </font>
      </dxf>
    </rfmt>
    <rfmt sheetId="1" sqref="F480" start="0" length="0">
      <dxf>
        <font>
          <b/>
          <sz val="13"/>
          <color rgb="FFFF0000"/>
        </font>
        <numFmt numFmtId="166" formatCode="#,##0.0"/>
        <alignment horizontal="left" vertical="top" readingOrder="0"/>
      </dxf>
    </rfmt>
    <rfmt sheetId="1" sqref="F481" start="0" length="0">
      <dxf>
        <font>
          <sz val="13"/>
          <color rgb="FFFF0000"/>
        </font>
      </dxf>
    </rfmt>
    <rfmt sheetId="1" sqref="F482" start="0" length="0">
      <dxf>
        <font>
          <b/>
          <sz val="13"/>
          <color rgb="FFFF0000"/>
        </font>
        <alignment vertical="center" readingOrder="0"/>
      </dxf>
    </rfmt>
    <rfmt sheetId="1" sqref="F483" start="0" length="0">
      <dxf>
        <font>
          <sz val="13"/>
          <color rgb="FFFF0000"/>
        </font>
      </dxf>
    </rfmt>
    <rfmt sheetId="1" sqref="F484" start="0" length="0">
      <dxf>
        <font>
          <sz val="13"/>
          <color rgb="FFFF0000"/>
        </font>
      </dxf>
    </rfmt>
    <rfmt sheetId="1" sqref="F485" start="0" length="0">
      <dxf>
        <font>
          <b/>
          <sz val="13"/>
          <color rgb="FFFF0000"/>
        </font>
        <numFmt numFmtId="166" formatCode="#,##0.0"/>
        <alignment horizontal="left" vertical="top" readingOrder="0"/>
      </dxf>
    </rfmt>
    <rfmt sheetId="1" sqref="F486" start="0" length="0">
      <dxf>
        <font>
          <sz val="13"/>
          <color rgb="FFFF0000"/>
        </font>
      </dxf>
    </rfmt>
    <rfmt sheetId="1" sqref="F487" start="0" length="0">
      <dxf>
        <font>
          <b/>
          <sz val="13"/>
          <color rgb="FFFF0000"/>
        </font>
        <alignment vertical="center" readingOrder="0"/>
      </dxf>
    </rfmt>
    <rfmt sheetId="1" sqref="F488" start="0" length="0">
      <dxf>
        <font>
          <sz val="13"/>
          <color rgb="FFFF0000"/>
        </font>
      </dxf>
    </rfmt>
    <rfmt sheetId="1" sqref="F489" start="0" length="0">
      <dxf>
        <font>
          <sz val="13"/>
          <color rgb="FFFF0000"/>
        </font>
      </dxf>
    </rfmt>
    <rfmt sheetId="1" sqref="F490" start="0" length="0">
      <dxf>
        <font>
          <b/>
          <sz val="13"/>
          <color rgb="FFFF0000"/>
        </font>
        <numFmt numFmtId="166" formatCode="#,##0.0"/>
        <alignment horizontal="left" vertical="top" readingOrder="0"/>
      </dxf>
    </rfmt>
    <rfmt sheetId="1" sqref="F491" start="0" length="0">
      <dxf>
        <font>
          <sz val="13"/>
          <color rgb="FFFF0000"/>
        </font>
      </dxf>
    </rfmt>
    <rfmt sheetId="1" sqref="F492" start="0" length="0">
      <dxf>
        <font>
          <b/>
          <sz val="13"/>
          <color rgb="FFFF0000"/>
        </font>
        <alignment vertical="center" readingOrder="0"/>
      </dxf>
    </rfmt>
    <rfmt sheetId="1" sqref="F493" start="0" length="0">
      <dxf>
        <font>
          <sz val="13"/>
          <color rgb="FFFF0000"/>
        </font>
      </dxf>
    </rfmt>
    <rfmt sheetId="1" sqref="F494" start="0" length="0">
      <dxf>
        <font>
          <sz val="13"/>
          <color rgb="FFFF0000"/>
        </font>
      </dxf>
    </rfmt>
    <rfmt sheetId="1" sqref="F495" start="0" length="0">
      <dxf>
        <font>
          <sz val="13"/>
          <color rgb="FFFF0000"/>
        </font>
        <numFmt numFmtId="166" formatCode="#,##0.0"/>
        <alignment horizontal="left" vertical="top" readingOrder="0"/>
      </dxf>
    </rfmt>
    <rfmt sheetId="1" sqref="F496" start="0" length="0">
      <dxf>
        <font>
          <b/>
          <sz val="13"/>
          <color rgb="FFFF0000"/>
        </font>
        <numFmt numFmtId="166" formatCode="#,##0.0"/>
        <alignment horizontal="left" vertical="top" readingOrder="0"/>
      </dxf>
    </rfmt>
    <rfmt sheetId="1" sqref="F497" start="0" length="0">
      <dxf>
        <font>
          <sz val="13"/>
          <color rgb="FFFF0000"/>
        </font>
      </dxf>
    </rfmt>
    <rfmt sheetId="1" sqref="F498" start="0" length="0">
      <dxf>
        <font>
          <b/>
          <sz val="13"/>
          <color rgb="FFFF0000"/>
        </font>
        <alignment vertical="center" readingOrder="0"/>
      </dxf>
    </rfmt>
    <rfmt sheetId="1" sqref="F499" start="0" length="0">
      <dxf>
        <font>
          <sz val="13"/>
          <color rgb="FFFF0000"/>
        </font>
      </dxf>
    </rfmt>
    <rfmt sheetId="1" sqref="F500" start="0" length="0">
      <dxf>
        <font>
          <sz val="13"/>
          <color rgb="FFFF0000"/>
        </font>
      </dxf>
    </rfmt>
    <rfmt sheetId="1" sqref="F501" start="0" length="0">
      <dxf>
        <font>
          <b/>
          <sz val="13"/>
          <color rgb="FFFF0000"/>
        </font>
        <numFmt numFmtId="166" formatCode="#,##0.0"/>
        <alignment horizontal="left" vertical="top" readingOrder="0"/>
      </dxf>
    </rfmt>
    <rfmt sheetId="1" sqref="F502" start="0" length="0">
      <dxf>
        <font>
          <sz val="13"/>
          <color rgb="FFFF0000"/>
        </font>
      </dxf>
    </rfmt>
    <rfmt sheetId="1" sqref="F503" start="0" length="0">
      <dxf>
        <font>
          <b/>
          <sz val="13"/>
          <color rgb="FFFF0000"/>
        </font>
        <alignment vertical="center" readingOrder="0"/>
      </dxf>
    </rfmt>
    <rfmt sheetId="1" sqref="F504" start="0" length="0">
      <dxf>
        <font>
          <sz val="13"/>
          <color rgb="FFFF0000"/>
        </font>
      </dxf>
    </rfmt>
    <rfmt sheetId="1" sqref="F505" start="0" length="0">
      <dxf>
        <font>
          <sz val="13"/>
          <color rgb="FFFF0000"/>
        </font>
      </dxf>
    </rfmt>
    <rfmt sheetId="1" sqref="F506" start="0" length="0">
      <dxf>
        <font>
          <b/>
          <sz val="13"/>
          <color rgb="FFFF0000"/>
        </font>
        <numFmt numFmtId="166" formatCode="#,##0.0"/>
        <alignment horizontal="left" vertical="top" readingOrder="0"/>
      </dxf>
    </rfmt>
    <rfmt sheetId="1" sqref="F507" start="0" length="0">
      <dxf>
        <font>
          <sz val="13"/>
          <color rgb="FFFF0000"/>
        </font>
      </dxf>
    </rfmt>
    <rfmt sheetId="1" sqref="F508" start="0" length="0">
      <dxf>
        <font>
          <b/>
          <sz val="13"/>
          <color rgb="FFFF0000"/>
        </font>
        <alignment vertical="center" readingOrder="0"/>
      </dxf>
    </rfmt>
    <rfmt sheetId="1" sqref="F509" start="0" length="0">
      <dxf>
        <font>
          <sz val="13"/>
          <color rgb="FFFF0000"/>
        </font>
      </dxf>
    </rfmt>
    <rfmt sheetId="1" sqref="F510" start="0" length="0">
      <dxf>
        <font>
          <sz val="13"/>
          <color rgb="FFFF0000"/>
        </font>
      </dxf>
    </rfmt>
    <rfmt sheetId="1" sqref="F511" start="0" length="0">
      <dxf>
        <font>
          <sz val="13"/>
          <color rgb="FFFF0000"/>
        </font>
        <numFmt numFmtId="166" formatCode="#,##0.0"/>
        <alignment horizontal="left" vertical="top" readingOrder="0"/>
      </dxf>
    </rfmt>
    <rfmt sheetId="1" sqref="F512" start="0" length="0">
      <dxf>
        <font>
          <b/>
          <sz val="13"/>
          <color rgb="FFFF0000"/>
        </font>
        <numFmt numFmtId="166" formatCode="#,##0.0"/>
        <alignment horizontal="left" vertical="top" readingOrder="0"/>
      </dxf>
    </rfmt>
    <rfmt sheetId="1" sqref="F513" start="0" length="0">
      <dxf>
        <font>
          <sz val="13"/>
          <color rgb="FFFF0000"/>
        </font>
      </dxf>
    </rfmt>
    <rfmt sheetId="1" sqref="F514" start="0" length="0">
      <dxf>
        <font>
          <b/>
          <sz val="13"/>
          <color rgb="FFFF0000"/>
        </font>
        <alignment vertical="center" readingOrder="0"/>
      </dxf>
    </rfmt>
    <rfmt sheetId="1" sqref="F515" start="0" length="0">
      <dxf>
        <font>
          <sz val="13"/>
          <color rgb="FFFF0000"/>
        </font>
      </dxf>
    </rfmt>
    <rfmt sheetId="1" sqref="F516" start="0" length="0">
      <dxf>
        <font>
          <sz val="13"/>
          <color rgb="FFFF0000"/>
        </font>
      </dxf>
    </rfmt>
    <rfmt sheetId="1" sqref="F517" start="0" length="0">
      <dxf>
        <font>
          <sz val="13"/>
          <color rgb="FFFF0000"/>
        </font>
        <numFmt numFmtId="166" formatCode="#,##0.0"/>
        <alignment horizontal="left" vertical="top" readingOrder="0"/>
      </dxf>
    </rfmt>
    <rfmt sheetId="1" sqref="F518" start="0" length="0">
      <dxf>
        <font>
          <sz val="13"/>
          <color rgb="FFFF0000"/>
        </font>
      </dxf>
    </rfmt>
    <rfmt sheetId="1" sqref="F519" start="0" length="0">
      <dxf>
        <font>
          <b/>
          <sz val="13"/>
          <color rgb="FFFF0000"/>
        </font>
        <alignment vertical="center" readingOrder="0"/>
      </dxf>
    </rfmt>
    <rfmt sheetId="1" sqref="F520" start="0" length="0">
      <dxf>
        <font>
          <sz val="13"/>
          <color rgb="FFFF0000"/>
        </font>
      </dxf>
    </rfmt>
    <rfmt sheetId="1" sqref="F521" start="0" length="0">
      <dxf>
        <font>
          <sz val="13"/>
          <color rgb="FFFF0000"/>
        </font>
      </dxf>
    </rfmt>
    <rcc rId="0" sId="1" dxf="1">
      <nc r="F522">
        <f>51406.37-C522</f>
      </nc>
      <ndxf>
        <font>
          <sz val="13"/>
          <color rgb="FFFF0000"/>
        </font>
        <numFmt numFmtId="166" formatCode="#,##0.0"/>
        <alignment horizontal="left" vertical="top" readingOrder="0"/>
      </ndxf>
    </rcc>
    <rfmt sheetId="1" sqref="F523" start="0" length="0">
      <dxf>
        <font>
          <sz val="13"/>
          <color rgb="FFFF0000"/>
        </font>
        <numFmt numFmtId="166" formatCode="#,##0.0"/>
        <alignment horizontal="left" vertical="top" readingOrder="0"/>
      </dxf>
    </rfmt>
    <rfmt sheetId="1" sqref="F524" start="0" length="0">
      <dxf>
        <font>
          <sz val="13"/>
          <color rgb="FFFF0000"/>
        </font>
        <numFmt numFmtId="166" formatCode="#,##0.0"/>
        <alignment horizontal="left" vertical="top" readingOrder="0"/>
      </dxf>
    </rfmt>
    <rcc rId="0" sId="1" dxf="1">
      <nc r="F525">
        <f>(C523+C524+C526)/(B526+B524+B523)*100</f>
      </nc>
      <ndxf>
        <font>
          <b/>
          <sz val="13"/>
          <color rgb="FFFF0000"/>
          <name val="Times New Roman"/>
          <scheme val="none"/>
        </font>
        <numFmt numFmtId="166" formatCode="#,##0.0"/>
        <alignment horizontal="right" vertical="center" wrapText="1" readingOrder="0"/>
      </ndxf>
    </rcc>
    <rcc rId="0" sId="1" dxf="1">
      <nc r="F526">
        <f>(B523+B524+B526)/B522*100</f>
      </nc>
      <ndxf>
        <font>
          <b/>
          <sz val="13"/>
          <color rgb="FFFF0000"/>
          <name val="Times New Roman"/>
          <scheme val="none"/>
        </font>
        <numFmt numFmtId="166" formatCode="#,##0.0"/>
        <alignment horizontal="right" vertical="center" wrapText="1" readingOrder="0"/>
      </ndxf>
    </rcc>
    <rfmt sheetId="1" sqref="F527" start="0" length="0">
      <dxf>
        <font>
          <sz val="13"/>
          <color rgb="FFFF0000"/>
        </font>
      </dxf>
    </rfmt>
    <rcc rId="0" sId="1" dxf="1">
      <nc r="F528">
        <f>3/5*100</f>
      </nc>
      <ndxf>
        <font>
          <sz val="13"/>
          <color rgb="FFFF0000"/>
        </font>
        <numFmt numFmtId="2" formatCode="0.00"/>
      </ndxf>
    </rcc>
    <rcc rId="0" sId="1" dxf="1">
      <nc r="F529">
        <v>1</v>
      </nc>
      <ndxf>
        <font>
          <sz val="13"/>
          <color rgb="FFFF0000"/>
        </font>
      </ndxf>
    </rcc>
    <rfmt sheetId="1" sqref="F530" start="0" length="0">
      <dxf>
        <font>
          <sz val="13"/>
          <color rgb="FFFF0000"/>
        </font>
      </dxf>
    </rfmt>
    <rfmt sheetId="1" sqref="F531" start="0" length="0">
      <dxf>
        <font>
          <b/>
          <sz val="13"/>
          <color rgb="FFFF0000"/>
        </font>
        <alignment vertical="center" readingOrder="0"/>
      </dxf>
    </rfmt>
    <rfmt sheetId="1" sqref="F532" start="0" length="0">
      <dxf>
        <font>
          <sz val="13"/>
          <color rgb="FFFF0000"/>
        </font>
      </dxf>
    </rfmt>
    <rfmt sheetId="1" sqref="F533" start="0" length="0">
      <dxf>
        <font>
          <sz val="13"/>
          <color rgb="FFFF0000"/>
        </font>
      </dxf>
    </rfmt>
    <rfmt sheetId="1" sqref="F534" start="0" length="0">
      <dxf>
        <font>
          <sz val="13"/>
          <color rgb="FFFF0000"/>
        </font>
      </dxf>
    </rfmt>
    <rcc rId="0" sId="1" dxf="1">
      <nc r="F535">
        <v>1</v>
      </nc>
      <ndxf>
        <font>
          <sz val="13"/>
          <color rgb="FFFF0000"/>
        </font>
      </ndxf>
    </rcc>
    <rfmt sheetId="1" sqref="F536" start="0" length="0">
      <dxf>
        <font>
          <sz val="13"/>
          <color rgb="FFFF0000"/>
        </font>
      </dxf>
    </rfmt>
    <rfmt sheetId="1" sqref="F537" start="0" length="0">
      <dxf>
        <font>
          <b/>
          <sz val="13"/>
          <color rgb="FFFF0000"/>
        </font>
        <alignment vertical="center" readingOrder="0"/>
      </dxf>
    </rfmt>
    <rfmt sheetId="1" sqref="F538" start="0" length="0">
      <dxf>
        <font>
          <sz val="13"/>
          <color rgb="FFFF0000"/>
        </font>
      </dxf>
    </rfmt>
    <rfmt sheetId="1" sqref="F539" start="0" length="0">
      <dxf>
        <font>
          <sz val="13"/>
          <color rgb="FFFF0000"/>
        </font>
      </dxf>
    </rfmt>
    <rcc rId="0" sId="1" dxf="1">
      <nc r="F540">
        <v>1</v>
      </nc>
      <ndxf>
        <font>
          <sz val="13"/>
          <color rgb="FFFF0000"/>
        </font>
      </ndxf>
    </rcc>
    <rfmt sheetId="1" sqref="F541" start="0" length="0">
      <dxf>
        <font>
          <sz val="13"/>
          <color rgb="FFFF0000"/>
        </font>
      </dxf>
    </rfmt>
    <rfmt sheetId="1" sqref="F542" start="0" length="0">
      <dxf>
        <font>
          <sz val="13"/>
          <color rgb="FFFF0000"/>
        </font>
      </dxf>
    </rfmt>
    <rfmt sheetId="1" sqref="F543" start="0" length="0">
      <dxf>
        <font>
          <sz val="13"/>
          <color rgb="FFFF0000"/>
        </font>
        <numFmt numFmtId="167" formatCode="0.0"/>
        <alignment horizontal="left" vertical="top" readingOrder="0"/>
      </dxf>
    </rfmt>
    <rfmt sheetId="1" sqref="F544" start="0" length="0">
      <dxf>
        <font>
          <sz val="13"/>
          <color rgb="FFFF0000"/>
        </font>
      </dxf>
    </rfmt>
    <rfmt sheetId="1" sqref="F545" start="0" length="0">
      <dxf>
        <font>
          <sz val="13"/>
          <color rgb="FFFF0000"/>
        </font>
      </dxf>
    </rfmt>
    <rfmt sheetId="1" sqref="F546" start="0" length="0">
      <dxf>
        <font>
          <sz val="13"/>
          <color rgb="FFFF0000"/>
        </font>
      </dxf>
    </rfmt>
    <rfmt sheetId="1" sqref="F547" start="0" length="0">
      <dxf>
        <font>
          <sz val="13"/>
          <color rgb="FFFF0000"/>
        </font>
      </dxf>
    </rfmt>
    <rfmt sheetId="1" sqref="F548" start="0" length="0">
      <dxf>
        <font>
          <sz val="13"/>
          <color rgb="FFFF0000"/>
        </font>
      </dxf>
    </rfmt>
    <rfmt sheetId="1" sqref="F549" start="0" length="0">
      <dxf>
        <font>
          <sz val="13"/>
          <color rgb="FFFF0000"/>
        </font>
      </dxf>
    </rfmt>
    <rcc rId="0" sId="1" dxf="1">
      <nc r="F550">
        <v>1</v>
      </nc>
      <ndxf>
        <font>
          <sz val="13"/>
          <color rgb="FFFF0000"/>
        </font>
      </ndxf>
    </rcc>
    <rfmt sheetId="1" sqref="F551" start="0" length="0">
      <dxf>
        <font>
          <sz val="13"/>
          <color rgb="FFFF0000"/>
        </font>
      </dxf>
    </rfmt>
    <rfmt sheetId="1" sqref="F552" start="0" length="0">
      <dxf>
        <font>
          <sz val="13"/>
          <color rgb="FFFF0000"/>
        </font>
      </dxf>
    </rfmt>
    <rfmt sheetId="1" sqref="F553" start="0" length="0">
      <dxf>
        <font>
          <sz val="13"/>
          <color rgb="FFFF0000"/>
        </font>
        <numFmt numFmtId="167" formatCode="0.0"/>
        <alignment horizontal="left" vertical="top" readingOrder="0"/>
      </dxf>
    </rfmt>
    <rfmt sheetId="1" sqref="F554" start="0" length="0">
      <dxf>
        <font>
          <sz val="13"/>
          <color rgb="FFFF0000"/>
        </font>
      </dxf>
    </rfmt>
    <rfmt sheetId="1" sqref="F555" start="0" length="0">
      <dxf>
        <font>
          <sz val="13"/>
          <color rgb="FFFF0000"/>
        </font>
        <numFmt numFmtId="165" formatCode="#,##0.0_ ;[Red]\-#,##0.0\ "/>
      </dxf>
    </rfmt>
    <rfmt sheetId="1" sqref="F556" start="0" length="0">
      <dxf>
        <font>
          <sz val="13"/>
          <color rgb="FFFF0000"/>
        </font>
      </dxf>
    </rfmt>
    <rfmt sheetId="1" sqref="F557" start="0" length="0">
      <dxf>
        <font>
          <sz val="13"/>
          <color rgb="FFFF0000"/>
        </font>
        <numFmt numFmtId="165" formatCode="#,##0.0_ ;[Red]\-#,##0.0\ "/>
      </dxf>
    </rfmt>
    <rcc rId="0" sId="1" dxf="1">
      <nc r="F558">
        <f>(C556+C557+C559)/(B559+B557+B556)*100</f>
      </nc>
      <ndxf>
        <font>
          <b/>
          <sz val="13"/>
          <color rgb="FFFF0000"/>
          <name val="Times New Roman"/>
          <scheme val="none"/>
        </font>
        <numFmt numFmtId="166" formatCode="#,##0.0"/>
        <alignment horizontal="right" vertical="center" wrapText="1" readingOrder="0"/>
      </ndxf>
    </rcc>
    <rcc rId="0" sId="1" dxf="1">
      <nc r="F559">
        <f>(B556+B557+B559)/B555*100</f>
      </nc>
      <ndxf>
        <font>
          <b/>
          <sz val="13"/>
          <color rgb="FFFF0000"/>
          <name val="Times New Roman"/>
          <scheme val="none"/>
        </font>
        <numFmt numFmtId="166" formatCode="#,##0.0"/>
        <alignment horizontal="right" vertical="center" wrapText="1" readingOrder="0"/>
      </ndxf>
    </rcc>
    <rfmt sheetId="1" sqref="F560" start="0" length="0">
      <dxf>
        <font>
          <b/>
          <sz val="13"/>
          <color rgb="FFFF0000"/>
        </font>
      </dxf>
    </rfmt>
    <rcc rId="0" sId="1" dxf="1">
      <nc r="F561">
        <v>4</v>
      </nc>
      <ndxf>
        <font>
          <sz val="13"/>
          <color auto="1"/>
        </font>
      </ndxf>
    </rcc>
    <rfmt sheetId="1" sqref="F562" start="0" length="0">
      <dxf>
        <font>
          <sz val="13"/>
          <color rgb="FFFF0000"/>
        </font>
      </dxf>
    </rfmt>
    <rfmt sheetId="1" sqref="F563" start="0" length="0">
      <dxf>
        <font>
          <b/>
          <sz val="13"/>
          <color rgb="FFFF0000"/>
        </font>
        <alignment vertical="center" readingOrder="0"/>
      </dxf>
    </rfmt>
    <rfmt sheetId="1" sqref="F564" start="0" length="0">
      <dxf>
        <font>
          <sz val="13"/>
          <color rgb="FFFF0000"/>
        </font>
      </dxf>
    </rfmt>
    <rfmt sheetId="1" sqref="F565" start="0" length="0">
      <dxf>
        <font>
          <sz val="13"/>
          <color rgb="FFFF0000"/>
        </font>
      </dxf>
    </rfmt>
    <rfmt sheetId="1" sqref="F566" start="0" length="0">
      <dxf>
        <font>
          <sz val="13"/>
          <color rgb="FFFF0000"/>
        </font>
      </dxf>
    </rfmt>
    <rfmt sheetId="1" sqref="F567" start="0" length="0">
      <dxf>
        <font>
          <sz val="13"/>
          <color rgb="FFFF0000"/>
        </font>
      </dxf>
    </rfmt>
    <rfmt sheetId="1" sqref="F568" start="0" length="0">
      <dxf>
        <font>
          <b/>
          <sz val="13"/>
          <color rgb="FFFF0000"/>
        </font>
        <alignment vertical="center" readingOrder="0"/>
      </dxf>
    </rfmt>
    <rfmt sheetId="1" sqref="F569" start="0" length="0">
      <dxf>
        <font>
          <sz val="13"/>
          <color rgb="FFFF0000"/>
        </font>
      </dxf>
    </rfmt>
    <rfmt sheetId="1" sqref="F570" start="0" length="0">
      <dxf>
        <font>
          <sz val="13"/>
          <color rgb="FFFF0000"/>
        </font>
      </dxf>
    </rfmt>
    <rfmt sheetId="1" sqref="F571" start="0" length="0">
      <dxf>
        <font>
          <sz val="13"/>
          <color rgb="FFFF0000"/>
        </font>
      </dxf>
    </rfmt>
    <rfmt sheetId="1" sqref="F572" start="0" length="0">
      <dxf>
        <font>
          <sz val="13"/>
          <color rgb="FFFF0000"/>
        </font>
      </dxf>
    </rfmt>
    <rfmt sheetId="1" sqref="F573" start="0" length="0">
      <dxf>
        <font>
          <b/>
          <sz val="13"/>
          <color rgb="FFFF0000"/>
        </font>
        <alignment vertical="center" readingOrder="0"/>
      </dxf>
    </rfmt>
    <rfmt sheetId="1" sqref="F574" start="0" length="0">
      <dxf>
        <font>
          <sz val="13"/>
          <color rgb="FFFF0000"/>
        </font>
      </dxf>
    </rfmt>
    <rfmt sheetId="1" sqref="F575" start="0" length="0">
      <dxf>
        <font>
          <sz val="13"/>
          <color rgb="FFFF0000"/>
        </font>
      </dxf>
    </rfmt>
    <rfmt sheetId="1" sqref="F576" start="0" length="0">
      <dxf>
        <font>
          <sz val="13"/>
          <color rgb="FFFF0000"/>
        </font>
      </dxf>
    </rfmt>
    <rfmt sheetId="1" sqref="F577" start="0" length="0">
      <dxf>
        <font>
          <sz val="13"/>
          <color rgb="FFFF0000"/>
        </font>
      </dxf>
    </rfmt>
    <rfmt sheetId="1" sqref="F578" start="0" length="0">
      <dxf>
        <font>
          <b/>
          <sz val="13"/>
          <color rgb="FFFF0000"/>
        </font>
        <alignment vertical="center" readingOrder="0"/>
      </dxf>
    </rfmt>
    <rfmt sheetId="1" sqref="F579" start="0" length="0">
      <dxf>
        <font>
          <sz val="13"/>
          <color rgb="FFFF0000"/>
        </font>
      </dxf>
    </rfmt>
    <rfmt sheetId="1" sqref="F580" start="0" length="0">
      <dxf>
        <font>
          <sz val="13"/>
          <color rgb="FFFF0000"/>
        </font>
      </dxf>
    </rfmt>
    <rfmt sheetId="1" sqref="F581" start="0" length="0">
      <dxf>
        <font>
          <sz val="13"/>
          <color rgb="FFFF0000"/>
        </font>
        <numFmt numFmtId="165" formatCode="#,##0.0_ ;[Red]\-#,##0.0\ "/>
      </dxf>
    </rfmt>
    <rfmt sheetId="1" sqref="F582" start="0" length="0">
      <dxf>
        <font>
          <sz val="13"/>
          <color rgb="FFFF0000"/>
        </font>
      </dxf>
    </rfmt>
    <rfmt sheetId="1" sqref="F583" start="0" length="0">
      <dxf>
        <font>
          <sz val="13"/>
          <color rgb="FFFF0000"/>
        </font>
        <numFmt numFmtId="165" formatCode="#,##0.0_ ;[Red]\-#,##0.0\ "/>
      </dxf>
    </rfmt>
    <rcc rId="0" sId="1" dxf="1">
      <nc r="F584">
        <f>(C582+C583+C585)/(B585+B583+B582)*100</f>
      </nc>
      <ndxf>
        <font>
          <b/>
          <sz val="13"/>
          <color auto="1"/>
          <name val="Times New Roman"/>
          <scheme val="none"/>
        </font>
        <numFmt numFmtId="166" formatCode="#,##0.0"/>
        <alignment horizontal="right" vertical="center" wrapText="1" readingOrder="0"/>
      </ndxf>
    </rcc>
    <rcc rId="0" sId="1" dxf="1">
      <nc r="F585">
        <f>(B582+B583+B585)/B581*100</f>
      </nc>
      <ndxf>
        <font>
          <b/>
          <sz val="13"/>
          <color auto="1"/>
          <name val="Times New Roman"/>
          <scheme val="none"/>
        </font>
        <numFmt numFmtId="166" formatCode="#,##0.0"/>
        <alignment horizontal="right" vertical="center" wrapText="1" readingOrder="0"/>
      </ndxf>
    </rcc>
    <rfmt sheetId="1" sqref="F586" start="0" length="0">
      <dxf>
        <font>
          <sz val="13"/>
          <color rgb="FFFF0000"/>
        </font>
      </dxf>
    </rfmt>
    <rfmt sheetId="1" sqref="F587" start="0" length="0">
      <dxf>
        <font>
          <sz val="13"/>
          <color rgb="FFFF0000"/>
        </font>
      </dxf>
    </rfmt>
    <rcc rId="0" sId="1" dxf="1">
      <nc r="F588">
        <f>8/11*100</f>
      </nc>
      <ndxf>
        <font>
          <sz val="13"/>
          <color rgb="FFFF0000"/>
        </font>
        <numFmt numFmtId="167" formatCode="0.0"/>
        <alignment horizontal="center" vertical="top" readingOrder="0"/>
      </ndxf>
    </rcc>
    <rfmt sheetId="1" sqref="F589" start="0" length="0">
      <dxf>
        <font>
          <sz val="13"/>
          <color rgb="FFFF0000"/>
        </font>
        <alignment vertical="center" readingOrder="0"/>
      </dxf>
    </rfmt>
    <rfmt sheetId="1" sqref="F590" start="0" length="0">
      <dxf>
        <font>
          <sz val="13"/>
          <color rgb="FFFF0000"/>
        </font>
      </dxf>
    </rfmt>
    <rfmt sheetId="1" sqref="F591" start="0" length="0">
      <dxf>
        <font>
          <sz val="13"/>
          <color rgb="FFFF0000"/>
        </font>
      </dxf>
    </rfmt>
    <rfmt sheetId="1" sqref="F592" start="0" length="0">
      <dxf>
        <font>
          <sz val="13"/>
          <color rgb="FFFF0000"/>
        </font>
      </dxf>
    </rfmt>
    <rfmt sheetId="1" sqref="F593" start="0" length="0">
      <dxf>
        <font>
          <sz val="13"/>
          <color rgb="FFFF0000"/>
        </font>
        <alignment vertical="top" wrapText="1" readingOrder="0"/>
      </dxf>
    </rfmt>
    <rfmt sheetId="1" sqref="F594" start="0" length="0">
      <dxf>
        <font>
          <sz val="13"/>
          <color rgb="FFFF0000"/>
        </font>
        <alignment vertical="center" readingOrder="0"/>
      </dxf>
    </rfmt>
    <rfmt sheetId="1" sqref="F595" start="0" length="0">
      <dxf>
        <font>
          <sz val="13"/>
          <color rgb="FFFF0000"/>
        </font>
      </dxf>
    </rfmt>
    <rfmt sheetId="1" sqref="F596" start="0" length="0">
      <dxf>
        <font>
          <sz val="13"/>
          <color rgb="FFFF0000"/>
        </font>
      </dxf>
    </rfmt>
    <rfmt sheetId="1" sqref="F597" start="0" length="0">
      <dxf>
        <font>
          <sz val="13"/>
          <color rgb="FFFF0000"/>
        </font>
      </dxf>
    </rfmt>
    <rfmt sheetId="1" sqref="F598" start="0" length="0">
      <dxf>
        <font>
          <b/>
          <sz val="18"/>
          <color rgb="FFFF0000"/>
        </font>
        <alignment vertical="center" readingOrder="0"/>
      </dxf>
    </rfmt>
    <rfmt sheetId="1" sqref="F599" start="0" length="0">
      <dxf>
        <font>
          <sz val="13"/>
          <color rgb="FFFF0000"/>
        </font>
        <alignment vertical="center" readingOrder="0"/>
      </dxf>
    </rfmt>
    <rfmt sheetId="1" sqref="F600" start="0" length="0">
      <dxf>
        <font>
          <sz val="13"/>
          <color rgb="FFFF0000"/>
        </font>
      </dxf>
    </rfmt>
    <rfmt sheetId="1" sqref="F601" start="0" length="0">
      <dxf>
        <font>
          <sz val="13"/>
          <color rgb="FFFF0000"/>
        </font>
      </dxf>
    </rfmt>
    <rfmt sheetId="1" sqref="F602" start="0" length="0">
      <dxf>
        <font>
          <sz val="13"/>
          <color rgb="FFFF0000"/>
        </font>
      </dxf>
    </rfmt>
    <rfmt sheetId="1" sqref="F603" start="0" length="0">
      <dxf>
        <font>
          <b/>
          <sz val="18"/>
          <color rgb="FFFF0000"/>
        </font>
        <alignment vertical="center" readingOrder="0"/>
      </dxf>
    </rfmt>
    <rfmt sheetId="1" sqref="F604" start="0" length="0">
      <dxf>
        <font>
          <sz val="13"/>
          <color rgb="FFFF0000"/>
        </font>
        <alignment vertical="center" readingOrder="0"/>
      </dxf>
    </rfmt>
    <rfmt sheetId="1" sqref="F605" start="0" length="0">
      <dxf>
        <font>
          <sz val="13"/>
          <color rgb="FFFF0000"/>
        </font>
      </dxf>
    </rfmt>
    <rfmt sheetId="1" sqref="F606" start="0" length="0">
      <dxf>
        <font>
          <sz val="13"/>
          <color rgb="FFFF0000"/>
        </font>
      </dxf>
    </rfmt>
    <rfmt sheetId="1" sqref="F607" start="0" length="0">
      <dxf>
        <font>
          <sz val="13"/>
          <color rgb="FFFF0000"/>
        </font>
      </dxf>
    </rfmt>
    <rfmt sheetId="1" sqref="F608" start="0" length="0">
      <dxf>
        <font>
          <sz val="13"/>
          <color rgb="FFFF0000"/>
        </font>
      </dxf>
    </rfmt>
    <rfmt sheetId="1" sqref="F609" start="0" length="0">
      <dxf>
        <font>
          <sz val="13"/>
          <color rgb="FFFF0000"/>
        </font>
        <alignment vertical="center" readingOrder="0"/>
      </dxf>
    </rfmt>
    <rfmt sheetId="1" sqref="F610" start="0" length="0">
      <dxf>
        <font>
          <sz val="13"/>
          <color rgb="FFFF0000"/>
        </font>
      </dxf>
    </rfmt>
    <rfmt sheetId="1" sqref="F611" start="0" length="0">
      <dxf>
        <font>
          <sz val="13"/>
          <color rgb="FFFF0000"/>
        </font>
      </dxf>
    </rfmt>
    <rfmt sheetId="1" sqref="F612" start="0" length="0">
      <dxf>
        <font>
          <sz val="13"/>
          <color rgb="FFFF0000"/>
        </font>
      </dxf>
    </rfmt>
    <rfmt sheetId="1" sqref="F613" start="0" length="0">
      <dxf>
        <font>
          <sz val="13"/>
          <color rgb="FFFF0000"/>
        </font>
      </dxf>
    </rfmt>
    <rfmt sheetId="1" sqref="F614" start="0" length="0">
      <dxf>
        <font>
          <sz val="13"/>
          <color rgb="FFFF0000"/>
        </font>
        <alignment vertical="center" readingOrder="0"/>
      </dxf>
    </rfmt>
    <rfmt sheetId="1" sqref="F615" start="0" length="0">
      <dxf>
        <font>
          <sz val="13"/>
          <color rgb="FFFF0000"/>
        </font>
      </dxf>
    </rfmt>
    <rfmt sheetId="1" sqref="F616" start="0" length="0">
      <dxf>
        <font>
          <sz val="13"/>
          <color rgb="FFFF0000"/>
        </font>
      </dxf>
    </rfmt>
    <rfmt sheetId="1" sqref="F617" start="0" length="0">
      <dxf>
        <font>
          <sz val="13"/>
          <color rgb="FFFF0000"/>
        </font>
      </dxf>
    </rfmt>
    <rfmt sheetId="1" sqref="F618" start="0" length="0">
      <dxf>
        <font>
          <sz val="13"/>
          <color rgb="FFFF0000"/>
        </font>
      </dxf>
    </rfmt>
    <rfmt sheetId="1" sqref="F619" start="0" length="0">
      <dxf>
        <font>
          <b/>
          <sz val="18"/>
          <color rgb="FFFF0000"/>
        </font>
        <alignment vertical="center" readingOrder="0"/>
      </dxf>
    </rfmt>
    <rfmt sheetId="1" sqref="F620" start="0" length="0">
      <dxf>
        <font>
          <sz val="13"/>
          <color rgb="FFFF0000"/>
        </font>
      </dxf>
    </rfmt>
    <rfmt sheetId="1" sqref="F621" start="0" length="0">
      <dxf>
        <font>
          <sz val="13"/>
          <color rgb="FFFF0000"/>
        </font>
      </dxf>
    </rfmt>
    <rfmt sheetId="1" sqref="F622" start="0" length="0">
      <dxf>
        <font>
          <sz val="13"/>
          <color rgb="FFFF0000"/>
        </font>
      </dxf>
    </rfmt>
    <rfmt sheetId="1" sqref="F623" start="0" length="0">
      <dxf>
        <font>
          <sz val="13"/>
          <color rgb="FFFF0000"/>
        </font>
      </dxf>
    </rfmt>
    <rfmt sheetId="1" sqref="F624" start="0" length="0">
      <dxf>
        <font>
          <sz val="13"/>
          <color rgb="FFFF0000"/>
        </font>
      </dxf>
    </rfmt>
    <rfmt sheetId="1" sqref="F625" start="0" length="0">
      <dxf>
        <font>
          <sz val="13"/>
          <color rgb="FFFF0000"/>
        </font>
      </dxf>
    </rfmt>
    <rfmt sheetId="1" sqref="F626" start="0" length="0">
      <dxf>
        <font>
          <sz val="13"/>
          <color rgb="FFFF0000"/>
        </font>
      </dxf>
    </rfmt>
    <rfmt sheetId="1" sqref="F627" start="0" length="0">
      <dxf>
        <font>
          <sz val="13"/>
          <color rgb="FFFF0000"/>
        </font>
      </dxf>
    </rfmt>
    <rfmt sheetId="1" sqref="F628" start="0" length="0">
      <dxf>
        <font>
          <sz val="13"/>
          <color rgb="FFFF0000"/>
        </font>
      </dxf>
    </rfmt>
    <rfmt sheetId="1" sqref="F629" start="0" length="0">
      <dxf>
        <font>
          <sz val="13"/>
          <color rgb="FFFF0000"/>
        </font>
      </dxf>
    </rfmt>
    <rfmt sheetId="1" sqref="F630" start="0" length="0">
      <dxf>
        <font>
          <b/>
          <sz val="18"/>
          <color rgb="FFFF0000"/>
        </font>
        <alignment vertical="center" readingOrder="0"/>
      </dxf>
    </rfmt>
    <rfmt sheetId="1" sqref="F631" start="0" length="0">
      <dxf>
        <font>
          <sz val="13"/>
          <color rgb="FFFF0000"/>
        </font>
      </dxf>
    </rfmt>
    <rfmt sheetId="1" sqref="F632" start="0" length="0">
      <dxf>
        <font>
          <sz val="13"/>
          <color rgb="FFFF0000"/>
        </font>
      </dxf>
    </rfmt>
    <rfmt sheetId="1" sqref="F633" start="0" length="0">
      <dxf>
        <font>
          <sz val="13"/>
          <color rgb="FFFF0000"/>
        </font>
      </dxf>
    </rfmt>
    <rfmt sheetId="1" sqref="F634" start="0" length="0">
      <dxf>
        <font>
          <sz val="13"/>
          <color rgb="FFFF0000"/>
        </font>
      </dxf>
    </rfmt>
    <rfmt sheetId="1" sqref="F635" start="0" length="0">
      <dxf>
        <font>
          <b/>
          <sz val="18"/>
          <color rgb="FFFF0000"/>
        </font>
        <alignment vertical="center" readingOrder="0"/>
      </dxf>
    </rfmt>
    <rfmt sheetId="1" sqref="F636" start="0" length="0">
      <dxf>
        <font>
          <sz val="13"/>
          <color rgb="FFFF0000"/>
        </font>
      </dxf>
    </rfmt>
    <rfmt sheetId="1" sqref="F637" start="0" length="0">
      <dxf>
        <font>
          <sz val="13"/>
          <color rgb="FFFF0000"/>
        </font>
      </dxf>
    </rfmt>
    <rfmt sheetId="1" sqref="F638" start="0" length="0">
      <dxf>
        <font>
          <sz val="13"/>
          <color rgb="FFFF0000"/>
        </font>
      </dxf>
    </rfmt>
    <rfmt sheetId="1" sqref="F639" start="0" length="0">
      <dxf>
        <font>
          <sz val="13"/>
          <color rgb="FFFF0000"/>
        </font>
      </dxf>
    </rfmt>
    <rfmt sheetId="1" sqref="F640" start="0" length="0">
      <dxf>
        <font>
          <b/>
          <sz val="18"/>
          <color rgb="FFFF0000"/>
        </font>
        <alignment vertical="center" readingOrder="0"/>
      </dxf>
    </rfmt>
    <rfmt sheetId="1" sqref="F641" start="0" length="0">
      <dxf>
        <font>
          <sz val="13"/>
          <color rgb="FFFF0000"/>
        </font>
      </dxf>
    </rfmt>
    <rfmt sheetId="1" sqref="F642" start="0" length="0">
      <dxf>
        <font>
          <sz val="13"/>
          <color rgb="FFFF0000"/>
        </font>
      </dxf>
    </rfmt>
    <rfmt sheetId="1" sqref="F643" start="0" length="0">
      <dxf>
        <font>
          <sz val="13"/>
          <color rgb="FFFF0000"/>
        </font>
      </dxf>
    </rfmt>
    <rfmt sheetId="1" sqref="F644" start="0" length="0">
      <dxf>
        <font>
          <sz val="13"/>
          <color rgb="FFFF0000"/>
        </font>
      </dxf>
    </rfmt>
    <rfmt sheetId="1" sqref="F645" start="0" length="0">
      <dxf>
        <font>
          <b/>
          <sz val="13"/>
          <color rgb="FFFF0000"/>
          <name val="Times New Roman"/>
          <scheme val="none"/>
        </font>
        <numFmt numFmtId="166" formatCode="#,##0.0"/>
        <alignment horizontal="right" vertical="center" wrapText="1" readingOrder="0"/>
      </dxf>
    </rfmt>
    <rfmt sheetId="1" sqref="F646" start="0" length="0">
      <dxf>
        <font>
          <sz val="14"/>
          <color rgb="FFFF0000"/>
        </font>
      </dxf>
    </rfmt>
    <rfmt sheetId="1" sqref="F647" start="0" length="0">
      <dxf>
        <font>
          <b/>
          <sz val="13"/>
          <color rgb="FFFF0000"/>
          <name val="Times New Roman"/>
          <scheme val="none"/>
        </font>
        <numFmt numFmtId="166" formatCode="#,##0.0"/>
        <alignment horizontal="right" vertical="center" wrapText="1" readingOrder="0"/>
      </dxf>
    </rfmt>
    <rcc rId="0" sId="1" dxf="1">
      <nc r="F648">
        <f>(B646+B647+B649)/B645*100</f>
      </nc>
      <ndxf>
        <font>
          <b/>
          <sz val="13"/>
          <color rgb="FFFF0000"/>
          <name val="Times New Roman"/>
          <scheme val="none"/>
        </font>
        <numFmt numFmtId="166" formatCode="#,##0.0"/>
        <alignment horizontal="right" vertical="center" wrapText="1" readingOrder="0"/>
      </ndxf>
    </rcc>
    <rcc rId="0" sId="1" dxf="1">
      <nc r="F649">
        <f>SUM(C646+C647+C649)/(B646+B647+B649)*100</f>
      </nc>
      <ndxf>
        <font>
          <b/>
          <sz val="13"/>
          <color rgb="FFFF0000"/>
          <name val="Times New Roman"/>
          <scheme val="none"/>
        </font>
        <numFmt numFmtId="166" formatCode="#,##0.0"/>
        <alignment horizontal="right" vertical="center" wrapText="1" readingOrder="0"/>
      </ndxf>
    </rcc>
    <rfmt sheetId="1" sqref="F650" start="0" length="0">
      <dxf>
        <font>
          <sz val="13"/>
          <color rgb="FFFF0000"/>
        </font>
      </dxf>
    </rfmt>
    <rfmt sheetId="1" sqref="F651" start="0" length="0">
      <dxf>
        <font>
          <sz val="13"/>
          <color rgb="FFFF0000"/>
        </font>
      </dxf>
    </rfmt>
    <rcc rId="0" sId="1" dxf="1">
      <nc r="F652">
        <f>7/12*100</f>
      </nc>
      <ndxf>
        <font>
          <b/>
          <sz val="13"/>
          <color auto="1"/>
        </font>
        <numFmt numFmtId="167" formatCode="0.0"/>
      </ndxf>
    </rcc>
    <rfmt sheetId="1" sqref="F653" start="0" length="0">
      <dxf>
        <font>
          <sz val="13"/>
          <color rgb="FFFF0000"/>
        </font>
      </dxf>
    </rfmt>
    <rfmt sheetId="1" sqref="F654" start="0" length="0">
      <dxf>
        <font>
          <b/>
          <sz val="13"/>
          <color rgb="FFFF0000"/>
        </font>
        <alignment vertical="center" readingOrder="0"/>
      </dxf>
    </rfmt>
    <rfmt sheetId="1" sqref="F655" start="0" length="0">
      <dxf>
        <font>
          <sz val="13"/>
          <color rgb="FFFF0000"/>
        </font>
      </dxf>
    </rfmt>
    <rfmt sheetId="1" sqref="F656" start="0" length="0">
      <dxf>
        <font>
          <sz val="13"/>
          <color rgb="FFFF0000"/>
        </font>
      </dxf>
    </rfmt>
    <rfmt sheetId="1" sqref="F657" start="0" length="0">
      <dxf>
        <font>
          <b/>
          <sz val="13"/>
          <color rgb="FFFF0000"/>
        </font>
      </dxf>
    </rfmt>
    <rfmt sheetId="1" sqref="F658" start="0" length="0">
      <dxf>
        <font>
          <sz val="13"/>
          <color rgb="FFFF0000"/>
        </font>
      </dxf>
    </rfmt>
    <rfmt sheetId="1" sqref="F659" start="0" length="0">
      <dxf>
        <font>
          <b/>
          <sz val="13"/>
          <color rgb="FFFF0000"/>
        </font>
        <alignment vertical="center" readingOrder="0"/>
      </dxf>
    </rfmt>
    <rfmt sheetId="1" sqref="F660" start="0" length="0">
      <dxf>
        <font>
          <sz val="13"/>
          <color rgb="FFFF0000"/>
        </font>
      </dxf>
    </rfmt>
    <rfmt sheetId="1" sqref="F661" start="0" length="0">
      <dxf>
        <font>
          <sz val="13"/>
          <color rgb="FFFF0000"/>
        </font>
      </dxf>
    </rfmt>
    <rfmt sheetId="1" sqref="F662" start="0" length="0">
      <dxf>
        <font>
          <b/>
          <sz val="13"/>
          <color rgb="FFFF0000"/>
        </font>
      </dxf>
    </rfmt>
    <rfmt sheetId="1" sqref="F663" start="0" length="0">
      <dxf>
        <font>
          <sz val="13"/>
          <color rgb="FFFF0000"/>
        </font>
      </dxf>
    </rfmt>
    <rfmt sheetId="1" sqref="F664" start="0" length="0">
      <dxf>
        <font>
          <b/>
          <sz val="13"/>
          <color rgb="FFFF0000"/>
        </font>
        <alignment vertical="center" readingOrder="0"/>
      </dxf>
    </rfmt>
    <rfmt sheetId="1" sqref="F665" start="0" length="0">
      <dxf>
        <font>
          <sz val="13"/>
          <color rgb="FFFF0000"/>
        </font>
      </dxf>
    </rfmt>
    <rfmt sheetId="1" sqref="F666" start="0" length="0">
      <dxf>
        <font>
          <sz val="13"/>
          <color rgb="FFFF0000"/>
        </font>
      </dxf>
    </rfmt>
    <rfmt sheetId="1" sqref="F667" start="0" length="0">
      <dxf>
        <font>
          <b/>
          <sz val="13"/>
          <color rgb="FFFF0000"/>
        </font>
      </dxf>
    </rfmt>
    <rfmt sheetId="1" sqref="F668" start="0" length="0">
      <dxf>
        <font>
          <sz val="13"/>
          <color rgb="FFFF0000"/>
        </font>
      </dxf>
    </rfmt>
    <rfmt sheetId="1" sqref="F669" start="0" length="0">
      <dxf>
        <font>
          <b/>
          <sz val="13"/>
          <color rgb="FFFF0000"/>
        </font>
        <alignment vertical="center" readingOrder="0"/>
      </dxf>
    </rfmt>
    <rfmt sheetId="1" sqref="F670" start="0" length="0">
      <dxf>
        <font>
          <sz val="13"/>
          <color rgb="FFFF0000"/>
        </font>
      </dxf>
    </rfmt>
    <rfmt sheetId="1" sqref="F671" start="0" length="0">
      <dxf>
        <font>
          <sz val="13"/>
          <color rgb="FFFF0000"/>
        </font>
      </dxf>
    </rfmt>
    <rfmt sheetId="1" sqref="F672" start="0" length="0">
      <dxf>
        <font>
          <sz val="13"/>
          <color rgb="FFFF0000"/>
        </font>
      </dxf>
    </rfmt>
    <rfmt sheetId="1" sqref="F673" start="0" length="0">
      <dxf>
        <font>
          <sz val="13"/>
          <color rgb="FFFF0000"/>
        </font>
      </dxf>
    </rfmt>
    <rfmt sheetId="1" sqref="F674" start="0" length="0">
      <dxf>
        <font>
          <b/>
          <sz val="13"/>
          <color rgb="FFFF0000"/>
        </font>
        <alignment vertical="center" readingOrder="0"/>
      </dxf>
    </rfmt>
    <rfmt sheetId="1" sqref="F675" start="0" length="0">
      <dxf>
        <font>
          <sz val="13"/>
          <color rgb="FFFF0000"/>
        </font>
      </dxf>
    </rfmt>
    <rfmt sheetId="1" sqref="F676" start="0" length="0">
      <dxf>
        <font>
          <sz val="13"/>
          <color rgb="FFFF0000"/>
        </font>
      </dxf>
    </rfmt>
    <rfmt sheetId="1" sqref="F677" start="0" length="0">
      <dxf>
        <font>
          <sz val="13"/>
          <color rgb="FFFF0000"/>
        </font>
      </dxf>
    </rfmt>
    <rfmt sheetId="1" sqref="F678" start="0" length="0">
      <dxf>
        <font>
          <sz val="13"/>
          <color rgb="FFFF0000"/>
        </font>
      </dxf>
    </rfmt>
    <rfmt sheetId="1" sqref="F679" start="0" length="0">
      <dxf>
        <font>
          <b/>
          <sz val="13"/>
          <color rgb="FFFF0000"/>
        </font>
        <alignment vertical="center" readingOrder="0"/>
      </dxf>
    </rfmt>
    <rfmt sheetId="1" sqref="F680" start="0" length="0">
      <dxf>
        <font>
          <sz val="13"/>
          <color rgb="FFFF0000"/>
        </font>
      </dxf>
    </rfmt>
    <rfmt sheetId="1" sqref="F681" start="0" length="0">
      <dxf>
        <font>
          <sz val="13"/>
          <color rgb="FFFF0000"/>
        </font>
      </dxf>
    </rfmt>
    <rfmt sheetId="1" sqref="F682" start="0" length="0">
      <dxf>
        <font>
          <sz val="13"/>
          <color rgb="FFFF0000"/>
        </font>
      </dxf>
    </rfmt>
    <rfmt sheetId="1" sqref="F683" start="0" length="0">
      <dxf>
        <font>
          <sz val="13"/>
          <color rgb="FFFF0000"/>
        </font>
      </dxf>
    </rfmt>
    <rfmt sheetId="1" sqref="F684" start="0" length="0">
      <dxf>
        <font>
          <b/>
          <sz val="13"/>
          <color rgb="FFFF0000"/>
        </font>
        <alignment vertical="center" readingOrder="0"/>
      </dxf>
    </rfmt>
    <rfmt sheetId="1" sqref="F685" start="0" length="0">
      <dxf>
        <font>
          <sz val="13"/>
          <color rgb="FFFF0000"/>
        </font>
      </dxf>
    </rfmt>
    <rfmt sheetId="1" sqref="F686" start="0" length="0">
      <dxf>
        <font>
          <sz val="13"/>
          <color rgb="FFFF0000"/>
        </font>
      </dxf>
    </rfmt>
    <rfmt sheetId="1" sqref="F687" start="0" length="0">
      <dxf>
        <font>
          <sz val="13"/>
          <color rgb="FFFF0000"/>
        </font>
      </dxf>
    </rfmt>
    <rfmt sheetId="1" sqref="F688" start="0" length="0">
      <dxf>
        <font>
          <b/>
          <sz val="13"/>
          <color rgb="FFFF0000"/>
        </font>
      </dxf>
    </rfmt>
    <rfmt sheetId="1" sqref="F689" start="0" length="0">
      <dxf>
        <font>
          <sz val="13"/>
          <color rgb="FFFF0000"/>
        </font>
      </dxf>
    </rfmt>
    <rfmt sheetId="1" sqref="F690" start="0" length="0">
      <dxf>
        <font>
          <b/>
          <sz val="13"/>
          <color rgb="FFFF0000"/>
        </font>
        <alignment vertical="center" readingOrder="0"/>
      </dxf>
    </rfmt>
    <rfmt sheetId="1" sqref="F691" start="0" length="0">
      <dxf>
        <font>
          <sz val="13"/>
          <color rgb="FFFF0000"/>
        </font>
      </dxf>
    </rfmt>
    <rfmt sheetId="1" sqref="F692" start="0" length="0">
      <dxf>
        <font>
          <sz val="13"/>
          <color rgb="FFFF0000"/>
        </font>
      </dxf>
    </rfmt>
    <rfmt sheetId="1" sqref="F693" start="0" length="0">
      <dxf>
        <font>
          <b/>
          <sz val="13"/>
          <color rgb="FFFF0000"/>
        </font>
      </dxf>
    </rfmt>
    <rfmt sheetId="1" sqref="F694" start="0" length="0">
      <dxf>
        <font>
          <sz val="13"/>
          <color rgb="FFFF0000"/>
        </font>
      </dxf>
    </rfmt>
    <rfmt sheetId="1" sqref="F695" start="0" length="0">
      <dxf>
        <font>
          <b/>
          <sz val="13"/>
          <color rgb="FFFF0000"/>
        </font>
        <alignment vertical="center" readingOrder="0"/>
      </dxf>
    </rfmt>
    <rfmt sheetId="1" sqref="F696" start="0" length="0">
      <dxf>
        <font>
          <sz val="13"/>
          <color rgb="FFFF0000"/>
        </font>
      </dxf>
    </rfmt>
    <rfmt sheetId="1" sqref="F697" start="0" length="0">
      <dxf>
        <font>
          <sz val="13"/>
          <color rgb="FFFF0000"/>
        </font>
      </dxf>
    </rfmt>
    <rfmt sheetId="1" sqref="F698" start="0" length="0">
      <dxf>
        <font>
          <sz val="13"/>
          <color rgb="FFFF0000"/>
        </font>
      </dxf>
    </rfmt>
    <rfmt sheetId="1" sqref="F699" start="0" length="0">
      <dxf>
        <font>
          <sz val="13"/>
          <color rgb="FFFF0000"/>
        </font>
      </dxf>
    </rfmt>
    <rfmt sheetId="1" sqref="F700" start="0" length="0">
      <dxf>
        <font>
          <b/>
          <sz val="13"/>
          <color rgb="FFFF0000"/>
        </font>
        <alignment vertical="center" readingOrder="0"/>
      </dxf>
    </rfmt>
    <rfmt sheetId="1" sqref="F701" start="0" length="0">
      <dxf>
        <font>
          <sz val="13"/>
          <color rgb="FFFF0000"/>
        </font>
      </dxf>
    </rfmt>
    <rfmt sheetId="1" sqref="F702" start="0" length="0">
      <dxf>
        <font>
          <sz val="13"/>
          <color rgb="FFFF0000"/>
        </font>
      </dxf>
    </rfmt>
    <rfmt sheetId="1" sqref="F703" start="0" length="0">
      <dxf>
        <font>
          <sz val="13"/>
          <color rgb="FFFF0000"/>
        </font>
      </dxf>
    </rfmt>
    <rfmt sheetId="1" sqref="F704" start="0" length="0">
      <dxf>
        <font>
          <b/>
          <sz val="13"/>
          <color rgb="FFFF0000"/>
        </font>
      </dxf>
    </rfmt>
    <rfmt sheetId="1" sqref="F705" start="0" length="0">
      <dxf>
        <font>
          <sz val="13"/>
          <color rgb="FFFF0000"/>
        </font>
      </dxf>
    </rfmt>
    <rfmt sheetId="1" sqref="F706" start="0" length="0">
      <dxf>
        <font>
          <b/>
          <sz val="13"/>
          <color rgb="FFFF0000"/>
        </font>
        <alignment vertical="center" readingOrder="0"/>
      </dxf>
    </rfmt>
    <rfmt sheetId="1" sqref="F707" start="0" length="0">
      <dxf>
        <font>
          <sz val="13"/>
          <color rgb="FFFF0000"/>
        </font>
      </dxf>
    </rfmt>
    <rfmt sheetId="1" sqref="F708" start="0" length="0">
      <dxf>
        <font>
          <sz val="13"/>
          <color rgb="FFFF0000"/>
        </font>
      </dxf>
    </rfmt>
    <rfmt sheetId="1" sqref="F709" start="0" length="0">
      <dxf>
        <font>
          <b/>
          <sz val="13"/>
          <color rgb="FFFF0000"/>
        </font>
      </dxf>
    </rfmt>
    <rfmt sheetId="1" sqref="F710" start="0" length="0">
      <dxf>
        <font>
          <sz val="13"/>
          <color rgb="FFFF0000"/>
        </font>
      </dxf>
    </rfmt>
    <rfmt sheetId="1" sqref="F711" start="0" length="0">
      <dxf>
        <font>
          <b/>
          <sz val="13"/>
          <color rgb="FFFF0000"/>
        </font>
        <alignment vertical="center" readingOrder="0"/>
      </dxf>
    </rfmt>
    <rfmt sheetId="1" sqref="F712" start="0" length="0">
      <dxf>
        <font>
          <sz val="13"/>
          <color rgb="FFFF0000"/>
        </font>
      </dxf>
    </rfmt>
    <rfmt sheetId="1" sqref="F713" start="0" length="0">
      <dxf>
        <font>
          <sz val="13"/>
          <color rgb="FFFF0000"/>
        </font>
      </dxf>
    </rfmt>
    <rfmt sheetId="1" sqref="F714" start="0" length="0">
      <dxf>
        <font>
          <sz val="13"/>
          <color rgb="FFFF0000"/>
        </font>
      </dxf>
    </rfmt>
    <rfmt sheetId="1" sqref="F715" start="0" length="0">
      <dxf>
        <font>
          <sz val="13"/>
          <color rgb="FFFF0000"/>
        </font>
      </dxf>
    </rfmt>
    <rcc rId="0" sId="1" dxf="1">
      <nc r="F716">
        <f>(C716+C715)/(B716+B715)*100</f>
      </nc>
      <ndxf>
        <font>
          <sz val="13"/>
          <color auto="1"/>
        </font>
        <numFmt numFmtId="167" formatCode="0.0"/>
        <alignment horizontal="center" vertical="top" readingOrder="0"/>
      </ndxf>
    </rcc>
    <rfmt sheetId="1" sqref="F717" start="0" length="0">
      <dxf>
        <font>
          <sz val="13"/>
          <color rgb="FFFF0000"/>
        </font>
        <numFmt numFmtId="167" formatCode="0.0"/>
      </dxf>
    </rfmt>
    <rcc rId="0" sId="1" dxf="1">
      <nc r="F718">
        <f>(B716+B715)/B714*100</f>
      </nc>
      <ndxf>
        <font>
          <sz val="13"/>
          <color auto="1"/>
        </font>
        <numFmt numFmtId="167" formatCode="0.0"/>
        <alignment horizontal="center" vertical="center" readingOrder="0"/>
      </ndxf>
    </rcc>
    <rfmt sheetId="1" sqref="F719" start="0" length="0">
      <dxf>
        <font>
          <sz val="13"/>
          <color auto="1"/>
        </font>
        <numFmt numFmtId="167" formatCode="0.0"/>
        <alignment horizontal="center" vertical="center" readingOrder="0"/>
      </dxf>
    </rfmt>
    <rfmt sheetId="1" sqref="F720" start="0" length="0">
      <dxf>
        <font>
          <sz val="13"/>
          <color rgb="FFFF0000"/>
        </font>
      </dxf>
    </rfmt>
    <rcc rId="0" sId="1" dxf="1" numFmtId="4">
      <nc r="F721">
        <v>2</v>
      </nc>
      <ndxf>
        <font>
          <b/>
          <sz val="13"/>
          <color rgb="FFFF0000"/>
        </font>
        <numFmt numFmtId="166" formatCode="#,##0.0"/>
      </ndxf>
    </rcc>
    <rfmt sheetId="1" sqref="F722" start="0" length="0">
      <dxf>
        <font>
          <b/>
          <sz val="13"/>
          <color rgb="FFFF0000"/>
        </font>
        <numFmt numFmtId="166" formatCode="#,##0.0"/>
      </dxf>
    </rfmt>
    <rfmt sheetId="1" sqref="F723" start="0" length="0">
      <dxf>
        <font>
          <b/>
          <sz val="13"/>
          <color rgb="FFFF0000"/>
        </font>
        <numFmt numFmtId="166" formatCode="#,##0.0"/>
      </dxf>
    </rfmt>
    <rfmt sheetId="1" sqref="F724" start="0" length="0">
      <dxf>
        <font>
          <b/>
          <sz val="13"/>
          <color rgb="FFFF0000"/>
        </font>
        <numFmt numFmtId="166" formatCode="#,##0.0"/>
      </dxf>
    </rfmt>
    <rfmt sheetId="1" sqref="F725" start="0" length="0">
      <dxf>
        <font>
          <b/>
          <sz val="13"/>
          <color rgb="FFFF0000"/>
        </font>
        <numFmt numFmtId="166" formatCode="#,##0.0"/>
      </dxf>
    </rfmt>
    <rfmt sheetId="1" sqref="F726" start="0" length="0">
      <dxf>
        <font>
          <b/>
          <sz val="13"/>
          <color rgb="FFFF0000"/>
        </font>
        <numFmt numFmtId="166" formatCode="#,##0.0"/>
      </dxf>
    </rfmt>
    <rfmt sheetId="1" sqref="F727" start="0" length="0">
      <dxf>
        <font>
          <b/>
          <sz val="13"/>
          <color rgb="FFFF0000"/>
        </font>
        <numFmt numFmtId="166" formatCode="#,##0.0"/>
      </dxf>
    </rfmt>
    <rfmt sheetId="1" sqref="F728" start="0" length="0">
      <dxf>
        <font>
          <b/>
          <sz val="13"/>
          <color rgb="FFFF0000"/>
        </font>
        <numFmt numFmtId="166" formatCode="#,##0.0"/>
      </dxf>
    </rfmt>
    <rfmt sheetId="1" sqref="F729" start="0" length="0">
      <dxf>
        <font>
          <b/>
          <sz val="13"/>
          <color rgb="FFFF0000"/>
        </font>
        <numFmt numFmtId="166" formatCode="#,##0.0"/>
      </dxf>
    </rfmt>
    <rfmt sheetId="1" sqref="F730" start="0" length="0">
      <dxf>
        <font>
          <b/>
          <sz val="13"/>
          <color rgb="FFFF0000"/>
        </font>
        <numFmt numFmtId="166" formatCode="#,##0.0"/>
      </dxf>
    </rfmt>
    <rfmt sheetId="1" sqref="F731" start="0" length="0">
      <dxf>
        <font>
          <b/>
          <sz val="13"/>
          <color rgb="FFFF0000"/>
        </font>
        <numFmt numFmtId="166" formatCode="#,##0.0"/>
      </dxf>
    </rfmt>
    <rfmt sheetId="1" sqref="F732" start="0" length="0">
      <dxf>
        <font>
          <b/>
          <sz val="13"/>
          <color rgb="FFFF0000"/>
        </font>
        <numFmt numFmtId="166" formatCode="#,##0.0"/>
      </dxf>
    </rfmt>
    <rfmt sheetId="1" sqref="F733" start="0" length="0">
      <dxf>
        <font>
          <b/>
          <sz val="13"/>
          <color rgb="FFFF0000"/>
        </font>
        <numFmt numFmtId="166" formatCode="#,##0.0"/>
      </dxf>
    </rfmt>
    <rfmt sheetId="1" sqref="F734" start="0" length="0">
      <dxf>
        <font>
          <b/>
          <sz val="13"/>
          <color rgb="FFFF0000"/>
        </font>
        <numFmt numFmtId="166" formatCode="#,##0.0"/>
      </dxf>
    </rfmt>
    <rfmt sheetId="1" sqref="F735" start="0" length="0">
      <dxf>
        <font>
          <b/>
          <sz val="13"/>
          <color rgb="FFFF0000"/>
        </font>
        <numFmt numFmtId="166" formatCode="#,##0.0"/>
      </dxf>
    </rfmt>
    <rfmt sheetId="1" sqref="F736" start="0" length="0">
      <dxf>
        <font>
          <sz val="13"/>
          <color rgb="FFFF0000"/>
        </font>
        <alignment vertical="center" readingOrder="0"/>
      </dxf>
    </rfmt>
    <rfmt sheetId="1" sqref="F737" start="0" length="0">
      <dxf>
        <font>
          <sz val="13"/>
          <color rgb="FFFF0000"/>
        </font>
        <alignment vertical="center" readingOrder="0"/>
      </dxf>
    </rfmt>
    <rcc rId="0" sId="1" dxf="1">
      <nc r="F738">
        <f>B738-C738</f>
      </nc>
      <ndxf>
        <font>
          <b/>
          <sz val="13"/>
          <color rgb="FFFF0000"/>
        </font>
        <numFmt numFmtId="166" formatCode="#,##0.0"/>
        <alignment vertical="center" readingOrder="0"/>
      </ndxf>
    </rcc>
    <rfmt sheetId="1" sqref="F739" start="0" length="0">
      <dxf>
        <font>
          <sz val="13"/>
          <color rgb="FFFF0000"/>
        </font>
      </dxf>
    </rfmt>
    <rfmt sheetId="1" sqref="F740" start="0" length="0">
      <dxf>
        <font>
          <b/>
          <sz val="13"/>
          <color rgb="FFFF0000"/>
        </font>
        <alignment vertical="center" readingOrder="0"/>
      </dxf>
    </rfmt>
    <rfmt sheetId="1" sqref="F741" start="0" length="0">
      <dxf>
        <font>
          <sz val="13"/>
          <color rgb="FFFF0000"/>
        </font>
      </dxf>
    </rfmt>
    <rfmt sheetId="1" sqref="F742" start="0" length="0">
      <dxf>
        <font>
          <sz val="13"/>
          <color rgb="FFFF0000"/>
        </font>
      </dxf>
    </rfmt>
    <rfmt sheetId="1" sqref="F743" start="0" length="0">
      <dxf>
        <font>
          <sz val="13"/>
          <color rgb="FFFF0000"/>
        </font>
        <alignment vertical="center" readingOrder="0"/>
      </dxf>
    </rfmt>
    <rcc rId="0" sId="1" dxf="1">
      <nc r="F744" t="inlineStr">
        <is>
          <t xml:space="preserve">УТОЧНИТЬ </t>
        </is>
      </nc>
      <ndxf>
        <font>
          <b/>
          <sz val="13"/>
          <color rgb="FFFF0000"/>
        </font>
        <numFmt numFmtId="167" formatCode="0.0"/>
        <alignment vertical="center" readingOrder="0"/>
      </ndxf>
    </rcc>
    <rfmt sheetId="1" sqref="F745" start="0" length="0">
      <dxf>
        <font>
          <sz val="13"/>
          <color rgb="FFFF0000"/>
        </font>
      </dxf>
    </rfmt>
    <rfmt sheetId="1" sqref="F746" start="0" length="0">
      <dxf>
        <font>
          <b/>
          <sz val="13"/>
          <color rgb="FFFF0000"/>
        </font>
        <alignment vertical="center" readingOrder="0"/>
      </dxf>
    </rfmt>
    <rfmt sheetId="1" sqref="F747" start="0" length="0">
      <dxf>
        <font>
          <sz val="13"/>
          <color rgb="FFFF0000"/>
        </font>
      </dxf>
    </rfmt>
    <rfmt sheetId="1" sqref="F748" start="0" length="0">
      <dxf>
        <font>
          <sz val="13"/>
          <color rgb="FFFF0000"/>
        </font>
      </dxf>
    </rfmt>
    <rfmt sheetId="1" sqref="F749" start="0" length="0">
      <dxf>
        <font>
          <sz val="13"/>
          <color rgb="FFFF0000"/>
        </font>
        <alignment vertical="center" readingOrder="0"/>
      </dxf>
    </rfmt>
    <rfmt sheetId="1" sqref="F750" start="0" length="0">
      <dxf>
        <font>
          <b/>
          <sz val="13"/>
          <color rgb="FFFF0000"/>
        </font>
        <numFmt numFmtId="167" formatCode="0.0"/>
        <alignment vertical="center" readingOrder="0"/>
      </dxf>
    </rfmt>
    <rfmt sheetId="1" sqref="F751" start="0" length="0">
      <dxf>
        <font>
          <sz val="13"/>
          <color rgb="FFFF0000"/>
        </font>
      </dxf>
    </rfmt>
    <rfmt sheetId="1" sqref="F752" start="0" length="0">
      <dxf>
        <font>
          <b/>
          <sz val="13"/>
          <color rgb="FFFF0000"/>
        </font>
        <alignment vertical="center" readingOrder="0"/>
      </dxf>
    </rfmt>
    <rfmt sheetId="1" sqref="F753" start="0" length="0">
      <dxf>
        <font>
          <sz val="13"/>
          <color rgb="FFFF0000"/>
        </font>
      </dxf>
    </rfmt>
    <rfmt sheetId="1" sqref="F754" start="0" length="0">
      <dxf>
        <font>
          <sz val="13"/>
          <color rgb="FFFF0000"/>
        </font>
      </dxf>
    </rfmt>
    <rfmt sheetId="1" sqref="F755" start="0" length="0">
      <dxf>
        <font>
          <sz val="13"/>
          <color rgb="FFFF0000"/>
        </font>
        <alignment vertical="center" readingOrder="0"/>
      </dxf>
    </rfmt>
    <rfmt sheetId="1" sqref="F756" start="0" length="0">
      <dxf>
        <font>
          <b/>
          <sz val="13"/>
          <color rgb="FFFF0000"/>
        </font>
        <alignment vertical="center" readingOrder="0"/>
      </dxf>
    </rfmt>
    <rfmt sheetId="1" sqref="F757" start="0" length="0">
      <dxf>
        <font>
          <sz val="13"/>
          <color rgb="FFFF0000"/>
        </font>
      </dxf>
    </rfmt>
    <rfmt sheetId="1" sqref="F758" start="0" length="0">
      <dxf>
        <font>
          <b/>
          <sz val="13"/>
          <color rgb="FFFF0000"/>
        </font>
        <alignment vertical="center" readingOrder="0"/>
      </dxf>
    </rfmt>
    <rfmt sheetId="1" sqref="F759" start="0" length="0">
      <dxf>
        <font>
          <sz val="13"/>
          <color rgb="FFFF0000"/>
        </font>
      </dxf>
    </rfmt>
    <rfmt sheetId="1" sqref="F760" start="0" length="0">
      <dxf>
        <font>
          <sz val="13"/>
          <color rgb="FFFF0000"/>
        </font>
      </dxf>
    </rfmt>
    <rfmt sheetId="1" sqref="F761" start="0" length="0">
      <dxf>
        <font>
          <sz val="13"/>
          <color rgb="FFFF0000"/>
        </font>
        <alignment vertical="center" readingOrder="0"/>
      </dxf>
    </rfmt>
    <rfmt sheetId="1" sqref="F762" start="0" length="0">
      <dxf>
        <font>
          <sz val="13"/>
          <color rgb="FFFF0000"/>
        </font>
        <alignment vertical="center" readingOrder="0"/>
      </dxf>
    </rfmt>
    <rfmt sheetId="1" sqref="F763" start="0" length="0">
      <dxf>
        <font>
          <sz val="13"/>
          <color rgb="FFFF0000"/>
        </font>
        <alignment vertical="center" readingOrder="0"/>
      </dxf>
    </rfmt>
    <rfmt sheetId="1" sqref="F764" start="0" length="0">
      <dxf>
        <font>
          <sz val="13"/>
          <color rgb="FFFF0000"/>
        </font>
      </dxf>
    </rfmt>
    <rfmt sheetId="1" sqref="F765" start="0" length="0">
      <dxf>
        <font>
          <sz val="13"/>
          <color rgb="FFFF0000"/>
        </font>
      </dxf>
    </rfmt>
    <rcc rId="0" sId="1" dxf="1">
      <nc r="F766">
        <f>B767+B768+B769+B770</f>
      </nc>
      <ndxf>
        <font>
          <sz val="13"/>
          <color rgb="FFFF0000"/>
        </font>
        <numFmt numFmtId="169" formatCode="_-* #,##0.0\ _₽_-;\-* #,##0.0\ _₽_-;_-* &quot;-&quot;?\ _₽_-;_-@_-"/>
      </ndxf>
    </rcc>
    <rcc rId="0" sId="1" dxf="1">
      <nc r="F781" t="inlineStr">
        <is>
          <t>это иные источники из МП ФКГС</t>
        </is>
      </nc>
      <ndxf>
        <font>
          <sz val="14"/>
          <color auto="1"/>
        </font>
      </ndxf>
    </rcc>
  </rrc>
  <rrc rId="370" sId="1" ref="F1:F1048576" action="deleteCol">
    <undo index="1" exp="ref" v="1" dr="F243" r="H243" sId="1"/>
    <undo index="0" exp="ref" v="1" dr="F131" r="G131" sId="1"/>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1:$F$775" dn="Z_3693EDC1_FD1C_4AF3_912C_19CDCDBFB43C_.wvu.PrintArea"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sz val="13"/>
          <color auto="1"/>
        </font>
      </dxf>
    </rfmt>
    <rfmt sheetId="1" sqref="F4" start="0" length="0">
      <dxf>
        <font>
          <sz val="13"/>
          <color auto="1"/>
        </font>
      </dxf>
    </rfmt>
    <rfmt sheetId="1" sqref="F5" start="0" length="0">
      <dxf>
        <font>
          <sz val="13"/>
          <color auto="1"/>
        </font>
      </dxf>
    </rfmt>
    <rfmt sheetId="1" sqref="F6" start="0" length="0">
      <dxf>
        <font>
          <sz val="13"/>
          <color auto="1"/>
        </font>
        <alignment horizontal="center" vertical="top" readingOrder="0"/>
      </dxf>
    </rfmt>
    <rfmt sheetId="1" sqref="F7" start="0" length="0">
      <dxf>
        <font>
          <sz val="13"/>
          <color auto="1"/>
        </font>
        <alignment horizontal="center" vertical="top" readingOrder="0"/>
      </dxf>
    </rfmt>
    <rfmt sheetId="1" sqref="F8" start="0" length="0">
      <dxf>
        <font>
          <sz val="13"/>
          <color rgb="FFFF0000"/>
        </font>
        <alignment vertical="center" readingOrder="0"/>
      </dxf>
    </rfmt>
    <rfmt sheetId="1" sqref="F9" start="0" length="0">
      <dxf>
        <font>
          <sz val="13"/>
          <color rgb="FFFF0000"/>
        </font>
        <alignment vertical="center" readingOrder="0"/>
      </dxf>
    </rfmt>
    <rcc rId="0" sId="1" dxf="1">
      <nc r="F10">
        <f>10/15*100</f>
      </nc>
      <ndxf>
        <font>
          <b/>
          <sz val="13"/>
          <color rgb="FFFF0000"/>
        </font>
        <numFmt numFmtId="167" formatCode="0.0"/>
        <alignment vertical="center" readingOrder="0"/>
      </ndxf>
    </rcc>
    <rfmt sheetId="1" sqref="F11" start="0" length="0">
      <dxf>
        <font>
          <sz val="13"/>
          <color rgb="FFFF0000"/>
        </font>
        <alignment vertical="center" readingOrder="0"/>
      </dxf>
    </rfmt>
    <rfmt sheetId="1" sqref="F12" start="0" length="0">
      <dxf>
        <font>
          <sz val="13"/>
          <color rgb="FFFF0000"/>
        </font>
        <alignment vertical="center" readingOrder="0"/>
      </dxf>
    </rfmt>
    <rfmt sheetId="1" sqref="F13" start="0" length="0">
      <dxf>
        <font>
          <b/>
          <color rgb="FFFF0000"/>
        </font>
        <alignment vertical="center" readingOrder="0"/>
      </dxf>
    </rfmt>
    <rfmt sheetId="1" sqref="F14" start="0" length="0">
      <dxf>
        <font>
          <b/>
          <sz val="13"/>
          <color rgb="FFFF0000"/>
        </font>
        <alignment vertical="center" readingOrder="0"/>
      </dxf>
    </rfmt>
    <rcc rId="0" sId="1" dxf="1">
      <nc r="F15">
        <f>14/16*100</f>
      </nc>
      <ndxf>
        <font>
          <b/>
          <sz val="13"/>
          <color rgb="FFFF0000"/>
        </font>
        <alignment vertical="center" readingOrder="0"/>
      </ndxf>
    </rcc>
    <rfmt sheetId="1" sqref="F16" start="0" length="0">
      <dxf>
        <font>
          <sz val="13"/>
          <color rgb="FFFF0000"/>
        </font>
        <alignment vertical="center" readingOrder="0"/>
      </dxf>
    </rfmt>
    <rfmt sheetId="1" sqref="F17" start="0" length="0">
      <dxf>
        <font>
          <sz val="13"/>
          <color rgb="FFFF0000"/>
        </font>
        <alignment vertical="center" readingOrder="0"/>
      </dxf>
    </rfmt>
    <rfmt sheetId="1" sqref="F18" start="0" length="0">
      <dxf>
        <font>
          <b/>
          <color rgb="FFFF0000"/>
        </font>
        <alignment vertical="center" readingOrder="0"/>
      </dxf>
    </rfmt>
    <rfmt sheetId="1" sqref="F19" start="0" length="0">
      <dxf>
        <font>
          <b/>
          <sz val="13"/>
          <color rgb="FFFF0000"/>
        </font>
        <alignment vertical="center" readingOrder="0"/>
      </dxf>
    </rfmt>
    <rfmt sheetId="1" sqref="F20" start="0" length="0">
      <dxf>
        <font>
          <sz val="13"/>
          <color rgb="FFFF0000"/>
        </font>
        <alignment vertical="center" readingOrder="0"/>
      </dxf>
    </rfmt>
    <rfmt sheetId="1" sqref="F21" start="0" length="0">
      <dxf>
        <font>
          <b/>
          <sz val="13"/>
          <color rgb="FFFF0000"/>
        </font>
      </dxf>
    </rfmt>
    <rfmt sheetId="1" sqref="F22" start="0" length="0">
      <dxf>
        <font>
          <sz val="13"/>
          <color rgb="FFFF0000"/>
        </font>
      </dxf>
    </rfmt>
    <rfmt sheetId="1" sqref="F23" start="0" length="0">
      <dxf>
        <font>
          <sz val="13"/>
          <color rgb="FFFF0000"/>
        </font>
      </dxf>
    </rfmt>
    <rfmt sheetId="1" sqref="F24" start="0" length="0">
      <dxf>
        <font>
          <sz val="13"/>
          <color rgb="FFFF0000"/>
        </font>
        <alignment vertical="center" readingOrder="0"/>
      </dxf>
    </rfmt>
    <rfmt sheetId="1" sqref="F25" start="0" length="0">
      <dxf>
        <font>
          <sz val="13"/>
          <color rgb="FFFF0000"/>
        </font>
        <numFmt numFmtId="166" formatCode="#,##0.0"/>
        <alignment vertical="center" readingOrder="0"/>
      </dxf>
    </rfmt>
    <rfmt sheetId="1" sqref="F26" start="0" length="0">
      <dxf>
        <font>
          <sz val="13"/>
          <color rgb="FFFF0000"/>
        </font>
        <alignment vertical="center" readingOrder="0"/>
      </dxf>
    </rfmt>
    <rfmt sheetId="1" sqref="F27" start="0" length="0">
      <dxf>
        <font>
          <sz val="13"/>
          <color rgb="FFFF0000"/>
        </font>
        <alignment vertical="center" readingOrder="0"/>
      </dxf>
    </rfmt>
    <rfmt sheetId="1" sqref="F28" start="0" length="0">
      <dxf>
        <font>
          <sz val="13"/>
          <color rgb="FFFF0000"/>
        </font>
        <fill>
          <patternFill patternType="solid">
            <bgColor theme="0"/>
          </patternFill>
        </fill>
        <alignment vertical="center" readingOrder="0"/>
      </dxf>
    </rfmt>
    <rfmt sheetId="1" sqref="F29" start="0" length="0">
      <dxf>
        <font>
          <sz val="13"/>
          <color rgb="FFFF0000"/>
        </font>
      </dxf>
    </rfmt>
    <rfmt sheetId="1" sqref="F30" start="0" length="0">
      <dxf>
        <font>
          <b/>
          <sz val="13"/>
          <color rgb="FFFF0000"/>
        </font>
      </dxf>
    </rfmt>
    <rfmt sheetId="1" sqref="F31" start="0" length="0">
      <dxf>
        <font>
          <sz val="13"/>
          <color rgb="FFFF0000"/>
        </font>
        <alignment vertical="center" readingOrder="0"/>
      </dxf>
    </rfmt>
    <rfmt sheetId="1" sqref="F32" start="0" length="0">
      <dxf>
        <font>
          <b/>
          <sz val="13"/>
          <color rgb="FFFF0000"/>
        </font>
        <alignment vertical="center" readingOrder="0"/>
      </dxf>
    </rfmt>
    <rfmt sheetId="1" sqref="F33" start="0" length="0">
      <dxf>
        <font>
          <sz val="13"/>
          <color rgb="FFFF0000"/>
        </font>
        <alignment vertical="center" readingOrder="0"/>
      </dxf>
    </rfmt>
    <rfmt sheetId="1" sqref="F34" start="0" length="0">
      <dxf>
        <font>
          <sz val="13"/>
          <color rgb="FFFF0000"/>
        </font>
        <fill>
          <patternFill patternType="solid">
            <bgColor theme="0"/>
          </patternFill>
        </fill>
        <alignment vertical="center" readingOrder="0"/>
      </dxf>
    </rfmt>
    <rfmt sheetId="1" sqref="F35" start="0" length="0">
      <dxf>
        <font>
          <b/>
          <sz val="13"/>
          <color rgb="FFFF0000"/>
        </font>
      </dxf>
    </rfmt>
    <rfmt sheetId="1" sqref="F36" start="0" length="0">
      <dxf>
        <font>
          <sz val="13"/>
          <color rgb="FFFF0000"/>
        </font>
        <alignment vertical="center" readingOrder="0"/>
      </dxf>
    </rfmt>
    <rfmt sheetId="1" sqref="F37" start="0" length="0">
      <dxf>
        <font>
          <b/>
          <sz val="13"/>
          <color rgb="FFFF0000"/>
        </font>
        <alignment vertical="center" readingOrder="0"/>
      </dxf>
    </rfmt>
    <rfmt sheetId="1" sqref="F38" start="0" length="0">
      <dxf>
        <font>
          <sz val="13"/>
          <color rgb="FFFF0000"/>
        </font>
        <alignment vertical="center" readingOrder="0"/>
      </dxf>
    </rfmt>
    <rfmt sheetId="1" sqref="F39" start="0" length="0">
      <dxf>
        <font>
          <sz val="13"/>
          <color rgb="FFFF0000"/>
        </font>
        <fill>
          <patternFill patternType="solid">
            <bgColor theme="0"/>
          </patternFill>
        </fill>
        <alignment vertical="center" readingOrder="0"/>
      </dxf>
    </rfmt>
    <rfmt sheetId="1" sqref="F40" start="0" length="0">
      <dxf>
        <font>
          <b/>
          <sz val="13"/>
          <color rgb="FFFF0000"/>
        </font>
      </dxf>
    </rfmt>
    <rfmt sheetId="1" sqref="F41" start="0" length="0">
      <dxf>
        <font>
          <sz val="13"/>
          <color rgb="FFFF0000"/>
        </font>
        <alignment vertical="center" readingOrder="0"/>
      </dxf>
    </rfmt>
    <rfmt sheetId="1" sqref="F42" start="0" length="0">
      <dxf>
        <font>
          <sz val="13"/>
          <color rgb="FFFF0000"/>
        </font>
        <alignment vertical="center" readingOrder="0"/>
      </dxf>
    </rfmt>
    <rfmt sheetId="1" sqref="F43" start="0" length="0">
      <dxf>
        <font>
          <sz val="13"/>
          <color rgb="FFFF0000"/>
        </font>
        <alignment vertical="center" readingOrder="0"/>
      </dxf>
    </rfmt>
    <rfmt sheetId="1" sqref="F44" start="0" length="0">
      <dxf>
        <font>
          <sz val="13"/>
          <color rgb="FFFF0000"/>
        </font>
        <alignment vertical="center" readingOrder="0"/>
      </dxf>
    </rfmt>
    <rfmt sheetId="1" sqref="F45" start="0" length="0">
      <dxf>
        <font>
          <sz val="13"/>
          <color rgb="FFFF0000"/>
        </font>
        <alignment vertical="center" readingOrder="0"/>
      </dxf>
    </rfmt>
    <rfmt sheetId="1" sqref="F46" start="0" length="0">
      <dxf>
        <font>
          <sz val="13"/>
          <color rgb="FFFF0000"/>
        </font>
        <alignment vertical="center" readingOrder="0"/>
      </dxf>
    </rfmt>
    <rfmt sheetId="1" sqref="F47" start="0" length="0">
      <dxf>
        <font>
          <sz val="13"/>
          <color rgb="FFFF0000"/>
        </font>
        <alignment vertical="center" readingOrder="0"/>
      </dxf>
    </rfmt>
    <rfmt sheetId="1" sqref="F48" start="0" length="0">
      <dxf>
        <font>
          <sz val="13"/>
          <color rgb="FFFF0000"/>
        </font>
        <alignment vertical="center" readingOrder="0"/>
      </dxf>
    </rfmt>
    <rfmt sheetId="1" sqref="F49" start="0" length="0">
      <dxf>
        <font>
          <sz val="13"/>
          <color rgb="FFFF0000"/>
        </font>
        <alignment vertical="center" readingOrder="0"/>
      </dxf>
    </rfmt>
    <rfmt sheetId="1" sqref="F50" start="0" length="0">
      <dxf>
        <font>
          <sz val="13"/>
          <color rgb="FFFF0000"/>
        </font>
        <alignment vertical="center" readingOrder="0"/>
      </dxf>
    </rfmt>
    <rfmt sheetId="1" sqref="F51" start="0" length="0">
      <dxf>
        <font>
          <sz val="13"/>
          <color rgb="FFFF0000"/>
        </font>
        <alignment vertical="center" readingOrder="0"/>
      </dxf>
    </rfmt>
    <rfmt sheetId="1" sqref="F52" start="0" length="0">
      <dxf>
        <font>
          <sz val="13"/>
          <color rgb="FFFF0000"/>
        </font>
      </dxf>
    </rfmt>
    <rfmt sheetId="1" sqref="F53" start="0" length="0">
      <dxf>
        <font>
          <b/>
          <sz val="13"/>
          <color rgb="FFFF0000"/>
        </font>
      </dxf>
    </rfmt>
    <rfmt sheetId="1" sqref="F54" start="0" length="0">
      <dxf>
        <font>
          <sz val="13"/>
          <color rgb="FFFF0000"/>
        </font>
      </dxf>
    </rfmt>
    <rfmt sheetId="1" sqref="F55" start="0" length="0">
      <dxf>
        <font>
          <sz val="13"/>
          <color rgb="FFFF0000"/>
        </font>
        <alignment vertical="center" readingOrder="0"/>
      </dxf>
    </rfmt>
    <rfmt sheetId="1" sqref="F56" start="0" length="0">
      <dxf>
        <font>
          <sz val="13"/>
          <color rgb="FFFF0000"/>
        </font>
        <alignment vertical="center" readingOrder="0"/>
      </dxf>
    </rfmt>
    <rfmt sheetId="1" sqref="F57" start="0" length="0">
      <dxf>
        <font>
          <b/>
          <sz val="13"/>
          <color rgb="FFFF0000"/>
        </font>
      </dxf>
    </rfmt>
    <rfmt sheetId="1" sqref="F58" start="0" length="0">
      <dxf>
        <font>
          <sz val="13"/>
          <color rgb="FFFF0000"/>
        </font>
      </dxf>
    </rfmt>
    <rfmt sheetId="1" sqref="F59" start="0" length="0">
      <dxf>
        <font>
          <sz val="13"/>
          <color rgb="FFFF0000"/>
        </font>
        <alignment vertical="center" readingOrder="0"/>
      </dxf>
    </rfmt>
    <rfmt sheetId="1" sqref="F60" start="0" length="0">
      <dxf>
        <font>
          <sz val="13"/>
          <color rgb="FFFF0000"/>
        </font>
        <alignment vertical="center" readingOrder="0"/>
      </dxf>
    </rfmt>
    <rfmt sheetId="1" sqref="F61" start="0" length="0">
      <dxf>
        <font>
          <sz val="13"/>
          <color rgb="FFFF0000"/>
        </font>
        <alignment vertical="center" readingOrder="0"/>
      </dxf>
    </rfmt>
    <rfmt sheetId="1" sqref="F62" start="0" length="0">
      <dxf>
        <font>
          <b/>
          <sz val="13"/>
          <color rgb="FFFF0000"/>
        </font>
      </dxf>
    </rfmt>
    <rfmt sheetId="1" sqref="F63" start="0" length="0">
      <dxf>
        <font>
          <sz val="13"/>
          <color rgb="FFFF0000"/>
        </font>
        <alignment vertical="center" readingOrder="0"/>
      </dxf>
    </rfmt>
    <rfmt sheetId="1" sqref="F64" start="0" length="0">
      <dxf>
        <font>
          <sz val="13"/>
          <color rgb="FFFF0000"/>
        </font>
        <alignment vertical="center" readingOrder="0"/>
      </dxf>
    </rfmt>
    <rfmt sheetId="1" sqref="F65" start="0" length="0">
      <dxf>
        <font>
          <sz val="13"/>
          <color rgb="FFFF0000"/>
        </font>
        <alignment vertical="center" readingOrder="0"/>
      </dxf>
    </rfmt>
    <rfmt sheetId="1" sqref="F66" start="0" length="0">
      <dxf>
        <font>
          <sz val="13"/>
          <color rgb="FFFF0000"/>
        </font>
        <alignment vertical="center" readingOrder="0"/>
      </dxf>
    </rfmt>
    <rfmt sheetId="1" sqref="F67" start="0" length="0">
      <dxf>
        <font>
          <sz val="13"/>
          <color rgb="FFFF0000"/>
        </font>
        <alignment vertical="center" readingOrder="0"/>
      </dxf>
    </rfmt>
    <rcc rId="0" sId="1" dxf="1">
      <nc r="F86">
        <f>F87/F88*100</f>
      </nc>
      <ndxf>
        <font>
          <sz val="16"/>
          <color rgb="FFFF0000"/>
        </font>
        <numFmt numFmtId="167" formatCode="0.0"/>
      </ndxf>
    </rcc>
    <rcc rId="0" sId="1" dxf="1">
      <nc r="F87">
        <f>C67+C46+C41+C15+C10</f>
      </nc>
      <ndxf>
        <font>
          <sz val="18"/>
          <color rgb="FFFF0000"/>
        </font>
        <numFmt numFmtId="2" formatCode="0.00"/>
      </ndxf>
    </rcc>
    <rcc rId="0" sId="1" dxf="1">
      <nc r="F88">
        <f>B67+B46+B41+B15+B10</f>
      </nc>
      <ndxf>
        <font>
          <sz val="18"/>
          <color rgb="FFFF0000"/>
        </font>
        <numFmt numFmtId="2" formatCode="0.00"/>
      </ndxf>
    </rcc>
    <rfmt sheetId="1" sqref="F92" start="0" length="0">
      <dxf>
        <font>
          <sz val="13"/>
          <color rgb="FFFF0000"/>
        </font>
      </dxf>
    </rfmt>
    <rfmt sheetId="1" sqref="F93" start="0" length="0">
      <dxf>
        <font>
          <sz val="13"/>
          <color rgb="FFFF0000"/>
        </font>
      </dxf>
    </rfmt>
    <rfmt sheetId="1" sqref="F94" start="0" length="0">
      <dxf>
        <font>
          <b/>
          <sz val="13"/>
          <color rgb="FFFF0000"/>
        </font>
      </dxf>
    </rfmt>
    <rfmt sheetId="1" sqref="F99" start="0" length="0">
      <dxf>
        <font>
          <sz val="13"/>
          <color rgb="FFFF0000"/>
        </font>
      </dxf>
    </rfmt>
    <rfmt sheetId="1" sqref="F100" start="0" length="0">
      <dxf>
        <font>
          <b/>
          <sz val="13"/>
          <color rgb="FFFF0000"/>
        </font>
      </dxf>
    </rfmt>
    <rfmt sheetId="1" sqref="F105" start="0" length="0">
      <dxf>
        <font>
          <b/>
          <sz val="13"/>
          <color rgb="FFFF0000"/>
        </font>
      </dxf>
    </rfmt>
    <rfmt sheetId="1" sqref="F110" start="0" length="0">
      <dxf>
        <font>
          <sz val="13"/>
          <color rgb="FFFF0000"/>
        </font>
        <alignment vertical="center" readingOrder="0"/>
      </dxf>
    </rfmt>
    <rcc rId="0" sId="1" dxf="1">
      <nc r="F111">
        <f>(B105+B100)/B110*100</f>
      </nc>
      <ndxf>
        <font>
          <sz val="13"/>
          <color rgb="FFFF0000"/>
        </font>
        <numFmt numFmtId="167" formatCode="0.0"/>
        <alignment horizontal="center" vertical="top" readingOrder="0"/>
      </ndxf>
    </rcc>
    <rfmt sheetId="1" sqref="F112" start="0" length="0">
      <dxf>
        <font>
          <sz val="13"/>
          <color rgb="FFFF0000"/>
        </font>
        <alignment vertical="center" readingOrder="0"/>
      </dxf>
    </rfmt>
    <rfmt sheetId="1" sqref="F113" start="0" length="0">
      <dxf>
        <font>
          <sz val="13"/>
          <color rgb="FFFF0000"/>
        </font>
      </dxf>
    </rfmt>
    <rfmt sheetId="1" sqref="F115" start="0" length="0">
      <dxf>
        <font>
          <b/>
          <sz val="13"/>
          <color rgb="FFFF0000"/>
        </font>
        <fill>
          <patternFill patternType="solid">
            <bgColor rgb="FF92D050"/>
          </patternFill>
        </fill>
      </dxf>
    </rfmt>
    <rcc rId="0" sId="1" dxf="1">
      <nc r="F116">
        <f>12/13*100</f>
      </nc>
      <ndxf>
        <font>
          <sz val="13"/>
          <color rgb="FFFF0000"/>
        </font>
        <numFmt numFmtId="2" formatCode="0.00"/>
        <alignment vertical="center" readingOrder="0"/>
      </ndxf>
    </rcc>
    <rfmt sheetId="1" sqref="F117" start="0" length="0">
      <dxf>
        <font>
          <sz val="13"/>
          <color rgb="FFFF0000"/>
        </font>
        <numFmt numFmtId="2" formatCode="0.00"/>
        <alignment vertical="center" readingOrder="0"/>
      </dxf>
    </rfmt>
    <rfmt sheetId="1" sqref="F118" start="0" length="0">
      <dxf>
        <font>
          <sz val="13"/>
          <color rgb="FFFF0000"/>
        </font>
        <numFmt numFmtId="2" formatCode="0.00"/>
        <alignment vertical="center" readingOrder="0"/>
      </dxf>
    </rfmt>
    <rfmt sheetId="1" sqref="F119" start="0" length="0">
      <dxf>
        <font>
          <sz val="13"/>
          <color rgb="FFFF0000"/>
        </font>
        <numFmt numFmtId="2" formatCode="0.00"/>
        <alignment vertical="center" readingOrder="0"/>
      </dxf>
    </rfmt>
    <rfmt sheetId="1" sqref="F120" start="0" length="0">
      <dxf>
        <font>
          <sz val="13"/>
          <color rgb="FFFF0000"/>
        </font>
        <numFmt numFmtId="2" formatCode="0.00"/>
        <alignment vertical="center" readingOrder="0"/>
      </dxf>
    </rfmt>
    <rfmt sheetId="1" sqref="F121" start="0" length="0">
      <dxf>
        <font>
          <sz val="13"/>
          <color rgb="FFFF0000"/>
        </font>
        <numFmt numFmtId="2" formatCode="0.00"/>
        <alignment vertical="center" readingOrder="0"/>
      </dxf>
    </rfmt>
    <rfmt sheetId="1" sqref="F122" start="0" length="0">
      <dxf>
        <font>
          <sz val="13"/>
          <color rgb="FFFF0000"/>
        </font>
        <numFmt numFmtId="2" formatCode="0.00"/>
        <alignment vertical="center" readingOrder="0"/>
      </dxf>
    </rfmt>
    <rfmt sheetId="1" sqref="F123" start="0" length="0">
      <dxf>
        <font>
          <sz val="13"/>
          <color rgb="FFFF0000"/>
        </font>
        <numFmt numFmtId="2" formatCode="0.00"/>
        <alignment vertical="center" readingOrder="0"/>
      </dxf>
    </rfmt>
    <rfmt sheetId="1" sqref="F124" start="0" length="0">
      <dxf>
        <font>
          <sz val="13"/>
          <color rgb="FFFF0000"/>
        </font>
        <numFmt numFmtId="2" formatCode="0.00"/>
        <alignment vertical="center" readingOrder="0"/>
      </dxf>
    </rfmt>
    <rfmt sheetId="1" sqref="F125" start="0" length="0">
      <dxf>
        <font>
          <sz val="13"/>
          <color rgb="FFFF0000"/>
        </font>
        <numFmt numFmtId="2" formatCode="0.00"/>
        <alignment vertical="center" readingOrder="0"/>
      </dxf>
    </rfmt>
    <rfmt sheetId="1" sqref="F126" start="0" length="0">
      <dxf>
        <font>
          <sz val="13"/>
          <color rgb="FFFF0000"/>
        </font>
        <numFmt numFmtId="2" formatCode="0.00"/>
        <alignment vertical="center" readingOrder="0"/>
      </dxf>
    </rfmt>
    <rfmt sheetId="1" sqref="F127" start="0" length="0">
      <dxf>
        <font>
          <sz val="13"/>
          <color rgb="FFFF0000"/>
        </font>
        <numFmt numFmtId="2" formatCode="0.00"/>
        <alignment vertical="center" readingOrder="0"/>
      </dxf>
    </rfmt>
    <rfmt sheetId="1" sqref="F128" start="0" length="0">
      <dxf>
        <font>
          <sz val="13"/>
          <color rgb="FFFF0000"/>
        </font>
        <numFmt numFmtId="2" formatCode="0.00"/>
        <alignment vertical="center" readingOrder="0"/>
      </dxf>
    </rfmt>
    <rfmt sheetId="1" sqref="F129" start="0" length="0">
      <dxf>
        <font>
          <sz val="13"/>
          <color rgb="FFFF0000"/>
        </font>
        <numFmt numFmtId="2" formatCode="0.00"/>
        <alignment vertical="center" readingOrder="0"/>
      </dxf>
    </rfmt>
    <rfmt sheetId="1" sqref="F130" start="0" length="0">
      <dxf>
        <font>
          <sz val="13"/>
          <color rgb="FFFF0000"/>
        </font>
        <numFmt numFmtId="2" formatCode="0.00"/>
        <alignment vertical="center" readingOrder="0"/>
      </dxf>
    </rfmt>
    <rcc rId="0" sId="1" dxf="1">
      <nc r="F131">
        <f>C117+C122+C127</f>
      </nc>
      <ndxf>
        <font>
          <sz val="13"/>
          <color rgb="FFFF0000"/>
        </font>
        <numFmt numFmtId="166" formatCode="#,##0.0"/>
        <alignment vertical="center" readingOrder="0"/>
      </ndxf>
    </rcc>
    <rfmt sheetId="1" sqref="F132" start="0" length="0">
      <dxf>
        <font>
          <b/>
          <sz val="13"/>
          <color rgb="FFFF0000"/>
        </font>
      </dxf>
    </rfmt>
    <rfmt sheetId="1" sqref="F133" start="0" length="0">
      <dxf>
        <font>
          <sz val="13"/>
          <color rgb="FFFF0000"/>
        </font>
      </dxf>
    </rfmt>
    <rfmt sheetId="1" sqref="F134" start="0" length="0">
      <dxf>
        <font>
          <sz val="13"/>
          <color rgb="FFFF0000"/>
        </font>
      </dxf>
    </rfmt>
    <rfmt sheetId="1" sqref="F135" start="0" length="0">
      <dxf>
        <font>
          <sz val="13"/>
          <color rgb="FFFF0000"/>
        </font>
      </dxf>
    </rfmt>
    <rfmt sheetId="1" sqref="F136" start="0" length="0">
      <dxf>
        <font>
          <sz val="13"/>
          <color rgb="FFFF0000"/>
        </font>
      </dxf>
    </rfmt>
    <rfmt sheetId="1" sqref="F137" start="0" length="0">
      <dxf>
        <font>
          <b/>
          <sz val="13"/>
          <color rgb="FFFF0000"/>
        </font>
        <alignment vertical="center" readingOrder="0"/>
      </dxf>
    </rfmt>
    <rfmt sheetId="1" sqref="F138" start="0" length="0">
      <dxf>
        <font>
          <sz val="13"/>
          <color rgb="FFFF0000"/>
        </font>
      </dxf>
    </rfmt>
    <rfmt sheetId="1" sqref="F139" start="0" length="0">
      <dxf>
        <font>
          <sz val="13"/>
          <color rgb="FFFF0000"/>
        </font>
      </dxf>
    </rfmt>
    <rfmt sheetId="1" sqref="F140" start="0" length="0">
      <dxf>
        <font>
          <sz val="13"/>
          <color rgb="FFFF0000"/>
        </font>
      </dxf>
    </rfmt>
    <rfmt sheetId="1" sqref="F141" start="0" length="0">
      <dxf>
        <font>
          <sz val="13"/>
          <color rgb="FFFF0000"/>
        </font>
      </dxf>
    </rfmt>
    <rfmt sheetId="1" sqref="F142" start="0" length="0">
      <dxf>
        <font>
          <b/>
          <sz val="13"/>
          <color rgb="FFFF0000"/>
        </font>
        <alignment vertical="center" readingOrder="0"/>
      </dxf>
    </rfmt>
    <rfmt sheetId="1" sqref="F143" start="0" length="0">
      <dxf>
        <font>
          <sz val="13"/>
          <color rgb="FFFF0000"/>
        </font>
      </dxf>
    </rfmt>
    <rfmt sheetId="1" sqref="F144" start="0" length="0">
      <dxf>
        <font>
          <b/>
          <sz val="13"/>
          <color rgb="FFFF0000"/>
        </font>
        <alignment vertical="center" readingOrder="0"/>
      </dxf>
    </rfmt>
    <rfmt sheetId="1" sqref="F145" start="0" length="0">
      <dxf>
        <font>
          <b/>
          <sz val="13"/>
          <color rgb="FFFF0000"/>
        </font>
        <alignment vertical="center" readingOrder="0"/>
      </dxf>
    </rfmt>
    <rfmt sheetId="1" sqref="F146" start="0" length="0">
      <dxf>
        <font>
          <sz val="13"/>
          <color rgb="FFFF0000"/>
        </font>
      </dxf>
    </rfmt>
    <rfmt sheetId="1" sqref="F147" start="0" length="0">
      <dxf>
        <font>
          <b/>
          <sz val="13"/>
          <color rgb="FFFF0000"/>
        </font>
        <alignment vertical="center" readingOrder="0"/>
      </dxf>
    </rfmt>
    <rfmt sheetId="1" sqref="F148" start="0" length="0">
      <dxf>
        <font>
          <sz val="13"/>
          <color rgb="FFFF0000"/>
        </font>
      </dxf>
    </rfmt>
    <rfmt sheetId="1" sqref="F149" start="0" length="0">
      <dxf>
        <font>
          <b/>
          <sz val="13"/>
          <color rgb="FFFF0000"/>
        </font>
        <alignment vertical="center" readingOrder="0"/>
      </dxf>
    </rfmt>
    <rfmt sheetId="1" sqref="F150" start="0" length="0">
      <dxf>
        <font>
          <b/>
          <sz val="13"/>
          <color rgb="FFFF0000"/>
        </font>
        <alignment vertical="center" readingOrder="0"/>
      </dxf>
    </rfmt>
    <rfmt sheetId="1" sqref="F151" start="0" length="0">
      <dxf>
        <font>
          <sz val="13"/>
          <color rgb="FFFF0000"/>
        </font>
      </dxf>
    </rfmt>
    <rfmt sheetId="1" sqref="F152" start="0" length="0">
      <dxf>
        <font>
          <sz val="13"/>
          <color rgb="FFFF0000"/>
        </font>
      </dxf>
    </rfmt>
    <rfmt sheetId="1" sqref="F153" start="0" length="0">
      <dxf>
        <font>
          <b/>
          <sz val="13"/>
          <color rgb="FFFF0000"/>
        </font>
        <alignment vertical="center" readingOrder="0"/>
      </dxf>
    </rfmt>
    <rfmt sheetId="1" sqref="F154" start="0" length="0">
      <dxf>
        <font>
          <sz val="13"/>
          <color rgb="FFFF0000"/>
        </font>
      </dxf>
    </rfmt>
    <rfmt sheetId="1" sqref="F155" start="0" length="0">
      <dxf>
        <font>
          <b/>
          <sz val="13"/>
          <color rgb="FFFF0000"/>
        </font>
        <alignment vertical="center" readingOrder="0"/>
      </dxf>
    </rfmt>
    <rfmt sheetId="1" sqref="F156" start="0" length="0">
      <dxf>
        <font>
          <b/>
          <sz val="13"/>
          <color rgb="FFFF0000"/>
        </font>
        <alignment vertical="center" readingOrder="0"/>
      </dxf>
    </rfmt>
    <rfmt sheetId="1" sqref="F157" start="0" length="0">
      <dxf>
        <font>
          <sz val="13"/>
          <color rgb="FFFF0000"/>
        </font>
      </dxf>
    </rfmt>
    <rfmt sheetId="1" sqref="F158" start="0" length="0">
      <dxf>
        <font>
          <b/>
          <sz val="13"/>
          <color rgb="FFFF0000"/>
        </font>
        <alignment vertical="center" readingOrder="0"/>
      </dxf>
    </rfmt>
    <rfmt sheetId="1" sqref="F159" start="0" length="0">
      <dxf>
        <font>
          <sz val="13"/>
          <color rgb="FFFF0000"/>
        </font>
      </dxf>
    </rfmt>
    <rfmt sheetId="1" sqref="F160" start="0" length="0">
      <dxf>
        <font>
          <b/>
          <sz val="13"/>
          <color rgb="FFFF0000"/>
        </font>
        <alignment vertical="center" readingOrder="0"/>
      </dxf>
    </rfmt>
    <rfmt sheetId="1" sqref="F161" start="0" length="0">
      <dxf>
        <font>
          <sz val="13"/>
          <color rgb="FFFF0000"/>
        </font>
      </dxf>
    </rfmt>
    <rfmt sheetId="1" sqref="F162" start="0" length="0">
      <dxf>
        <font>
          <sz val="13"/>
          <color rgb="FFFF0000"/>
        </font>
        <alignment vertical="center" readingOrder="0"/>
      </dxf>
    </rfmt>
    <rfmt sheetId="1" sqref="F163" start="0" length="0">
      <dxf>
        <font>
          <sz val="13"/>
          <color rgb="FFFF0000"/>
        </font>
        <alignment vertical="center" readingOrder="0"/>
      </dxf>
    </rfmt>
    <rfmt sheetId="1" sqref="F164" start="0" length="0">
      <dxf>
        <font>
          <b/>
          <sz val="13"/>
          <color rgb="FFFF0000"/>
        </font>
        <alignment vertical="center" readingOrder="0"/>
      </dxf>
    </rfmt>
    <rfmt sheetId="1" sqref="F165" start="0" length="0">
      <dxf>
        <font>
          <sz val="13"/>
          <color rgb="FFFF0000"/>
        </font>
      </dxf>
    </rfmt>
    <rfmt sheetId="1" sqref="F166" start="0" length="0">
      <dxf>
        <font>
          <b/>
          <sz val="13"/>
          <color rgb="FFFF0000"/>
        </font>
        <alignment vertical="center" readingOrder="0"/>
      </dxf>
    </rfmt>
    <rfmt sheetId="1" sqref="F167" start="0" length="0">
      <dxf>
        <font>
          <sz val="13"/>
          <color rgb="FFFF0000"/>
        </font>
      </dxf>
    </rfmt>
    <rfmt sheetId="1" sqref="F168" start="0" length="0">
      <dxf>
        <font>
          <sz val="13"/>
          <color rgb="FFFF0000"/>
        </font>
      </dxf>
    </rfmt>
    <rfmt sheetId="1" sqref="F169" start="0" length="0">
      <dxf>
        <font>
          <b/>
          <sz val="13"/>
          <color rgb="FFFF0000"/>
        </font>
        <alignment vertical="center" readingOrder="0"/>
      </dxf>
    </rfmt>
    <rfmt sheetId="1" sqref="F170" start="0" length="0">
      <dxf>
        <font>
          <sz val="13"/>
          <color rgb="FFFF0000"/>
        </font>
      </dxf>
    </rfmt>
    <rfmt sheetId="1" sqref="F171" start="0" length="0">
      <dxf>
        <font>
          <b/>
          <sz val="13"/>
          <color rgb="FFFF0000"/>
        </font>
        <alignment vertical="center" readingOrder="0"/>
      </dxf>
    </rfmt>
    <rfmt sheetId="1" sqref="F172" start="0" length="0">
      <dxf>
        <font>
          <sz val="13"/>
          <color rgb="FFFF0000"/>
        </font>
      </dxf>
    </rfmt>
    <rfmt sheetId="1" sqref="F173" start="0" length="0">
      <dxf>
        <font>
          <sz val="13"/>
          <color rgb="FFFF0000"/>
        </font>
      </dxf>
    </rfmt>
    <rfmt sheetId="1" sqref="F174" start="0" length="0">
      <dxf>
        <font>
          <b/>
          <sz val="13"/>
          <color rgb="FFFF0000"/>
        </font>
        <alignment vertical="center" readingOrder="0"/>
      </dxf>
    </rfmt>
    <rfmt sheetId="1" sqref="F175" start="0" length="0">
      <dxf>
        <font>
          <sz val="13"/>
          <color rgb="FFFF0000"/>
        </font>
      </dxf>
    </rfmt>
    <rfmt sheetId="1" sqref="F176" start="0" length="0">
      <dxf>
        <font>
          <b/>
          <sz val="13"/>
          <color rgb="FFFF0000"/>
        </font>
        <alignment vertical="center" readingOrder="0"/>
      </dxf>
    </rfmt>
    <rfmt sheetId="1" sqref="F177" start="0" length="0">
      <dxf>
        <font>
          <sz val="13"/>
          <color rgb="FFFF0000"/>
        </font>
      </dxf>
    </rfmt>
    <rfmt sheetId="1" sqref="F178" start="0" length="0">
      <dxf>
        <font>
          <sz val="13"/>
          <color rgb="FFFF0000"/>
        </font>
      </dxf>
    </rfmt>
    <rfmt sheetId="1" sqref="F179" start="0" length="0">
      <dxf>
        <font>
          <sz val="13"/>
          <color rgb="FFFF0000"/>
        </font>
        <alignment vertical="center" readingOrder="0"/>
      </dxf>
    </rfmt>
    <rfmt sheetId="1" sqref="F180" start="0" length="0">
      <dxf>
        <font>
          <b/>
          <sz val="13"/>
          <color rgb="FFFF0000"/>
        </font>
        <alignment vertical="center" readingOrder="0"/>
      </dxf>
    </rfmt>
    <rfmt sheetId="1" sqref="F181" start="0" length="0">
      <dxf>
        <font>
          <sz val="13"/>
          <color rgb="FFFF0000"/>
        </font>
      </dxf>
    </rfmt>
    <rfmt sheetId="1" sqref="F182" start="0" length="0">
      <dxf>
        <font>
          <sz val="13"/>
          <color rgb="FFFF0000"/>
        </font>
      </dxf>
    </rfmt>
    <rfmt sheetId="1" sqref="F183" start="0" length="0">
      <dxf>
        <font>
          <sz val="13"/>
          <color rgb="FFFF0000"/>
        </font>
      </dxf>
    </rfmt>
    <rfmt sheetId="1" sqref="F184" start="0" length="0">
      <dxf>
        <font>
          <sz val="13"/>
          <color rgb="FFFF0000"/>
        </font>
      </dxf>
    </rfmt>
    <rfmt sheetId="1" sqref="F185" start="0" length="0">
      <dxf>
        <font>
          <sz val="13"/>
          <color rgb="FFFF0000"/>
        </font>
        <alignment vertical="center" readingOrder="0"/>
      </dxf>
    </rfmt>
    <rfmt sheetId="1" sqref="F186" start="0" length="0">
      <dxf>
        <font>
          <sz val="13"/>
          <color rgb="FFFF0000"/>
        </font>
      </dxf>
    </rfmt>
    <rfmt sheetId="1" sqref="F187" start="0" length="0">
      <dxf>
        <font>
          <sz val="13"/>
          <color rgb="FFFF0000"/>
        </font>
        <alignment vertical="center" readingOrder="0"/>
      </dxf>
    </rfmt>
    <rfmt sheetId="1" sqref="F188" start="0" length="0">
      <dxf>
        <font>
          <sz val="13"/>
          <color rgb="FFFF0000"/>
        </font>
        <alignment vertical="center" readingOrder="0"/>
      </dxf>
    </rfmt>
    <rfmt sheetId="1" sqref="F189" start="0" length="0">
      <dxf>
        <font>
          <sz val="13"/>
          <color rgb="FFFF0000"/>
        </font>
        <numFmt numFmtId="166" formatCode="#,##0.0"/>
        <alignment vertical="center" readingOrder="0"/>
      </dxf>
    </rfmt>
    <rfmt sheetId="1" sqref="F190" start="0" length="0">
      <dxf>
        <font>
          <sz val="13"/>
          <color rgb="FFFF0000"/>
        </font>
        <alignment vertical="center" readingOrder="0"/>
      </dxf>
    </rfmt>
    <rcc rId="0" sId="1" dxf="1">
      <nc r="F191">
        <f>6/9*100</f>
      </nc>
      <ndxf>
        <font>
          <b/>
          <sz val="13"/>
          <color rgb="FFFF0000"/>
          <name val="Times New Roman"/>
          <scheme val="none"/>
        </font>
        <numFmt numFmtId="166" formatCode="#,##0.0"/>
        <alignment horizontal="right" vertical="center" wrapText="1" readingOrder="0"/>
      </ndxf>
    </rcc>
    <rcc rId="0" sId="1" dxf="1">
      <nc r="F192">
        <f>B192/B240*100</f>
      </nc>
      <ndxf>
        <font>
          <b/>
          <sz val="13"/>
          <color rgb="FFFF0000"/>
          <name val="Times New Roman"/>
          <scheme val="none"/>
        </font>
        <numFmt numFmtId="166" formatCode="#,##0.0"/>
        <alignment horizontal="right" vertical="center" wrapText="1" readingOrder="0"/>
      </ndxf>
    </rcc>
    <rfmt sheetId="1" sqref="F193" start="0" length="0">
      <dxf>
        <font>
          <sz val="13"/>
          <color rgb="FFFF0000"/>
        </font>
        <alignment vertical="center" readingOrder="0"/>
      </dxf>
    </rfmt>
    <rfmt sheetId="1" sqref="F194" start="0" length="0">
      <dxf>
        <font>
          <sz val="13"/>
          <color rgb="FFFF0000"/>
        </font>
        <alignment vertical="center" readingOrder="0"/>
      </dxf>
    </rfmt>
    <rfmt sheetId="1" sqref="F195" start="0" length="0">
      <dxf>
        <font>
          <sz val="13"/>
          <color rgb="FFFF0000"/>
        </font>
        <alignment vertical="center" readingOrder="0"/>
      </dxf>
    </rfmt>
    <rfmt sheetId="1" sqref="F196" start="0" length="0">
      <dxf>
        <font>
          <sz val="13"/>
          <color rgb="FFFF0000"/>
        </font>
        <alignment vertical="center" readingOrder="0"/>
      </dxf>
    </rfmt>
    <rcc rId="0" sId="1" dxf="1">
      <nc r="F197">
        <f>(C197+C202)/(B197+B202)*100</f>
      </nc>
      <ndxf>
        <font>
          <sz val="13"/>
          <color rgb="FFFF0000"/>
        </font>
        <numFmt numFmtId="167" formatCode="0.0"/>
        <alignment vertical="center" readingOrder="0"/>
      </ndxf>
    </rcc>
    <rfmt sheetId="1" sqref="F198" start="0" length="0">
      <dxf>
        <font>
          <sz val="13"/>
          <color rgb="FFFF0000"/>
        </font>
        <alignment vertical="center" readingOrder="0"/>
      </dxf>
    </rfmt>
    <rfmt sheetId="1" sqref="F199" start="0" length="0">
      <dxf>
        <font>
          <sz val="13"/>
          <color rgb="FFFF0000"/>
        </font>
        <alignment vertical="center" readingOrder="0"/>
      </dxf>
    </rfmt>
    <rfmt sheetId="1" sqref="F200" start="0" length="0">
      <dxf>
        <font>
          <sz val="13"/>
          <color rgb="FFFF0000"/>
        </font>
        <alignment vertical="center" readingOrder="0"/>
      </dxf>
    </rfmt>
    <rfmt sheetId="1" sqref="F201" start="0" length="0">
      <dxf>
        <font>
          <sz val="13"/>
          <color rgb="FFFF0000"/>
        </font>
        <alignment vertical="center" readingOrder="0"/>
      </dxf>
    </rfmt>
    <rfmt sheetId="1" sqref="F202" start="0" length="0">
      <dxf>
        <font>
          <sz val="13"/>
          <color rgb="FFFF0000"/>
        </font>
        <alignment vertical="center" readingOrder="0"/>
      </dxf>
    </rfmt>
    <rfmt sheetId="1" sqref="F203" start="0" length="0">
      <dxf>
        <font>
          <sz val="13"/>
          <color rgb="FFFF0000"/>
        </font>
        <alignment vertical="center" readingOrder="0"/>
      </dxf>
    </rfmt>
    <rfmt sheetId="1" sqref="F204" start="0" length="0">
      <dxf>
        <font>
          <sz val="13"/>
          <color rgb="FFFF0000"/>
        </font>
        <alignment vertical="center" readingOrder="0"/>
      </dxf>
    </rfmt>
    <rfmt sheetId="1" sqref="F205" start="0" length="0">
      <dxf>
        <font>
          <sz val="13"/>
          <color rgb="FFFF0000"/>
        </font>
        <alignment vertical="center" readingOrder="0"/>
      </dxf>
    </rfmt>
    <rfmt sheetId="1" sqref="F206" start="0" length="0">
      <dxf>
        <font>
          <sz val="13"/>
          <color rgb="FFFF0000"/>
        </font>
        <alignment vertical="center" readingOrder="0"/>
      </dxf>
    </rfmt>
    <rfmt sheetId="1" sqref="F207" start="0" length="0">
      <dxf>
        <font>
          <sz val="13"/>
          <color rgb="FFFF0000"/>
        </font>
        <alignment vertical="center" readingOrder="0"/>
      </dxf>
    </rfmt>
    <rfmt sheetId="1" sqref="F208" start="0" length="0">
      <dxf>
        <font>
          <sz val="13"/>
          <color rgb="FFFF0000"/>
        </font>
        <alignment vertical="center" readingOrder="0"/>
      </dxf>
    </rfmt>
    <rfmt sheetId="1" sqref="F209" start="0" length="0">
      <dxf>
        <font>
          <sz val="13"/>
          <color rgb="FFFF0000"/>
        </font>
        <alignment vertical="center" readingOrder="0"/>
      </dxf>
    </rfmt>
    <rfmt sheetId="1" sqref="F210" start="0" length="0">
      <dxf>
        <font>
          <sz val="13"/>
          <color rgb="FFFF0000"/>
        </font>
        <alignment vertical="center" readingOrder="0"/>
      </dxf>
    </rfmt>
    <rfmt sheetId="1" sqref="F211" start="0" length="0">
      <dxf>
        <font>
          <sz val="13"/>
          <color rgb="FFFF0000"/>
        </font>
        <alignment vertical="center" readingOrder="0"/>
      </dxf>
    </rfmt>
    <rfmt sheetId="1" sqref="F212" start="0" length="0">
      <dxf>
        <font>
          <sz val="13"/>
          <color rgb="FFFF0000"/>
        </font>
        <alignment vertical="center" readingOrder="0"/>
      </dxf>
    </rfmt>
    <rfmt sheetId="1" sqref="F213" start="0" length="0">
      <dxf>
        <font>
          <sz val="13"/>
          <color rgb="FFFF0000"/>
        </font>
        <alignment vertical="center" readingOrder="0"/>
      </dxf>
    </rfmt>
    <rfmt sheetId="1" sqref="F214" start="0" length="0">
      <dxf>
        <font>
          <sz val="13"/>
          <color rgb="FFFF0000"/>
        </font>
        <alignment vertical="center" readingOrder="0"/>
      </dxf>
    </rfmt>
    <rfmt sheetId="1" sqref="F215" start="0" length="0">
      <dxf>
        <font>
          <sz val="13"/>
          <color rgb="FFFF0000"/>
        </font>
        <alignment vertical="center" readingOrder="0"/>
      </dxf>
    </rfmt>
    <rfmt sheetId="1" sqref="F216" start="0" length="0">
      <dxf>
        <font>
          <sz val="13"/>
          <color rgb="FFFF0000"/>
        </font>
        <alignment vertical="center" readingOrder="0"/>
      </dxf>
    </rfmt>
    <rfmt sheetId="1" sqref="F217" start="0" length="0">
      <dxf>
        <font>
          <sz val="13"/>
          <color rgb="FFFF0000"/>
        </font>
        <alignment vertical="center" readingOrder="0"/>
      </dxf>
    </rfmt>
    <rfmt sheetId="1" sqref="F218" start="0" length="0">
      <dxf>
        <font>
          <sz val="13"/>
          <color rgb="FFFF0000"/>
        </font>
        <alignment vertical="center" readingOrder="0"/>
      </dxf>
    </rfmt>
    <rfmt sheetId="1" sqref="F219" start="0" length="0">
      <dxf>
        <font>
          <sz val="13"/>
          <color rgb="FFFF0000"/>
        </font>
        <alignment vertical="center" readingOrder="0"/>
      </dxf>
    </rfmt>
    <rfmt sheetId="1" sqref="F220" start="0" length="0">
      <dxf>
        <font>
          <sz val="13"/>
          <color rgb="FFFF0000"/>
        </font>
        <alignment vertical="center" readingOrder="0"/>
      </dxf>
    </rfmt>
    <rfmt sheetId="1" sqref="F221" start="0" length="0">
      <dxf>
        <font>
          <sz val="13"/>
          <color rgb="FFFF0000"/>
        </font>
        <alignment vertical="center" readingOrder="0"/>
      </dxf>
    </rfmt>
    <rfmt sheetId="1" sqref="F222" start="0" length="0">
      <dxf>
        <font>
          <sz val="13"/>
          <color rgb="FFFF0000"/>
        </font>
        <alignment vertical="center" readingOrder="0"/>
      </dxf>
    </rfmt>
    <rfmt sheetId="1" sqref="F223" start="0" length="0">
      <dxf>
        <font>
          <sz val="13"/>
          <color rgb="FFFF0000"/>
        </font>
        <alignment vertical="center" readingOrder="0"/>
      </dxf>
    </rfmt>
    <rfmt sheetId="1" sqref="F224" start="0" length="0">
      <dxf>
        <font>
          <sz val="13"/>
          <color rgb="FFFF0000"/>
        </font>
        <alignment vertical="center" readingOrder="0"/>
      </dxf>
    </rfmt>
    <rfmt sheetId="1" sqref="F225" start="0" length="0">
      <dxf>
        <font>
          <sz val="13"/>
          <color rgb="FFFF0000"/>
        </font>
        <alignment vertical="center" readingOrder="0"/>
      </dxf>
    </rfmt>
    <rfmt sheetId="1" sqref="F226" start="0" length="0">
      <dxf>
        <font>
          <sz val="13"/>
          <color rgb="FFFF0000"/>
        </font>
        <alignment vertical="center" readingOrder="0"/>
      </dxf>
    </rfmt>
    <rfmt sheetId="1" sqref="F227" start="0" length="0">
      <dxf>
        <font>
          <sz val="13"/>
          <color rgb="FFFF0000"/>
        </font>
        <alignment vertical="center" readingOrder="0"/>
      </dxf>
    </rfmt>
    <rfmt sheetId="1" sqref="F228" start="0" length="0">
      <dxf>
        <font>
          <sz val="13"/>
          <color rgb="FFFF0000"/>
        </font>
        <alignment vertical="center" readingOrder="0"/>
      </dxf>
    </rfmt>
    <rfmt sheetId="1" sqref="F229" start="0" length="0">
      <dxf>
        <font>
          <sz val="13"/>
          <color rgb="FFFF0000"/>
        </font>
        <alignment vertical="center" readingOrder="0"/>
      </dxf>
    </rfmt>
    <rfmt sheetId="1" sqref="F230" start="0" length="0">
      <dxf>
        <font>
          <sz val="13"/>
          <color rgb="FFFF0000"/>
        </font>
        <alignment vertical="center" readingOrder="0"/>
      </dxf>
    </rfmt>
    <rfmt sheetId="1" sqref="F231" start="0" length="0">
      <dxf>
        <font>
          <sz val="13"/>
          <color rgb="FFFF0000"/>
        </font>
        <alignment vertical="center" readingOrder="0"/>
      </dxf>
    </rfmt>
    <rfmt sheetId="1" sqref="F232" start="0" length="0">
      <dxf>
        <font>
          <sz val="13"/>
          <color rgb="FFFF0000"/>
        </font>
        <alignment vertical="center" readingOrder="0"/>
      </dxf>
    </rfmt>
    <rfmt sheetId="1" sqref="F233" start="0" length="0">
      <dxf>
        <font>
          <sz val="13"/>
          <color rgb="FFFF0000"/>
        </font>
        <alignment vertical="center" readingOrder="0"/>
      </dxf>
    </rfmt>
    <rfmt sheetId="1" sqref="F234" start="0" length="0">
      <dxf>
        <font>
          <sz val="13"/>
          <color rgb="FFFF0000"/>
        </font>
        <alignment vertical="center" readingOrder="0"/>
      </dxf>
    </rfmt>
    <rfmt sheetId="1" sqref="F235" start="0" length="0">
      <dxf>
        <font>
          <sz val="13"/>
          <color rgb="FFFF0000"/>
        </font>
        <alignment vertical="center" readingOrder="0"/>
      </dxf>
    </rfmt>
    <rfmt sheetId="1" sqref="F236" start="0" length="0">
      <dxf>
        <font>
          <sz val="13"/>
          <color rgb="FFFF0000"/>
        </font>
        <alignment vertical="center" readingOrder="0"/>
      </dxf>
    </rfmt>
    <rfmt sheetId="1" sqref="F237" start="0" length="0">
      <dxf>
        <font>
          <sz val="13"/>
          <color rgb="FFFF0000"/>
        </font>
        <alignment vertical="center" readingOrder="0"/>
      </dxf>
    </rfmt>
    <rfmt sheetId="1" sqref="F238" start="0" length="0">
      <dxf>
        <font>
          <sz val="13"/>
          <color rgb="FFFF0000"/>
        </font>
        <alignment vertical="center" readingOrder="0"/>
      </dxf>
    </rfmt>
    <rfmt sheetId="1" sqref="F239" start="0" length="0">
      <dxf>
        <font>
          <sz val="13"/>
          <color rgb="FFFF0000"/>
        </font>
        <alignment vertical="center" readingOrder="0"/>
      </dxf>
    </rfmt>
    <rfmt sheetId="1" sqref="F240" start="0" length="0">
      <dxf>
        <font>
          <sz val="13"/>
          <color rgb="FFFF0000"/>
        </font>
        <alignment vertical="center" readingOrder="0"/>
      </dxf>
    </rfmt>
    <rfmt sheetId="1" sqref="F241" start="0" length="0">
      <dxf>
        <font>
          <sz val="13"/>
          <color rgb="FFFF0000"/>
        </font>
        <alignment vertical="center" readingOrder="0"/>
      </dxf>
    </rfmt>
    <rfmt sheetId="1" sqref="F242" start="0" length="0">
      <dxf>
        <font>
          <sz val="13"/>
          <color rgb="FFFF0000"/>
        </font>
        <alignment vertical="center" readingOrder="0"/>
      </dxf>
    </rfmt>
    <rcc rId="0" sId="1" dxf="1">
      <nc r="F243">
        <f>B241+B242+B244</f>
      </nc>
      <ndxf>
        <font>
          <sz val="13"/>
          <color rgb="FFFF0000"/>
        </font>
        <numFmt numFmtId="166" formatCode="#,##0.0"/>
        <alignment vertical="center" readingOrder="0"/>
      </ndxf>
    </rcc>
    <rfmt sheetId="1" sqref="F244" start="0" length="0">
      <dxf>
        <font>
          <sz val="13"/>
          <color rgb="FFFF0000"/>
        </font>
        <alignment vertical="center" readingOrder="0"/>
      </dxf>
    </rfmt>
    <rfmt sheetId="1" sqref="F245" start="0" length="0">
      <dxf>
        <font>
          <sz val="13"/>
          <color rgb="FFFF0000"/>
        </font>
      </dxf>
    </rfmt>
    <rcc rId="0" sId="1" dxf="1">
      <nc r="F246">
        <f>4/5*100</f>
      </nc>
      <ndxf>
        <font>
          <b/>
          <sz val="13"/>
          <color rgb="FFFF0000"/>
        </font>
        <numFmt numFmtId="2" formatCode="0.00"/>
        <alignment horizontal="center" vertical="top" readingOrder="0"/>
      </ndxf>
    </rcc>
    <rfmt sheetId="1" sqref="F247" start="0" length="0">
      <dxf>
        <font>
          <sz val="13"/>
          <color rgb="FFFF0000"/>
        </font>
      </dxf>
    </rfmt>
    <rfmt sheetId="1" sqref="F248" start="0" length="0">
      <dxf>
        <font>
          <sz val="13"/>
          <color rgb="FFFF0000"/>
        </font>
      </dxf>
    </rfmt>
    <rfmt sheetId="1" sqref="F249" start="0" length="0">
      <dxf>
        <font>
          <sz val="13"/>
          <color rgb="FFFF0000"/>
        </font>
      </dxf>
    </rfmt>
    <rcc rId="0" sId="1" dxf="1">
      <nc r="F251">
        <f>(C251+C246)/(B251+B246)*100</f>
      </nc>
      <ndxf>
        <font>
          <b/>
          <sz val="13"/>
          <color rgb="FFFF0000"/>
        </font>
        <numFmt numFmtId="167" formatCode="0.0"/>
      </ndxf>
    </rcc>
    <rfmt sheetId="1" sqref="F252" start="0" length="0">
      <dxf>
        <font>
          <sz val="13"/>
          <color rgb="FFFF0000"/>
        </font>
      </dxf>
    </rfmt>
    <rfmt sheetId="1" sqref="F253" start="0" length="0">
      <dxf>
        <font>
          <sz val="13"/>
          <color rgb="FFFF0000"/>
        </font>
      </dxf>
    </rfmt>
    <rfmt sheetId="1" sqref="F254" start="0" length="0">
      <dxf>
        <font>
          <sz val="13"/>
          <color rgb="FFFF0000"/>
        </font>
      </dxf>
    </rfmt>
    <rfmt sheetId="1" sqref="F255" start="0" length="0">
      <dxf>
        <font>
          <sz val="13"/>
          <color rgb="FFFF0000"/>
        </font>
        <numFmt numFmtId="169" formatCode="_-* #,##0.0\ _₽_-;\-* #,##0.0\ _₽_-;_-* &quot;-&quot;?\ _₽_-;_-@_-"/>
      </dxf>
    </rfmt>
    <rfmt sheetId="1" sqref="F256" start="0" length="0">
      <dxf>
        <font>
          <sz val="13"/>
          <color rgb="FFFF0000"/>
        </font>
        <numFmt numFmtId="169" formatCode="_-* #,##0.0\ _₽_-;\-* #,##0.0\ _₽_-;_-* &quot;-&quot;?\ _₽_-;_-@_-"/>
      </dxf>
    </rfmt>
    <rfmt sheetId="1" sqref="F257" start="0" length="0">
      <dxf>
        <font>
          <sz val="13"/>
          <color rgb="FFFF0000"/>
        </font>
        <numFmt numFmtId="169" formatCode="_-* #,##0.0\ _₽_-;\-* #,##0.0\ _₽_-;_-* &quot;-&quot;?\ _₽_-;_-@_-"/>
      </dxf>
    </rfmt>
    <rfmt sheetId="1" sqref="F258" start="0" length="0">
      <dxf>
        <font>
          <sz val="13"/>
          <color rgb="FFFF0000"/>
        </font>
        <numFmt numFmtId="169" formatCode="_-* #,##0.0\ _₽_-;\-* #,##0.0\ _₽_-;_-* &quot;-&quot;?\ _₽_-;_-@_-"/>
      </dxf>
    </rfmt>
    <rfmt sheetId="1" sqref="F259" start="0" length="0">
      <dxf>
        <font>
          <sz val="13"/>
          <color rgb="FFFF0000"/>
        </font>
        <numFmt numFmtId="169" formatCode="_-* #,##0.0\ _₽_-;\-* #,##0.0\ _₽_-;_-* &quot;-&quot;?\ _₽_-;_-@_-"/>
      </dxf>
    </rfmt>
    <rfmt sheetId="1" sqref="F260" start="0" length="0">
      <dxf>
        <font>
          <sz val="13"/>
          <color rgb="FFFF0000"/>
        </font>
        <numFmt numFmtId="169" formatCode="_-* #,##0.0\ _₽_-;\-* #,##0.0\ _₽_-;_-* &quot;-&quot;?\ _₽_-;_-@_-"/>
      </dxf>
    </rfmt>
    <rfmt sheetId="1" sqref="F261" start="0" length="0">
      <dxf>
        <font>
          <b/>
          <sz val="13"/>
          <color rgb="FFFF0000"/>
        </font>
      </dxf>
    </rfmt>
    <rfmt sheetId="1" sqref="F262" start="0" length="0">
      <dxf>
        <font>
          <sz val="13"/>
          <color rgb="FFFF0000"/>
        </font>
      </dxf>
    </rfmt>
    <rfmt sheetId="1" sqref="F263" start="0" length="0">
      <dxf>
        <font>
          <sz val="13"/>
          <color rgb="FFFF0000"/>
        </font>
      </dxf>
    </rfmt>
    <rfmt sheetId="1" sqref="F264" start="0" length="0">
      <dxf>
        <font>
          <sz val="13"/>
          <color rgb="FFFF0000"/>
        </font>
      </dxf>
    </rfmt>
    <rfmt sheetId="1" sqref="F265" start="0" length="0">
      <dxf>
        <font>
          <sz val="13"/>
          <color rgb="FFFF0000"/>
        </font>
        <numFmt numFmtId="169" formatCode="_-* #,##0.0\ _₽_-;\-* #,##0.0\ _₽_-;_-* &quot;-&quot;?\ _₽_-;_-@_-"/>
      </dxf>
    </rfmt>
    <rfmt sheetId="1" sqref="F266" start="0" length="0">
      <dxf>
        <font>
          <sz val="13"/>
          <color rgb="FFFF0000"/>
        </font>
        <numFmt numFmtId="169" formatCode="_-* #,##0.0\ _₽_-;\-* #,##0.0\ _₽_-;_-* &quot;-&quot;?\ _₽_-;_-@_-"/>
      </dxf>
    </rfmt>
    <rfmt sheetId="1" sqref="F267" start="0" length="0">
      <dxf>
        <font>
          <sz val="13"/>
          <color rgb="FFFF0000"/>
        </font>
      </dxf>
    </rfmt>
    <rfmt sheetId="1" sqref="F268" start="0" length="0">
      <dxf>
        <font>
          <sz val="13"/>
          <color rgb="FFFF0000"/>
        </font>
        <numFmt numFmtId="169" formatCode="_-* #,##0.0\ _₽_-;\-* #,##0.0\ _₽_-;_-* &quot;-&quot;?\ _₽_-;_-@_-"/>
      </dxf>
    </rfmt>
    <rfmt sheetId="1" sqref="F269" start="0" length="0">
      <dxf>
        <font>
          <sz val="13"/>
          <color rgb="FFFF0000"/>
        </font>
        <numFmt numFmtId="169" formatCode="_-* #,##0.0\ _₽_-;\-* #,##0.0\ _₽_-;_-* &quot;-&quot;?\ _₽_-;_-@_-"/>
      </dxf>
    </rfmt>
    <rfmt sheetId="1" sqref="F271" start="0" length="0">
      <dxf>
        <font>
          <sz val="13"/>
          <color rgb="FFFF0000"/>
        </font>
      </dxf>
    </rfmt>
    <rfmt sheetId="1" sqref="F272" start="0" length="0">
      <dxf>
        <font>
          <sz val="13"/>
          <color rgb="FFFF0000"/>
        </font>
      </dxf>
    </rfmt>
    <rfmt sheetId="1" sqref="F273" start="0" length="0">
      <dxf>
        <font>
          <sz val="13"/>
          <color rgb="FFFF0000"/>
        </font>
      </dxf>
    </rfmt>
    <rfmt sheetId="1" sqref="F274" start="0" length="0">
      <dxf>
        <font>
          <sz val="13"/>
          <color rgb="FFFF0000"/>
        </font>
      </dxf>
    </rfmt>
    <rfmt sheetId="1" sqref="F275" start="0" length="0">
      <dxf>
        <font>
          <sz val="13"/>
          <color rgb="FFFF0000"/>
        </font>
      </dxf>
    </rfmt>
    <rfmt sheetId="1" sqref="F276" start="0" length="0">
      <dxf>
        <font>
          <sz val="13"/>
          <color rgb="FFFF0000"/>
        </font>
        <alignment horizontal="center" vertical="top" readingOrder="0"/>
      </dxf>
    </rfmt>
    <rfmt sheetId="1" sqref="F277" start="0" length="0">
      <dxf>
        <font>
          <sz val="13"/>
          <color rgb="FFFF0000"/>
        </font>
      </dxf>
    </rfmt>
    <rfmt sheetId="1" sqref="F278" start="0" length="0">
      <dxf>
        <font>
          <sz val="13"/>
          <color rgb="FFFF0000"/>
        </font>
      </dxf>
    </rfmt>
    <rfmt sheetId="1" sqref="F279" start="0" length="0">
      <dxf>
        <font>
          <b/>
          <sz val="13"/>
          <color rgb="FFFF0000"/>
        </font>
      </dxf>
    </rfmt>
    <rfmt sheetId="1" sqref="F280" start="0" length="0">
      <dxf>
        <font>
          <sz val="13"/>
          <color rgb="FFFF0000"/>
        </font>
      </dxf>
    </rfmt>
    <rfmt sheetId="1" sqref="F281" start="0" length="0">
      <dxf>
        <font>
          <sz val="13"/>
          <color rgb="FFFF0000"/>
        </font>
      </dxf>
    </rfmt>
    <rfmt sheetId="1" sqref="F282" start="0" length="0">
      <dxf>
        <font>
          <sz val="13"/>
          <color rgb="FFFF0000"/>
        </font>
      </dxf>
    </rfmt>
    <rfmt sheetId="1" sqref="F283" start="0" length="0">
      <dxf>
        <font>
          <sz val="13"/>
          <color rgb="FFFF0000"/>
        </font>
      </dxf>
    </rfmt>
    <rfmt sheetId="1" sqref="F284" start="0" length="0">
      <dxf>
        <font>
          <sz val="13"/>
          <color rgb="FFFF0000"/>
        </font>
      </dxf>
    </rfmt>
    <rfmt sheetId="1" sqref="F285" start="0" length="0">
      <dxf>
        <font>
          <sz val="13"/>
          <color rgb="FFFF0000"/>
        </font>
      </dxf>
    </rfmt>
    <rfmt sheetId="1" sqref="F286" start="0" length="0">
      <dxf>
        <font>
          <sz val="13"/>
          <color rgb="FFFF0000"/>
        </font>
      </dxf>
    </rfmt>
    <rfmt sheetId="1" sqref="F287" start="0" length="0">
      <dxf>
        <font>
          <sz val="13"/>
          <color rgb="FFFF0000"/>
        </font>
      </dxf>
    </rfmt>
    <rfmt sheetId="1" sqref="F288" start="0" length="0">
      <dxf>
        <font>
          <sz val="13"/>
          <color rgb="FFFF0000"/>
        </font>
      </dxf>
    </rfmt>
    <rfmt sheetId="1" sqref="F289" start="0" length="0">
      <dxf>
        <font>
          <sz val="13"/>
          <color rgb="FFFF0000"/>
        </font>
      </dxf>
    </rfmt>
    <rfmt sheetId="1" sqref="F290" start="0" length="0">
      <dxf>
        <font>
          <sz val="13"/>
          <color rgb="FFFF0000"/>
        </font>
      </dxf>
    </rfmt>
    <rfmt sheetId="1" sqref="F291" start="0" length="0">
      <dxf>
        <font>
          <sz val="13"/>
          <color rgb="FFFF0000"/>
        </font>
      </dxf>
    </rfmt>
    <rfmt sheetId="1" sqref="F292" start="0" length="0">
      <dxf>
        <font>
          <sz val="13"/>
          <color rgb="FFFF0000"/>
        </font>
      </dxf>
    </rfmt>
    <rfmt sheetId="1" sqref="F293" start="0" length="0">
      <dxf>
        <font>
          <sz val="13"/>
          <color rgb="FFFF0000"/>
        </font>
      </dxf>
    </rfmt>
    <rfmt sheetId="1" sqref="F294" start="0" length="0">
      <dxf>
        <font>
          <sz val="13"/>
          <color rgb="FFFF0000"/>
        </font>
      </dxf>
    </rfmt>
    <rfmt sheetId="1" sqref="F295" start="0" length="0">
      <dxf>
        <font>
          <sz val="13"/>
          <color rgb="FFFF0000"/>
        </font>
      </dxf>
    </rfmt>
    <rfmt sheetId="1" sqref="F296" start="0" length="0">
      <dxf>
        <font>
          <sz val="13"/>
          <color rgb="FFFF0000"/>
        </font>
        <alignment vertical="center" readingOrder="0"/>
      </dxf>
    </rfmt>
    <rfmt sheetId="1" sqref="F297" start="0" length="0">
      <dxf>
        <font>
          <sz val="13"/>
          <color rgb="FFFF0000"/>
        </font>
      </dxf>
    </rfmt>
    <rfmt sheetId="1" sqref="F298" start="0" length="0">
      <dxf>
        <font>
          <b/>
          <sz val="13"/>
          <color rgb="FFFF0000"/>
        </font>
        <alignment vertical="center" readingOrder="0"/>
      </dxf>
    </rfmt>
    <rfmt sheetId="1" sqref="F299" start="0" length="0">
      <dxf>
        <font>
          <sz val="13"/>
          <color rgb="FFFF0000"/>
        </font>
      </dxf>
    </rfmt>
    <rfmt sheetId="1" sqref="F300" start="0" length="0">
      <dxf>
        <font>
          <sz val="13"/>
          <color rgb="FFFF0000"/>
        </font>
      </dxf>
    </rfmt>
    <rfmt sheetId="1" sqref="F301" start="0" length="0">
      <dxf>
        <font>
          <sz val="13"/>
          <color rgb="FFFF0000"/>
        </font>
        <alignment vertical="center" readingOrder="0"/>
      </dxf>
    </rfmt>
    <rfmt sheetId="1" sqref="F302" start="0" length="0">
      <dxf>
        <font>
          <sz val="13"/>
          <color rgb="FFFF0000"/>
        </font>
      </dxf>
    </rfmt>
    <rfmt sheetId="1" sqref="F303" start="0" length="0">
      <dxf>
        <font>
          <sz val="13"/>
          <color rgb="FFFF0000"/>
        </font>
      </dxf>
    </rfmt>
    <rfmt sheetId="1" sqref="F304" start="0" length="0">
      <dxf>
        <font>
          <b/>
          <sz val="13"/>
          <color rgb="FFFF0000"/>
        </font>
        <alignment vertical="center" readingOrder="0"/>
      </dxf>
    </rfmt>
    <rfmt sheetId="1" sqref="F305" start="0" length="0">
      <dxf>
        <font>
          <sz val="13"/>
          <color rgb="FFFF0000"/>
        </font>
      </dxf>
    </rfmt>
    <rfmt sheetId="1" sqref="F306" start="0" length="0">
      <dxf>
        <font>
          <sz val="13"/>
          <color rgb="FFFF0000"/>
        </font>
      </dxf>
    </rfmt>
    <rfmt sheetId="1" sqref="F307" start="0" length="0">
      <dxf>
        <font>
          <sz val="13"/>
          <color rgb="FFFF0000"/>
        </font>
      </dxf>
    </rfmt>
    <rfmt sheetId="1" sqref="F308" start="0" length="0">
      <dxf>
        <font>
          <sz val="13"/>
          <color rgb="FFFF0000"/>
        </font>
      </dxf>
    </rfmt>
    <rfmt sheetId="1" sqref="F309" start="0" length="0">
      <dxf>
        <font>
          <b/>
          <sz val="13"/>
          <color rgb="FFFF0000"/>
        </font>
        <alignment vertical="center" readingOrder="0"/>
      </dxf>
    </rfmt>
    <rfmt sheetId="1" sqref="F310" start="0" length="0">
      <dxf>
        <font>
          <sz val="13"/>
          <color rgb="FFFF0000"/>
        </font>
      </dxf>
    </rfmt>
    <rfmt sheetId="1" sqref="F311" start="0" length="0">
      <dxf>
        <font>
          <sz val="13"/>
          <color rgb="FFFF0000"/>
        </font>
      </dxf>
    </rfmt>
    <rfmt sheetId="1" sqref="F312" start="0" length="0">
      <dxf>
        <font>
          <sz val="13"/>
          <color rgb="FFFF0000"/>
        </font>
        <alignment vertical="center" readingOrder="0"/>
      </dxf>
    </rfmt>
    <rfmt sheetId="1" sqref="F313" start="0" length="0">
      <dxf>
        <font>
          <sz val="13"/>
          <color rgb="FFFF0000"/>
        </font>
        <alignment vertical="center" readingOrder="0"/>
      </dxf>
    </rfmt>
    <rfmt sheetId="1" sqref="F314" start="0" length="0">
      <dxf>
        <font>
          <sz val="13"/>
          <color rgb="FFFF0000"/>
        </font>
        <alignment vertical="center" readingOrder="0"/>
      </dxf>
    </rfmt>
    <rfmt sheetId="1" sqref="F315" start="0" length="0">
      <dxf>
        <font>
          <sz val="13"/>
          <color rgb="FFFF0000"/>
        </font>
        <alignment vertical="center" readingOrder="0"/>
      </dxf>
    </rfmt>
    <rfmt sheetId="1" sqref="F316" start="0" length="0">
      <dxf>
        <font>
          <sz val="13"/>
          <color rgb="FFFF0000"/>
        </font>
        <alignment vertical="center" readingOrder="0"/>
      </dxf>
    </rfmt>
    <rfmt sheetId="1" sqref="F317" start="0" length="0">
      <dxf>
        <font>
          <sz val="13"/>
          <color rgb="FFFF0000"/>
        </font>
        <alignment vertical="center" readingOrder="0"/>
      </dxf>
    </rfmt>
    <rfmt sheetId="1" sqref="F318" start="0" length="0">
      <dxf>
        <font>
          <sz val="13"/>
          <color rgb="FFFF0000"/>
        </font>
        <alignment vertical="center" readingOrder="0"/>
      </dxf>
    </rfmt>
    <rfmt sheetId="1" sqref="F319" start="0" length="0">
      <dxf>
        <font>
          <b/>
          <sz val="13"/>
          <color rgb="FFFF0000"/>
        </font>
        <alignment vertical="center" readingOrder="0"/>
      </dxf>
    </rfmt>
    <rfmt sheetId="1" sqref="F320" start="0" length="0">
      <dxf>
        <font>
          <b/>
          <sz val="13"/>
          <color rgb="FFFF0000"/>
        </font>
        <alignment vertical="center" readingOrder="0"/>
      </dxf>
    </rfmt>
    <rfmt sheetId="1" sqref="F325" start="0" length="0">
      <dxf>
        <font>
          <sz val="13"/>
          <color rgb="FFFF0000"/>
        </font>
      </dxf>
    </rfmt>
    <rfmt sheetId="1" sqref="F330" start="0" length="0">
      <dxf>
        <font>
          <sz val="13"/>
          <color rgb="FFFF0000"/>
        </font>
      </dxf>
    </rfmt>
    <rfmt sheetId="1" sqref="F331" start="0" length="0">
      <dxf>
        <font>
          <b/>
          <sz val="13"/>
          <color rgb="FFFF0000"/>
        </font>
        <numFmt numFmtId="166" formatCode="#,##0.0"/>
      </dxf>
    </rfmt>
    <rfmt sheetId="1" sqref="F332" start="0" length="0">
      <dxf>
        <font>
          <sz val="13"/>
          <color rgb="FFFF0000"/>
        </font>
      </dxf>
    </rfmt>
    <rfmt sheetId="1" sqref="F333" start="0" length="0">
      <dxf>
        <font>
          <b/>
          <sz val="13"/>
          <color rgb="FFFF0000"/>
        </font>
        <alignment vertical="center" readingOrder="0"/>
      </dxf>
    </rfmt>
    <rfmt sheetId="1" sqref="F334" start="0" length="0">
      <dxf>
        <font>
          <sz val="13"/>
          <color rgb="FFFF0000"/>
        </font>
      </dxf>
    </rfmt>
    <rfmt sheetId="1" sqref="F335" start="0" length="0">
      <dxf>
        <font>
          <sz val="13"/>
          <color rgb="FFFF0000"/>
        </font>
      </dxf>
    </rfmt>
    <rfmt sheetId="1" sqref="F336" start="0" length="0">
      <dxf>
        <font>
          <b/>
          <sz val="13"/>
          <color rgb="FFFF0000"/>
        </font>
      </dxf>
    </rfmt>
    <rfmt sheetId="1" sqref="F337" start="0" length="0">
      <dxf>
        <font>
          <sz val="13"/>
          <color rgb="FFFF0000"/>
        </font>
      </dxf>
    </rfmt>
    <rfmt sheetId="1" sqref="F338" start="0" length="0">
      <dxf>
        <font>
          <b/>
          <sz val="13"/>
          <color rgb="FFFF0000"/>
        </font>
        <alignment vertical="center" readingOrder="0"/>
      </dxf>
    </rfmt>
    <rfmt sheetId="1" sqref="F339" start="0" length="0">
      <dxf>
        <font>
          <sz val="13"/>
          <color rgb="FFFF0000"/>
        </font>
      </dxf>
    </rfmt>
    <rfmt sheetId="1" sqref="F340" start="0" length="0">
      <dxf>
        <font>
          <sz val="13"/>
          <color rgb="FFFF0000"/>
        </font>
      </dxf>
    </rfmt>
    <rfmt sheetId="1" sqref="F341" start="0" length="0">
      <dxf>
        <font>
          <b/>
          <sz val="13"/>
          <color rgb="FFFF0000"/>
        </font>
      </dxf>
    </rfmt>
    <rfmt sheetId="1" sqref="F342" start="0" length="0">
      <dxf>
        <font>
          <sz val="13"/>
          <color rgb="FFFF0000"/>
        </font>
      </dxf>
    </rfmt>
    <rfmt sheetId="1" sqref="F343" start="0" length="0">
      <dxf>
        <font>
          <b/>
          <sz val="13"/>
          <color rgb="FFFF0000"/>
        </font>
        <alignment vertical="center" readingOrder="0"/>
      </dxf>
    </rfmt>
    <rfmt sheetId="1" sqref="F344" start="0" length="0">
      <dxf>
        <font>
          <sz val="13"/>
          <color rgb="FFFF0000"/>
        </font>
      </dxf>
    </rfmt>
    <rfmt sheetId="1" sqref="F345" start="0" length="0">
      <dxf>
        <font>
          <sz val="13"/>
          <color rgb="FFFF0000"/>
        </font>
      </dxf>
    </rfmt>
    <rfmt sheetId="1" sqref="F346" start="0" length="0">
      <dxf>
        <font>
          <b/>
          <sz val="13"/>
          <color rgb="FFFF0000"/>
        </font>
      </dxf>
    </rfmt>
    <rfmt sheetId="1" sqref="F347" start="0" length="0">
      <dxf>
        <font>
          <sz val="13"/>
          <color rgb="FFFF0000"/>
        </font>
      </dxf>
    </rfmt>
    <rfmt sheetId="1" sqref="F348" start="0" length="0">
      <dxf>
        <font>
          <b/>
          <sz val="13"/>
          <color rgb="FFFF0000"/>
        </font>
        <alignment vertical="center" readingOrder="0"/>
      </dxf>
    </rfmt>
    <rfmt sheetId="1" sqref="F349" start="0" length="0">
      <dxf>
        <font>
          <sz val="13"/>
          <color rgb="FFFF0000"/>
        </font>
      </dxf>
    </rfmt>
    <rfmt sheetId="1" sqref="F350" start="0" length="0">
      <dxf>
        <font>
          <sz val="13"/>
          <color rgb="FFFF0000"/>
        </font>
      </dxf>
    </rfmt>
    <rfmt sheetId="1" sqref="F351" start="0" length="0">
      <dxf>
        <font>
          <b/>
          <sz val="13"/>
          <color rgb="FFFF0000"/>
        </font>
      </dxf>
    </rfmt>
    <rfmt sheetId="1" sqref="F352" start="0" length="0">
      <dxf>
        <font>
          <sz val="13"/>
          <color rgb="FFFF0000"/>
        </font>
      </dxf>
    </rfmt>
    <rfmt sheetId="1" sqref="F353" start="0" length="0">
      <dxf>
        <font>
          <b/>
          <sz val="13"/>
          <color rgb="FFFF0000"/>
        </font>
        <alignment vertical="center" readingOrder="0"/>
      </dxf>
    </rfmt>
    <rfmt sheetId="1" sqref="F354" start="0" length="0">
      <dxf>
        <font>
          <sz val="13"/>
          <color rgb="FFFF0000"/>
        </font>
      </dxf>
    </rfmt>
    <rfmt sheetId="1" sqref="F355" start="0" length="0">
      <dxf>
        <font>
          <sz val="13"/>
          <color rgb="FFFF0000"/>
        </font>
      </dxf>
    </rfmt>
    <rfmt sheetId="1" sqref="F356" start="0" length="0">
      <dxf>
        <font>
          <b/>
          <sz val="13"/>
          <color rgb="FFFF0000"/>
        </font>
      </dxf>
    </rfmt>
    <rfmt sheetId="1" sqref="F357" start="0" length="0">
      <dxf>
        <font>
          <sz val="13"/>
          <color rgb="FFFF0000"/>
        </font>
      </dxf>
    </rfmt>
    <rfmt sheetId="1" sqref="F358" start="0" length="0">
      <dxf>
        <font>
          <sz val="13"/>
          <color rgb="FFFF0000"/>
        </font>
      </dxf>
    </rfmt>
    <rfmt sheetId="1" sqref="F359" start="0" length="0">
      <dxf>
        <font>
          <sz val="13"/>
          <color rgb="FFFF0000"/>
        </font>
      </dxf>
    </rfmt>
    <rfmt sheetId="1" sqref="F360" start="0" length="0">
      <dxf>
        <font>
          <sz val="13"/>
          <color rgb="FFFF0000"/>
        </font>
      </dxf>
    </rfmt>
    <rfmt sheetId="1" sqref="F361" start="0" length="0">
      <dxf>
        <font>
          <b/>
          <sz val="13"/>
          <color rgb="FFFF0000"/>
        </font>
      </dxf>
    </rfmt>
    <rfmt sheetId="1" sqref="F362" start="0" length="0">
      <dxf>
        <font>
          <sz val="13"/>
          <color rgb="FFFF0000"/>
        </font>
      </dxf>
    </rfmt>
    <rfmt sheetId="1" sqref="F363" start="0" length="0">
      <dxf>
        <font>
          <sz val="13"/>
          <color rgb="FFFF0000"/>
        </font>
      </dxf>
    </rfmt>
    <rfmt sheetId="1" sqref="F364" start="0" length="0">
      <dxf>
        <font>
          <sz val="13"/>
          <color rgb="FFFF0000"/>
        </font>
      </dxf>
    </rfmt>
    <rfmt sheetId="1" sqref="F365" start="0" length="0">
      <dxf>
        <font>
          <sz val="13"/>
          <color rgb="FFFF0000"/>
        </font>
      </dxf>
    </rfmt>
    <rfmt sheetId="1" sqref="F366" start="0" length="0">
      <dxf>
        <font>
          <b/>
          <sz val="13"/>
          <color rgb="FFFF0000"/>
        </font>
      </dxf>
    </rfmt>
    <rfmt sheetId="1" sqref="F367" start="0" length="0">
      <dxf>
        <font>
          <sz val="13"/>
          <color rgb="FFFF0000"/>
        </font>
      </dxf>
    </rfmt>
    <rfmt sheetId="1" sqref="F368" start="0" length="0">
      <dxf>
        <font>
          <sz val="13"/>
          <color rgb="FFFF0000"/>
        </font>
      </dxf>
    </rfmt>
    <rfmt sheetId="1" sqref="F369" start="0" length="0">
      <dxf>
        <font>
          <b/>
          <sz val="13"/>
          <color rgb="FFFF0000"/>
        </font>
      </dxf>
    </rfmt>
    <rfmt sheetId="1" sqref="F370" start="0" length="0">
      <dxf>
        <font>
          <sz val="13"/>
          <color rgb="FFFF0000"/>
        </font>
      </dxf>
    </rfmt>
    <rfmt sheetId="1" sqref="F371" start="0" length="0">
      <dxf>
        <font>
          <sz val="13"/>
          <color rgb="FFFF0000"/>
        </font>
        <alignment vertical="center" readingOrder="0"/>
      </dxf>
    </rfmt>
    <rfmt sheetId="1" sqref="F372" start="0" length="0">
      <dxf>
        <font>
          <sz val="13"/>
          <color rgb="FFFF0000"/>
        </font>
      </dxf>
    </rfmt>
    <rfmt sheetId="1" sqref="F373" start="0" length="0">
      <dxf>
        <font>
          <sz val="13"/>
          <color rgb="FFFF0000"/>
        </font>
      </dxf>
    </rfmt>
    <rfmt sheetId="1" sqref="F374" start="0" length="0">
      <dxf>
        <font>
          <sz val="13"/>
          <color rgb="FFFF0000"/>
        </font>
        <numFmt numFmtId="166" formatCode="#,##0.0"/>
        <alignment vertical="center" readingOrder="0"/>
      </dxf>
    </rfmt>
    <rfmt sheetId="1" sqref="F375" start="0" length="0">
      <dxf>
        <font>
          <sz val="13"/>
          <color rgb="FFFF0000"/>
        </font>
        <alignment vertical="center" readingOrder="0"/>
      </dxf>
    </rfmt>
    <rfmt sheetId="1" sqref="F376" start="0" length="0">
      <dxf>
        <font>
          <sz val="13"/>
          <color rgb="FFFF0000"/>
        </font>
      </dxf>
    </rfmt>
    <rfmt sheetId="1" sqref="F377" start="0" length="0">
      <dxf>
        <font>
          <sz val="13"/>
          <color rgb="FFFF0000"/>
        </font>
      </dxf>
    </rfmt>
    <rfmt sheetId="1" sqref="F378" start="0" length="0">
      <dxf>
        <font>
          <b/>
          <sz val="13"/>
          <color rgb="FFFF0000"/>
        </font>
        <numFmt numFmtId="166" formatCode="#,##0.0"/>
      </dxf>
    </rfmt>
    <rfmt sheetId="1" sqref="F379" start="0" length="0">
      <dxf>
        <font>
          <sz val="13"/>
          <color rgb="FFFF0000"/>
        </font>
      </dxf>
    </rfmt>
    <rfmt sheetId="1" sqref="F380" start="0" length="0">
      <dxf>
        <font>
          <sz val="13"/>
          <color rgb="FFFF0000"/>
        </font>
      </dxf>
    </rfmt>
    <rfmt sheetId="1" sqref="F381" start="0" length="0">
      <dxf>
        <font>
          <sz val="13"/>
          <color rgb="FFFF0000"/>
        </font>
      </dxf>
    </rfmt>
    <rfmt sheetId="1" sqref="F382" start="0" length="0">
      <dxf>
        <font>
          <sz val="13"/>
          <color rgb="FFFF0000"/>
        </font>
      </dxf>
    </rfmt>
    <rfmt sheetId="1" sqref="F383" start="0" length="0">
      <dxf>
        <font>
          <b/>
          <sz val="13"/>
          <color rgb="FFFF0000"/>
        </font>
        <numFmt numFmtId="166" formatCode="#,##0.0"/>
      </dxf>
    </rfmt>
    <rfmt sheetId="1" sqref="F384" start="0" length="0">
      <dxf>
        <font>
          <sz val="13"/>
          <color rgb="FFFF0000"/>
        </font>
      </dxf>
    </rfmt>
    <rfmt sheetId="1" sqref="F385" start="0" length="0">
      <dxf>
        <font>
          <sz val="13"/>
          <color rgb="FFFF0000"/>
        </font>
      </dxf>
    </rfmt>
    <rfmt sheetId="1" sqref="F386" start="0" length="0">
      <dxf>
        <font>
          <sz val="13"/>
          <color rgb="FFFF0000"/>
        </font>
      </dxf>
    </rfmt>
    <rfmt sheetId="1" sqref="F387" start="0" length="0">
      <dxf>
        <font>
          <sz val="13"/>
          <color rgb="FFFF0000"/>
        </font>
      </dxf>
    </rfmt>
    <rfmt sheetId="1" sqref="F388" start="0" length="0">
      <dxf>
        <font>
          <sz val="13"/>
          <color rgb="FFFF0000"/>
        </font>
      </dxf>
    </rfmt>
    <rfmt sheetId="1" sqref="F389" start="0" length="0">
      <dxf>
        <font>
          <b/>
          <sz val="13"/>
          <color rgb="FFFF0000"/>
        </font>
        <numFmt numFmtId="166" formatCode="#,##0.0"/>
      </dxf>
    </rfmt>
    <rfmt sheetId="1" sqref="F390" start="0" length="0">
      <dxf>
        <font>
          <sz val="13"/>
          <color rgb="FFFF0000"/>
        </font>
      </dxf>
    </rfmt>
    <rfmt sheetId="1" sqref="F391" start="0" length="0">
      <dxf>
        <font>
          <sz val="13"/>
          <color rgb="FFFF0000"/>
        </font>
      </dxf>
    </rfmt>
    <rfmt sheetId="1" sqref="F392" start="0" length="0">
      <dxf>
        <font>
          <sz val="13"/>
          <color rgb="FFFF0000"/>
        </font>
      </dxf>
    </rfmt>
    <rfmt sheetId="1" sqref="F393" start="0" length="0">
      <dxf>
        <font>
          <sz val="13"/>
          <color rgb="FFFF0000"/>
        </font>
      </dxf>
    </rfmt>
    <rfmt sheetId="1" sqref="F394" start="0" length="0">
      <dxf>
        <font>
          <sz val="13"/>
          <color rgb="FFFF0000"/>
        </font>
      </dxf>
    </rfmt>
    <rfmt sheetId="1" sqref="F395" start="0" length="0">
      <dxf>
        <font>
          <sz val="13"/>
          <color rgb="FFFF0000"/>
        </font>
      </dxf>
    </rfmt>
    <rfmt sheetId="1" sqref="F396" start="0" length="0">
      <dxf>
        <font>
          <sz val="13"/>
          <color rgb="FFFF0000"/>
        </font>
      </dxf>
    </rfmt>
    <rfmt sheetId="1" sqref="F397" start="0" length="0">
      <dxf>
        <font>
          <sz val="13"/>
          <color rgb="FFFF0000"/>
        </font>
      </dxf>
    </rfmt>
    <rfmt sheetId="1" sqref="F398" start="0" length="0">
      <dxf>
        <font>
          <sz val="13"/>
          <color rgb="FFFF0000"/>
        </font>
      </dxf>
    </rfmt>
    <rfmt sheetId="1" sqref="F399" start="0" length="0">
      <dxf>
        <font>
          <sz val="13"/>
          <color rgb="FFFF0000"/>
        </font>
      </dxf>
    </rfmt>
    <rfmt sheetId="1" sqref="F400" start="0" length="0">
      <dxf>
        <font>
          <sz val="13"/>
          <color rgb="FFFF0000"/>
        </font>
      </dxf>
    </rfmt>
    <rfmt sheetId="1" sqref="F401" start="0" length="0">
      <dxf>
        <font>
          <sz val="13"/>
          <color rgb="FFFF0000"/>
        </font>
      </dxf>
    </rfmt>
    <rfmt sheetId="1" sqref="F402" start="0" length="0">
      <dxf>
        <font>
          <sz val="13"/>
          <color rgb="FFFF0000"/>
        </font>
      </dxf>
    </rfmt>
    <rfmt sheetId="1" sqref="F403" start="0" length="0">
      <dxf>
        <font>
          <sz val="13"/>
          <color rgb="FFFF0000"/>
        </font>
      </dxf>
    </rfmt>
    <rfmt sheetId="1" sqref="F404" start="0" length="0">
      <dxf>
        <font>
          <sz val="13"/>
          <color rgb="FFFF0000"/>
        </font>
      </dxf>
    </rfmt>
    <rfmt sheetId="1" sqref="F405" start="0" length="0">
      <dxf>
        <font>
          <b/>
          <sz val="13"/>
          <color rgb="FFFF0000"/>
        </font>
        <numFmt numFmtId="166" formatCode="#,##0.0"/>
      </dxf>
    </rfmt>
    <rfmt sheetId="1" sqref="F406" start="0" length="0">
      <dxf>
        <font>
          <sz val="13"/>
          <color rgb="FFFF0000"/>
        </font>
      </dxf>
    </rfmt>
    <rfmt sheetId="1" sqref="F407" start="0" length="0">
      <dxf>
        <font>
          <sz val="13"/>
          <color rgb="FFFF0000"/>
        </font>
      </dxf>
    </rfmt>
    <rfmt sheetId="1" sqref="F408" start="0" length="0">
      <dxf>
        <font>
          <sz val="13"/>
          <color rgb="FFFF0000"/>
        </font>
      </dxf>
    </rfmt>
    <rfmt sheetId="1" sqref="F409" start="0" length="0">
      <dxf>
        <font>
          <sz val="13"/>
          <color rgb="FFFF0000"/>
        </font>
      </dxf>
    </rfmt>
    <rfmt sheetId="1" sqref="F410" start="0" length="0">
      <dxf>
        <font>
          <sz val="13"/>
          <color rgb="FFFF0000"/>
        </font>
      </dxf>
    </rfmt>
    <rfmt sheetId="1" sqref="F411" start="0" length="0">
      <dxf>
        <font>
          <sz val="13"/>
          <color rgb="FFFF0000"/>
        </font>
      </dxf>
    </rfmt>
    <rfmt sheetId="1" sqref="F412" start="0" length="0">
      <dxf>
        <font>
          <sz val="13"/>
          <color rgb="FFFF0000"/>
        </font>
      </dxf>
    </rfmt>
    <rcc rId="0" sId="1" dxf="1">
      <nc r="F413">
        <f>(D378+D389+D394+D399)/4</f>
      </nc>
      <ndxf>
        <font>
          <sz val="13"/>
          <color rgb="FFFF0000"/>
        </font>
      </ndxf>
    </rcc>
    <rfmt sheetId="1" sqref="F414" start="0" length="0">
      <dxf>
        <font>
          <sz val="13"/>
          <color rgb="FFFF0000"/>
        </font>
      </dxf>
    </rfmt>
    <rfmt sheetId="1" sqref="F415" start="0" length="0">
      <dxf>
        <font>
          <sz val="13"/>
          <color rgb="FFFF0000"/>
        </font>
      </dxf>
    </rfmt>
    <rfmt sheetId="1" sqref="F416" start="0" length="0">
      <dxf>
        <font>
          <sz val="13"/>
          <color rgb="FFFF0000"/>
        </font>
        <alignment vertical="center" readingOrder="0"/>
      </dxf>
    </rfmt>
    <rfmt sheetId="1" sqref="F417" start="0" length="0">
      <dxf>
        <font>
          <b/>
          <sz val="13"/>
          <color rgb="FFFF0000"/>
        </font>
      </dxf>
    </rfmt>
    <rfmt sheetId="1" sqref="F418" start="0" length="0">
      <dxf>
        <font>
          <sz val="13"/>
          <color rgb="FFFF0000"/>
        </font>
      </dxf>
    </rfmt>
    <rfmt sheetId="1" sqref="F419" start="0" length="0">
      <dxf>
        <font>
          <b/>
          <sz val="13"/>
          <color rgb="FFFF0000"/>
        </font>
        <alignment vertical="center" readingOrder="0"/>
      </dxf>
    </rfmt>
    <rfmt sheetId="1" sqref="F420" start="0" length="0">
      <dxf>
        <font>
          <sz val="13"/>
          <color rgb="FFFF0000"/>
        </font>
      </dxf>
    </rfmt>
    <rfmt sheetId="1" sqref="F421" start="0" length="0">
      <dxf>
        <font>
          <sz val="13"/>
          <color rgb="FFFF0000"/>
        </font>
      </dxf>
    </rfmt>
    <rfmt sheetId="1" sqref="F422" start="0" length="0">
      <dxf>
        <font>
          <sz val="13"/>
          <color rgb="FFFF0000"/>
        </font>
        <alignment vertical="center" readingOrder="0"/>
      </dxf>
    </rfmt>
    <rfmt sheetId="1" sqref="F423" start="0" length="0">
      <dxf>
        <font>
          <b/>
          <sz val="13"/>
          <color rgb="FFFF0000"/>
        </font>
      </dxf>
    </rfmt>
    <rfmt sheetId="1" sqref="F424" start="0" length="0">
      <dxf>
        <font>
          <sz val="13"/>
          <color rgb="FFFF0000"/>
        </font>
      </dxf>
    </rfmt>
    <rfmt sheetId="1" sqref="F425" start="0" length="0">
      <dxf>
        <font>
          <b/>
          <sz val="13"/>
          <color rgb="FFFF0000"/>
        </font>
        <alignment vertical="center" readingOrder="0"/>
      </dxf>
    </rfmt>
    <rfmt sheetId="1" sqref="F426" start="0" length="0">
      <dxf>
        <font>
          <sz val="13"/>
          <color rgb="FFFF0000"/>
        </font>
      </dxf>
    </rfmt>
    <rfmt sheetId="1" sqref="F427" start="0" length="0">
      <dxf>
        <font>
          <sz val="13"/>
          <color rgb="FFFF0000"/>
        </font>
      </dxf>
    </rfmt>
    <rfmt sheetId="1" sqref="F428" start="0" length="0">
      <dxf>
        <font>
          <b/>
          <sz val="13"/>
          <color rgb="FFFF0000"/>
        </font>
      </dxf>
    </rfmt>
    <rfmt sheetId="1" sqref="F429" start="0" length="0">
      <dxf>
        <font>
          <sz val="13"/>
          <color rgb="FFFF0000"/>
        </font>
      </dxf>
    </rfmt>
    <rfmt sheetId="1" sqref="F430" start="0" length="0">
      <dxf>
        <font>
          <b/>
          <sz val="13"/>
          <color rgb="FFFF0000"/>
        </font>
        <alignment vertical="center" readingOrder="0"/>
      </dxf>
    </rfmt>
    <rfmt sheetId="1" sqref="F431" start="0" length="0">
      <dxf>
        <font>
          <sz val="13"/>
          <color rgb="FFFF0000"/>
        </font>
      </dxf>
    </rfmt>
    <rfmt sheetId="1" sqref="F432" start="0" length="0">
      <dxf>
        <font>
          <sz val="13"/>
          <color rgb="FFFF0000"/>
        </font>
      </dxf>
    </rfmt>
    <rfmt sheetId="1" sqref="F433" start="0" length="0">
      <dxf>
        <font>
          <sz val="13"/>
          <color rgb="FFFF0000"/>
        </font>
        <numFmt numFmtId="166" formatCode="#,##0.0"/>
      </dxf>
    </rfmt>
    <rfmt sheetId="1" sqref="F434" start="0" length="0">
      <dxf>
        <font>
          <sz val="13"/>
          <color rgb="FFFF0000"/>
        </font>
      </dxf>
    </rfmt>
    <rfmt sheetId="1" sqref="F435" start="0" length="0">
      <dxf>
        <font>
          <b/>
          <sz val="13"/>
          <color rgb="FFFF0000"/>
        </font>
        <alignment vertical="center" readingOrder="0"/>
      </dxf>
    </rfmt>
    <rfmt sheetId="1" sqref="F436" start="0" length="0">
      <dxf>
        <font>
          <sz val="13"/>
          <color rgb="FFFF0000"/>
        </font>
      </dxf>
    </rfmt>
    <rfmt sheetId="1" sqref="F437" start="0" length="0">
      <dxf>
        <font>
          <sz val="13"/>
          <color rgb="FFFF0000"/>
        </font>
      </dxf>
    </rfmt>
    <rfmt sheetId="1" sqref="F438" start="0" length="0">
      <dxf>
        <font>
          <sz val="13"/>
          <color rgb="FFFF0000"/>
        </font>
      </dxf>
    </rfmt>
    <rfmt sheetId="1" sqref="F439" start="0" length="0">
      <dxf>
        <font>
          <sz val="13"/>
          <color rgb="FFFF0000"/>
        </font>
      </dxf>
    </rfmt>
    <rfmt sheetId="1" sqref="F440" start="0" length="0">
      <dxf>
        <font>
          <sz val="13"/>
          <color rgb="FFFF0000"/>
        </font>
      </dxf>
    </rfmt>
    <rfmt sheetId="1" sqref="F441" start="0" length="0">
      <dxf>
        <font>
          <b/>
          <sz val="13"/>
          <color rgb="FFFF0000"/>
        </font>
        <alignment vertical="center" readingOrder="0"/>
      </dxf>
    </rfmt>
    <rfmt sheetId="1" sqref="F442" start="0" length="0">
      <dxf>
        <font>
          <sz val="13"/>
          <color rgb="FFFF0000"/>
        </font>
      </dxf>
    </rfmt>
    <rfmt sheetId="1" sqref="F443" start="0" length="0">
      <dxf>
        <font>
          <sz val="13"/>
          <color rgb="FFFF0000"/>
        </font>
      </dxf>
    </rfmt>
    <rfmt sheetId="1" sqref="F444" start="0" length="0">
      <dxf>
        <font>
          <sz val="13"/>
          <color rgb="FFFF0000"/>
        </font>
      </dxf>
    </rfmt>
    <rfmt sheetId="1" sqref="F445" start="0" length="0">
      <dxf>
        <font>
          <sz val="13"/>
          <color rgb="FFFF0000"/>
        </font>
      </dxf>
    </rfmt>
    <rfmt sheetId="1" sqref="F446" start="0" length="0">
      <dxf>
        <font>
          <sz val="13"/>
          <color rgb="FFFF0000"/>
        </font>
        <alignment vertical="center" readingOrder="0"/>
      </dxf>
    </rfmt>
    <rfmt sheetId="1" sqref="F447" start="0" length="0">
      <dxf>
        <font>
          <sz val="13"/>
          <color rgb="FFFF0000"/>
        </font>
        <numFmt numFmtId="166" formatCode="#,##0.0"/>
        <alignment vertical="center" readingOrder="0"/>
      </dxf>
    </rfmt>
    <rfmt sheetId="1" sqref="F448" start="0" length="0">
      <dxf>
        <font>
          <sz val="13"/>
          <color rgb="FFFF0000"/>
        </font>
        <alignment vertical="center" readingOrder="0"/>
      </dxf>
    </rfmt>
    <rfmt sheetId="1" sqref="F449" start="0" length="0">
      <dxf>
        <font>
          <sz val="13"/>
          <color rgb="FFFF0000"/>
        </font>
      </dxf>
    </rfmt>
    <rfmt sheetId="1" sqref="F450" start="0" length="0">
      <dxf>
        <font>
          <sz val="13"/>
          <color rgb="FFFF0000"/>
        </font>
        <alignment vertical="center" readingOrder="0"/>
      </dxf>
    </rfmt>
    <rcc rId="0" sId="1" dxf="1">
      <nc r="F451">
        <f>B451-C451</f>
      </nc>
      <ndxf>
        <font>
          <b/>
          <sz val="13"/>
          <color rgb="FFFF0000"/>
        </font>
        <numFmt numFmtId="166" formatCode="#,##0.0"/>
      </ndxf>
    </rcc>
    <rfmt sheetId="1" sqref="F452" start="0" length="0">
      <dxf>
        <font>
          <sz val="13"/>
          <color rgb="FFFF0000"/>
        </font>
      </dxf>
    </rfmt>
    <rfmt sheetId="1" sqref="F453" start="0" length="0">
      <dxf>
        <font>
          <b/>
          <sz val="13"/>
          <color rgb="FFFF0000"/>
        </font>
        <alignment vertical="center" readingOrder="0"/>
      </dxf>
    </rfmt>
    <rfmt sheetId="1" sqref="F454" start="0" length="0">
      <dxf>
        <font>
          <sz val="13"/>
          <color rgb="FFFF0000"/>
        </font>
      </dxf>
    </rfmt>
    <rfmt sheetId="1" sqref="F455" start="0" length="0">
      <dxf>
        <font>
          <sz val="13"/>
          <color rgb="FFFF0000"/>
        </font>
      </dxf>
    </rfmt>
    <rfmt sheetId="1" sqref="F456" start="0" length="0">
      <dxf>
        <font>
          <sz val="13"/>
          <color rgb="FFFF0000"/>
        </font>
        <alignment vertical="center" readingOrder="0"/>
      </dxf>
    </rfmt>
    <rfmt sheetId="1" sqref="F457" start="0" length="0">
      <dxf>
        <font>
          <b/>
          <sz val="13"/>
          <color rgb="FFFF0000"/>
        </font>
      </dxf>
    </rfmt>
    <rfmt sheetId="1" sqref="F458" start="0" length="0">
      <dxf>
        <font>
          <sz val="13"/>
          <color rgb="FFFF0000"/>
        </font>
      </dxf>
    </rfmt>
    <rfmt sheetId="1" sqref="F459" start="0" length="0">
      <dxf>
        <font>
          <b/>
          <sz val="13"/>
          <color rgb="FFFF0000"/>
        </font>
        <alignment vertical="center" readingOrder="0"/>
      </dxf>
    </rfmt>
    <rfmt sheetId="1" sqref="F460" start="0" length="0">
      <dxf>
        <font>
          <sz val="13"/>
          <color rgb="FFFF0000"/>
        </font>
      </dxf>
    </rfmt>
    <rfmt sheetId="1" sqref="F461" start="0" length="0">
      <dxf>
        <font>
          <sz val="13"/>
          <color rgb="FFFF0000"/>
        </font>
      </dxf>
    </rfmt>
    <rfmt sheetId="1" sqref="F462" start="0" length="0">
      <dxf>
        <font>
          <sz val="13"/>
          <color rgb="FFFF0000"/>
        </font>
        <alignment vertical="center" readingOrder="0"/>
      </dxf>
    </rfmt>
    <rfmt sheetId="1" sqref="F463" start="0" length="0">
      <dxf>
        <font>
          <b/>
          <sz val="13"/>
          <color rgb="FFFF0000"/>
        </font>
      </dxf>
    </rfmt>
    <rfmt sheetId="1" sqref="F464" start="0" length="0">
      <dxf>
        <font>
          <sz val="13"/>
          <color rgb="FFFF0000"/>
        </font>
      </dxf>
    </rfmt>
    <rfmt sheetId="1" sqref="F465" start="0" length="0">
      <dxf>
        <font>
          <b/>
          <sz val="13"/>
          <color rgb="FFFF0000"/>
        </font>
        <alignment vertical="center" readingOrder="0"/>
      </dxf>
    </rfmt>
    <rfmt sheetId="1" sqref="F466" start="0" length="0">
      <dxf>
        <font>
          <sz val="13"/>
          <color rgb="FFFF0000"/>
        </font>
      </dxf>
    </rfmt>
    <rfmt sheetId="1" sqref="F467" start="0" length="0">
      <dxf>
        <font>
          <sz val="13"/>
          <color rgb="FFFF0000"/>
        </font>
      </dxf>
    </rfmt>
    <rfmt sheetId="1" sqref="F468" start="0" length="0">
      <dxf>
        <font>
          <sz val="13"/>
          <color rgb="FFFF0000"/>
        </font>
        <alignment vertical="center" readingOrder="0"/>
      </dxf>
    </rfmt>
    <rfmt sheetId="1" sqref="F469" start="0" length="0">
      <dxf>
        <font>
          <sz val="13"/>
          <color rgb="FFFF0000"/>
        </font>
      </dxf>
    </rfmt>
    <rfmt sheetId="1" sqref="F470" start="0" length="0">
      <dxf>
        <font>
          <sz val="13"/>
          <color rgb="FFFF0000"/>
        </font>
        <numFmt numFmtId="166" formatCode="#,##0.0"/>
        <alignment vertical="center" readingOrder="0"/>
      </dxf>
    </rfmt>
    <rfmt sheetId="1" sqref="F471" start="0" length="0">
      <dxf>
        <font>
          <sz val="13"/>
          <color rgb="FFFF0000"/>
        </font>
        <numFmt numFmtId="166" formatCode="#,##0.0"/>
        <alignment vertical="center" readingOrder="0"/>
      </dxf>
    </rfmt>
    <rfmt sheetId="1" sqref="F472" start="0" length="0">
      <dxf>
        <font>
          <sz val="13"/>
          <color rgb="FFFF0000"/>
        </font>
        <alignment vertical="center" readingOrder="0"/>
      </dxf>
    </rfmt>
    <rfmt sheetId="1" sqref="F473" start="0" length="0">
      <dxf>
        <font>
          <sz val="13"/>
          <color rgb="FFFF0000"/>
        </font>
      </dxf>
    </rfmt>
    <rcc rId="0" sId="1" dxf="1">
      <nc r="F474">
        <v>9</v>
      </nc>
      <ndxf>
        <font>
          <sz val="13"/>
          <color rgb="FFFF0000"/>
        </font>
      </ndxf>
    </rcc>
    <rfmt sheetId="1" sqref="F475" start="0" length="0">
      <dxf>
        <font>
          <b/>
          <sz val="13"/>
          <color rgb="FFFF0000"/>
        </font>
      </dxf>
    </rfmt>
    <rfmt sheetId="1" sqref="F476" start="0" length="0">
      <dxf>
        <font>
          <sz val="13"/>
          <color rgb="FFFF0000"/>
        </font>
      </dxf>
    </rfmt>
    <rfmt sheetId="1" sqref="F477" start="0" length="0">
      <dxf>
        <font>
          <b/>
          <sz val="13"/>
          <color rgb="FFFF0000"/>
        </font>
        <alignment vertical="center" readingOrder="0"/>
      </dxf>
    </rfmt>
    <rfmt sheetId="1" sqref="F478" start="0" length="0">
      <dxf>
        <font>
          <sz val="13"/>
          <color rgb="FFFF0000"/>
        </font>
      </dxf>
    </rfmt>
    <rfmt sheetId="1" sqref="F479" start="0" length="0">
      <dxf>
        <font>
          <sz val="13"/>
          <color rgb="FFFF0000"/>
        </font>
      </dxf>
    </rfmt>
    <rfmt sheetId="1" sqref="F480" start="0" length="0">
      <dxf>
        <font>
          <b/>
          <sz val="13"/>
          <color rgb="FFFF0000"/>
        </font>
      </dxf>
    </rfmt>
    <rfmt sheetId="1" sqref="F481" start="0" length="0">
      <dxf>
        <font>
          <sz val="13"/>
          <color rgb="FFFF0000"/>
        </font>
      </dxf>
    </rfmt>
    <rfmt sheetId="1" sqref="F482" start="0" length="0">
      <dxf>
        <font>
          <b/>
          <sz val="13"/>
          <color rgb="FFFF0000"/>
        </font>
        <alignment vertical="center" readingOrder="0"/>
      </dxf>
    </rfmt>
    <rfmt sheetId="1" sqref="F483" start="0" length="0">
      <dxf>
        <font>
          <sz val="13"/>
          <color rgb="FFFF0000"/>
        </font>
      </dxf>
    </rfmt>
    <rfmt sheetId="1" sqref="F484" start="0" length="0">
      <dxf>
        <font>
          <sz val="13"/>
          <color rgb="FFFF0000"/>
        </font>
      </dxf>
    </rfmt>
    <rfmt sheetId="1" sqref="F485" start="0" length="0">
      <dxf>
        <font>
          <b/>
          <sz val="13"/>
          <color rgb="FFFF0000"/>
        </font>
      </dxf>
    </rfmt>
    <rfmt sheetId="1" sqref="F486" start="0" length="0">
      <dxf>
        <font>
          <sz val="13"/>
          <color rgb="FFFF0000"/>
        </font>
      </dxf>
    </rfmt>
    <rfmt sheetId="1" sqref="F487" start="0" length="0">
      <dxf>
        <font>
          <b/>
          <sz val="13"/>
          <color rgb="FFFF0000"/>
        </font>
        <alignment vertical="center" readingOrder="0"/>
      </dxf>
    </rfmt>
    <rfmt sheetId="1" sqref="F488" start="0" length="0">
      <dxf>
        <font>
          <sz val="13"/>
          <color rgb="FFFF0000"/>
        </font>
      </dxf>
    </rfmt>
    <rfmt sheetId="1" sqref="F489" start="0" length="0">
      <dxf>
        <font>
          <sz val="13"/>
          <color rgb="FFFF0000"/>
        </font>
      </dxf>
    </rfmt>
    <rfmt sheetId="1" sqref="F490" start="0" length="0">
      <dxf>
        <font>
          <b/>
          <sz val="13"/>
          <color rgb="FFFF0000"/>
        </font>
      </dxf>
    </rfmt>
    <rfmt sheetId="1" sqref="F491" start="0" length="0">
      <dxf>
        <font>
          <sz val="13"/>
          <color rgb="FFFF0000"/>
        </font>
      </dxf>
    </rfmt>
    <rfmt sheetId="1" sqref="F492" start="0" length="0">
      <dxf>
        <font>
          <b/>
          <sz val="13"/>
          <color rgb="FFFF0000"/>
        </font>
        <alignment vertical="center" readingOrder="0"/>
      </dxf>
    </rfmt>
    <rfmt sheetId="1" sqref="F493" start="0" length="0">
      <dxf>
        <font>
          <sz val="13"/>
          <color rgb="FFFF0000"/>
        </font>
      </dxf>
    </rfmt>
    <rfmt sheetId="1" sqref="F494" start="0" length="0">
      <dxf>
        <font>
          <sz val="13"/>
          <color rgb="FFFF0000"/>
        </font>
      </dxf>
    </rfmt>
    <rfmt sheetId="1" sqref="F495" start="0" length="0">
      <dxf>
        <font>
          <sz val="13"/>
          <color rgb="FFFF0000"/>
        </font>
      </dxf>
    </rfmt>
    <rfmt sheetId="1" sqref="F496" start="0" length="0">
      <dxf>
        <font>
          <b/>
          <sz val="13"/>
          <color rgb="FFFF0000"/>
        </font>
      </dxf>
    </rfmt>
    <rfmt sheetId="1" sqref="F497" start="0" length="0">
      <dxf>
        <font>
          <sz val="13"/>
          <color rgb="FFFF0000"/>
        </font>
      </dxf>
    </rfmt>
    <rfmt sheetId="1" sqref="F498" start="0" length="0">
      <dxf>
        <font>
          <b/>
          <sz val="13"/>
          <color rgb="FFFF0000"/>
        </font>
        <alignment vertical="center" readingOrder="0"/>
      </dxf>
    </rfmt>
    <rfmt sheetId="1" sqref="F499" start="0" length="0">
      <dxf>
        <font>
          <sz val="13"/>
          <color rgb="FFFF0000"/>
        </font>
      </dxf>
    </rfmt>
    <rfmt sheetId="1" sqref="F500" start="0" length="0">
      <dxf>
        <font>
          <sz val="13"/>
          <color rgb="FFFF0000"/>
        </font>
      </dxf>
    </rfmt>
    <rfmt sheetId="1" sqref="F501" start="0" length="0">
      <dxf>
        <font>
          <b/>
          <sz val="13"/>
          <color rgb="FFFF0000"/>
        </font>
        <numFmt numFmtId="166" formatCode="#,##0.0"/>
      </dxf>
    </rfmt>
    <rfmt sheetId="1" sqref="F502" start="0" length="0">
      <dxf>
        <font>
          <sz val="13"/>
          <color rgb="FFFF0000"/>
        </font>
      </dxf>
    </rfmt>
    <rfmt sheetId="1" sqref="F503" start="0" length="0">
      <dxf>
        <font>
          <b/>
          <sz val="13"/>
          <color rgb="FFFF0000"/>
        </font>
        <alignment vertical="center" readingOrder="0"/>
      </dxf>
    </rfmt>
    <rfmt sheetId="1" sqref="F504" start="0" length="0">
      <dxf>
        <font>
          <sz val="13"/>
          <color rgb="FFFF0000"/>
        </font>
      </dxf>
    </rfmt>
    <rfmt sheetId="1" sqref="F505" start="0" length="0">
      <dxf>
        <font>
          <sz val="13"/>
          <color rgb="FFFF0000"/>
        </font>
      </dxf>
    </rfmt>
    <rfmt sheetId="1" sqref="F506" start="0" length="0">
      <dxf>
        <font>
          <b/>
          <sz val="13"/>
          <color rgb="FFFF0000"/>
        </font>
        <numFmt numFmtId="166" formatCode="#,##0.0"/>
      </dxf>
    </rfmt>
    <rfmt sheetId="1" sqref="F507" start="0" length="0">
      <dxf>
        <font>
          <sz val="13"/>
          <color rgb="FFFF0000"/>
        </font>
      </dxf>
    </rfmt>
    <rfmt sheetId="1" sqref="F508" start="0" length="0">
      <dxf>
        <font>
          <b/>
          <sz val="13"/>
          <color rgb="FFFF0000"/>
        </font>
        <alignment vertical="center" readingOrder="0"/>
      </dxf>
    </rfmt>
    <rfmt sheetId="1" sqref="F509" start="0" length="0">
      <dxf>
        <font>
          <sz val="13"/>
          <color rgb="FFFF0000"/>
        </font>
      </dxf>
    </rfmt>
    <rfmt sheetId="1" sqref="F510" start="0" length="0">
      <dxf>
        <font>
          <sz val="13"/>
          <color rgb="FFFF0000"/>
        </font>
      </dxf>
    </rfmt>
    <rfmt sheetId="1" sqref="F511" start="0" length="0">
      <dxf>
        <font>
          <sz val="13"/>
          <color rgb="FFFF0000"/>
        </font>
      </dxf>
    </rfmt>
    <rfmt sheetId="1" sqref="F512" start="0" length="0">
      <dxf>
        <font>
          <b/>
          <sz val="13"/>
          <color rgb="FFFF0000"/>
        </font>
      </dxf>
    </rfmt>
    <rfmt sheetId="1" sqref="F513" start="0" length="0">
      <dxf>
        <font>
          <sz val="13"/>
          <color rgb="FFFF0000"/>
        </font>
      </dxf>
    </rfmt>
    <rfmt sheetId="1" sqref="F514" start="0" length="0">
      <dxf>
        <font>
          <b/>
          <sz val="13"/>
          <color rgb="FFFF0000"/>
        </font>
        <alignment vertical="center" readingOrder="0"/>
      </dxf>
    </rfmt>
    <rfmt sheetId="1" sqref="F515" start="0" length="0">
      <dxf>
        <font>
          <sz val="13"/>
          <color rgb="FFFF0000"/>
        </font>
      </dxf>
    </rfmt>
    <rfmt sheetId="1" sqref="F516" start="0" length="0">
      <dxf>
        <font>
          <sz val="13"/>
          <color rgb="FFFF0000"/>
        </font>
      </dxf>
    </rfmt>
    <rfmt sheetId="1" sqref="F517" start="0" length="0">
      <dxf>
        <font>
          <sz val="13"/>
          <color rgb="FFFF0000"/>
        </font>
      </dxf>
    </rfmt>
    <rfmt sheetId="1" sqref="F518" start="0" length="0">
      <dxf>
        <font>
          <sz val="13"/>
          <color rgb="FFFF0000"/>
        </font>
      </dxf>
    </rfmt>
    <rfmt sheetId="1" sqref="F519" start="0" length="0">
      <dxf>
        <font>
          <b/>
          <sz val="13"/>
          <color rgb="FFFF0000"/>
        </font>
        <alignment vertical="center" readingOrder="0"/>
      </dxf>
    </rfmt>
    <rfmt sheetId="1" sqref="F520" start="0" length="0">
      <dxf>
        <font>
          <sz val="13"/>
          <color rgb="FFFF0000"/>
        </font>
      </dxf>
    </rfmt>
    <rfmt sheetId="1" sqref="F521" start="0" length="0">
      <dxf>
        <font>
          <sz val="13"/>
          <color rgb="FFFF0000"/>
        </font>
      </dxf>
    </rfmt>
    <rfmt sheetId="1" sqref="F522" start="0" length="0">
      <dxf>
        <font>
          <sz val="13"/>
          <color rgb="FFFF0000"/>
        </font>
      </dxf>
    </rfmt>
    <rfmt sheetId="1" sqref="F523" start="0" length="0">
      <dxf>
        <font>
          <sz val="13"/>
          <color rgb="FFFF0000"/>
        </font>
      </dxf>
    </rfmt>
    <rfmt sheetId="1" sqref="F524" start="0" length="0">
      <dxf>
        <font>
          <sz val="13"/>
          <color rgb="FFFF0000"/>
        </font>
      </dxf>
    </rfmt>
    <rfmt sheetId="1" sqref="F525" start="0" length="0">
      <dxf>
        <font>
          <sz val="13"/>
          <color rgb="FFFF0000"/>
        </font>
      </dxf>
    </rfmt>
    <rfmt sheetId="1" sqref="F526" start="0" length="0">
      <dxf>
        <font>
          <sz val="13"/>
          <color rgb="FFFF0000"/>
        </font>
      </dxf>
    </rfmt>
    <rfmt sheetId="1" sqref="F527" start="0" length="0">
      <dxf>
        <font>
          <sz val="13"/>
          <color rgb="FFFF0000"/>
        </font>
      </dxf>
    </rfmt>
    <rcc rId="0" sId="1" dxf="1">
      <nc r="F528">
        <v>5</v>
      </nc>
      <ndxf>
        <font>
          <sz val="13"/>
          <color rgb="FFFF0000"/>
        </font>
      </ndxf>
    </rcc>
    <rfmt sheetId="1" sqref="F529" start="0" length="0">
      <dxf>
        <font>
          <sz val="13"/>
          <color rgb="FFFF0000"/>
        </font>
      </dxf>
    </rfmt>
    <rfmt sheetId="1" sqref="F530" start="0" length="0">
      <dxf>
        <font>
          <sz val="13"/>
          <color rgb="FFFF0000"/>
        </font>
      </dxf>
    </rfmt>
    <rfmt sheetId="1" sqref="F531" start="0" length="0">
      <dxf>
        <font>
          <b/>
          <sz val="13"/>
          <color rgb="FFFF0000"/>
        </font>
        <alignment vertical="center" readingOrder="0"/>
      </dxf>
    </rfmt>
    <rfmt sheetId="1" sqref="F532" start="0" length="0">
      <dxf>
        <font>
          <sz val="13"/>
          <color rgb="FFFF0000"/>
        </font>
      </dxf>
    </rfmt>
    <rfmt sheetId="1" sqref="F533" start="0" length="0">
      <dxf>
        <font>
          <sz val="13"/>
          <color rgb="FFFF0000"/>
        </font>
      </dxf>
    </rfmt>
    <rfmt sheetId="1" sqref="F534" start="0" length="0">
      <dxf>
        <font>
          <sz val="13"/>
          <color rgb="FFFF0000"/>
        </font>
      </dxf>
    </rfmt>
    <rfmt sheetId="1" sqref="F535" start="0" length="0">
      <dxf>
        <font>
          <sz val="13"/>
          <color rgb="FFFF0000"/>
        </font>
      </dxf>
    </rfmt>
    <rfmt sheetId="1" sqref="F536" start="0" length="0">
      <dxf>
        <font>
          <sz val="13"/>
          <color rgb="FFFF0000"/>
        </font>
      </dxf>
    </rfmt>
    <rfmt sheetId="1" sqref="F537" start="0" length="0">
      <dxf>
        <font>
          <b/>
          <sz val="13"/>
          <color rgb="FFFF0000"/>
        </font>
        <alignment vertical="center" readingOrder="0"/>
      </dxf>
    </rfmt>
    <rfmt sheetId="1" sqref="F538" start="0" length="0">
      <dxf>
        <font>
          <sz val="13"/>
          <color rgb="FFFF0000"/>
        </font>
      </dxf>
    </rfmt>
    <rfmt sheetId="1" sqref="F539" start="0" length="0">
      <dxf>
        <font>
          <sz val="13"/>
          <color rgb="FFFF0000"/>
        </font>
      </dxf>
    </rfmt>
    <rfmt sheetId="1" sqref="F540" start="0" length="0">
      <dxf>
        <font>
          <sz val="13"/>
          <color rgb="FFFF0000"/>
        </font>
      </dxf>
    </rfmt>
    <rfmt sheetId="1" sqref="F541" start="0" length="0">
      <dxf>
        <font>
          <sz val="13"/>
          <color rgb="FFFF0000"/>
        </font>
      </dxf>
    </rfmt>
    <rfmt sheetId="1" sqref="F542" start="0" length="0">
      <dxf>
        <font>
          <sz val="13"/>
          <color rgb="FFFF0000"/>
        </font>
      </dxf>
    </rfmt>
    <rfmt sheetId="1" sqref="F543" start="0" length="0">
      <dxf>
        <font>
          <sz val="13"/>
          <color rgb="FFFF0000"/>
        </font>
      </dxf>
    </rfmt>
    <rfmt sheetId="1" sqref="F544" start="0" length="0">
      <dxf>
        <font>
          <sz val="13"/>
          <color rgb="FFFF0000"/>
        </font>
      </dxf>
    </rfmt>
    <rfmt sheetId="1" sqref="F545" start="0" length="0">
      <dxf>
        <font>
          <sz val="13"/>
          <color rgb="FFFF0000"/>
        </font>
      </dxf>
    </rfmt>
    <rfmt sheetId="1" sqref="F546" start="0" length="0">
      <dxf>
        <font>
          <sz val="13"/>
          <color rgb="FFFF0000"/>
        </font>
      </dxf>
    </rfmt>
    <rfmt sheetId="1" sqref="F547" start="0" length="0">
      <dxf>
        <font>
          <sz val="13"/>
          <color rgb="FFFF0000"/>
        </font>
      </dxf>
    </rfmt>
    <rfmt sheetId="1" sqref="F548" start="0" length="0">
      <dxf>
        <font>
          <sz val="13"/>
          <color rgb="FFFF0000"/>
        </font>
      </dxf>
    </rfmt>
    <rfmt sheetId="1" sqref="F549" start="0" length="0">
      <dxf>
        <font>
          <sz val="13"/>
          <color rgb="FFFF0000"/>
        </font>
      </dxf>
    </rfmt>
    <rfmt sheetId="1" sqref="F550" start="0" length="0">
      <dxf>
        <font>
          <sz val="13"/>
          <color rgb="FFFF0000"/>
        </font>
        <numFmt numFmtId="166" formatCode="#,##0.0"/>
      </dxf>
    </rfmt>
    <rfmt sheetId="1" sqref="F551" start="0" length="0">
      <dxf>
        <font>
          <sz val="13"/>
          <color rgb="FFFF0000"/>
        </font>
      </dxf>
    </rfmt>
    <rfmt sheetId="1" sqref="F552" start="0" length="0">
      <dxf>
        <font>
          <sz val="13"/>
          <color rgb="FFFF0000"/>
        </font>
      </dxf>
    </rfmt>
    <rfmt sheetId="1" sqref="F553" start="0" length="0">
      <dxf>
        <font>
          <sz val="13"/>
          <color rgb="FFFF0000"/>
        </font>
      </dxf>
    </rfmt>
    <rfmt sheetId="1" sqref="F554" start="0" length="0">
      <dxf>
        <font>
          <sz val="13"/>
          <color rgb="FFFF0000"/>
        </font>
      </dxf>
    </rfmt>
    <rfmt sheetId="1" sqref="F555" start="0" length="0">
      <dxf>
        <font>
          <sz val="13"/>
          <color rgb="FFFF0000"/>
        </font>
      </dxf>
    </rfmt>
    <rfmt sheetId="1" sqref="F556" start="0" length="0">
      <dxf>
        <font>
          <sz val="13"/>
          <color rgb="FFFF0000"/>
        </font>
      </dxf>
    </rfmt>
    <rfmt sheetId="1" sqref="F557" start="0" length="0">
      <dxf>
        <font>
          <sz val="13"/>
          <color rgb="FFFF0000"/>
        </font>
      </dxf>
    </rfmt>
    <rfmt sheetId="1" sqref="F558" start="0" length="0">
      <dxf>
        <font>
          <sz val="13"/>
          <color rgb="FFFF0000"/>
        </font>
      </dxf>
    </rfmt>
    <rfmt sheetId="1" sqref="F559" start="0" length="0">
      <dxf>
        <font>
          <sz val="13"/>
          <color rgb="FFFF0000"/>
        </font>
      </dxf>
    </rfmt>
    <rfmt sheetId="1" sqref="F560" start="0" length="0">
      <dxf>
        <font>
          <b/>
          <color rgb="FFFF0000"/>
        </font>
      </dxf>
    </rfmt>
    <rfmt sheetId="1" sqref="F561" start="0" length="0">
      <dxf>
        <font>
          <sz val="13"/>
          <color rgb="FFFF0000"/>
        </font>
      </dxf>
    </rfmt>
    <rfmt sheetId="1" sqref="F562" start="0" length="0">
      <dxf>
        <font>
          <sz val="13"/>
          <color rgb="FFFF0000"/>
        </font>
      </dxf>
    </rfmt>
    <rfmt sheetId="1" sqref="F563" start="0" length="0">
      <dxf>
        <font>
          <b/>
          <sz val="13"/>
          <color rgb="FFFF0000"/>
        </font>
        <alignment vertical="center" readingOrder="0"/>
      </dxf>
    </rfmt>
    <rfmt sheetId="1" sqref="F564" start="0" length="0">
      <dxf>
        <font>
          <sz val="13"/>
          <color rgb="FFFF0000"/>
        </font>
      </dxf>
    </rfmt>
    <rfmt sheetId="1" sqref="F565" start="0" length="0">
      <dxf>
        <font>
          <sz val="13"/>
          <color rgb="FFFF0000"/>
        </font>
      </dxf>
    </rfmt>
    <rfmt sheetId="1" sqref="F566" start="0" length="0">
      <dxf>
        <font>
          <sz val="13"/>
          <color rgb="FFFF0000"/>
        </font>
      </dxf>
    </rfmt>
    <rfmt sheetId="1" sqref="F567" start="0" length="0">
      <dxf>
        <font>
          <sz val="13"/>
          <color rgb="FFFF0000"/>
        </font>
      </dxf>
    </rfmt>
    <rfmt sheetId="1" sqref="F568" start="0" length="0">
      <dxf>
        <font>
          <b/>
          <sz val="13"/>
          <color rgb="FFFF0000"/>
        </font>
        <alignment vertical="center" readingOrder="0"/>
      </dxf>
    </rfmt>
    <rfmt sheetId="1" sqref="F569" start="0" length="0">
      <dxf>
        <font>
          <sz val="13"/>
          <color rgb="FFFF0000"/>
        </font>
      </dxf>
    </rfmt>
    <rfmt sheetId="1" sqref="F570" start="0" length="0">
      <dxf>
        <font>
          <sz val="13"/>
          <color rgb="FFFF0000"/>
        </font>
      </dxf>
    </rfmt>
    <rfmt sheetId="1" sqref="F571" start="0" length="0">
      <dxf>
        <font>
          <sz val="13"/>
          <color rgb="FFFF0000"/>
        </font>
      </dxf>
    </rfmt>
    <rfmt sheetId="1" sqref="F572" start="0" length="0">
      <dxf>
        <font>
          <sz val="13"/>
          <color rgb="FFFF0000"/>
        </font>
      </dxf>
    </rfmt>
    <rfmt sheetId="1" sqref="F573" start="0" length="0">
      <dxf>
        <font>
          <b/>
          <sz val="13"/>
          <color rgb="FFFF0000"/>
        </font>
        <alignment vertical="center" readingOrder="0"/>
      </dxf>
    </rfmt>
    <rfmt sheetId="1" sqref="F574" start="0" length="0">
      <dxf>
        <font>
          <sz val="13"/>
          <color rgb="FFFF0000"/>
        </font>
      </dxf>
    </rfmt>
    <rfmt sheetId="1" sqref="F575" start="0" length="0">
      <dxf>
        <font>
          <sz val="13"/>
          <color rgb="FFFF0000"/>
        </font>
      </dxf>
    </rfmt>
    <rfmt sheetId="1" sqref="F576" start="0" length="0">
      <dxf>
        <font>
          <sz val="13"/>
          <color rgb="FFFF0000"/>
        </font>
      </dxf>
    </rfmt>
    <rfmt sheetId="1" sqref="F577" start="0" length="0">
      <dxf>
        <font>
          <sz val="13"/>
          <color rgb="FFFF0000"/>
        </font>
      </dxf>
    </rfmt>
    <rfmt sheetId="1" sqref="F578" start="0" length="0">
      <dxf>
        <font>
          <b/>
          <sz val="13"/>
          <color rgb="FFFF0000"/>
        </font>
        <alignment vertical="center" readingOrder="0"/>
      </dxf>
    </rfmt>
    <rfmt sheetId="1" sqref="F579" start="0" length="0">
      <dxf>
        <font>
          <sz val="13"/>
          <color rgb="FFFF0000"/>
        </font>
      </dxf>
    </rfmt>
    <rfmt sheetId="1" sqref="F580" start="0" length="0">
      <dxf>
        <font>
          <sz val="13"/>
          <color rgb="FFFF0000"/>
        </font>
      </dxf>
    </rfmt>
    <rfmt sheetId="1" sqref="F581" start="0" length="0">
      <dxf>
        <font>
          <sz val="13"/>
          <color rgb="FFFF0000"/>
        </font>
      </dxf>
    </rfmt>
    <rfmt sheetId="1" sqref="F582" start="0" length="0">
      <dxf>
        <font>
          <sz val="13"/>
          <color rgb="FFFF0000"/>
        </font>
      </dxf>
    </rfmt>
    <rfmt sheetId="1" sqref="F583" start="0" length="0">
      <dxf>
        <font>
          <sz val="13"/>
          <color rgb="FFFF0000"/>
        </font>
      </dxf>
    </rfmt>
    <rfmt sheetId="1" sqref="F584" start="0" length="0">
      <dxf>
        <font>
          <sz val="13"/>
          <color auto="1"/>
        </font>
      </dxf>
    </rfmt>
    <rcc rId="0" sId="1" dxf="1">
      <nc r="F585">
        <f>(B583+B582+B585)/B581*100</f>
      </nc>
      <ndxf>
        <font>
          <sz val="13"/>
          <color auto="1"/>
        </font>
      </ndxf>
    </rcc>
    <rfmt sheetId="1" sqref="F586" start="0" length="0">
      <dxf>
        <font>
          <sz val="13"/>
          <color rgb="FFFF0000"/>
        </font>
      </dxf>
    </rfmt>
    <rfmt sheetId="1" sqref="F587" start="0" length="0">
      <dxf>
        <font>
          <sz val="13"/>
          <color rgb="FFFF0000"/>
        </font>
        <alignment vertical="top" wrapText="1" readingOrder="0"/>
      </dxf>
    </rfmt>
    <rcc rId="0" sId="1" dxf="1">
      <nc r="F588">
        <f>B588-C588</f>
      </nc>
      <ndxf>
        <font>
          <sz val="13"/>
          <color rgb="FFFF0000"/>
        </font>
        <numFmt numFmtId="166" formatCode="#,##0.0"/>
      </ndxf>
    </rcc>
    <rfmt sheetId="1" sqref="F589" start="0" length="0">
      <dxf>
        <font>
          <sz val="13"/>
          <color rgb="FFFF0000"/>
        </font>
        <alignment vertical="center" readingOrder="0"/>
      </dxf>
    </rfmt>
    <rfmt sheetId="1" sqref="F590" start="0" length="0">
      <dxf>
        <font>
          <sz val="13"/>
          <color rgb="FFFF0000"/>
        </font>
      </dxf>
    </rfmt>
    <rfmt sheetId="1" sqref="F591" start="0" length="0">
      <dxf>
        <font>
          <sz val="13"/>
          <color rgb="FFFF0000"/>
        </font>
      </dxf>
    </rfmt>
    <rfmt sheetId="1" sqref="F592" start="0" length="0">
      <dxf>
        <font>
          <sz val="13"/>
          <color rgb="FFFF0000"/>
        </font>
      </dxf>
    </rfmt>
    <rfmt sheetId="1" sqref="F593" start="0" length="0">
      <dxf>
        <font>
          <sz val="13"/>
          <color rgb="FFFF0000"/>
        </font>
        <numFmt numFmtId="166" formatCode="#,##0.0"/>
      </dxf>
    </rfmt>
    <rfmt sheetId="1" sqref="F594" start="0" length="0">
      <dxf>
        <font>
          <sz val="13"/>
          <color rgb="FFFF0000"/>
        </font>
        <alignment vertical="center" readingOrder="0"/>
      </dxf>
    </rfmt>
    <rfmt sheetId="1" sqref="F595" start="0" length="0">
      <dxf>
        <font>
          <sz val="13"/>
          <color rgb="FFFF0000"/>
        </font>
      </dxf>
    </rfmt>
    <rfmt sheetId="1" sqref="F596" start="0" length="0">
      <dxf>
        <font>
          <sz val="13"/>
          <color rgb="FFFF0000"/>
        </font>
      </dxf>
    </rfmt>
    <rfmt sheetId="1" sqref="F597" start="0" length="0">
      <dxf>
        <font>
          <sz val="13"/>
          <color rgb="FFFF0000"/>
        </font>
      </dxf>
    </rfmt>
    <rfmt sheetId="1" sqref="F598" start="0" length="0">
      <dxf>
        <font>
          <sz val="13"/>
          <color rgb="FFFF0000"/>
        </font>
      </dxf>
    </rfmt>
    <rfmt sheetId="1" sqref="F599" start="0" length="0">
      <dxf>
        <font>
          <sz val="13"/>
          <color rgb="FFFF0000"/>
        </font>
        <alignment vertical="center" readingOrder="0"/>
      </dxf>
    </rfmt>
    <rfmt sheetId="1" sqref="F600" start="0" length="0">
      <dxf>
        <font>
          <sz val="13"/>
          <color rgb="FFFF0000"/>
        </font>
      </dxf>
    </rfmt>
    <rfmt sheetId="1" sqref="F601" start="0" length="0">
      <dxf>
        <font>
          <sz val="13"/>
          <color rgb="FFFF0000"/>
        </font>
      </dxf>
    </rfmt>
    <rfmt sheetId="1" sqref="F602" start="0" length="0">
      <dxf>
        <font>
          <sz val="13"/>
          <color rgb="FFFF0000"/>
        </font>
      </dxf>
    </rfmt>
    <rfmt sheetId="1" sqref="F603" start="0" length="0">
      <dxf>
        <font>
          <sz val="13"/>
          <color rgb="FFFF0000"/>
        </font>
      </dxf>
    </rfmt>
    <rfmt sheetId="1" sqref="F604" start="0" length="0">
      <dxf>
        <font>
          <sz val="13"/>
          <color rgb="FFFF0000"/>
        </font>
        <alignment vertical="center" readingOrder="0"/>
      </dxf>
    </rfmt>
    <rfmt sheetId="1" sqref="F605" start="0" length="0">
      <dxf>
        <font>
          <sz val="13"/>
          <color rgb="FFFF0000"/>
        </font>
      </dxf>
    </rfmt>
    <rfmt sheetId="1" sqref="F606" start="0" length="0">
      <dxf>
        <font>
          <sz val="13"/>
          <color rgb="FFFF0000"/>
        </font>
      </dxf>
    </rfmt>
    <rfmt sheetId="1" sqref="F607" start="0" length="0">
      <dxf>
        <font>
          <sz val="13"/>
          <color rgb="FFFF0000"/>
        </font>
      </dxf>
    </rfmt>
    <rfmt sheetId="1" sqref="F608" start="0" length="0">
      <dxf>
        <font>
          <sz val="13"/>
          <color rgb="FFFF0000"/>
        </font>
      </dxf>
    </rfmt>
    <rfmt sheetId="1" sqref="F609" start="0" length="0">
      <dxf>
        <font>
          <sz val="13"/>
          <color rgb="FFFF0000"/>
        </font>
        <alignment vertical="center" readingOrder="0"/>
      </dxf>
    </rfmt>
    <rfmt sheetId="1" sqref="F610" start="0" length="0">
      <dxf>
        <font>
          <sz val="13"/>
          <color rgb="FFFF0000"/>
        </font>
      </dxf>
    </rfmt>
    <rfmt sheetId="1" sqref="F611" start="0" length="0">
      <dxf>
        <font>
          <sz val="13"/>
          <color rgb="FFFF0000"/>
        </font>
      </dxf>
    </rfmt>
    <rfmt sheetId="1" sqref="F612" start="0" length="0">
      <dxf>
        <font>
          <sz val="13"/>
          <color rgb="FFFF0000"/>
        </font>
      </dxf>
    </rfmt>
    <rfmt sheetId="1" sqref="F613" start="0" length="0">
      <dxf>
        <font>
          <sz val="13"/>
          <color rgb="FFFF0000"/>
        </font>
      </dxf>
    </rfmt>
    <rfmt sheetId="1" sqref="F614" start="0" length="0">
      <dxf>
        <font>
          <sz val="13"/>
          <color rgb="FFFF0000"/>
        </font>
        <alignment vertical="center" readingOrder="0"/>
      </dxf>
    </rfmt>
    <rfmt sheetId="1" sqref="F615" start="0" length="0">
      <dxf>
        <font>
          <sz val="13"/>
          <color rgb="FFFF0000"/>
        </font>
      </dxf>
    </rfmt>
    <rfmt sheetId="1" sqref="F616" start="0" length="0">
      <dxf>
        <font>
          <sz val="13"/>
          <color rgb="FFFF0000"/>
        </font>
      </dxf>
    </rfmt>
    <rfmt sheetId="1" sqref="F617" start="0" length="0">
      <dxf>
        <font>
          <sz val="13"/>
          <color rgb="FFFF0000"/>
        </font>
      </dxf>
    </rfmt>
    <rfmt sheetId="1" sqref="F618" start="0" length="0">
      <dxf>
        <font>
          <sz val="13"/>
          <color rgb="FFFF0000"/>
        </font>
      </dxf>
    </rfmt>
    <rfmt sheetId="1" sqref="F619" start="0" length="0">
      <dxf>
        <font>
          <sz val="13"/>
          <color rgb="FFFF0000"/>
        </font>
      </dxf>
    </rfmt>
    <rfmt sheetId="1" sqref="F620" start="0" length="0">
      <dxf>
        <font>
          <sz val="13"/>
          <color rgb="FFFF0000"/>
        </font>
      </dxf>
    </rfmt>
    <rfmt sheetId="1" sqref="F621" start="0" length="0">
      <dxf>
        <font>
          <sz val="13"/>
          <color rgb="FFFF0000"/>
        </font>
      </dxf>
    </rfmt>
    <rfmt sheetId="1" sqref="F622" start="0" length="0">
      <dxf>
        <font>
          <sz val="13"/>
          <color rgb="FFFF0000"/>
        </font>
      </dxf>
    </rfmt>
    <rfmt sheetId="1" sqref="F623" start="0" length="0">
      <dxf>
        <font>
          <sz val="13"/>
          <color rgb="FFFF0000"/>
        </font>
      </dxf>
    </rfmt>
    <rfmt sheetId="1" sqref="F624" start="0" length="0">
      <dxf>
        <font>
          <sz val="13"/>
          <color rgb="FFFF0000"/>
        </font>
      </dxf>
    </rfmt>
    <rfmt sheetId="1" sqref="F625" start="0" length="0">
      <dxf>
        <font>
          <sz val="13"/>
          <color rgb="FFFF0000"/>
        </font>
      </dxf>
    </rfmt>
    <rfmt sheetId="1" sqref="F626" start="0" length="0">
      <dxf>
        <font>
          <sz val="13"/>
          <color rgb="FFFF0000"/>
        </font>
      </dxf>
    </rfmt>
    <rfmt sheetId="1" sqref="F627" start="0" length="0">
      <dxf>
        <font>
          <sz val="13"/>
          <color rgb="FFFF0000"/>
        </font>
      </dxf>
    </rfmt>
    <rfmt sheetId="1" sqref="F628" start="0" length="0">
      <dxf>
        <font>
          <sz val="13"/>
          <color rgb="FFFF0000"/>
        </font>
      </dxf>
    </rfmt>
    <rfmt sheetId="1" sqref="F629" start="0" length="0">
      <dxf>
        <font>
          <sz val="13"/>
          <color rgb="FFFF0000"/>
        </font>
      </dxf>
    </rfmt>
    <rfmt sheetId="1" sqref="F630" start="0" length="0">
      <dxf>
        <font>
          <sz val="13"/>
          <color rgb="FFFF0000"/>
        </font>
      </dxf>
    </rfmt>
    <rfmt sheetId="1" sqref="F631" start="0" length="0">
      <dxf>
        <font>
          <sz val="13"/>
          <color rgb="FFFF0000"/>
        </font>
      </dxf>
    </rfmt>
    <rfmt sheetId="1" sqref="F632" start="0" length="0">
      <dxf>
        <font>
          <sz val="13"/>
          <color rgb="FFFF0000"/>
        </font>
      </dxf>
    </rfmt>
    <rfmt sheetId="1" sqref="F633" start="0" length="0">
      <dxf>
        <font>
          <sz val="13"/>
          <color rgb="FFFF0000"/>
        </font>
      </dxf>
    </rfmt>
    <rfmt sheetId="1" sqref="F634" start="0" length="0">
      <dxf>
        <font>
          <sz val="13"/>
          <color rgb="FFFF0000"/>
        </font>
      </dxf>
    </rfmt>
    <rfmt sheetId="1" sqref="F635" start="0" length="0">
      <dxf>
        <font>
          <sz val="13"/>
          <color rgb="FFFF0000"/>
        </font>
      </dxf>
    </rfmt>
    <rfmt sheetId="1" sqref="F636" start="0" length="0">
      <dxf>
        <font>
          <sz val="13"/>
          <color rgb="FFFF0000"/>
        </font>
      </dxf>
    </rfmt>
    <rfmt sheetId="1" sqref="F637" start="0" length="0">
      <dxf>
        <font>
          <sz val="13"/>
          <color rgb="FFFF0000"/>
        </font>
      </dxf>
    </rfmt>
    <rfmt sheetId="1" sqref="F638" start="0" length="0">
      <dxf>
        <font>
          <sz val="13"/>
          <color rgb="FFFF0000"/>
        </font>
      </dxf>
    </rfmt>
    <rfmt sheetId="1" sqref="F639" start="0" length="0">
      <dxf>
        <font>
          <sz val="13"/>
          <color rgb="FFFF0000"/>
        </font>
      </dxf>
    </rfmt>
    <rfmt sheetId="1" sqref="F640" start="0" length="0">
      <dxf>
        <font>
          <sz val="13"/>
          <color rgb="FFFF0000"/>
        </font>
      </dxf>
    </rfmt>
    <rfmt sheetId="1" sqref="F641" start="0" length="0">
      <dxf>
        <font>
          <sz val="13"/>
          <color rgb="FFFF0000"/>
        </font>
      </dxf>
    </rfmt>
    <rfmt sheetId="1" sqref="F642" start="0" length="0">
      <dxf>
        <font>
          <sz val="13"/>
          <color rgb="FFFF0000"/>
        </font>
      </dxf>
    </rfmt>
    <rfmt sheetId="1" sqref="F643" start="0" length="0">
      <dxf>
        <font>
          <sz val="13"/>
          <color rgb="FFFF0000"/>
        </font>
      </dxf>
    </rfmt>
    <rfmt sheetId="1" sqref="F644" start="0" length="0">
      <dxf>
        <font>
          <sz val="13"/>
          <color rgb="FFFF0000"/>
        </font>
      </dxf>
    </rfmt>
    <rfmt sheetId="1" sqref="F645" start="0" length="0">
      <dxf>
        <font>
          <sz val="13"/>
          <color rgb="FFFF0000"/>
        </font>
      </dxf>
    </rfmt>
    <rfmt sheetId="1" sqref="F646" start="0" length="0">
      <dxf>
        <font>
          <sz val="13"/>
          <color rgb="FFFF0000"/>
        </font>
      </dxf>
    </rfmt>
    <rfmt sheetId="1" sqref="F647" start="0" length="0">
      <dxf>
        <font>
          <sz val="13"/>
          <color rgb="FFFF0000"/>
        </font>
        <numFmt numFmtId="166" formatCode="#,##0.0"/>
      </dxf>
    </rfmt>
    <rfmt sheetId="1" sqref="F648" start="0" length="0">
      <dxf>
        <font>
          <sz val="13"/>
          <color rgb="FFFF0000"/>
        </font>
      </dxf>
    </rfmt>
    <rcc rId="0" sId="1" dxf="1">
      <nc r="F649">
        <f>(C646+C647+C649)/(B646+B647+B649)*100</f>
      </nc>
      <ndxf>
        <font>
          <sz val="13"/>
          <color rgb="FFFF0000"/>
        </font>
        <numFmt numFmtId="2" formatCode="0.00"/>
      </ndxf>
    </rcc>
    <rfmt sheetId="1" sqref="F650" start="0" length="0">
      <dxf>
        <font>
          <sz val="13"/>
          <color rgb="FFFF0000"/>
        </font>
      </dxf>
    </rfmt>
    <rfmt sheetId="1" sqref="F651" start="0" length="0">
      <dxf>
        <font>
          <sz val="13"/>
          <color rgb="FFFF0000"/>
        </font>
      </dxf>
    </rfmt>
    <rcc rId="0" sId="1" dxf="1">
      <nc r="F652">
        <v>12</v>
      </nc>
      <ndxf>
        <font>
          <b/>
          <sz val="13"/>
          <color auto="1"/>
        </font>
      </ndxf>
    </rcc>
    <rfmt sheetId="1" sqref="F653" start="0" length="0">
      <dxf>
        <font>
          <sz val="13"/>
          <color rgb="FFFF0000"/>
        </font>
      </dxf>
    </rfmt>
    <rfmt sheetId="1" sqref="F654" start="0" length="0">
      <dxf>
        <font>
          <b/>
          <sz val="13"/>
          <color rgb="FFFF0000"/>
        </font>
        <alignment vertical="center" readingOrder="0"/>
      </dxf>
    </rfmt>
    <rfmt sheetId="1" sqref="F655" start="0" length="0">
      <dxf>
        <font>
          <sz val="13"/>
          <color rgb="FFFF0000"/>
        </font>
      </dxf>
    </rfmt>
    <rfmt sheetId="1" sqref="F656" start="0" length="0">
      <dxf>
        <font>
          <sz val="13"/>
          <color rgb="FFFF0000"/>
        </font>
      </dxf>
    </rfmt>
    <rfmt sheetId="1" sqref="F657" start="0" length="0">
      <dxf>
        <font>
          <b/>
          <sz val="13"/>
          <color rgb="FFFF0000"/>
        </font>
      </dxf>
    </rfmt>
    <rfmt sheetId="1" sqref="F658" start="0" length="0">
      <dxf>
        <font>
          <sz val="13"/>
          <color rgb="FFFF0000"/>
        </font>
      </dxf>
    </rfmt>
    <rfmt sheetId="1" sqref="F659" start="0" length="0">
      <dxf>
        <font>
          <b/>
          <sz val="13"/>
          <color rgb="FFFF0000"/>
        </font>
        <alignment vertical="center" readingOrder="0"/>
      </dxf>
    </rfmt>
    <rfmt sheetId="1" sqref="F660" start="0" length="0">
      <dxf>
        <font>
          <sz val="13"/>
          <color rgb="FFFF0000"/>
        </font>
      </dxf>
    </rfmt>
    <rfmt sheetId="1" sqref="F661" start="0" length="0">
      <dxf>
        <font>
          <sz val="13"/>
          <color rgb="FFFF0000"/>
        </font>
      </dxf>
    </rfmt>
    <rfmt sheetId="1" sqref="F662" start="0" length="0">
      <dxf>
        <font>
          <b/>
          <sz val="13"/>
          <color rgb="FFFF0000"/>
        </font>
      </dxf>
    </rfmt>
    <rfmt sheetId="1" sqref="F663" start="0" length="0">
      <dxf>
        <font>
          <sz val="13"/>
          <color rgb="FFFF0000"/>
        </font>
      </dxf>
    </rfmt>
    <rfmt sheetId="1" sqref="F664" start="0" length="0">
      <dxf>
        <font>
          <b/>
          <sz val="13"/>
          <color rgb="FFFF0000"/>
        </font>
        <alignment vertical="center" readingOrder="0"/>
      </dxf>
    </rfmt>
    <rfmt sheetId="1" sqref="F665" start="0" length="0">
      <dxf>
        <font>
          <sz val="13"/>
          <color rgb="FFFF0000"/>
        </font>
      </dxf>
    </rfmt>
    <rfmt sheetId="1" sqref="F666" start="0" length="0">
      <dxf>
        <font>
          <sz val="13"/>
          <color rgb="FFFF0000"/>
        </font>
      </dxf>
    </rfmt>
    <rfmt sheetId="1" sqref="F667" start="0" length="0">
      <dxf>
        <font>
          <b/>
          <sz val="13"/>
          <color rgb="FFFF0000"/>
        </font>
      </dxf>
    </rfmt>
    <rfmt sheetId="1" sqref="F668" start="0" length="0">
      <dxf>
        <font>
          <sz val="13"/>
          <color rgb="FFFF0000"/>
        </font>
      </dxf>
    </rfmt>
    <rfmt sheetId="1" sqref="F669" start="0" length="0">
      <dxf>
        <font>
          <b/>
          <sz val="13"/>
          <color rgb="FFFF0000"/>
        </font>
        <alignment vertical="center" readingOrder="0"/>
      </dxf>
    </rfmt>
    <rfmt sheetId="1" sqref="F670" start="0" length="0">
      <dxf>
        <font>
          <sz val="13"/>
          <color rgb="FFFF0000"/>
        </font>
      </dxf>
    </rfmt>
    <rfmt sheetId="1" sqref="F671" start="0" length="0">
      <dxf>
        <font>
          <sz val="13"/>
          <color rgb="FFFF0000"/>
        </font>
      </dxf>
    </rfmt>
    <rfmt sheetId="1" sqref="F672" start="0" length="0">
      <dxf>
        <font>
          <sz val="13"/>
          <color rgb="FFFF0000"/>
        </font>
      </dxf>
    </rfmt>
    <rfmt sheetId="1" sqref="F673" start="0" length="0">
      <dxf>
        <font>
          <sz val="13"/>
          <color rgb="FFFF0000"/>
        </font>
      </dxf>
    </rfmt>
    <rfmt sheetId="1" sqref="F674" start="0" length="0">
      <dxf>
        <font>
          <b/>
          <sz val="13"/>
          <color rgb="FFFF0000"/>
        </font>
        <alignment vertical="center" readingOrder="0"/>
      </dxf>
    </rfmt>
    <rfmt sheetId="1" sqref="F675" start="0" length="0">
      <dxf>
        <font>
          <sz val="13"/>
          <color rgb="FFFF0000"/>
        </font>
      </dxf>
    </rfmt>
    <rfmt sheetId="1" sqref="F676" start="0" length="0">
      <dxf>
        <font>
          <sz val="13"/>
          <color rgb="FFFF0000"/>
        </font>
      </dxf>
    </rfmt>
    <rfmt sheetId="1" sqref="F677" start="0" length="0">
      <dxf>
        <font>
          <sz val="13"/>
          <color rgb="FFFF0000"/>
        </font>
      </dxf>
    </rfmt>
    <rfmt sheetId="1" sqref="F678" start="0" length="0">
      <dxf>
        <font>
          <sz val="13"/>
          <color rgb="FFFF0000"/>
        </font>
      </dxf>
    </rfmt>
    <rfmt sheetId="1" sqref="F679" start="0" length="0">
      <dxf>
        <font>
          <b/>
          <sz val="13"/>
          <color rgb="FFFF0000"/>
        </font>
        <alignment vertical="center" readingOrder="0"/>
      </dxf>
    </rfmt>
    <rfmt sheetId="1" sqref="F680" start="0" length="0">
      <dxf>
        <font>
          <sz val="13"/>
          <color rgb="FFFF0000"/>
        </font>
      </dxf>
    </rfmt>
    <rfmt sheetId="1" sqref="F681" start="0" length="0">
      <dxf>
        <font>
          <sz val="13"/>
          <color rgb="FFFF0000"/>
        </font>
      </dxf>
    </rfmt>
    <rfmt sheetId="1" sqref="F682" start="0" length="0">
      <dxf>
        <font>
          <sz val="13"/>
          <color rgb="FFFF0000"/>
        </font>
      </dxf>
    </rfmt>
    <rfmt sheetId="1" sqref="F683" start="0" length="0">
      <dxf>
        <font>
          <sz val="13"/>
          <color rgb="FFFF0000"/>
        </font>
      </dxf>
    </rfmt>
    <rfmt sheetId="1" sqref="F684" start="0" length="0">
      <dxf>
        <font>
          <b/>
          <sz val="13"/>
          <color rgb="FFFF0000"/>
        </font>
        <alignment vertical="center" readingOrder="0"/>
      </dxf>
    </rfmt>
    <rfmt sheetId="1" sqref="F685" start="0" length="0">
      <dxf>
        <font>
          <sz val="13"/>
          <color rgb="FFFF0000"/>
        </font>
      </dxf>
    </rfmt>
    <rfmt sheetId="1" sqref="F686" start="0" length="0">
      <dxf>
        <font>
          <sz val="13"/>
          <color rgb="FFFF0000"/>
        </font>
      </dxf>
    </rfmt>
    <rfmt sheetId="1" sqref="F687" start="0" length="0">
      <dxf>
        <font>
          <sz val="13"/>
          <color rgb="FFFF0000"/>
        </font>
      </dxf>
    </rfmt>
    <rfmt sheetId="1" sqref="F688" start="0" length="0">
      <dxf>
        <font>
          <b/>
          <sz val="13"/>
          <color rgb="FFFF0000"/>
        </font>
      </dxf>
    </rfmt>
    <rfmt sheetId="1" sqref="F689" start="0" length="0">
      <dxf>
        <font>
          <sz val="13"/>
          <color rgb="FFFF0000"/>
        </font>
      </dxf>
    </rfmt>
    <rfmt sheetId="1" sqref="F690" start="0" length="0">
      <dxf>
        <font>
          <b/>
          <sz val="13"/>
          <color rgb="FFFF0000"/>
        </font>
        <alignment vertical="center" readingOrder="0"/>
      </dxf>
    </rfmt>
    <rfmt sheetId="1" sqref="F691" start="0" length="0">
      <dxf>
        <font>
          <sz val="13"/>
          <color rgb="FFFF0000"/>
        </font>
      </dxf>
    </rfmt>
    <rfmt sheetId="1" sqref="F692" start="0" length="0">
      <dxf>
        <font>
          <sz val="13"/>
          <color rgb="FFFF0000"/>
        </font>
      </dxf>
    </rfmt>
    <rfmt sheetId="1" sqref="F693" start="0" length="0">
      <dxf>
        <font>
          <b/>
          <sz val="13"/>
          <color rgb="FFFF0000"/>
        </font>
      </dxf>
    </rfmt>
    <rfmt sheetId="1" sqref="F694" start="0" length="0">
      <dxf>
        <font>
          <sz val="13"/>
          <color rgb="FFFF0000"/>
        </font>
      </dxf>
    </rfmt>
    <rfmt sheetId="1" sqref="F695" start="0" length="0">
      <dxf>
        <font>
          <b/>
          <sz val="13"/>
          <color rgb="FFFF0000"/>
        </font>
        <alignment vertical="center" readingOrder="0"/>
      </dxf>
    </rfmt>
    <rfmt sheetId="1" sqref="F696" start="0" length="0">
      <dxf>
        <font>
          <sz val="13"/>
          <color rgb="FFFF0000"/>
        </font>
      </dxf>
    </rfmt>
    <rfmt sheetId="1" sqref="F697" start="0" length="0">
      <dxf>
        <font>
          <sz val="13"/>
          <color rgb="FFFF0000"/>
        </font>
      </dxf>
    </rfmt>
    <rfmt sheetId="1" sqref="F698" start="0" length="0">
      <dxf>
        <font>
          <sz val="13"/>
          <color rgb="FFFF0000"/>
        </font>
      </dxf>
    </rfmt>
    <rfmt sheetId="1" sqref="F699" start="0" length="0">
      <dxf>
        <font>
          <sz val="13"/>
          <color rgb="FFFF0000"/>
        </font>
      </dxf>
    </rfmt>
    <rfmt sheetId="1" sqref="F700" start="0" length="0">
      <dxf>
        <font>
          <b/>
          <sz val="13"/>
          <color rgb="FFFF0000"/>
        </font>
        <alignment vertical="center" readingOrder="0"/>
      </dxf>
    </rfmt>
    <rfmt sheetId="1" sqref="F701" start="0" length="0">
      <dxf>
        <font>
          <sz val="13"/>
          <color rgb="FFFF0000"/>
        </font>
      </dxf>
    </rfmt>
    <rfmt sheetId="1" sqref="F702" start="0" length="0">
      <dxf>
        <font>
          <sz val="13"/>
          <color rgb="FFFF0000"/>
        </font>
      </dxf>
    </rfmt>
    <rfmt sheetId="1" sqref="F703" start="0" length="0">
      <dxf>
        <font>
          <sz val="13"/>
          <color rgb="FFFF0000"/>
        </font>
      </dxf>
    </rfmt>
    <rfmt sheetId="1" sqref="F704" start="0" length="0">
      <dxf>
        <font>
          <b/>
          <sz val="13"/>
          <color rgb="FFFF0000"/>
        </font>
      </dxf>
    </rfmt>
    <rfmt sheetId="1" sqref="F705" start="0" length="0">
      <dxf>
        <font>
          <sz val="13"/>
          <color rgb="FFFF0000"/>
        </font>
      </dxf>
    </rfmt>
    <rfmt sheetId="1" sqref="F706" start="0" length="0">
      <dxf>
        <font>
          <b/>
          <sz val="13"/>
          <color rgb="FFFF0000"/>
        </font>
        <alignment vertical="center" readingOrder="0"/>
      </dxf>
    </rfmt>
    <rfmt sheetId="1" sqref="F707" start="0" length="0">
      <dxf>
        <font>
          <sz val="13"/>
          <color rgb="FFFF0000"/>
        </font>
      </dxf>
    </rfmt>
    <rfmt sheetId="1" sqref="F708" start="0" length="0">
      <dxf>
        <font>
          <sz val="13"/>
          <color rgb="FFFF0000"/>
        </font>
      </dxf>
    </rfmt>
    <rfmt sheetId="1" sqref="F709" start="0" length="0">
      <dxf>
        <font>
          <b/>
          <sz val="13"/>
          <color rgb="FFFF0000"/>
        </font>
      </dxf>
    </rfmt>
    <rfmt sheetId="1" sqref="F710" start="0" length="0">
      <dxf>
        <font>
          <sz val="13"/>
          <color rgb="FFFF0000"/>
        </font>
      </dxf>
    </rfmt>
    <rfmt sheetId="1" sqref="F711" start="0" length="0">
      <dxf>
        <font>
          <b/>
          <sz val="13"/>
          <color rgb="FFFF0000"/>
        </font>
        <alignment vertical="center" readingOrder="0"/>
      </dxf>
    </rfmt>
    <rfmt sheetId="1" sqref="F712" start="0" length="0">
      <dxf>
        <font>
          <sz val="13"/>
          <color rgb="FFFF0000"/>
        </font>
      </dxf>
    </rfmt>
    <rfmt sheetId="1" sqref="F713" start="0" length="0">
      <dxf>
        <font>
          <sz val="13"/>
          <color rgb="FFFF0000"/>
        </font>
      </dxf>
    </rfmt>
    <rfmt sheetId="1" sqref="F714" start="0" length="0">
      <dxf>
        <font>
          <sz val="13"/>
          <color rgb="FFFF0000"/>
        </font>
      </dxf>
    </rfmt>
    <rfmt sheetId="1" sqref="F715" start="0" length="0">
      <dxf>
        <font>
          <sz val="13"/>
          <color rgb="FFFF0000"/>
        </font>
      </dxf>
    </rfmt>
    <rcc rId="0" sId="1" dxf="1">
      <nc r="F716" t="inlineStr">
        <is>
          <t>к34</t>
        </is>
      </nc>
      <ndxf>
        <font>
          <sz val="13"/>
          <color auto="1"/>
        </font>
      </ndxf>
    </rcc>
    <rfmt sheetId="1" sqref="F717" start="0" length="0">
      <dxf>
        <font>
          <sz val="13"/>
          <color rgb="FFFF0000"/>
        </font>
      </dxf>
    </rfmt>
    <rcc rId="0" sId="1" dxf="1">
      <nc r="F718" t="inlineStr">
        <is>
          <t>к33</t>
        </is>
      </nc>
      <ndxf>
        <font>
          <sz val="13"/>
          <color auto="1"/>
        </font>
      </ndxf>
    </rcc>
    <rfmt sheetId="1" sqref="F719" start="0" length="0">
      <dxf>
        <font>
          <sz val="13"/>
          <color auto="1"/>
        </font>
      </dxf>
    </rfmt>
    <rfmt sheetId="1" sqref="F720" start="0" length="0">
      <dxf>
        <font>
          <sz val="13"/>
          <color rgb="FFFF0000"/>
        </font>
      </dxf>
    </rfmt>
    <rcc rId="0" sId="1" dxf="1">
      <nc r="F721">
        <f>2/2*100</f>
      </nc>
      <ndxf>
        <font>
          <b/>
          <sz val="13"/>
          <color rgb="FFFF0000"/>
        </font>
      </ndxf>
    </rcc>
    <rfmt sheetId="1" sqref="F722" start="0" length="0">
      <dxf>
        <font>
          <sz val="13"/>
          <color rgb="FFFF0000"/>
        </font>
      </dxf>
    </rfmt>
    <rfmt sheetId="1" sqref="F723" start="0" length="0">
      <dxf>
        <font>
          <b/>
          <sz val="13"/>
          <color rgb="FFFF0000"/>
        </font>
        <alignment vertical="center" readingOrder="0"/>
      </dxf>
    </rfmt>
    <rfmt sheetId="1" sqref="F724" start="0" length="0">
      <dxf>
        <font>
          <sz val="13"/>
          <color rgb="FFFF0000"/>
        </font>
      </dxf>
    </rfmt>
    <rfmt sheetId="1" sqref="F725" start="0" length="0">
      <dxf>
        <font>
          <sz val="13"/>
          <color rgb="FFFF0000"/>
        </font>
      </dxf>
    </rfmt>
    <rfmt sheetId="1" sqref="F726" start="0" length="0">
      <dxf>
        <font>
          <b/>
          <sz val="13"/>
          <color rgb="FFFF0000"/>
        </font>
        <alignment vertical="center" readingOrder="0"/>
      </dxf>
    </rfmt>
    <rfmt sheetId="1" sqref="F727" start="0" length="0">
      <dxf>
        <font>
          <sz val="13"/>
          <color rgb="FFFF0000"/>
        </font>
      </dxf>
    </rfmt>
    <rfmt sheetId="1" sqref="F728" start="0" length="0">
      <dxf>
        <font>
          <b/>
          <sz val="13"/>
          <color rgb="FFFF0000"/>
        </font>
        <alignment vertical="center" readingOrder="0"/>
      </dxf>
    </rfmt>
    <rfmt sheetId="1" sqref="F729" start="0" length="0">
      <dxf>
        <font>
          <sz val="13"/>
          <color rgb="FFFF0000"/>
        </font>
      </dxf>
    </rfmt>
    <rfmt sheetId="1" sqref="F730" start="0" length="0">
      <dxf>
        <font>
          <sz val="13"/>
          <color rgb="FFFF0000"/>
        </font>
      </dxf>
    </rfmt>
    <rfmt sheetId="1" sqref="F731" start="0" length="0">
      <dxf>
        <font>
          <sz val="13"/>
          <color rgb="FFFF0000"/>
        </font>
        <alignment vertical="center" readingOrder="0"/>
      </dxf>
    </rfmt>
    <rfmt sheetId="1" sqref="F732" start="0" length="0">
      <dxf>
        <font>
          <sz val="13"/>
          <color rgb="FFFF0000"/>
        </font>
      </dxf>
    </rfmt>
    <rfmt sheetId="1" sqref="F733" start="0" length="0">
      <dxf>
        <font>
          <b/>
          <sz val="13"/>
          <color rgb="FFFF0000"/>
        </font>
        <alignment vertical="center" readingOrder="0"/>
      </dxf>
    </rfmt>
    <rfmt sheetId="1" sqref="F734" start="0" length="0">
      <dxf>
        <font>
          <sz val="13"/>
          <color rgb="FFFF0000"/>
        </font>
      </dxf>
    </rfmt>
    <rfmt sheetId="1" sqref="F735" start="0" length="0">
      <dxf>
        <font>
          <sz val="13"/>
          <color rgb="FFFF0000"/>
        </font>
      </dxf>
    </rfmt>
    <rfmt sheetId="1" sqref="F736" start="0" length="0">
      <dxf>
        <font>
          <sz val="13"/>
          <color rgb="FFFF0000"/>
        </font>
        <alignment vertical="center" readingOrder="0"/>
      </dxf>
    </rfmt>
    <rcc rId="0" sId="1" dxf="1">
      <nc r="F737">
        <f>2/4*100</f>
      </nc>
      <ndxf>
        <font>
          <sz val="13"/>
          <color rgb="FFFF0000"/>
        </font>
        <alignment vertical="center" readingOrder="0"/>
      </ndxf>
    </rcc>
    <rfmt sheetId="1" sqref="F738" start="0" length="0">
      <dxf>
        <font>
          <b/>
          <sz val="13"/>
          <color rgb="FFFF0000"/>
        </font>
        <alignment vertical="center" wrapText="1" readingOrder="0"/>
      </dxf>
    </rfmt>
    <rfmt sheetId="1" sqref="F739" start="0" length="0">
      <dxf>
        <font>
          <sz val="13"/>
          <color rgb="FFFF0000"/>
        </font>
      </dxf>
    </rfmt>
    <rfmt sheetId="1" sqref="F740" start="0" length="0">
      <dxf>
        <font>
          <b/>
          <sz val="13"/>
          <color rgb="FFFF0000"/>
        </font>
        <alignment vertical="center" readingOrder="0"/>
      </dxf>
    </rfmt>
    <rfmt sheetId="1" sqref="F741" start="0" length="0">
      <dxf>
        <font>
          <sz val="13"/>
          <color rgb="FFFF0000"/>
        </font>
      </dxf>
    </rfmt>
    <rfmt sheetId="1" sqref="F742" start="0" length="0">
      <dxf>
        <font>
          <sz val="13"/>
          <color rgb="FFFF0000"/>
        </font>
      </dxf>
    </rfmt>
    <rfmt sheetId="1" sqref="F743" start="0" length="0">
      <dxf>
        <font>
          <sz val="13"/>
          <color rgb="FFFF0000"/>
        </font>
        <alignment vertical="center" readingOrder="0"/>
      </dxf>
    </rfmt>
    <rfmt sheetId="1" sqref="F744" start="0" length="0">
      <dxf>
        <font>
          <b/>
          <sz val="13"/>
          <color rgb="FFFF0000"/>
        </font>
        <alignment vertical="center" readingOrder="0"/>
      </dxf>
    </rfmt>
    <rfmt sheetId="1" sqref="F745" start="0" length="0">
      <dxf>
        <font>
          <sz val="13"/>
          <color rgb="FFFF0000"/>
        </font>
      </dxf>
    </rfmt>
    <rfmt sheetId="1" sqref="F746" start="0" length="0">
      <dxf>
        <font>
          <b/>
          <sz val="13"/>
          <color rgb="FFFF0000"/>
        </font>
        <alignment vertical="center" readingOrder="0"/>
      </dxf>
    </rfmt>
    <rfmt sheetId="1" sqref="F747" start="0" length="0">
      <dxf>
        <font>
          <sz val="13"/>
          <color rgb="FFFF0000"/>
        </font>
      </dxf>
    </rfmt>
    <rfmt sheetId="1" sqref="F748" start="0" length="0">
      <dxf>
        <font>
          <sz val="13"/>
          <color rgb="FFFF0000"/>
        </font>
      </dxf>
    </rfmt>
    <rfmt sheetId="1" sqref="F749" start="0" length="0">
      <dxf>
        <font>
          <sz val="13"/>
          <color rgb="FFFF0000"/>
        </font>
        <alignment vertical="center" readingOrder="0"/>
      </dxf>
    </rfmt>
    <rfmt sheetId="1" sqref="F750" start="0" length="0">
      <dxf>
        <font>
          <b/>
          <sz val="13"/>
          <color rgb="FFFF0000"/>
        </font>
        <alignment vertical="center" readingOrder="0"/>
      </dxf>
    </rfmt>
    <rfmt sheetId="1" sqref="F751" start="0" length="0">
      <dxf>
        <font>
          <sz val="13"/>
          <color rgb="FFFF0000"/>
        </font>
      </dxf>
    </rfmt>
    <rfmt sheetId="1" sqref="F752" start="0" length="0">
      <dxf>
        <font>
          <b/>
          <sz val="13"/>
          <color rgb="FFFF0000"/>
        </font>
        <alignment vertical="center" readingOrder="0"/>
      </dxf>
    </rfmt>
    <rfmt sheetId="1" sqref="F753" start="0" length="0">
      <dxf>
        <font>
          <sz val="13"/>
          <color rgb="FFFF0000"/>
        </font>
      </dxf>
    </rfmt>
    <rfmt sheetId="1" sqref="F754" start="0" length="0">
      <dxf>
        <font>
          <sz val="13"/>
          <color rgb="FFFF0000"/>
        </font>
      </dxf>
    </rfmt>
    <rfmt sheetId="1" sqref="F755" start="0" length="0">
      <dxf>
        <font>
          <sz val="13"/>
          <color rgb="FFFF0000"/>
        </font>
        <alignment vertical="center" readingOrder="0"/>
      </dxf>
    </rfmt>
    <rfmt sheetId="1" sqref="F756" start="0" length="0">
      <dxf>
        <font>
          <b/>
          <sz val="13"/>
          <color rgb="FFFF0000"/>
        </font>
        <alignment vertical="center" readingOrder="0"/>
      </dxf>
    </rfmt>
    <rfmt sheetId="1" sqref="F757" start="0" length="0">
      <dxf>
        <font>
          <sz val="13"/>
          <color rgb="FFFF0000"/>
        </font>
      </dxf>
    </rfmt>
    <rfmt sheetId="1" sqref="F758" start="0" length="0">
      <dxf>
        <font>
          <b/>
          <sz val="13"/>
          <color rgb="FFFF0000"/>
        </font>
        <alignment vertical="center" readingOrder="0"/>
      </dxf>
    </rfmt>
    <rfmt sheetId="1" sqref="F759" start="0" length="0">
      <dxf>
        <font>
          <sz val="13"/>
          <color rgb="FFFF0000"/>
        </font>
      </dxf>
    </rfmt>
    <rfmt sheetId="1" sqref="F760" start="0" length="0">
      <dxf>
        <font>
          <sz val="13"/>
          <color rgb="FFFF0000"/>
        </font>
      </dxf>
    </rfmt>
    <rfmt sheetId="1" sqref="F761" start="0" length="0">
      <dxf>
        <font>
          <sz val="13"/>
          <color rgb="FFFF0000"/>
        </font>
        <alignment vertical="center" readingOrder="0"/>
      </dxf>
    </rfmt>
    <rfmt sheetId="1" sqref="F762" start="0" length="0">
      <dxf>
        <font>
          <sz val="13"/>
          <color rgb="FFFF0000"/>
        </font>
        <alignment vertical="center" readingOrder="0"/>
      </dxf>
    </rfmt>
    <rfmt sheetId="1" sqref="F763" start="0" length="0">
      <dxf>
        <font>
          <sz val="13"/>
          <color rgb="FFFF0000"/>
        </font>
        <alignment vertical="center" readingOrder="0"/>
      </dxf>
    </rfmt>
    <rfmt sheetId="1" sqref="F764" start="0" length="0">
      <dxf>
        <font>
          <sz val="13"/>
          <color rgb="FFFF0000"/>
        </font>
      </dxf>
    </rfmt>
    <rfmt sheetId="1" sqref="F765" start="0" length="0">
      <dxf>
        <font>
          <sz val="13"/>
          <color rgb="FFFF0000"/>
        </font>
      </dxf>
    </rfmt>
    <rcc rId="0" sId="1" dxf="1">
      <nc r="F766">
        <f>C767+C768+C769+C770</f>
      </nc>
      <ndxf>
        <font>
          <sz val="13"/>
          <color rgb="FFFF0000"/>
        </font>
        <numFmt numFmtId="169" formatCode="_-* #,##0.0\ _₽_-;\-* #,##0.0\ _₽_-;_-* &quot;-&quot;?\ _₽_-;_-@_-"/>
      </ndxf>
    </rcc>
  </rrc>
  <rrc rId="371" sId="1" ref="F1:F1048576" action="deleteCol">
    <undo index="1" exp="ref" v="1" dr="F584" r="G585" sId="1"/>
    <undo index="0" exp="ref" v="1" dr="F243" r="G243" sId="1"/>
    <undo index="1" exp="ref" v="1" dr="F188" r="H188" sId="1"/>
    <undo index="1" exp="ref" v="1" dr="F91" r="H91" sId="1"/>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color rgb="FFFF0000"/>
        </font>
        <alignment vertical="center"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color rgb="FFFF0000"/>
        </font>
        <alignment vertical="center"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cc rId="0" sId="1" dxf="1">
      <nc r="F55">
        <v>321</v>
      </nc>
      <ndxf>
        <alignment vertical="center" readingOrder="0"/>
      </ndxf>
    </rcc>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numFmt numFmtId="19" formatCode="dd/mm/yyyy"/>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cc rId="0" sId="1">
      <nc r="F90">
        <f>(B88+B89+B91)/B87*100</f>
      </nc>
    </rcc>
    <rcc rId="0" sId="1" dxf="1">
      <nc r="F91">
        <f>B10+B46+B67+#REF!+#REF!</f>
      </nc>
      <ndxf>
        <font>
          <b/>
          <sz val="13"/>
          <color rgb="FFFF0000"/>
        </font>
        <numFmt numFmtId="166" formatCode="#,##0.0"/>
        <alignment vertical="center" readingOrder="0"/>
      </ndxf>
    </rcc>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5" start="0" length="0">
      <dxf>
        <font>
          <b/>
          <color rgb="FFFF0000"/>
        </font>
        <fill>
          <patternFill patternType="solid">
            <bgColor rgb="FF92D050"/>
          </patternFill>
        </fill>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cc rId="0" sId="1" dxf="1">
      <nc r="F131">
        <f>#REF!/#REF!*100</f>
      </nc>
      <ndxf>
        <alignment vertical="center" readingOrder="0"/>
      </ndxf>
    </rcc>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cc rId="0" sId="1" dxf="1">
      <nc r="F188">
        <f>B186+B187+B189</f>
      </nc>
      <ndxf>
        <numFmt numFmtId="166" formatCode="#,##0.0"/>
        <alignment vertical="center" readingOrder="0"/>
      </ndxf>
    </rcc>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cc rId="0" sId="1" dxf="1">
      <nc r="F243">
        <f>C241+C242+C244</f>
      </nc>
      <ndxf>
        <font>
          <sz val="13"/>
          <color rgb="FFFF0000"/>
        </font>
        <numFmt numFmtId="166" formatCode="#,##0.0"/>
        <alignment vertical="center" readingOrder="0"/>
      </ndxf>
    </rcc>
    <rfmt sheetId="1" sqref="F244" start="0" length="0">
      <dxf>
        <numFmt numFmtId="166" formatCode="#,##0.0"/>
        <alignment vertical="center" readingOrder="0"/>
      </dxf>
    </rfmt>
    <rfmt sheetId="1" sqref="F246" start="0" length="0">
      <dxf>
        <font>
          <b/>
          <color rgb="FFFF0000"/>
        </font>
        <numFmt numFmtId="170" formatCode="_-* #,##0.00\ _₽_-;\-* #,##0.00\ _₽_-;_-* &quot;-&quot;?\ _₽_-;_-@_-"/>
      </dxf>
    </rfmt>
    <rfmt sheetId="1" sqref="F251" start="0" length="0">
      <dxf>
        <font>
          <b/>
          <color rgb="FFFF0000"/>
        </font>
        <alignment vertical="top" wrapText="1" readingOrder="0"/>
      </dxf>
    </rfmt>
    <rfmt sheetId="1" sqref="F261" start="0" length="0">
      <dxf>
        <font>
          <b/>
          <color rgb="FFFF0000"/>
        </font>
        <alignment vertical="top" wrapText="1" readingOrder="0"/>
      </dxf>
    </rfmt>
    <rfmt sheetId="1" sqref="F275" start="0" length="0">
      <dxf>
        <numFmt numFmtId="166" formatCode="#,##0.0"/>
      </dxf>
    </rfmt>
    <rfmt sheetId="1" sqref="F276" start="0" length="0">
      <dxf>
        <font>
          <sz val="10"/>
          <color rgb="FFFF0000"/>
        </font>
        <alignment horizontal="center" vertical="top" readingOrder="0"/>
      </dxf>
    </rfmt>
    <rfmt sheetId="1" sqref="F279" start="0" length="0">
      <dxf>
        <font>
          <b/>
          <color rgb="FFFF0000"/>
        </font>
      </dxf>
    </rfmt>
    <rfmt sheetId="1" sqref="F296" start="0" length="0">
      <dxf>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cc rId="0" sId="1" dxf="1">
      <nc r="F377">
        <f>5/6*100</f>
      </nc>
      <ndxf>
        <font>
          <sz val="12"/>
          <color rgb="FFFF0000"/>
        </font>
        <numFmt numFmtId="167" formatCode="0.0"/>
      </ndxf>
    </rcc>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0" start="0" length="0">
      <dxf>
        <font>
          <b/>
          <color rgb="FFFF0000"/>
        </font>
      </dxf>
    </rfmt>
    <rcc rId="0" sId="1" dxf="1">
      <nc r="F561">
        <f>1/4*100</f>
      </nc>
      <ndxf>
        <font>
          <color auto="1"/>
        </font>
      </ndxf>
    </rcc>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cc rId="0" sId="1" dxf="1">
      <nc r="F584">
        <f>B585+B583+B582</f>
      </nc>
      <ndxf>
        <font>
          <color auto="1"/>
        </font>
        <numFmt numFmtId="166" formatCode="#,##0.0"/>
      </ndxf>
    </rcc>
    <rfmt sheetId="1" sqref="F585" start="0" length="0">
      <dxf>
        <font>
          <color auto="1"/>
        </font>
      </dxf>
    </rfmt>
    <rfmt sheetId="1" sqref="F589" start="0" length="0">
      <dxf>
        <numFmt numFmtId="166" formatCode="#,##0.0"/>
        <alignment vertical="center" readingOrder="0"/>
      </dxf>
    </rfmt>
    <rfmt sheetId="1" sqref="F590" start="0" length="0">
      <dxf>
        <numFmt numFmtId="166" formatCode="#,##0.0"/>
        <alignment vertical="center" readingOrder="0"/>
      </dxf>
    </rfmt>
    <rfmt sheetId="1" sqref="F591" start="0" length="0">
      <dxf>
        <numFmt numFmtId="166" formatCode="#,##0.0"/>
        <alignment vertical="center" readingOrder="0"/>
      </dxf>
    </rfmt>
    <rfmt sheetId="1" sqref="F592" start="0" length="0">
      <dxf>
        <numFmt numFmtId="166" formatCode="#,##0.0"/>
        <alignment vertical="center" readingOrder="0"/>
      </dxf>
    </rfmt>
    <rfmt sheetId="1" sqref="F593" start="0" length="0">
      <dxf>
        <font>
          <sz val="13"/>
          <color rgb="FFFF0000"/>
        </font>
        <numFmt numFmtId="166" formatCode="#,##0.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rc rId="372" sId="1" ref="F1:F1048576" action="deleteCol">
    <undo index="0" exp="ref" v="1" dr="F188" r="G188" sId="1"/>
    <undo index="0" exp="ref" v="1" dr="F91" r="G91" sId="1"/>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color rgb="FFFF0000"/>
        </font>
        <alignment vertical="center"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color rgb="FFFF0000"/>
        </font>
        <alignment vertical="center"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fmt sheetId="1" sqref="F55" start="0" length="0">
      <dxf>
        <alignment vertical="center" readingOrder="0"/>
      </dxf>
    </rfmt>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cc rId="0" sId="1" dxf="1">
      <nc r="F91">
        <f>C10+C46+C67+#REF!+#REF!</f>
      </nc>
      <ndxf>
        <font>
          <b/>
          <sz val="13"/>
          <color rgb="FFFF0000"/>
        </font>
        <numFmt numFmtId="166" formatCode="#,##0.0"/>
        <alignment vertical="center" readingOrder="0"/>
      </ndxf>
    </rcc>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cc rId="0" sId="1" dxf="1">
      <nc r="F131" t="inlineStr">
        <is>
          <t xml:space="preserve">k3.2 </t>
        </is>
      </nc>
      <ndxf>
        <font>
          <sz val="12"/>
          <color rgb="FFFF0000"/>
        </font>
        <alignment vertical="center" readingOrder="0"/>
      </ndxf>
    </rcc>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cc rId="0" sId="1" dxf="1">
      <nc r="F188">
        <f>C186+C187+C189</f>
      </nc>
      <ndxf>
        <numFmt numFmtId="166" formatCode="#,##0.0"/>
        <alignment vertical="center" readingOrder="0"/>
      </ndxf>
    </rcc>
    <rfmt sheetId="1" sqref="F189" start="0" length="0">
      <dxf>
        <alignment vertical="center" readingOrder="0"/>
      </dxf>
    </rfmt>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cc rId="0" sId="1" dxf="1">
      <nc r="F243">
        <f>#REF!/#REF!*100</f>
      </nc>
      <ndxf>
        <alignment vertical="center" readingOrder="0"/>
      </ndxf>
    </rcc>
    <rfmt sheetId="1" sqref="F244" start="0" length="0">
      <dxf>
        <alignment vertical="center" readingOrder="0"/>
      </dxf>
    </rfmt>
    <rfmt sheetId="1" sqref="F246" start="0" length="0">
      <dxf>
        <font>
          <b/>
          <color rgb="FFFF0000"/>
        </font>
      </dxf>
    </rfmt>
    <rfmt sheetId="1" sqref="F251" start="0" length="0">
      <dxf>
        <font>
          <b/>
          <color rgb="FFFF0000"/>
        </font>
        <numFmt numFmtId="166" formatCode="#,##0.0"/>
      </dxf>
    </rfmt>
    <rfmt sheetId="1" sqref="F261" start="0" length="0">
      <dxf>
        <font>
          <b/>
          <color rgb="FFFF0000"/>
        </font>
      </dxf>
    </rfmt>
    <rfmt sheetId="1" sqref="F276" start="0" length="0">
      <dxf>
        <font>
          <sz val="10"/>
          <color rgb="FFFF0000"/>
        </font>
        <alignment horizontal="center" vertical="top" readingOrder="0"/>
      </dxf>
    </rfmt>
    <rfmt sheetId="1" sqref="F279" start="0" length="0">
      <dxf>
        <font>
          <b/>
          <color rgb="FFFF0000"/>
        </font>
      </dxf>
    </rfmt>
    <rfmt sheetId="1" sqref="F296" start="0" length="0">
      <dxf>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cc rId="0" sId="1" dxf="1">
      <nc r="F377" t="inlineStr">
        <is>
          <t>5 из 6</t>
        </is>
      </nc>
      <ndxf>
        <font>
          <sz val="11"/>
          <color theme="1"/>
          <name val="Calibri"/>
          <scheme val="minor"/>
        </font>
      </ndxf>
    </rcc>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23" start="0" length="0">
      <dxf>
        <numFmt numFmtId="4" formatCode="#,##0.0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cc rId="0" sId="1" dxf="1">
      <nc r="F584">
        <f>C585+C583+C582</f>
      </nc>
      <ndxf>
        <font>
          <color auto="1"/>
        </font>
        <numFmt numFmtId="166" formatCode="#,##0.0"/>
      </ndxf>
    </rcc>
    <rcc rId="0" sId="1" dxf="1">
      <nc r="F585">
        <f>F584/#REF!*100</f>
      </nc>
      <ndxf>
        <font>
          <color auto="1"/>
        </font>
        <fill>
          <patternFill patternType="solid">
            <bgColor theme="6" tint="0.59999389629810485"/>
          </patternFill>
        </fill>
      </ndxf>
    </rcc>
    <rfmt sheetId="1" sqref="F589" start="0" length="0">
      <dxf>
        <alignment vertical="center" readingOrder="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rc rId="373" sId="1" ref="F1:F1048576" action="deleteCol">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3:$F$783" dn="Z_F3C2DD5A_6595_4EF9_A7BF_F97322683D21_.wvu.FilterData"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color rgb="FFFF0000"/>
        </font>
        <alignment vertical="center"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color rgb="FFFF0000"/>
        </font>
        <alignment vertical="center"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fmt sheetId="1" sqref="F55" start="0" length="0">
      <dxf>
        <alignment vertical="center" readingOrder="0"/>
      </dxf>
    </rfmt>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cc rId="0" sId="1" dxf="1">
      <nc r="F91">
        <f>#REF!/#REF!*100</f>
      </nc>
      <ndxf>
        <font>
          <b/>
          <color rgb="FFFF0000"/>
        </font>
        <alignment vertical="center" readingOrder="0"/>
      </ndxf>
    </rcc>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fmt sheetId="1" sqref="F131" start="0" length="0">
      <dxf>
        <alignment vertical="center" readingOrder="0"/>
      </dxf>
    </rfmt>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cc rId="0" sId="1">
      <nc r="F188">
        <f>#REF!/#REF!*100</f>
      </nc>
    </rcc>
    <rfmt sheetId="1" sqref="F189" start="0" length="0">
      <dxf>
        <alignment vertical="center" readingOrder="0"/>
      </dxf>
    </rfmt>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fmt sheetId="1" sqref="F243" start="0" length="0">
      <dxf>
        <alignment vertical="center" readingOrder="0"/>
      </dxf>
    </rfmt>
    <rfmt sheetId="1" sqref="F244" start="0" length="0">
      <dxf>
        <alignment vertical="center" readingOrder="0"/>
      </dxf>
    </rfmt>
    <rfmt sheetId="1" sqref="F246" start="0" length="0">
      <dxf>
        <font>
          <b/>
          <color rgb="FFFF0000"/>
        </font>
      </dxf>
    </rfmt>
    <rfmt sheetId="1" sqref="F251" start="0" length="0">
      <dxf>
        <font>
          <b/>
          <color rgb="FFFF0000"/>
        </font>
        <numFmt numFmtId="166" formatCode="#,##0.0"/>
      </dxf>
    </rfmt>
    <rfmt sheetId="1" sqref="F261" start="0" length="0">
      <dxf>
        <font>
          <b/>
          <color rgb="FFFF0000"/>
        </font>
      </dxf>
    </rfmt>
    <rfmt sheetId="1" sqref="F276" start="0" length="0">
      <dxf>
        <font>
          <sz val="10"/>
          <color rgb="FFFF0000"/>
        </font>
        <alignment horizontal="center" vertical="top" readingOrder="0"/>
      </dxf>
    </rfmt>
    <rfmt sheetId="1" sqref="F279" start="0" length="0">
      <dxf>
        <font>
          <b/>
          <color rgb="FFFF0000"/>
        </font>
      </dxf>
    </rfmt>
    <rfmt sheetId="1" sqref="F296" start="0" length="0">
      <dxf>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fmt sheetId="1" sqref="F589" start="0" length="0">
      <dxf>
        <alignment vertical="center" readingOrder="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rc rId="374" sId="1" ref="F1:F1048576" action="deleteCol">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color rgb="FFFF0000"/>
        </font>
        <alignment vertical="center"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color rgb="FFFF0000"/>
        </font>
        <alignment vertical="center"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fmt sheetId="1" sqref="F55" start="0" length="0">
      <dxf>
        <alignment vertical="center" readingOrder="0"/>
      </dxf>
    </rfmt>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fmt sheetId="1" sqref="F131" start="0" length="0">
      <dxf>
        <alignment vertical="center" readingOrder="0"/>
      </dxf>
    </rfmt>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fmt sheetId="1" sqref="F188" start="0" length="0">
      <dxf>
        <alignment vertical="center" readingOrder="0"/>
      </dxf>
    </rfmt>
    <rfmt sheetId="1" sqref="F189" start="0" length="0">
      <dxf>
        <alignment vertical="center" readingOrder="0"/>
      </dxf>
    </rfmt>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fmt sheetId="1" sqref="F243" start="0" length="0">
      <dxf>
        <alignment vertical="center" readingOrder="0"/>
      </dxf>
    </rfmt>
    <rfmt sheetId="1" sqref="F244" start="0" length="0">
      <dxf>
        <alignment vertical="center" readingOrder="0"/>
      </dxf>
    </rfmt>
    <rfmt sheetId="1" sqref="F246" start="0" length="0">
      <dxf>
        <font>
          <b/>
          <color rgb="FFFF0000"/>
        </font>
      </dxf>
    </rfmt>
    <rfmt sheetId="1" sqref="F251" start="0" length="0">
      <dxf>
        <font>
          <b/>
          <color rgb="FFFF0000"/>
        </font>
      </dxf>
    </rfmt>
    <rfmt sheetId="1" sqref="F261" start="0" length="0">
      <dxf>
        <font>
          <b/>
          <color rgb="FFFF0000"/>
        </font>
      </dxf>
    </rfmt>
    <rfmt sheetId="1" sqref="F276" start="0" length="0">
      <dxf>
        <font>
          <sz val="10"/>
          <color rgb="FFFF0000"/>
        </font>
        <alignment horizontal="center" vertical="top" readingOrder="0"/>
      </dxf>
    </rfmt>
    <rfmt sheetId="1" sqref="F279" start="0" length="0">
      <dxf>
        <font>
          <b/>
          <color rgb="FFFF0000"/>
        </font>
      </dxf>
    </rfmt>
    <rfmt sheetId="1" sqref="F296" start="0" length="0">
      <dxf>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fmt sheetId="1" sqref="F589" start="0" length="0">
      <dxf>
        <alignment vertical="center" readingOrder="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rc rId="375" sId="1" ref="F1:F1048576" action="deleteCol">
    <undo index="1" exp="ref" v="1" dr="F89" r="H89" sId="1"/>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sz val="13"/>
          <color rgb="FFFF0000"/>
          <name val="Times New Roman"/>
          <scheme val="none"/>
        </font>
        <alignment horizontal="justify" vertical="center" wrapText="1"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sz val="13"/>
          <color rgb="FFFF0000"/>
          <name val="Times New Roman"/>
          <scheme val="none"/>
        </font>
        <alignment horizontal="justify" vertical="center" wrapText="1"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fmt sheetId="1" sqref="F55" start="0" length="0">
      <dxf>
        <alignment vertical="center" readingOrder="0"/>
      </dxf>
    </rfmt>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cc rId="0" sId="1" dxf="1">
      <nc r="F89">
        <f>C90+C91</f>
      </nc>
      <ndxf>
        <numFmt numFmtId="166" formatCode="#,##0.0"/>
      </ndxf>
    </rcc>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fmt sheetId="1" sqref="F131" start="0" length="0">
      <dxf>
        <alignment vertical="center" readingOrder="0"/>
      </dxf>
    </rfmt>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fmt sheetId="1" sqref="F188" start="0" length="0">
      <dxf>
        <alignment vertical="center" readingOrder="0"/>
      </dxf>
    </rfmt>
    <rfmt sheetId="1" sqref="F189" start="0" length="0">
      <dxf>
        <alignment vertical="center" readingOrder="0"/>
      </dxf>
    </rfmt>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fmt sheetId="1" sqref="F243" start="0" length="0">
      <dxf>
        <alignment vertical="center" readingOrder="0"/>
      </dxf>
    </rfmt>
    <rfmt sheetId="1" sqref="F244" start="0" length="0">
      <dxf>
        <alignment vertical="center" readingOrder="0"/>
      </dxf>
    </rfmt>
    <rfmt sheetId="1" sqref="F246" start="0" length="0">
      <dxf>
        <font>
          <b/>
          <color rgb="FFFF0000"/>
        </font>
      </dxf>
    </rfmt>
    <rfmt sheetId="1" sqref="F251" start="0" length="0">
      <dxf>
        <font>
          <b/>
          <color rgb="FFFF0000"/>
        </font>
      </dxf>
    </rfmt>
    <rfmt sheetId="1" sqref="F261" start="0" length="0">
      <dxf>
        <font>
          <b/>
          <color rgb="FFFF0000"/>
        </font>
      </dxf>
    </rfmt>
    <rfmt sheetId="1" sqref="F276" start="0" length="0">
      <dxf>
        <font>
          <sz val="10"/>
          <color rgb="FFFF0000"/>
        </font>
        <alignment horizontal="center" vertical="top" readingOrder="0"/>
      </dxf>
    </rfmt>
    <rfmt sheetId="1" sqref="F279" start="0" length="0">
      <dxf>
        <font>
          <b/>
          <color rgb="FFFF0000"/>
        </font>
      </dxf>
    </rfmt>
    <rfmt sheetId="1" sqref="F296" start="0" length="0">
      <dxf>
        <numFmt numFmtId="166" formatCode="#,##0.0"/>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fmt sheetId="1" sqref="F589" start="0" length="0">
      <dxf>
        <alignment vertical="center" readingOrder="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rc rId="376" sId="1" ref="F1:F1048576" action="deleteCol">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color rgb="FFFF0000"/>
        </font>
        <alignment vertical="center"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color rgb="FFFF0000"/>
        </font>
        <alignment vertical="center"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fmt sheetId="1" sqref="F55" start="0" length="0">
      <dxf>
        <alignment vertical="center" readingOrder="0"/>
      </dxf>
    </rfmt>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fmt sheetId="1" sqref="F131" start="0" length="0">
      <dxf>
        <alignment vertical="center" readingOrder="0"/>
      </dxf>
    </rfmt>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fmt sheetId="1" sqref="F188" start="0" length="0">
      <dxf>
        <alignment vertical="center" readingOrder="0"/>
      </dxf>
    </rfmt>
    <rfmt sheetId="1" sqref="F189" start="0" length="0">
      <dxf>
        <alignment vertical="center" readingOrder="0"/>
      </dxf>
    </rfmt>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fmt sheetId="1" sqref="F243" start="0" length="0">
      <dxf>
        <alignment vertical="center" readingOrder="0"/>
      </dxf>
    </rfmt>
    <rfmt sheetId="1" sqref="F244" start="0" length="0">
      <dxf>
        <alignment vertical="center" readingOrder="0"/>
      </dxf>
    </rfmt>
    <rfmt sheetId="1" sqref="F246" start="0" length="0">
      <dxf>
        <font>
          <b/>
          <color rgb="FFFF0000"/>
        </font>
      </dxf>
    </rfmt>
    <rfmt sheetId="1" sqref="F251" start="0" length="0">
      <dxf>
        <font>
          <b/>
          <color rgb="FFFF0000"/>
        </font>
      </dxf>
    </rfmt>
    <rfmt sheetId="1" sqref="F261" start="0" length="0">
      <dxf>
        <font>
          <b/>
          <color rgb="FFFF0000"/>
        </font>
      </dxf>
    </rfmt>
    <rfmt sheetId="1" sqref="F276" start="0" length="0">
      <dxf>
        <font>
          <sz val="10"/>
          <color rgb="FFFF0000"/>
        </font>
        <alignment horizontal="center" vertical="top" readingOrder="0"/>
      </dxf>
    </rfmt>
    <rfmt sheetId="1" sqref="F279" start="0" length="0">
      <dxf>
        <font>
          <b/>
          <color rgb="FFFF0000"/>
        </font>
      </dxf>
    </rfmt>
    <rfmt sheetId="1" sqref="F296" start="0" length="0">
      <dxf>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fmt sheetId="1" sqref="F589" start="0" length="0">
      <dxf>
        <alignment vertical="center" readingOrder="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rc rId="377" sId="1" ref="F1:F1048576" action="deleteCol">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color rgb="FFFF0000"/>
        </font>
        <alignment vertical="center"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color rgb="FFFF0000"/>
        </font>
        <alignment vertical="center"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fmt sheetId="1" sqref="F55" start="0" length="0">
      <dxf>
        <alignment vertical="center" readingOrder="0"/>
      </dxf>
    </rfmt>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cc rId="0" sId="1" dxf="1">
      <nc r="F89">
        <f>809618.3-#REF!</f>
      </nc>
      <ndxf>
        <numFmt numFmtId="173" formatCode="#,##0.000"/>
      </ndxf>
    </rcc>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fmt sheetId="1" sqref="F131" start="0" length="0">
      <dxf>
        <alignment vertical="center" readingOrder="0"/>
      </dxf>
    </rfmt>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fmt sheetId="1" sqref="F188" start="0" length="0">
      <dxf>
        <alignment vertical="center" readingOrder="0"/>
      </dxf>
    </rfmt>
    <rfmt sheetId="1" sqref="F189" start="0" length="0">
      <dxf>
        <alignment vertical="center" readingOrder="0"/>
      </dxf>
    </rfmt>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fmt sheetId="1" sqref="F243" start="0" length="0">
      <dxf>
        <alignment vertical="center" readingOrder="0"/>
      </dxf>
    </rfmt>
    <rfmt sheetId="1" sqref="F244" start="0" length="0">
      <dxf>
        <alignment vertical="center" readingOrder="0"/>
      </dxf>
    </rfmt>
    <rfmt sheetId="1" sqref="F246" start="0" length="0">
      <dxf>
        <font>
          <b/>
          <color rgb="FFFF0000"/>
        </font>
      </dxf>
    </rfmt>
    <rfmt sheetId="1" sqref="F251" start="0" length="0">
      <dxf>
        <font>
          <b/>
          <color rgb="FFFF0000"/>
        </font>
      </dxf>
    </rfmt>
    <rfmt sheetId="1" sqref="F261" start="0" length="0">
      <dxf>
        <font>
          <b/>
          <color rgb="FFFF0000"/>
        </font>
      </dxf>
    </rfmt>
    <rfmt sheetId="1" sqref="F276" start="0" length="0">
      <dxf>
        <font>
          <sz val="10"/>
          <color rgb="FFFF0000"/>
        </font>
        <alignment horizontal="center" vertical="top" readingOrder="0"/>
      </dxf>
    </rfmt>
    <rfmt sheetId="1" sqref="F279" start="0" length="0">
      <dxf>
        <font>
          <b/>
          <color rgb="FFFF0000"/>
        </font>
      </dxf>
    </rfmt>
    <rfmt sheetId="1" sqref="F296" start="0" length="0">
      <dxf>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fmt sheetId="1" sqref="F589" start="0" length="0">
      <dxf>
        <alignment vertical="center" readingOrder="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rc rId="378" sId="1" ref="F1:F1048576" action="deleteCol">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color rgb="FFFF0000"/>
        </font>
        <alignment vertical="center"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color rgb="FFFF0000"/>
        </font>
        <alignment vertical="center"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fmt sheetId="1" sqref="F55" start="0" length="0">
      <dxf>
        <alignment vertical="center" readingOrder="0"/>
      </dxf>
    </rfmt>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fmt sheetId="1" sqref="F131" start="0" length="0">
      <dxf>
        <alignment vertical="center" readingOrder="0"/>
      </dxf>
    </rfmt>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fmt sheetId="1" sqref="F188" start="0" length="0">
      <dxf>
        <alignment vertical="center" readingOrder="0"/>
      </dxf>
    </rfmt>
    <rfmt sheetId="1" sqref="F189" start="0" length="0">
      <dxf>
        <alignment vertical="center" readingOrder="0"/>
      </dxf>
    </rfmt>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fmt sheetId="1" sqref="F243" start="0" length="0">
      <dxf>
        <alignment vertical="center" readingOrder="0"/>
      </dxf>
    </rfmt>
    <rfmt sheetId="1" sqref="F244" start="0" length="0">
      <dxf>
        <alignment vertical="center" readingOrder="0"/>
      </dxf>
    </rfmt>
    <rfmt sheetId="1" sqref="F246" start="0" length="0">
      <dxf>
        <font>
          <b/>
          <color rgb="FFFF0000"/>
        </font>
      </dxf>
    </rfmt>
    <rfmt sheetId="1" sqref="F251" start="0" length="0">
      <dxf>
        <font>
          <b/>
          <color rgb="FFFF0000"/>
        </font>
      </dxf>
    </rfmt>
    <rfmt sheetId="1" sqref="F261" start="0" length="0">
      <dxf>
        <font>
          <b/>
          <color rgb="FFFF0000"/>
        </font>
      </dxf>
    </rfmt>
    <rfmt sheetId="1" sqref="F276" start="0" length="0">
      <dxf>
        <font>
          <sz val="10"/>
          <color rgb="FFFF0000"/>
        </font>
        <alignment horizontal="center" vertical="top" readingOrder="0"/>
      </dxf>
    </rfmt>
    <rfmt sheetId="1" sqref="F279" start="0" length="0">
      <dxf>
        <font>
          <b/>
          <color rgb="FFFF0000"/>
        </font>
      </dxf>
    </rfmt>
    <rfmt sheetId="1" sqref="F296" start="0" length="0">
      <dxf>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fmt sheetId="1" sqref="F589" start="0" length="0">
      <dxf>
        <alignment vertical="center" readingOrder="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rc rId="379" sId="1" ref="F1:F1048576" action="deleteCol">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color rgb="FFFF0000"/>
        </font>
        <alignment vertical="center"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color rgb="FFFF0000"/>
        </font>
        <alignment vertical="center"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fmt sheetId="1" sqref="F55" start="0" length="0">
      <dxf>
        <alignment vertical="center" readingOrder="0"/>
      </dxf>
    </rfmt>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fmt sheetId="1" sqref="F131" start="0" length="0">
      <dxf>
        <alignment vertical="center" readingOrder="0"/>
      </dxf>
    </rfmt>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fmt sheetId="1" sqref="F188" start="0" length="0">
      <dxf>
        <alignment vertical="center" readingOrder="0"/>
      </dxf>
    </rfmt>
    <rfmt sheetId="1" sqref="F189" start="0" length="0">
      <dxf>
        <alignment vertical="center" readingOrder="0"/>
      </dxf>
    </rfmt>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fmt sheetId="1" sqref="F243" start="0" length="0">
      <dxf>
        <alignment vertical="center" readingOrder="0"/>
      </dxf>
    </rfmt>
    <rfmt sheetId="1" sqref="F244" start="0" length="0">
      <dxf>
        <alignment vertical="center" readingOrder="0"/>
      </dxf>
    </rfmt>
    <rfmt sheetId="1" sqref="F246" start="0" length="0">
      <dxf>
        <font>
          <b/>
          <color rgb="FFFF0000"/>
        </font>
      </dxf>
    </rfmt>
    <rfmt sheetId="1" sqref="F251" start="0" length="0">
      <dxf>
        <font>
          <b/>
          <color rgb="FFFF0000"/>
        </font>
      </dxf>
    </rfmt>
    <rfmt sheetId="1" sqref="F261" start="0" length="0">
      <dxf>
        <font>
          <b/>
          <color rgb="FFFF0000"/>
        </font>
      </dxf>
    </rfmt>
    <rfmt sheetId="1" sqref="F276" start="0" length="0">
      <dxf>
        <font>
          <sz val="10"/>
          <color rgb="FFFF0000"/>
        </font>
        <alignment horizontal="center" vertical="top" readingOrder="0"/>
      </dxf>
    </rfmt>
    <rfmt sheetId="1" sqref="F279" start="0" length="0">
      <dxf>
        <font>
          <b/>
          <color rgb="FFFF0000"/>
        </font>
      </dxf>
    </rfmt>
    <rfmt sheetId="1" sqref="F296" start="0" length="0">
      <dxf>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fmt sheetId="1" sqref="F589" start="0" length="0">
      <dxf>
        <alignment vertical="center" readingOrder="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rc rId="380" sId="1" ref="F1:F1048576" action="deleteCol">
    <undo index="0" exp="area" ref3D="1" dr="$A$5:$XFD$6" dn="Z_CB1E8E26_C9C8_4BE7_9036_74B49E080E83_.wvu.PrintTitles" sId="1"/>
    <undo index="0" exp="area" ref3D="1" dr="$A$5:$XFD$6" dn="Z_9561E1DA_B33F_4507_8FCD_307C71D9B236_.wvu.PrintTitles" sId="1"/>
    <undo index="0" exp="area" ref3D="1" dr="$A$5:$XFD$6" dn="Z_3693EDC1_FD1C_4AF3_912C_19CDCDBFB43C_.wvu.PrintTitles" sId="1"/>
    <undo index="0" exp="area" ref3D="1" dr="$A$5:$XFD$6" dn="Z_7EFB992A_5645_4F29_95A8_993A90C7BBCC_.wvu.PrintTitles" sId="1"/>
    <undo index="0" exp="area" ref3D="1" dr="$A$5:$XFD$6" dn="Z_10610988_B7D0_46D7_B8FD_DA5F72A4893C_.wvu.PrintTitles" sId="1"/>
    <undo index="14" exp="area" ref3D="1" dr="$A$762:$XFD$762" dn="Z_10610988_B7D0_46D7_B8FD_DA5F72A4893C_.wvu.Rows" sId="1"/>
    <undo index="8" exp="area" ref3D="1" dr="$A$286:$XFD$286" dn="Z_10610988_B7D0_46D7_B8FD_DA5F72A4893C_.wvu.Rows" sId="1"/>
    <undo index="6" exp="area" ref3D="1" dr="$A$282:$XFD$282" dn="Z_10610988_B7D0_46D7_B8FD_DA5F72A4893C_.wvu.Rows" sId="1"/>
    <undo index="0" exp="area" ref3D="1" dr="$A$5:$XFD$6" dn="Z_161695C3_1CE5_4E5C_AD86_E27CE310F608_.wvu.PrintTitles" sId="1"/>
    <undo index="0" exp="area" ref3D="1" dr="$A$5:$XFD$6" dn="Заголовки_для_печати" sId="1"/>
    <undo index="0" exp="area" ref3D="1" dr="$A$5:$XFD$6" dn="Z_E7170C51_9D5A_4A08_B92E_A8EB730D7DEE_.wvu.PrintTitles" sId="1"/>
    <undo index="0" exp="area" ref3D="1" dr="$A$5:$XFD$6" dn="Z_E804F883_CA9D_4450_B2B1_A56C9C315ECD_.wvu.PrintTitles" sId="1"/>
    <rfmt sheetId="1" xfDxf="1" sqref="F1:F1048576" start="0" length="0">
      <dxf>
        <font>
          <color rgb="FFFF0000"/>
        </font>
      </dxf>
    </rfmt>
    <rfmt sheetId="1" sqref="F2" start="0" length="0">
      <dxf>
        <font>
          <color auto="1"/>
        </font>
      </dxf>
    </rfmt>
    <rfmt sheetId="1" sqref="F3" start="0" length="0">
      <dxf>
        <font>
          <color auto="1"/>
        </font>
      </dxf>
    </rfmt>
    <rfmt sheetId="1" sqref="F4" start="0" length="0">
      <dxf>
        <font>
          <color auto="1"/>
        </font>
      </dxf>
    </rfmt>
    <rfmt sheetId="1" sqref="F5" start="0" length="0">
      <dxf>
        <font>
          <color auto="1"/>
        </font>
      </dxf>
    </rfmt>
    <rfmt sheetId="1" sqref="F6" start="0" length="0">
      <dxf>
        <font>
          <sz val="10"/>
          <color auto="1"/>
        </font>
        <alignment horizontal="center" vertical="top" readingOrder="0"/>
      </dxf>
    </rfmt>
    <rfmt sheetId="1" sqref="F7" start="0" length="0">
      <dxf>
        <font>
          <sz val="10"/>
          <color auto="1"/>
        </font>
        <alignment horizontal="center" vertical="top" readingOrder="0"/>
      </dxf>
    </rfmt>
    <rfmt sheetId="1" sqref="F8" start="0" length="0">
      <dxf>
        <alignment vertical="center" readingOrder="0"/>
      </dxf>
    </rfmt>
    <rfmt sheetId="1" sqref="F9" start="0" length="0">
      <dxf>
        <alignment vertical="center" readingOrder="0"/>
      </dxf>
    </rfmt>
    <rfmt sheetId="1" sqref="F10" start="0" length="0">
      <dxf>
        <font>
          <b/>
          <color rgb="FFFF0000"/>
        </font>
        <alignment vertical="center" readingOrder="0"/>
      </dxf>
    </rfmt>
    <rfmt sheetId="1" sqref="F11" start="0" length="0">
      <dxf>
        <alignment vertical="center" readingOrder="0"/>
      </dxf>
    </rfmt>
    <rfmt sheetId="1" sqref="F12" start="0" length="0">
      <dxf>
        <alignment vertical="center" readingOrder="0"/>
      </dxf>
    </rfmt>
    <rfmt sheetId="1" sqref="F13" start="0" length="0">
      <dxf>
        <font>
          <b/>
          <color rgb="FFFF0000"/>
        </font>
        <alignment vertical="center" readingOrder="0"/>
      </dxf>
    </rfmt>
    <rfmt sheetId="1" sqref="F14" start="0" length="0">
      <dxf>
        <font>
          <b/>
          <color rgb="FFFF0000"/>
        </font>
        <alignment vertical="center" readingOrder="0"/>
      </dxf>
    </rfmt>
    <rfmt sheetId="1" sqref="F15" start="0" length="0">
      <dxf>
        <font>
          <b/>
          <color rgb="FFFF0000"/>
        </font>
        <alignment vertical="center" readingOrder="0"/>
      </dxf>
    </rfmt>
    <rfmt sheetId="1" sqref="F16" start="0" length="0">
      <dxf>
        <alignment vertical="center" readingOrder="0"/>
      </dxf>
    </rfmt>
    <rfmt sheetId="1" sqref="F17" start="0" length="0">
      <dxf>
        <alignment vertical="center" readingOrder="0"/>
      </dxf>
    </rfmt>
    <rfmt sheetId="1" sqref="F18" start="0" length="0">
      <dxf>
        <font>
          <b/>
          <color rgb="FFFF0000"/>
        </font>
        <alignment vertical="center" readingOrder="0"/>
      </dxf>
    </rfmt>
    <rfmt sheetId="1" sqref="F19" start="0" length="0">
      <dxf>
        <font>
          <b/>
          <color rgb="FFFF0000"/>
        </font>
        <alignment vertical="center" readingOrder="0"/>
      </dxf>
    </rfmt>
    <rfmt sheetId="1" sqref="F20" start="0" length="0">
      <dxf>
        <alignment vertical="center" readingOrder="0"/>
      </dxf>
    </rfmt>
    <rfmt sheetId="1" sqref="F21" start="0" length="0">
      <dxf>
        <font>
          <b/>
          <color rgb="FFFF0000"/>
        </font>
      </dxf>
    </rfmt>
    <rfmt sheetId="1" sqref="F24" start="0" length="0">
      <dxf>
        <alignment vertical="center" readingOrder="0"/>
      </dxf>
    </rfmt>
    <rfmt sheetId="1" sqref="F25" start="0" length="0">
      <dxf>
        <alignment vertical="center" readingOrder="0"/>
      </dxf>
    </rfmt>
    <rfmt sheetId="1" sqref="F26" start="0" length="0">
      <dxf>
        <alignment vertical="center" readingOrder="0"/>
      </dxf>
    </rfmt>
    <rfmt sheetId="1" sqref="F27" start="0" length="0">
      <dxf>
        <alignment vertical="center" readingOrder="0"/>
      </dxf>
    </rfmt>
    <rfmt sheetId="1" sqref="F28" start="0" length="0">
      <dxf>
        <fill>
          <patternFill patternType="solid">
            <bgColor theme="0"/>
          </patternFill>
        </fill>
        <alignment vertical="center" readingOrder="0"/>
      </dxf>
    </rfmt>
    <rfmt sheetId="1" sqref="F30" start="0" length="0">
      <dxf>
        <font>
          <b/>
          <color rgb="FFFF0000"/>
        </font>
      </dxf>
    </rfmt>
    <rfmt sheetId="1" sqref="F31" start="0" length="0">
      <dxf>
        <alignment vertical="center" readingOrder="0"/>
      </dxf>
    </rfmt>
    <rfmt sheetId="1" sqref="F32" start="0" length="0">
      <dxf>
        <font>
          <b/>
          <color rgb="FFFF0000"/>
        </font>
        <alignment vertical="center" readingOrder="0"/>
      </dxf>
    </rfmt>
    <rfmt sheetId="1" sqref="F33" start="0" length="0">
      <dxf>
        <alignment vertical="center" readingOrder="0"/>
      </dxf>
    </rfmt>
    <rfmt sheetId="1" sqref="F34" start="0" length="0">
      <dxf>
        <fill>
          <patternFill patternType="solid">
            <bgColor theme="0"/>
          </patternFill>
        </fill>
        <alignment vertical="center" readingOrder="0"/>
      </dxf>
    </rfmt>
    <rfmt sheetId="1" sqref="F35" start="0" length="0">
      <dxf>
        <font>
          <b/>
          <color rgb="FFFF0000"/>
        </font>
      </dxf>
    </rfmt>
    <rfmt sheetId="1" sqref="F36" start="0" length="0">
      <dxf>
        <alignment vertical="center" readingOrder="0"/>
      </dxf>
    </rfmt>
    <rfmt sheetId="1" sqref="F37" start="0" length="0">
      <dxf>
        <font>
          <b/>
          <color rgb="FFFF0000"/>
        </font>
        <alignment vertical="center" readingOrder="0"/>
      </dxf>
    </rfmt>
    <rfmt sheetId="1" sqref="F38" start="0" length="0">
      <dxf>
        <alignment vertical="center" readingOrder="0"/>
      </dxf>
    </rfmt>
    <rfmt sheetId="1" sqref="F39" start="0" length="0">
      <dxf>
        <fill>
          <patternFill patternType="solid">
            <bgColor theme="0"/>
          </patternFill>
        </fill>
        <alignment vertical="center" readingOrder="0"/>
      </dxf>
    </rfmt>
    <rfmt sheetId="1" sqref="F40" start="0" length="0">
      <dxf>
        <font>
          <b/>
          <color rgb="FFFF0000"/>
        </font>
      </dxf>
    </rfmt>
    <rfmt sheetId="1" sqref="F41" start="0" length="0">
      <dxf>
        <alignment vertical="center" readingOrder="0"/>
      </dxf>
    </rfmt>
    <rfmt sheetId="1" sqref="F42" start="0" length="0">
      <dxf>
        <alignment vertical="center" readingOrder="0"/>
      </dxf>
    </rfmt>
    <rfmt sheetId="1" sqref="F43" start="0" length="0">
      <dxf>
        <alignment vertical="center" readingOrder="0"/>
      </dxf>
    </rfmt>
    <rfmt sheetId="1" sqref="F44" start="0" length="0">
      <dxf>
        <alignment vertical="center" readingOrder="0"/>
      </dxf>
    </rfmt>
    <rfmt sheetId="1" sqref="F45" start="0" length="0">
      <dxf>
        <alignment vertical="center" readingOrder="0"/>
      </dxf>
    </rfmt>
    <rfmt sheetId="1" sqref="F46" start="0" length="0">
      <dxf>
        <alignment vertical="center" readingOrder="0"/>
      </dxf>
    </rfmt>
    <rfmt sheetId="1" sqref="F47" start="0" length="0">
      <dxf>
        <alignment vertical="center" readingOrder="0"/>
      </dxf>
    </rfmt>
    <rfmt sheetId="1" sqref="F48" start="0" length="0">
      <dxf>
        <alignment vertical="center" readingOrder="0"/>
      </dxf>
    </rfmt>
    <rfmt sheetId="1" sqref="F49" start="0" length="0">
      <dxf>
        <alignment vertical="center" readingOrder="0"/>
      </dxf>
    </rfmt>
    <rfmt sheetId="1" sqref="F50" start="0" length="0">
      <dxf>
        <alignment vertical="center" readingOrder="0"/>
      </dxf>
    </rfmt>
    <rfmt sheetId="1" sqref="F51" start="0" length="0">
      <dxf>
        <alignment vertical="center" readingOrder="0"/>
      </dxf>
    </rfmt>
    <rfmt sheetId="1" sqref="F53" start="0" length="0">
      <dxf>
        <font>
          <b/>
          <color rgb="FFFF0000"/>
        </font>
      </dxf>
    </rfmt>
    <rfmt sheetId="1" sqref="F55" start="0" length="0">
      <dxf>
        <alignment vertical="center" readingOrder="0"/>
      </dxf>
    </rfmt>
    <rfmt sheetId="1" sqref="F56" start="0" length="0">
      <dxf>
        <alignment vertical="center" readingOrder="0"/>
      </dxf>
    </rfmt>
    <rfmt sheetId="1" sqref="F57" start="0" length="0">
      <dxf>
        <font>
          <b/>
          <color rgb="FFFF0000"/>
        </font>
      </dxf>
    </rfmt>
    <rfmt sheetId="1" sqref="F59" start="0" length="0">
      <dxf>
        <alignment vertical="center" readingOrder="0"/>
      </dxf>
    </rfmt>
    <rfmt sheetId="1" sqref="F60" start="0" length="0">
      <dxf>
        <alignment vertical="center" readingOrder="0"/>
      </dxf>
    </rfmt>
    <rfmt sheetId="1" sqref="F61" start="0" length="0">
      <dxf>
        <alignment vertical="center" readingOrder="0"/>
      </dxf>
    </rfmt>
    <rfmt sheetId="1" sqref="F62" start="0" length="0">
      <dxf>
        <font>
          <b/>
          <color rgb="FFFF0000"/>
        </font>
      </dxf>
    </rfmt>
    <rfmt sheetId="1" sqref="F63" start="0" length="0">
      <dxf>
        <alignment vertical="center" readingOrder="0"/>
      </dxf>
    </rfmt>
    <rfmt sheetId="1" sqref="F64" start="0" length="0">
      <dxf>
        <alignment vertical="center" readingOrder="0"/>
      </dxf>
    </rfmt>
    <rfmt sheetId="1" sqref="F65" start="0" length="0">
      <dxf>
        <alignment vertical="center" readingOrder="0"/>
      </dxf>
    </rfmt>
    <rfmt sheetId="1" sqref="F66" start="0" length="0">
      <dxf>
        <alignment vertical="center" readingOrder="0"/>
      </dxf>
    </rfmt>
    <rfmt sheetId="1" sqref="F67" start="0" length="0">
      <dxf>
        <alignment vertical="center" readingOrder="0"/>
      </dxf>
    </rfmt>
    <rfmt sheetId="1" sqref="F92" start="0" length="0">
      <dxf/>
    </rfmt>
    <rfmt sheetId="1" sqref="F94" start="0" length="0">
      <dxf>
        <font>
          <b/>
          <color rgb="FFFF0000"/>
        </font>
      </dxf>
    </rfmt>
    <rfmt sheetId="1" sqref="F100" start="0" length="0">
      <dxf>
        <font>
          <b/>
          <color rgb="FFFF0000"/>
        </font>
      </dxf>
    </rfmt>
    <rfmt sheetId="1" sqref="F105" start="0" length="0">
      <dxf>
        <font>
          <b/>
          <color rgb="FFFF0000"/>
        </font>
      </dxf>
    </rfmt>
    <rfmt sheetId="1" sqref="F110" start="0" length="0">
      <dxf>
        <alignment vertical="center" readingOrder="0"/>
      </dxf>
    </rfmt>
    <rfmt sheetId="1" sqref="F112" start="0" length="0">
      <dxf>
        <alignment vertical="center" readingOrder="0"/>
      </dxf>
    </rfmt>
    <rfmt sheetId="1" sqref="F116" start="0" length="0">
      <dxf>
        <alignment vertical="center" readingOrder="0"/>
      </dxf>
    </rfmt>
    <rfmt sheetId="1" sqref="F117" start="0" length="0">
      <dxf>
        <alignment vertical="center" readingOrder="0"/>
      </dxf>
    </rfmt>
    <rfmt sheetId="1" sqref="F118" start="0" length="0">
      <dxf>
        <alignment vertical="center" readingOrder="0"/>
      </dxf>
    </rfmt>
    <rfmt sheetId="1" sqref="F119" start="0" length="0">
      <dxf>
        <alignment vertical="center" readingOrder="0"/>
      </dxf>
    </rfmt>
    <rfmt sheetId="1" sqref="F120" start="0" length="0">
      <dxf>
        <alignment vertical="center" readingOrder="0"/>
      </dxf>
    </rfmt>
    <rfmt sheetId="1" sqref="F121" start="0" length="0">
      <dxf>
        <alignment vertical="center" readingOrder="0"/>
      </dxf>
    </rfmt>
    <rfmt sheetId="1" sqref="F122" start="0" length="0">
      <dxf>
        <alignment vertical="center" readingOrder="0"/>
      </dxf>
    </rfmt>
    <rfmt sheetId="1" sqref="F123" start="0" length="0">
      <dxf>
        <alignment vertical="center" readingOrder="0"/>
      </dxf>
    </rfmt>
    <rfmt sheetId="1" sqref="F124" start="0" length="0">
      <dxf>
        <alignment vertical="center" readingOrder="0"/>
      </dxf>
    </rfmt>
    <rfmt sheetId="1" sqref="F125" start="0" length="0">
      <dxf>
        <alignment vertical="center" readingOrder="0"/>
      </dxf>
    </rfmt>
    <rfmt sheetId="1" sqref="F126" start="0" length="0">
      <dxf>
        <alignment vertical="center" readingOrder="0"/>
      </dxf>
    </rfmt>
    <rfmt sheetId="1" sqref="F127" start="0" length="0">
      <dxf>
        <alignment vertical="center" readingOrder="0"/>
      </dxf>
    </rfmt>
    <rfmt sheetId="1" sqref="F128" start="0" length="0">
      <dxf>
        <alignment vertical="center" readingOrder="0"/>
      </dxf>
    </rfmt>
    <rfmt sheetId="1" sqref="F129" start="0" length="0">
      <dxf>
        <alignment vertical="center" readingOrder="0"/>
      </dxf>
    </rfmt>
    <rfmt sheetId="1" sqref="F130" start="0" length="0">
      <dxf>
        <alignment vertical="center" readingOrder="0"/>
      </dxf>
    </rfmt>
    <rfmt sheetId="1" sqref="F131" start="0" length="0">
      <dxf>
        <alignment vertical="center" readingOrder="0"/>
      </dxf>
    </rfmt>
    <rfmt sheetId="1" sqref="F132" start="0" length="0">
      <dxf>
        <font>
          <b/>
          <color rgb="FFFF0000"/>
        </font>
      </dxf>
    </rfmt>
    <rfmt sheetId="1" sqref="F137" start="0" length="0">
      <dxf>
        <font>
          <b/>
          <color rgb="FFFF0000"/>
        </font>
        <alignment vertical="center" readingOrder="0"/>
      </dxf>
    </rfmt>
    <rfmt sheetId="1" sqref="F142" start="0" length="0">
      <dxf>
        <font>
          <b/>
          <color rgb="FFFF0000"/>
        </font>
        <alignment vertical="center" readingOrder="0"/>
      </dxf>
    </rfmt>
    <rfmt sheetId="1" sqref="F144" start="0" length="0">
      <dxf>
        <font>
          <b/>
          <color rgb="FFFF0000"/>
        </font>
        <alignment vertical="center" readingOrder="0"/>
      </dxf>
    </rfmt>
    <rfmt sheetId="1" sqref="F145" start="0" length="0">
      <dxf>
        <font>
          <b/>
          <color rgb="FFFF0000"/>
        </font>
        <alignment vertical="center" readingOrder="0"/>
      </dxf>
    </rfmt>
    <rfmt sheetId="1" sqref="F147" start="0" length="0">
      <dxf>
        <font>
          <b/>
          <color rgb="FFFF0000"/>
        </font>
        <alignment vertical="center" readingOrder="0"/>
      </dxf>
    </rfmt>
    <rfmt sheetId="1" sqref="F149" start="0" length="0">
      <dxf>
        <font>
          <b/>
          <color rgb="FFFF0000"/>
        </font>
        <alignment vertical="center" readingOrder="0"/>
      </dxf>
    </rfmt>
    <rfmt sheetId="1" sqref="F150" start="0" length="0">
      <dxf>
        <font>
          <b/>
          <color rgb="FFFF0000"/>
        </font>
        <alignment vertical="center" readingOrder="0"/>
      </dxf>
    </rfmt>
    <rfmt sheetId="1" sqref="F153" start="0" length="0">
      <dxf>
        <font>
          <b/>
          <color rgb="FFFF0000"/>
        </font>
        <alignment vertical="center" readingOrder="0"/>
      </dxf>
    </rfmt>
    <rfmt sheetId="1" sqref="F155" start="0" length="0">
      <dxf>
        <font>
          <b/>
          <color rgb="FFFF0000"/>
        </font>
        <alignment vertical="center" readingOrder="0"/>
      </dxf>
    </rfmt>
    <rfmt sheetId="1" sqref="F156" start="0" length="0">
      <dxf>
        <font>
          <b/>
          <color rgb="FFFF0000"/>
        </font>
        <alignment vertical="center" readingOrder="0"/>
      </dxf>
    </rfmt>
    <rfmt sheetId="1" sqref="F158" start="0" length="0">
      <dxf>
        <font>
          <b/>
          <color rgb="FFFF0000"/>
        </font>
        <alignment vertical="center" readingOrder="0"/>
      </dxf>
    </rfmt>
    <rfmt sheetId="1" sqref="F160" start="0" length="0">
      <dxf>
        <font>
          <b/>
          <color rgb="FFFF0000"/>
        </font>
        <alignment vertical="center" readingOrder="0"/>
      </dxf>
    </rfmt>
    <rfmt sheetId="1" sqref="F162" start="0" length="0">
      <dxf>
        <alignment vertical="center" readingOrder="0"/>
      </dxf>
    </rfmt>
    <rfmt sheetId="1" sqref="F163" start="0" length="0">
      <dxf>
        <alignment vertical="center" readingOrder="0"/>
      </dxf>
    </rfmt>
    <rfmt sheetId="1" sqref="F164" start="0" length="0">
      <dxf>
        <font>
          <b/>
          <color rgb="FFFF0000"/>
        </font>
        <alignment vertical="center" readingOrder="0"/>
      </dxf>
    </rfmt>
    <rfmt sheetId="1" sqref="F166" start="0" length="0">
      <dxf>
        <font>
          <b/>
          <color rgb="FFFF0000"/>
        </font>
        <alignment vertical="center" readingOrder="0"/>
      </dxf>
    </rfmt>
    <rfmt sheetId="1" sqref="F169" start="0" length="0">
      <dxf>
        <font>
          <b/>
          <color rgb="FFFF0000"/>
        </font>
        <alignment vertical="center" readingOrder="0"/>
      </dxf>
    </rfmt>
    <rfmt sheetId="1" sqref="F171" start="0" length="0">
      <dxf>
        <font>
          <b/>
          <color rgb="FFFF0000"/>
        </font>
        <alignment vertical="center" readingOrder="0"/>
      </dxf>
    </rfmt>
    <rfmt sheetId="1" sqref="F174" start="0" length="0">
      <dxf>
        <font>
          <b/>
          <color rgb="FFFF0000"/>
        </font>
        <alignment vertical="center" readingOrder="0"/>
      </dxf>
    </rfmt>
    <rfmt sheetId="1" sqref="F176" start="0" length="0">
      <dxf>
        <font>
          <b/>
          <color rgb="FFFF0000"/>
        </font>
        <alignment vertical="center" readingOrder="0"/>
      </dxf>
    </rfmt>
    <rfmt sheetId="1" sqref="F179" start="0" length="0">
      <dxf>
        <alignment vertical="center" readingOrder="0"/>
      </dxf>
    </rfmt>
    <rfmt sheetId="1" sqref="F180" start="0" length="0">
      <dxf>
        <font>
          <b/>
          <color rgb="FFFF0000"/>
        </font>
        <alignment vertical="center" readingOrder="0"/>
      </dxf>
    </rfmt>
    <rfmt sheetId="1" sqref="F185" start="0" length="0">
      <dxf>
        <alignment vertical="center" readingOrder="0"/>
      </dxf>
    </rfmt>
    <rfmt sheetId="1" sqref="F187" start="0" length="0">
      <dxf>
        <alignment vertical="center" readingOrder="0"/>
      </dxf>
    </rfmt>
    <rfmt sheetId="1" sqref="F188" start="0" length="0">
      <dxf>
        <alignment vertical="center" readingOrder="0"/>
      </dxf>
    </rfmt>
    <rfmt sheetId="1" sqref="F189" start="0" length="0">
      <dxf>
        <alignment vertical="center" readingOrder="0"/>
      </dxf>
    </rfmt>
    <rfmt sheetId="1" sqref="F190" start="0" length="0">
      <dxf>
        <alignment vertical="center" readingOrder="0"/>
      </dxf>
    </rfmt>
    <rfmt sheetId="1" sqref="F191" start="0" length="0">
      <dxf>
        <alignment vertical="center" readingOrder="0"/>
      </dxf>
    </rfmt>
    <rfmt sheetId="1" sqref="F192" start="0" length="0">
      <dxf>
        <alignment vertical="center" readingOrder="0"/>
      </dxf>
    </rfmt>
    <rfmt sheetId="1" sqref="F193" start="0" length="0">
      <dxf>
        <alignment vertical="center" readingOrder="0"/>
      </dxf>
    </rfmt>
    <rfmt sheetId="1" sqref="F194" start="0" length="0">
      <dxf>
        <alignment vertical="center" readingOrder="0"/>
      </dxf>
    </rfmt>
    <rfmt sheetId="1" sqref="F195" start="0" length="0">
      <dxf>
        <alignment vertical="center" readingOrder="0"/>
      </dxf>
    </rfmt>
    <rfmt sheetId="1" sqref="F196" start="0" length="0">
      <dxf>
        <alignment vertical="center" readingOrder="0"/>
      </dxf>
    </rfmt>
    <rfmt sheetId="1" sqref="F197" start="0" length="0">
      <dxf>
        <alignment vertical="center" readingOrder="0"/>
      </dxf>
    </rfmt>
    <rfmt sheetId="1" sqref="F198" start="0" length="0">
      <dxf>
        <alignment vertical="center" readingOrder="0"/>
      </dxf>
    </rfmt>
    <rfmt sheetId="1" sqref="F199" start="0" length="0">
      <dxf>
        <alignment vertical="center" readingOrder="0"/>
      </dxf>
    </rfmt>
    <rfmt sheetId="1" sqref="F200" start="0" length="0">
      <dxf>
        <alignment vertical="center" readingOrder="0"/>
      </dxf>
    </rfmt>
    <rfmt sheetId="1" sqref="F201" start="0" length="0">
      <dxf>
        <alignment vertical="center" readingOrder="0"/>
      </dxf>
    </rfmt>
    <rfmt sheetId="1" sqref="F202" start="0" length="0">
      <dxf>
        <alignment vertical="center" readingOrder="0"/>
      </dxf>
    </rfmt>
    <rfmt sheetId="1" sqref="F203" start="0" length="0">
      <dxf>
        <alignment vertical="center" readingOrder="0"/>
      </dxf>
    </rfmt>
    <rfmt sheetId="1" sqref="F204" start="0" length="0">
      <dxf>
        <alignment vertical="center" readingOrder="0"/>
      </dxf>
    </rfmt>
    <rfmt sheetId="1" sqref="F205" start="0" length="0">
      <dxf>
        <alignment vertical="center" readingOrder="0"/>
      </dxf>
    </rfmt>
    <rfmt sheetId="1" sqref="F206" start="0" length="0">
      <dxf>
        <alignment vertical="center" readingOrder="0"/>
      </dxf>
    </rfmt>
    <rfmt sheetId="1" sqref="F207" start="0" length="0">
      <dxf>
        <alignment vertical="center" readingOrder="0"/>
      </dxf>
    </rfmt>
    <rfmt sheetId="1" sqref="F208" start="0" length="0">
      <dxf>
        <alignment vertical="center" readingOrder="0"/>
      </dxf>
    </rfmt>
    <rfmt sheetId="1" sqref="F209" start="0" length="0">
      <dxf>
        <alignment vertical="center" readingOrder="0"/>
      </dxf>
    </rfmt>
    <rfmt sheetId="1" sqref="F210" start="0" length="0">
      <dxf>
        <alignment vertical="center" readingOrder="0"/>
      </dxf>
    </rfmt>
    <rfmt sheetId="1" sqref="F211" start="0" length="0">
      <dxf>
        <alignment vertical="center" readingOrder="0"/>
      </dxf>
    </rfmt>
    <rfmt sheetId="1" sqref="F212" start="0" length="0">
      <dxf>
        <alignment vertical="center" readingOrder="0"/>
      </dxf>
    </rfmt>
    <rfmt sheetId="1" sqref="F213" start="0" length="0">
      <dxf>
        <alignment vertical="center" readingOrder="0"/>
      </dxf>
    </rfmt>
    <rfmt sheetId="1" sqref="F214" start="0" length="0">
      <dxf>
        <alignment vertical="center" readingOrder="0"/>
      </dxf>
    </rfmt>
    <rfmt sheetId="1" sqref="F215" start="0" length="0">
      <dxf>
        <alignment vertical="center" readingOrder="0"/>
      </dxf>
    </rfmt>
    <rfmt sheetId="1" sqref="F216" start="0" length="0">
      <dxf>
        <alignment vertical="center" readingOrder="0"/>
      </dxf>
    </rfmt>
    <rfmt sheetId="1" sqref="F217" start="0" length="0">
      <dxf>
        <alignment vertical="center" readingOrder="0"/>
      </dxf>
    </rfmt>
    <rfmt sheetId="1" sqref="F218" start="0" length="0">
      <dxf>
        <alignment vertical="center" readingOrder="0"/>
      </dxf>
    </rfmt>
    <rfmt sheetId="1" sqref="F219" start="0" length="0">
      <dxf>
        <alignment vertical="center" readingOrder="0"/>
      </dxf>
    </rfmt>
    <rfmt sheetId="1" sqref="F220" start="0" length="0">
      <dxf>
        <alignment vertical="center" readingOrder="0"/>
      </dxf>
    </rfmt>
    <rfmt sheetId="1" sqref="F221" start="0" length="0">
      <dxf>
        <alignment vertical="center" readingOrder="0"/>
      </dxf>
    </rfmt>
    <rfmt sheetId="1" sqref="F222" start="0" length="0">
      <dxf>
        <alignment vertical="center" readingOrder="0"/>
      </dxf>
    </rfmt>
    <rfmt sheetId="1" sqref="F223" start="0" length="0">
      <dxf>
        <alignment vertical="center" readingOrder="0"/>
      </dxf>
    </rfmt>
    <rfmt sheetId="1" sqref="F224" start="0" length="0">
      <dxf>
        <alignment vertical="center" readingOrder="0"/>
      </dxf>
    </rfmt>
    <rfmt sheetId="1" sqref="F225" start="0" length="0">
      <dxf>
        <alignment vertical="center" readingOrder="0"/>
      </dxf>
    </rfmt>
    <rfmt sheetId="1" sqref="F226" start="0" length="0">
      <dxf>
        <alignment vertical="center" readingOrder="0"/>
      </dxf>
    </rfmt>
    <rfmt sheetId="1" sqref="F227" start="0" length="0">
      <dxf>
        <alignment vertical="center" readingOrder="0"/>
      </dxf>
    </rfmt>
    <rfmt sheetId="1" sqref="F228" start="0" length="0">
      <dxf>
        <alignment vertical="center" readingOrder="0"/>
      </dxf>
    </rfmt>
    <rfmt sheetId="1" sqref="F229" start="0" length="0">
      <dxf>
        <alignment vertical="center" readingOrder="0"/>
      </dxf>
    </rfmt>
    <rfmt sheetId="1" sqref="F230" start="0" length="0">
      <dxf>
        <alignment vertical="center" readingOrder="0"/>
      </dxf>
    </rfmt>
    <rfmt sheetId="1" sqref="F231" start="0" length="0">
      <dxf>
        <alignment vertical="center" readingOrder="0"/>
      </dxf>
    </rfmt>
    <rfmt sheetId="1" sqref="F232" start="0" length="0">
      <dxf>
        <alignment vertical="center" readingOrder="0"/>
      </dxf>
    </rfmt>
    <rfmt sheetId="1" sqref="F233" start="0" length="0">
      <dxf>
        <alignment vertical="center" readingOrder="0"/>
      </dxf>
    </rfmt>
    <rfmt sheetId="1" sqref="F234" start="0" length="0">
      <dxf>
        <alignment vertical="center" readingOrder="0"/>
      </dxf>
    </rfmt>
    <rfmt sheetId="1" sqref="F235" start="0" length="0">
      <dxf>
        <alignment vertical="center" readingOrder="0"/>
      </dxf>
    </rfmt>
    <rfmt sheetId="1" sqref="F236" start="0" length="0">
      <dxf>
        <alignment vertical="center" readingOrder="0"/>
      </dxf>
    </rfmt>
    <rfmt sheetId="1" sqref="F237" start="0" length="0">
      <dxf>
        <alignment vertical="center" readingOrder="0"/>
      </dxf>
    </rfmt>
    <rfmt sheetId="1" sqref="F238" start="0" length="0">
      <dxf>
        <alignment vertical="center" readingOrder="0"/>
      </dxf>
    </rfmt>
    <rfmt sheetId="1" sqref="F239" start="0" length="0">
      <dxf>
        <alignment vertical="center" readingOrder="0"/>
      </dxf>
    </rfmt>
    <rfmt sheetId="1" sqref="F240" start="0" length="0">
      <dxf>
        <alignment vertical="center" readingOrder="0"/>
      </dxf>
    </rfmt>
    <rfmt sheetId="1" sqref="F241" start="0" length="0">
      <dxf>
        <alignment vertical="center" readingOrder="0"/>
      </dxf>
    </rfmt>
    <rfmt sheetId="1" sqref="F242" start="0" length="0">
      <dxf>
        <alignment vertical="center" readingOrder="0"/>
      </dxf>
    </rfmt>
    <rfmt sheetId="1" sqref="F243" start="0" length="0">
      <dxf>
        <alignment vertical="center" readingOrder="0"/>
      </dxf>
    </rfmt>
    <rfmt sheetId="1" sqref="F244" start="0" length="0">
      <dxf>
        <alignment vertical="center" readingOrder="0"/>
      </dxf>
    </rfmt>
    <rfmt sheetId="1" sqref="F246" start="0" length="0">
      <dxf>
        <font>
          <b/>
          <color rgb="FFFF0000"/>
        </font>
      </dxf>
    </rfmt>
    <rfmt sheetId="1" sqref="F251" start="0" length="0">
      <dxf>
        <font>
          <b/>
          <color rgb="FFFF0000"/>
        </font>
      </dxf>
    </rfmt>
    <rfmt sheetId="1" sqref="F261" start="0" length="0">
      <dxf>
        <font>
          <b/>
          <color rgb="FFFF0000"/>
        </font>
      </dxf>
    </rfmt>
    <rfmt sheetId="1" sqref="F276" start="0" length="0">
      <dxf>
        <font>
          <sz val="10"/>
          <color rgb="FFFF0000"/>
        </font>
        <alignment horizontal="center" vertical="top" readingOrder="0"/>
      </dxf>
    </rfmt>
    <rfmt sheetId="1" sqref="F279" start="0" length="0">
      <dxf>
        <font>
          <b/>
          <color rgb="FFFF0000"/>
        </font>
      </dxf>
    </rfmt>
    <rfmt sheetId="1" sqref="F296" start="0" length="0">
      <dxf>
        <alignment vertical="center" readingOrder="0"/>
      </dxf>
    </rfmt>
    <rfmt sheetId="1" sqref="F298" start="0" length="0">
      <dxf>
        <font>
          <b/>
          <color rgb="FFFF0000"/>
        </font>
        <alignment vertical="center" readingOrder="0"/>
      </dxf>
    </rfmt>
    <rfmt sheetId="1" sqref="F301" start="0" length="0">
      <dxf>
        <alignment vertical="center" readingOrder="0"/>
      </dxf>
    </rfmt>
    <rfmt sheetId="1" sqref="F304" start="0" length="0">
      <dxf>
        <font>
          <b/>
          <color rgb="FFFF0000"/>
        </font>
        <alignment vertical="center" readingOrder="0"/>
      </dxf>
    </rfmt>
    <rfmt sheetId="1" sqref="F309" start="0" length="0">
      <dxf>
        <font>
          <b/>
          <color rgb="FFFF0000"/>
        </font>
        <alignment vertical="center" readingOrder="0"/>
      </dxf>
    </rfmt>
    <rfmt sheetId="1" sqref="F312" start="0" length="0">
      <dxf>
        <alignment vertical="center" readingOrder="0"/>
      </dxf>
    </rfmt>
    <rfmt sheetId="1" sqref="F313" start="0" length="0">
      <dxf>
        <alignment vertical="center" readingOrder="0"/>
      </dxf>
    </rfmt>
    <rfmt sheetId="1" sqref="F314" start="0" length="0">
      <dxf>
        <alignment vertical="center" readingOrder="0"/>
      </dxf>
    </rfmt>
    <rfmt sheetId="1" sqref="F315" start="0" length="0">
      <dxf>
        <alignment vertical="center" readingOrder="0"/>
      </dxf>
    </rfmt>
    <rfmt sheetId="1" sqref="F316" start="0" length="0">
      <dxf>
        <alignment vertical="center" readingOrder="0"/>
      </dxf>
    </rfmt>
    <rfmt sheetId="1" sqref="F317" start="0" length="0">
      <dxf>
        <alignment vertical="center" readingOrder="0"/>
      </dxf>
    </rfmt>
    <rfmt sheetId="1" sqref="F318" start="0" length="0">
      <dxf>
        <alignment vertical="center" readingOrder="0"/>
      </dxf>
    </rfmt>
    <rfmt sheetId="1" sqref="F319" start="0" length="0">
      <dxf>
        <font>
          <b/>
          <color rgb="FFFF0000"/>
        </font>
        <alignment vertical="center" readingOrder="0"/>
      </dxf>
    </rfmt>
    <rfmt sheetId="1" sqref="F320" start="0" length="0">
      <dxf>
        <font>
          <b/>
          <color rgb="FFFF0000"/>
        </font>
        <alignment vertical="center" readingOrder="0"/>
      </dxf>
    </rfmt>
    <rfmt sheetId="1" sqref="F331" start="0" length="0">
      <dxf>
        <font>
          <b/>
          <color rgb="FFFF0000"/>
        </font>
      </dxf>
    </rfmt>
    <rfmt sheetId="1" sqref="F333" start="0" length="0">
      <dxf>
        <font>
          <b/>
          <color rgb="FFFF0000"/>
        </font>
        <alignment vertical="center" readingOrder="0"/>
      </dxf>
    </rfmt>
    <rfmt sheetId="1" sqref="F336" start="0" length="0">
      <dxf>
        <font>
          <b/>
          <color rgb="FFFF0000"/>
        </font>
      </dxf>
    </rfmt>
    <rfmt sheetId="1" sqref="F338" start="0" length="0">
      <dxf>
        <font>
          <b/>
          <color rgb="FFFF0000"/>
        </font>
        <alignment vertical="center" readingOrder="0"/>
      </dxf>
    </rfmt>
    <rfmt sheetId="1" sqref="F341" start="0" length="0">
      <dxf>
        <font>
          <b/>
          <color rgb="FFFF0000"/>
        </font>
      </dxf>
    </rfmt>
    <rfmt sheetId="1" sqref="F343" start="0" length="0">
      <dxf>
        <font>
          <b/>
          <color rgb="FFFF0000"/>
        </font>
        <alignment vertical="center" readingOrder="0"/>
      </dxf>
    </rfmt>
    <rfmt sheetId="1" sqref="F346" start="0" length="0">
      <dxf>
        <font>
          <b/>
          <color rgb="FFFF0000"/>
        </font>
      </dxf>
    </rfmt>
    <rfmt sheetId="1" sqref="F348" start="0" length="0">
      <dxf>
        <font>
          <b/>
          <color rgb="FFFF0000"/>
        </font>
        <alignment vertical="center" readingOrder="0"/>
      </dxf>
    </rfmt>
    <rfmt sheetId="1" sqref="F351" start="0" length="0">
      <dxf>
        <font>
          <b/>
          <color rgb="FFFF0000"/>
        </font>
      </dxf>
    </rfmt>
    <rfmt sheetId="1" sqref="F353" start="0" length="0">
      <dxf>
        <font>
          <b/>
          <color rgb="FFFF0000"/>
        </font>
        <alignment vertical="center" readingOrder="0"/>
      </dxf>
    </rfmt>
    <rfmt sheetId="1" sqref="F356" start="0" length="0">
      <dxf>
        <font>
          <b/>
          <color rgb="FFFF0000"/>
        </font>
      </dxf>
    </rfmt>
    <rfmt sheetId="1" sqref="F361" start="0" length="0">
      <dxf>
        <font>
          <b/>
          <color rgb="FFFF0000"/>
        </font>
      </dxf>
    </rfmt>
    <rfmt sheetId="1" sqref="F366" start="0" length="0">
      <dxf>
        <font>
          <b/>
          <color rgb="FFFF0000"/>
        </font>
      </dxf>
    </rfmt>
    <rfmt sheetId="1" sqref="F369" start="0" length="0">
      <dxf>
        <font>
          <b/>
          <color rgb="FFFF0000"/>
        </font>
      </dxf>
    </rfmt>
    <rfmt sheetId="1" sqref="F371" start="0" length="0">
      <dxf>
        <alignment vertical="center" readingOrder="0"/>
      </dxf>
    </rfmt>
    <rfmt sheetId="1" sqref="F374" start="0" length="0">
      <dxf>
        <alignment vertical="center" readingOrder="0"/>
      </dxf>
    </rfmt>
    <rfmt sheetId="1" sqref="F375" start="0" length="0">
      <dxf>
        <alignment vertical="center" readingOrder="0"/>
      </dxf>
    </rfmt>
    <rfmt sheetId="1" sqref="F378" start="0" length="0">
      <dxf>
        <font>
          <b/>
          <color rgb="FFFF0000"/>
        </font>
      </dxf>
    </rfmt>
    <rfmt sheetId="1" sqref="F383" start="0" length="0">
      <dxf>
        <font>
          <b/>
          <color rgb="FFFF0000"/>
        </font>
      </dxf>
    </rfmt>
    <rfmt sheetId="1" sqref="F389" start="0" length="0">
      <dxf>
        <font>
          <b/>
          <color rgb="FFFF0000"/>
        </font>
      </dxf>
    </rfmt>
    <rfmt sheetId="1" sqref="F405" start="0" length="0">
      <dxf>
        <font>
          <b/>
          <color rgb="FFFF0000"/>
        </font>
      </dxf>
    </rfmt>
    <rfmt sheetId="1" sqref="F416" start="0" length="0">
      <dxf>
        <alignment vertical="center" readingOrder="0"/>
      </dxf>
    </rfmt>
    <rfmt sheetId="1" sqref="F417" start="0" length="0">
      <dxf>
        <font>
          <b/>
          <color rgb="FFFF0000"/>
        </font>
      </dxf>
    </rfmt>
    <rfmt sheetId="1" sqref="F419" start="0" length="0">
      <dxf>
        <font>
          <b/>
          <color rgb="FFFF0000"/>
        </font>
        <alignment vertical="center" readingOrder="0"/>
      </dxf>
    </rfmt>
    <rfmt sheetId="1" sqref="F422" start="0" length="0">
      <dxf>
        <alignment vertical="center" readingOrder="0"/>
      </dxf>
    </rfmt>
    <rfmt sheetId="1" sqref="F423" start="0" length="0">
      <dxf>
        <font>
          <b/>
          <color rgb="FFFF0000"/>
        </font>
      </dxf>
    </rfmt>
    <rfmt sheetId="1" sqref="F425" start="0" length="0">
      <dxf>
        <font>
          <b/>
          <color rgb="FFFF0000"/>
        </font>
        <alignment vertical="center" readingOrder="0"/>
      </dxf>
    </rfmt>
    <rfmt sheetId="1" sqref="F428" start="0" length="0">
      <dxf>
        <font>
          <b/>
          <color rgb="FFFF0000"/>
        </font>
      </dxf>
    </rfmt>
    <rfmt sheetId="1" sqref="F430" start="0" length="0">
      <dxf>
        <font>
          <b/>
          <color rgb="FFFF0000"/>
        </font>
        <alignment vertical="center" readingOrder="0"/>
      </dxf>
    </rfmt>
    <rfmt sheetId="1" sqref="F435" start="0" length="0">
      <dxf>
        <font>
          <b/>
          <color rgb="FFFF0000"/>
        </font>
        <alignment vertical="center" readingOrder="0"/>
      </dxf>
    </rfmt>
    <rfmt sheetId="1" sqref="F441" start="0" length="0">
      <dxf>
        <font>
          <b/>
          <color rgb="FFFF0000"/>
        </font>
        <alignment vertical="center" readingOrder="0"/>
      </dxf>
    </rfmt>
    <rfmt sheetId="1" sqref="F446" start="0" length="0">
      <dxf>
        <alignment vertical="center" readingOrder="0"/>
      </dxf>
    </rfmt>
    <rfmt sheetId="1" sqref="F447" start="0" length="0">
      <dxf>
        <alignment vertical="center" readingOrder="0"/>
      </dxf>
    </rfmt>
    <rfmt sheetId="1" sqref="F448" start="0" length="0">
      <dxf>
        <alignment vertical="center" readingOrder="0"/>
      </dxf>
    </rfmt>
    <rfmt sheetId="1" sqref="F450" start="0" length="0">
      <dxf>
        <alignment vertical="center" readingOrder="0"/>
      </dxf>
    </rfmt>
    <rfmt sheetId="1" sqref="F451" start="0" length="0">
      <dxf>
        <font>
          <b/>
          <color rgb="FFFF0000"/>
        </font>
      </dxf>
    </rfmt>
    <rfmt sheetId="1" sqref="F453" start="0" length="0">
      <dxf>
        <font>
          <b/>
          <color rgb="FFFF0000"/>
        </font>
        <alignment vertical="center" readingOrder="0"/>
      </dxf>
    </rfmt>
    <rfmt sheetId="1" sqref="F456" start="0" length="0">
      <dxf>
        <alignment vertical="center" readingOrder="0"/>
      </dxf>
    </rfmt>
    <rfmt sheetId="1" sqref="F457" start="0" length="0">
      <dxf>
        <font>
          <b/>
          <color rgb="FFFF0000"/>
        </font>
      </dxf>
    </rfmt>
    <rfmt sheetId="1" sqref="F459" start="0" length="0">
      <dxf>
        <font>
          <b/>
          <color rgb="FFFF0000"/>
        </font>
        <alignment vertical="center" readingOrder="0"/>
      </dxf>
    </rfmt>
    <rfmt sheetId="1" sqref="F462" start="0" length="0">
      <dxf>
        <alignment vertical="center" readingOrder="0"/>
      </dxf>
    </rfmt>
    <rfmt sheetId="1" sqref="F463" start="0" length="0">
      <dxf>
        <font>
          <b/>
          <color rgb="FFFF0000"/>
        </font>
      </dxf>
    </rfmt>
    <rfmt sheetId="1" sqref="F465" start="0" length="0">
      <dxf>
        <font>
          <b/>
          <color rgb="FFFF0000"/>
        </font>
        <alignment vertical="center" readingOrder="0"/>
      </dxf>
    </rfmt>
    <rfmt sheetId="1" sqref="F468" start="0" length="0">
      <dxf>
        <alignment vertical="center" readingOrder="0"/>
      </dxf>
    </rfmt>
    <rfmt sheetId="1" sqref="F470" start="0" length="0">
      <dxf>
        <alignment vertical="center" readingOrder="0"/>
      </dxf>
    </rfmt>
    <rfmt sheetId="1" sqref="F471" start="0" length="0">
      <dxf>
        <alignment vertical="center" readingOrder="0"/>
      </dxf>
    </rfmt>
    <rfmt sheetId="1" sqref="F472" start="0" length="0">
      <dxf>
        <alignment vertical="center" readingOrder="0"/>
      </dxf>
    </rfmt>
    <rfmt sheetId="1" sqref="F475" start="0" length="0">
      <dxf>
        <font>
          <b/>
          <color rgb="FFFF0000"/>
        </font>
      </dxf>
    </rfmt>
    <rfmt sheetId="1" sqref="F477" start="0" length="0">
      <dxf>
        <font>
          <b/>
          <color rgb="FFFF0000"/>
        </font>
        <alignment vertical="center" readingOrder="0"/>
      </dxf>
    </rfmt>
    <rfmt sheetId="1" sqref="F480" start="0" length="0">
      <dxf>
        <font>
          <b/>
          <color rgb="FFFF0000"/>
        </font>
      </dxf>
    </rfmt>
    <rfmt sheetId="1" sqref="F482" start="0" length="0">
      <dxf>
        <font>
          <b/>
          <color rgb="FFFF0000"/>
        </font>
        <alignment vertical="center" readingOrder="0"/>
      </dxf>
    </rfmt>
    <rfmt sheetId="1" sqref="F485" start="0" length="0">
      <dxf>
        <font>
          <b/>
          <color rgb="FFFF0000"/>
        </font>
      </dxf>
    </rfmt>
    <rfmt sheetId="1" sqref="F487" start="0" length="0">
      <dxf>
        <font>
          <b/>
          <color rgb="FFFF0000"/>
        </font>
        <alignment vertical="center" readingOrder="0"/>
      </dxf>
    </rfmt>
    <rfmt sheetId="1" sqref="F490" start="0" length="0">
      <dxf>
        <font>
          <b/>
          <color rgb="FFFF0000"/>
        </font>
      </dxf>
    </rfmt>
    <rfmt sheetId="1" sqref="F492" start="0" length="0">
      <dxf>
        <font>
          <b/>
          <color rgb="FFFF0000"/>
        </font>
        <alignment vertical="center" readingOrder="0"/>
      </dxf>
    </rfmt>
    <rfmt sheetId="1" sqref="F496" start="0" length="0">
      <dxf>
        <font>
          <b/>
          <color rgb="FFFF0000"/>
        </font>
      </dxf>
    </rfmt>
    <rfmt sheetId="1" sqref="F498" start="0" length="0">
      <dxf>
        <font>
          <b/>
          <color rgb="FFFF0000"/>
        </font>
        <alignment vertical="center" readingOrder="0"/>
      </dxf>
    </rfmt>
    <rfmt sheetId="1" sqref="F501" start="0" length="0">
      <dxf>
        <font>
          <b/>
          <color rgb="FFFF0000"/>
        </font>
      </dxf>
    </rfmt>
    <rfmt sheetId="1" sqref="F503" start="0" length="0">
      <dxf>
        <font>
          <b/>
          <color rgb="FFFF0000"/>
        </font>
        <alignment vertical="center" readingOrder="0"/>
      </dxf>
    </rfmt>
    <rfmt sheetId="1" sqref="F506" start="0" length="0">
      <dxf>
        <font>
          <b/>
          <color rgb="FFFF0000"/>
        </font>
      </dxf>
    </rfmt>
    <rfmt sheetId="1" sqref="F508" start="0" length="0">
      <dxf>
        <font>
          <b/>
          <color rgb="FFFF0000"/>
        </font>
        <alignment vertical="center" readingOrder="0"/>
      </dxf>
    </rfmt>
    <rfmt sheetId="1" sqref="F512" start="0" length="0">
      <dxf>
        <font>
          <b/>
          <color rgb="FFFF0000"/>
        </font>
      </dxf>
    </rfmt>
    <rfmt sheetId="1" sqref="F514" start="0" length="0">
      <dxf>
        <font>
          <b/>
          <color rgb="FFFF0000"/>
        </font>
        <alignment vertical="center" readingOrder="0"/>
      </dxf>
    </rfmt>
    <rfmt sheetId="1" sqref="F519" start="0" length="0">
      <dxf>
        <font>
          <b/>
          <color rgb="FFFF0000"/>
        </font>
        <alignment vertical="center" readingOrder="0"/>
      </dxf>
    </rfmt>
    <rfmt sheetId="1" sqref="F531" start="0" length="0">
      <dxf>
        <font>
          <b/>
          <color rgb="FFFF0000"/>
        </font>
        <alignment vertical="center" readingOrder="0"/>
      </dxf>
    </rfmt>
    <rfmt sheetId="1" sqref="F537" start="0" length="0">
      <dxf>
        <font>
          <b/>
          <color rgb="FFFF0000"/>
        </font>
        <alignment vertical="center" readingOrder="0"/>
      </dxf>
    </rfmt>
    <rfmt sheetId="1" sqref="F545" start="0" length="0">
      <dxf>
        <font>
          <sz val="11"/>
          <color theme="1"/>
          <name val="Calibri"/>
          <scheme val="minor"/>
        </font>
      </dxf>
    </rfmt>
    <rfmt sheetId="1" sqref="F563" start="0" length="0">
      <dxf>
        <font>
          <b/>
          <color rgb="FFFF0000"/>
        </font>
        <alignment vertical="center" readingOrder="0"/>
      </dxf>
    </rfmt>
    <rfmt sheetId="1" sqref="F568" start="0" length="0">
      <dxf>
        <font>
          <b/>
          <color rgb="FFFF0000"/>
        </font>
        <alignment vertical="center" readingOrder="0"/>
      </dxf>
    </rfmt>
    <rfmt sheetId="1" sqref="F573" start="0" length="0">
      <dxf>
        <font>
          <b/>
          <color rgb="FFFF0000"/>
        </font>
        <alignment vertical="center" readingOrder="0"/>
      </dxf>
    </rfmt>
    <rfmt sheetId="1" sqref="F578" start="0" length="0">
      <dxf>
        <font>
          <b/>
          <color rgb="FFFF0000"/>
        </font>
        <alignment vertical="center" readingOrder="0"/>
      </dxf>
    </rfmt>
    <rfmt sheetId="1" sqref="F589" start="0" length="0">
      <dxf>
        <alignment vertical="center" readingOrder="0"/>
      </dxf>
    </rfmt>
    <rfmt sheetId="1" sqref="F594" start="0" length="0">
      <dxf>
        <alignment vertical="center" readingOrder="0"/>
      </dxf>
    </rfmt>
    <rfmt sheetId="1" sqref="F599" start="0" length="0">
      <dxf>
        <alignment vertical="center" readingOrder="0"/>
      </dxf>
    </rfmt>
    <rfmt sheetId="1" sqref="F604" start="0" length="0">
      <dxf>
        <alignment vertical="center" readingOrder="0"/>
      </dxf>
    </rfmt>
    <rfmt sheetId="1" sqref="F609" start="0" length="0">
      <dxf>
        <alignment vertical="center" readingOrder="0"/>
      </dxf>
    </rfmt>
    <rfmt sheetId="1" sqref="F614" start="0" length="0">
      <dxf>
        <alignment vertical="center" readingOrder="0"/>
      </dxf>
    </rfmt>
    <rfmt sheetId="1" sqref="F652" start="0" length="0">
      <dxf>
        <font>
          <b/>
          <color rgb="FFFF0000"/>
        </font>
      </dxf>
    </rfmt>
    <rfmt sheetId="1" sqref="F654" start="0" length="0">
      <dxf>
        <font>
          <b/>
          <color rgb="FFFF0000"/>
        </font>
        <alignment vertical="center" readingOrder="0"/>
      </dxf>
    </rfmt>
    <rfmt sheetId="1" sqref="F657" start="0" length="0">
      <dxf>
        <font>
          <b/>
          <color rgb="FFFF0000"/>
        </font>
      </dxf>
    </rfmt>
    <rfmt sheetId="1" sqref="F659" start="0" length="0">
      <dxf>
        <font>
          <b/>
          <color rgb="FFFF0000"/>
        </font>
        <alignment vertical="center" readingOrder="0"/>
      </dxf>
    </rfmt>
    <rfmt sheetId="1" sqref="F662" start="0" length="0">
      <dxf>
        <font>
          <b/>
          <color rgb="FFFF0000"/>
        </font>
      </dxf>
    </rfmt>
    <rfmt sheetId="1" sqref="F664" start="0" length="0">
      <dxf>
        <font>
          <b/>
          <color rgb="FFFF0000"/>
        </font>
        <alignment vertical="center" readingOrder="0"/>
      </dxf>
    </rfmt>
    <rfmt sheetId="1" sqref="F667" start="0" length="0">
      <dxf>
        <font>
          <b/>
          <color rgb="FFFF0000"/>
        </font>
      </dxf>
    </rfmt>
    <rfmt sheetId="1" sqref="F669" start="0" length="0">
      <dxf>
        <font>
          <b/>
          <color rgb="FFFF0000"/>
        </font>
        <alignment vertical="center" readingOrder="0"/>
      </dxf>
    </rfmt>
    <rfmt sheetId="1" sqref="F674" start="0" length="0">
      <dxf>
        <font>
          <b/>
          <color rgb="FFFF0000"/>
        </font>
        <alignment vertical="center" readingOrder="0"/>
      </dxf>
    </rfmt>
    <rfmt sheetId="1" sqref="F679" start="0" length="0">
      <dxf>
        <font>
          <b/>
          <color rgb="FFFF0000"/>
        </font>
        <alignment vertical="center" readingOrder="0"/>
      </dxf>
    </rfmt>
    <rfmt sheetId="1" sqref="F684" start="0" length="0">
      <dxf>
        <font>
          <b/>
          <color rgb="FFFF0000"/>
        </font>
        <alignment vertical="center" readingOrder="0"/>
      </dxf>
    </rfmt>
    <rfmt sheetId="1" sqref="F688" start="0" length="0">
      <dxf>
        <font>
          <b/>
          <color rgb="FFFF0000"/>
        </font>
      </dxf>
    </rfmt>
    <rfmt sheetId="1" sqref="F690" start="0" length="0">
      <dxf>
        <font>
          <b/>
          <color rgb="FFFF0000"/>
        </font>
        <alignment vertical="center" readingOrder="0"/>
      </dxf>
    </rfmt>
    <rfmt sheetId="1" sqref="F693" start="0" length="0">
      <dxf>
        <font>
          <b/>
          <color rgb="FFFF0000"/>
        </font>
      </dxf>
    </rfmt>
    <rfmt sheetId="1" sqref="F695" start="0" length="0">
      <dxf>
        <font>
          <b/>
          <color rgb="FFFF0000"/>
        </font>
        <alignment vertical="center" readingOrder="0"/>
      </dxf>
    </rfmt>
    <rfmt sheetId="1" sqref="F700" start="0" length="0">
      <dxf>
        <font>
          <b/>
          <color rgb="FFFF0000"/>
        </font>
        <alignment vertical="center" readingOrder="0"/>
      </dxf>
    </rfmt>
    <rfmt sheetId="1" sqref="F704" start="0" length="0">
      <dxf>
        <font>
          <b/>
          <color rgb="FFFF0000"/>
        </font>
      </dxf>
    </rfmt>
    <rfmt sheetId="1" sqref="F706" start="0" length="0">
      <dxf>
        <font>
          <b/>
          <color rgb="FFFF0000"/>
        </font>
        <alignment vertical="center" readingOrder="0"/>
      </dxf>
    </rfmt>
    <rfmt sheetId="1" sqref="F709" start="0" length="0">
      <dxf>
        <font>
          <b/>
          <color rgb="FFFF0000"/>
        </font>
      </dxf>
    </rfmt>
    <rfmt sheetId="1" sqref="F711" start="0" length="0">
      <dxf>
        <font>
          <b/>
          <color rgb="FFFF0000"/>
        </font>
        <alignment vertical="center" readingOrder="0"/>
      </dxf>
    </rfmt>
    <rfmt sheetId="1" sqref="F721" start="0" length="0">
      <dxf>
        <font>
          <b/>
          <color rgb="FFFF0000"/>
        </font>
      </dxf>
    </rfmt>
    <rfmt sheetId="1" sqref="F723" start="0" length="0">
      <dxf>
        <font>
          <b/>
          <color rgb="FFFF0000"/>
        </font>
        <alignment vertical="center" readingOrder="0"/>
      </dxf>
    </rfmt>
    <rfmt sheetId="1" sqref="F726" start="0" length="0">
      <dxf>
        <font>
          <b/>
          <color rgb="FFFF0000"/>
        </font>
        <alignment vertical="center" readingOrder="0"/>
      </dxf>
    </rfmt>
    <rfmt sheetId="1" sqref="F728" start="0" length="0">
      <dxf>
        <font>
          <b/>
          <color rgb="FFFF0000"/>
        </font>
        <alignment vertical="center" readingOrder="0"/>
      </dxf>
    </rfmt>
    <rfmt sheetId="1" sqref="F731" start="0" length="0">
      <dxf>
        <alignment vertical="center" readingOrder="0"/>
      </dxf>
    </rfmt>
    <rfmt sheetId="1" sqref="F733" start="0" length="0">
      <dxf>
        <font>
          <b/>
          <color rgb="FFFF0000"/>
        </font>
        <alignment vertical="center" readingOrder="0"/>
      </dxf>
    </rfmt>
    <rfmt sheetId="1" sqref="F736" start="0" length="0">
      <dxf>
        <alignment vertical="center" readingOrder="0"/>
      </dxf>
    </rfmt>
    <rfmt sheetId="1" sqref="F737" start="0" length="0">
      <dxf>
        <alignment vertical="center" readingOrder="0"/>
      </dxf>
    </rfmt>
    <rfmt sheetId="1" sqref="F738" start="0" length="0">
      <dxf>
        <font>
          <b/>
          <color rgb="FFFF0000"/>
        </font>
        <alignment vertical="center" readingOrder="0"/>
      </dxf>
    </rfmt>
    <rfmt sheetId="1" sqref="F740" start="0" length="0">
      <dxf>
        <font>
          <b/>
          <color rgb="FFFF0000"/>
        </font>
        <alignment vertical="center" readingOrder="0"/>
      </dxf>
    </rfmt>
    <rfmt sheetId="1" sqref="F743" start="0" length="0">
      <dxf>
        <alignment vertical="center" readingOrder="0"/>
      </dxf>
    </rfmt>
    <rfmt sheetId="1" sqref="F744" start="0" length="0">
      <dxf>
        <font>
          <b/>
          <color rgb="FFFF0000"/>
        </font>
        <alignment vertical="center" readingOrder="0"/>
      </dxf>
    </rfmt>
    <rfmt sheetId="1" sqref="F746" start="0" length="0">
      <dxf>
        <font>
          <b/>
          <color rgb="FFFF0000"/>
        </font>
        <alignment vertical="center" readingOrder="0"/>
      </dxf>
    </rfmt>
    <rfmt sheetId="1" sqref="F749" start="0" length="0">
      <dxf>
        <alignment vertical="center" readingOrder="0"/>
      </dxf>
    </rfmt>
    <rfmt sheetId="1" sqref="F750" start="0" length="0">
      <dxf>
        <font>
          <b/>
          <color rgb="FFFF0000"/>
        </font>
        <alignment vertical="center" readingOrder="0"/>
      </dxf>
    </rfmt>
    <rfmt sheetId="1" sqref="F752" start="0" length="0">
      <dxf>
        <font>
          <b/>
          <color rgb="FFFF0000"/>
        </font>
        <alignment vertical="center" readingOrder="0"/>
      </dxf>
    </rfmt>
    <rfmt sheetId="1" sqref="F755" start="0" length="0">
      <dxf>
        <alignment vertical="center" readingOrder="0"/>
      </dxf>
    </rfmt>
    <rfmt sheetId="1" sqref="F756" start="0" length="0">
      <dxf>
        <font>
          <b/>
          <color rgb="FFFF0000"/>
        </font>
        <alignment vertical="center" readingOrder="0"/>
      </dxf>
    </rfmt>
    <rfmt sheetId="1" sqref="F758" start="0" length="0">
      <dxf>
        <font>
          <b/>
          <color rgb="FFFF0000"/>
        </font>
        <alignment vertical="center" readingOrder="0"/>
      </dxf>
    </rfmt>
    <rfmt sheetId="1" sqref="F761" start="0" length="0">
      <dxf>
        <alignment vertical="center" readingOrder="0"/>
      </dxf>
    </rfmt>
    <rfmt sheetId="1" sqref="F762" start="0" length="0">
      <dxf>
        <alignment vertical="center" readingOrder="0"/>
      </dxf>
    </rfmt>
    <rfmt sheetId="1" sqref="F763" start="0" length="0">
      <dxf>
        <alignment vertical="center" readingOrder="0"/>
      </dxf>
    </rfmt>
  </rrc>
  <rcc rId="381" sId="1">
    <oc r="I687">
      <v>105106</v>
    </oc>
    <nc r="I687"/>
  </rcc>
  <rrc rId="382" sId="1" ref="A771:XFD771" action="deleteRow">
    <rfmt sheetId="1" xfDxf="1" sqref="A771:XFD771" start="0" length="0">
      <dxf>
        <font>
          <color rgb="FFFF0000"/>
        </font>
      </dxf>
    </rfmt>
    <rfmt sheetId="1" sqref="A771" start="0" length="0">
      <dxf>
        <alignment vertical="top" readingOrder="0"/>
      </dxf>
    </rfmt>
    <rcc rId="0" sId="1" dxf="1">
      <nc r="B771">
        <f>B769+B770</f>
      </nc>
      <ndxf>
        <font>
          <color auto="1"/>
          <name val="Times New Roman"/>
          <scheme val="none"/>
        </font>
        <numFmt numFmtId="171" formatCode="_-* #,##0.0\ _₽_-;\-* #,##0.0\ _₽_-;_-* &quot;-&quot;??\ _₽_-;_-@_-"/>
        <alignment horizontal="right" vertical="top" readingOrder="0"/>
      </ndxf>
    </rcc>
    <rcc rId="0" sId="1" dxf="1">
      <nc r="C771">
        <f>C769+C770</f>
      </nc>
      <ndxf>
        <font>
          <color auto="1"/>
          <name val="Times New Roman"/>
          <scheme val="none"/>
        </font>
        <numFmt numFmtId="171" formatCode="_-* #,##0.0\ _₽_-;\-* #,##0.0\ _₽_-;_-* &quot;-&quot;??\ _₽_-;_-@_-"/>
        <alignment horizontal="right" vertical="top" readingOrder="0"/>
      </ndxf>
    </rcc>
    <rfmt sheetId="1" sqref="D771" start="0" length="0">
      <dxf>
        <alignment horizontal="right" vertical="top" readingOrder="0"/>
      </dxf>
    </rfmt>
    <rfmt sheetId="1" sqref="E771" start="0" length="0">
      <dxf>
        <alignment horizontal="justify" vertical="top" readingOrder="0"/>
      </dxf>
    </rfmt>
  </rrc>
  <rrc rId="383" sId="1" ref="A771:XFD771" action="deleteRow">
    <undo index="0" exp="ref" v="1" dr="B771" r="B775" sId="1"/>
    <rfmt sheetId="1" xfDxf="1" sqref="A771:XFD771" start="0" length="0">
      <dxf>
        <font>
          <color rgb="FFFF0000"/>
        </font>
      </dxf>
    </rfmt>
    <rcc rId="0" sId="1" dxf="1" numFmtId="13">
      <nc r="A771">
        <v>1</v>
      </nc>
      <ndxf>
        <font>
          <sz val="13"/>
          <color auto="1"/>
          <name val="Times New Roman"/>
          <scheme val="none"/>
        </font>
        <numFmt numFmtId="13" formatCode="0%"/>
        <fill>
          <patternFill patternType="solid">
            <bgColor theme="6" tint="0.39997558519241921"/>
          </patternFill>
        </fill>
        <alignment vertical="top" readingOrder="0"/>
      </ndxf>
    </rcc>
    <rcc rId="0" sId="1" dxf="1">
      <nc r="B771">
        <v>39</v>
      </nc>
      <ndxf>
        <font>
          <sz val="13"/>
          <color auto="1"/>
          <name val="Times New Roman"/>
          <scheme val="none"/>
        </font>
        <fill>
          <patternFill patternType="solid">
            <bgColor theme="6" tint="0.39997558519241921"/>
          </patternFill>
        </fill>
        <alignment horizontal="right" vertical="top" readingOrder="0"/>
      </ndxf>
    </rcc>
    <rfmt sheetId="1" sqref="C771" start="0" length="0">
      <dxf>
        <font>
          <sz val="13"/>
          <color rgb="FFFF0000"/>
        </font>
        <alignment horizontal="right" vertical="top" readingOrder="0"/>
      </dxf>
    </rfmt>
    <rfmt sheetId="1" sqref="D771" start="0" length="0">
      <dxf>
        <font>
          <sz val="13"/>
          <color rgb="FFFF0000"/>
        </font>
        <alignment horizontal="right" vertical="top" readingOrder="0"/>
      </dxf>
    </rfmt>
    <rfmt sheetId="1" sqref="E771" start="0" length="0">
      <dxf>
        <font>
          <sz val="13"/>
          <color rgb="FFFF0000"/>
        </font>
        <alignment horizontal="justify" vertical="top" readingOrder="0"/>
      </dxf>
    </rfmt>
  </rrc>
  <rrc rId="384" sId="1" ref="A771:XFD771" action="deleteRow">
    <undo index="1" exp="ref" v="1" dr="B771" r="B774" sId="1"/>
    <rfmt sheetId="1" xfDxf="1" sqref="A771:XFD771" start="0" length="0">
      <dxf>
        <font>
          <color rgb="FFFF0000"/>
        </font>
      </dxf>
    </rfmt>
    <rcc rId="0" sId="1" dxf="1">
      <nc r="A771" t="inlineStr">
        <is>
          <t>95-99%</t>
        </is>
      </nc>
      <ndxf>
        <font>
          <sz val="13"/>
          <color auto="1"/>
          <name val="Times New Roman"/>
          <scheme val="none"/>
        </font>
        <numFmt numFmtId="13" formatCode="0%"/>
        <fill>
          <patternFill patternType="solid">
            <bgColor theme="7" tint="0.59999389629810485"/>
          </patternFill>
        </fill>
        <alignment horizontal="right" vertical="top" readingOrder="0"/>
      </ndxf>
    </rcc>
    <rcc rId="0" sId="1" dxf="1">
      <nc r="B771">
        <v>46</v>
      </nc>
      <ndxf>
        <font>
          <sz val="13"/>
          <color auto="1"/>
          <name val="Times New Roman"/>
          <scheme val="none"/>
        </font>
        <fill>
          <patternFill patternType="solid">
            <bgColor theme="7" tint="0.59999389629810485"/>
          </patternFill>
        </fill>
        <alignment horizontal="right" vertical="top" readingOrder="0"/>
      </ndxf>
    </rcc>
    <rfmt sheetId="1" sqref="C771" start="0" length="0">
      <dxf>
        <font>
          <sz val="13"/>
          <color rgb="FFFF0000"/>
        </font>
        <alignment horizontal="right" vertical="top" readingOrder="0"/>
      </dxf>
    </rfmt>
    <rfmt sheetId="1" sqref="D771" start="0" length="0">
      <dxf>
        <font>
          <sz val="13"/>
          <color rgb="FFFF0000"/>
        </font>
        <alignment horizontal="right" vertical="top" readingOrder="0"/>
      </dxf>
    </rfmt>
    <rfmt sheetId="1" sqref="E771" start="0" length="0">
      <dxf>
        <font>
          <sz val="13"/>
          <color rgb="FFFF0000"/>
        </font>
        <alignment horizontal="justify" vertical="top" readingOrder="0"/>
      </dxf>
    </rfmt>
  </rrc>
  <rrc rId="385" sId="1" ref="A771:XFD771" action="deleteRow">
    <undo index="3" exp="ref" v="1" dr="B771" r="B773" sId="1"/>
    <rfmt sheetId="1" xfDxf="1" sqref="A771:XFD771" start="0" length="0">
      <dxf>
        <font>
          <color rgb="FFFF0000"/>
        </font>
      </dxf>
    </rfmt>
    <rcc rId="0" sId="1" dxf="1">
      <nc r="A771" t="inlineStr">
        <is>
          <t>80-95%</t>
        </is>
      </nc>
      <ndxf>
        <font>
          <sz val="13"/>
          <color auto="1"/>
          <name val="Times New Roman"/>
          <scheme val="none"/>
        </font>
        <fill>
          <patternFill patternType="solid">
            <bgColor theme="9" tint="0.59999389629810485"/>
          </patternFill>
        </fill>
        <alignment horizontal="right" vertical="top" readingOrder="0"/>
      </ndxf>
    </rcc>
    <rcc rId="0" sId="1" dxf="1">
      <nc r="B771">
        <v>24</v>
      </nc>
      <ndxf>
        <font>
          <sz val="13"/>
          <color auto="1"/>
          <name val="Times New Roman"/>
          <scheme val="none"/>
        </font>
        <fill>
          <patternFill patternType="solid">
            <bgColor theme="9" tint="0.59999389629810485"/>
          </patternFill>
        </fill>
        <alignment horizontal="right" vertical="top" readingOrder="0"/>
      </ndxf>
    </rcc>
    <rfmt sheetId="1" sqref="C771" start="0" length="0">
      <dxf>
        <font>
          <sz val="13"/>
          <color rgb="FFFF0000"/>
        </font>
        <alignment horizontal="right" vertical="top" readingOrder="0"/>
      </dxf>
    </rfmt>
    <rfmt sheetId="1" sqref="D771" start="0" length="0">
      <dxf>
        <font>
          <sz val="13"/>
          <color rgb="FFFF0000"/>
        </font>
        <alignment horizontal="right" vertical="top" readingOrder="0"/>
      </dxf>
    </rfmt>
    <rfmt sheetId="1" sqref="E771" start="0" length="0">
      <dxf>
        <font>
          <sz val="13"/>
          <color rgb="FFFF0000"/>
        </font>
        <alignment horizontal="justify" vertical="top" readingOrder="0"/>
      </dxf>
    </rfmt>
  </rrc>
  <rrc rId="386" sId="1" ref="A771:XFD771" action="deleteRow">
    <undo index="5" exp="ref" v="1" dr="B771" r="B772" sId="1"/>
    <undo index="0" exp="area" ref3D="1" dr="$A$6:$E$771" dn="Z_DCE8CD04_1152_47C7_9E6A_A669261F9FC4_.wvu.FilterData" sId="1"/>
    <undo index="0" exp="area" ref3D="1" dr="$A$6:$E$771" dn="Z_D04442BC_CB1D_4485_98C8_51B560795800_.wvu.FilterData" sId="1"/>
    <undo index="0" exp="area" ref3D="1" dr="$A$319:$E$771" dn="Z_CF9BC17D_A75B_40E2_BF91_14BDB93F576A_.wvu.FilterData" sId="1"/>
    <undo index="0" exp="area" ref3D="1" dr="$A$6:$E$771" dn="Z_BAFE8916_E811_4598_8D6C_E37473C21B0D_.wvu.FilterData" sId="1"/>
    <undo index="0" exp="area" ref3D="1" dr="$A$6:$E$771" dn="Z_9561E1DA_B33F_4507_8FCD_307C71D9B236_.wvu.FilterData" sId="1"/>
    <undo index="0" exp="area" ref3D="1" dr="$A$6:$E$771" dn="Z_AF2A77F9_4BD9_4713_B6AC_AB30D1A41538_.wvu.FilterData" sId="1"/>
    <undo index="0" exp="area" ref3D="1" dr="$A$6:$E$771" dn="Z_9501A75B_B626_4073_A678_CADC9A74049D_.wvu.FilterData" sId="1"/>
    <undo index="0" exp="area" ref3D="1" dr="$A$6:$E$771" dn="Z_A57C7104_EC6A_4D10_8377_D16807026D25_.wvu.FilterData" sId="1"/>
    <undo index="0" exp="area" ref3D="1" dr="$A$6:$E$771" dn="Z_B23ED657_54C7_48C0_8691_EF3F0B6AF61F_.wvu.FilterData" sId="1"/>
    <undo index="0" exp="area" ref3D="1" dr="$A$6:$E$771" dn="Z_549370A0_3187_4544_8416_1F2763422C31_.wvu.FilterData" sId="1"/>
    <undo index="0" exp="area" ref3D="1" dr="$A$6:$E$771" dn="Z_3959441F_742C_4955_B46E_54F321581C55_.wvu.FilterData" sId="1"/>
    <undo index="0" exp="area" ref3D="1" dr="$A$6:$E$771" dn="Z_93BB9AA7_7452_49F3_AA30_2CD5707C5F5B_.wvu.FilterData" sId="1"/>
    <undo index="0" exp="area" ref3D="1" dr="$A$6:$E$771" dn="Z_66861D3D_4E71_44F9_AD6E_D54257CABA66_.wvu.FilterData" sId="1"/>
    <undo index="0" exp="area" ref3D="1" dr="$A$6:$E$771" dn="Z_8B14D892_232D_4064_BE05_0EC4C8115B75_.wvu.FilterData" sId="1"/>
    <undo index="0" exp="area" ref3D="1" dr="$A$6:$E$771" dn="Z_8AFDD8E3_A238_4C7F_A6D0_CEE120C39C94_.wvu.FilterData" sId="1"/>
    <undo index="0" exp="area" ref3D="1" dr="$A$6:$E$771" dn="Z_3693EDC1_FD1C_4AF3_912C_19CDCDBFB43C_.wvu.FilterData" sId="1"/>
    <undo index="0" exp="area" ref3D="1" dr="$A$6:$E$771" dn="Z_8125FB6A_9E40_4254_BB4B_4710EE671950_.wvu.FilterData" sId="1"/>
    <undo index="0" exp="area" ref3D="1" dr="$A$6:$E$771" dn="Z_4BF6DAC4_9E4F_4118_B92D_31B377B6ABE8_.wvu.FilterData" sId="1"/>
    <undo index="0" exp="area" ref3D="1" dr="$A$6:$E$771" dn="Z_6780F491_BB04_44DA_AC80_3FD5E6C8A969_.wvu.FilterData" sId="1"/>
    <undo index="0" exp="area" ref3D="1" dr="$A$1:$E$771" dn="Z_3693EDC1_FD1C_4AF3_912C_19CDCDBFB43C_.wvu.PrintArea" sId="1"/>
    <undo index="0" exp="area" ref3D="1" dr="$A$6:$E$771" dn="Z_319A27AB_3963_4F32_A56F_FC4439EEADFC_.wvu.FilterData" sId="1"/>
    <undo index="0" exp="area" ref3D="1" dr="$A$6:$E$771" dn="Z_8343ABEC_94ED_450C_8BE5_ACF5423D8AAF_.wvu.FilterData" sId="1"/>
    <undo index="0" exp="area" ref3D="1" dr="$A$6:$E$771" dn="Z_8365AB7C_14E4_41D3_A2A2_520CB383A047_.wvu.FilterData" sId="1"/>
    <undo index="0" exp="area" ref3D="1" dr="$A$6:$E$771" dn="Z_51545E96_D7F6_4373_8A14_2BDA2AB3B4E6_.wvu.FilterData" sId="1"/>
    <undo index="0" exp="area" ref3D="1" dr="$A$6:$E$771" dn="Z_81252870_18CB_4AEE_AF28_89DC02D9C22C_.wvu.FilterData" sId="1"/>
    <undo index="0" exp="area" ref3D="1" dr="$A$6:$E$771" dn="Z_7FD54C8A_4107_4C91_A5B8_178D6EE28C77_.wvu.FilterData" sId="1"/>
    <undo index="0" exp="area" ref3D="1" dr="$A$6:$E$771" dn="Z_7EFB992A_5645_4F29_95A8_993A90C7BBCC_.wvu.FilterData" sId="1"/>
    <undo index="0" exp="area" ref3D="1" dr="$A$6:$E$771" dn="Z_28EC3B34_324A_4D2F_8C31_5D3D05A95318_.wvu.FilterData" sId="1"/>
    <undo index="0" exp="area" ref3D="1" dr="$A$6:$E$771" dn="Z_1E6E4D55_75A6_4C45_AA86_C960D618B979_.wvu.FilterData" sId="1"/>
    <undo index="0" exp="area" ref3D="1" dr="$A$6:$E$771" dn="Z_161695C3_1CE5_4E5C_AD86_E27CE310F608_.wvu.FilterData" sId="1"/>
    <undo index="0" exp="area" ref3D="1" dr="$A$6:$E$771" dn="Z_0F01BEB9_15E5_4641_824E_ACF0F2E623CF_.wvu.FilterData" sId="1"/>
    <undo index="0" exp="area" ref3D="1" dr="$A$6:$E$771" dn="Z_0579CD8E_2EDE_4800_A14F_1CC1D22D45E1_.wvu.FilterData" sId="1"/>
    <undo index="0" exp="area" ref3D="1" dr="$A$6:$E$771" dn="Z_027080AE_4626_43D6_8D95_605799A44863_.wvu.FilterData" sId="1"/>
    <undo index="0" exp="area" ref3D="1" dr="$A$6:$E$771" dn="Z_EF6B6DAF_64D5_4B79_A399_71719F3EF403_.wvu.FilterData" sId="1"/>
    <undo index="0" exp="area" ref3D="1" dr="$A$6:$E$771" dn="Z_FB5A5339_A53F_49D7_A835_C8973AB33B6E_.wvu.FilterData" sId="1"/>
    <undo index="0" exp="area" ref3D="1" dr="$A$6:$E$771" dn="Z_F1965DE3_658C_4E3A_AB65_F0C80792427B_.wvu.FilterData" sId="1"/>
    <undo index="0" exp="area" ref3D="1" dr="$A$6:$E$771" dn="Z_F888211F_1614_4E10_961E_F6580EC27EFD_.wvu.FilterData" sId="1"/>
    <rfmt sheetId="1" xfDxf="1" sqref="A771:XFD771" start="0" length="0">
      <dxf>
        <font>
          <color rgb="FFFF0000"/>
        </font>
      </dxf>
    </rfmt>
    <rcc rId="0" sId="1" dxf="1">
      <nc r="A771" t="inlineStr">
        <is>
          <t>менее 80%</t>
        </is>
      </nc>
      <ndxf>
        <font>
          <sz val="13"/>
          <color auto="1"/>
          <name val="Times New Roman"/>
          <scheme val="none"/>
        </font>
        <fill>
          <patternFill patternType="solid">
            <bgColor theme="4" tint="0.79998168889431442"/>
          </patternFill>
        </fill>
        <alignment horizontal="right" vertical="top" readingOrder="0"/>
      </ndxf>
    </rcc>
    <rcc rId="0" sId="1" dxf="1">
      <nc r="B771">
        <v>11</v>
      </nc>
      <ndxf>
        <font>
          <sz val="13"/>
          <color auto="1"/>
          <name val="Times New Roman"/>
          <scheme val="none"/>
        </font>
        <fill>
          <patternFill patternType="solid">
            <bgColor theme="4" tint="0.79998168889431442"/>
          </patternFill>
        </fill>
        <alignment horizontal="right" vertical="top" readingOrder="0"/>
      </ndxf>
    </rcc>
    <rcc rId="0" sId="1" dxf="1">
      <nc r="C771" t="inlineStr">
        <is>
          <t xml:space="preserve">в т. ч. 0% - 5 мероприятий </t>
        </is>
      </nc>
      <ndxf>
        <font>
          <sz val="13"/>
          <color auto="1"/>
          <name val="Times New Roman"/>
          <scheme val="none"/>
        </font>
        <fill>
          <patternFill patternType="solid">
            <bgColor theme="8" tint="0.79998168889431442"/>
          </patternFill>
        </fill>
        <alignment horizontal="left" vertical="top" readingOrder="0"/>
      </ndxf>
    </rcc>
    <rfmt sheetId="1" sqref="D771" start="0" length="0">
      <dxf>
        <font>
          <sz val="13"/>
          <color rgb="FFFF0000"/>
        </font>
        <fill>
          <patternFill patternType="solid">
            <bgColor theme="8" tint="0.79998168889431442"/>
          </patternFill>
        </fill>
        <alignment horizontal="right" vertical="top" readingOrder="0"/>
      </dxf>
    </rfmt>
    <rfmt sheetId="1" sqref="E771" start="0" length="0">
      <dxf>
        <font>
          <sz val="13"/>
          <color rgb="FFFF0000"/>
        </font>
        <alignment horizontal="justify" vertical="top" readingOrder="0"/>
      </dxf>
    </rfmt>
  </rrc>
  <rrc rId="387" sId="1" ref="A771:XFD771" action="deleteRow">
    <rfmt sheetId="1" xfDxf="1" sqref="A771:XFD771" start="0" length="0">
      <dxf>
        <font>
          <color rgb="FFFF0000"/>
        </font>
      </dxf>
    </rfmt>
    <rcc rId="0" sId="1" dxf="1">
      <nc r="A771" t="inlineStr">
        <is>
          <t>всего мероприятий</t>
        </is>
      </nc>
      <ndxf>
        <font>
          <b/>
          <sz val="13"/>
          <color auto="1"/>
          <name val="Times New Roman"/>
          <scheme val="none"/>
        </font>
        <alignment horizontal="right" vertical="top" readingOrder="0"/>
      </ndxf>
    </rcc>
    <rcc rId="0" sId="1" dxf="1">
      <nc r="B771">
        <f>#REF!+#REF!+#REF!+#REF!</f>
      </nc>
      <ndxf>
        <font>
          <b/>
          <sz val="13"/>
          <color auto="1"/>
          <name val="Times New Roman"/>
          <scheme val="none"/>
        </font>
        <alignment horizontal="right" vertical="top" readingOrder="0"/>
      </ndxf>
    </rcc>
    <rfmt sheetId="1" sqref="C771" start="0" length="0">
      <dxf>
        <font>
          <sz val="13"/>
          <color auto="1"/>
        </font>
        <alignment horizontal="right" vertical="top" readingOrder="0"/>
      </dxf>
    </rfmt>
    <rfmt sheetId="1" sqref="D771" start="0" length="0">
      <dxf>
        <font>
          <sz val="13"/>
          <color rgb="FFFF0000"/>
        </font>
        <alignment horizontal="right" vertical="top" readingOrder="0"/>
      </dxf>
    </rfmt>
    <rfmt sheetId="1" sqref="E771" start="0" length="0">
      <dxf>
        <font>
          <sz val="13"/>
          <color rgb="FFFF0000"/>
        </font>
        <alignment horizontal="justify" vertical="top" readingOrder="0"/>
      </dxf>
    </rfmt>
  </rrc>
  <rrc rId="388" sId="1" ref="A771:XFD771" action="deleteRow">
    <rfmt sheetId="1" xfDxf="1" sqref="A771:XFD771" start="0" length="0">
      <dxf>
        <font>
          <color rgb="FFFF0000"/>
        </font>
      </dxf>
    </rfmt>
    <rcc rId="0" sId="1" dxf="1">
      <nc r="A771" t="inlineStr">
        <is>
          <t>ПРОВЕРКА</t>
        </is>
      </nc>
      <ndxf>
        <font>
          <b/>
          <sz val="13"/>
          <color auto="1"/>
          <name val="Times New Roman"/>
          <scheme val="none"/>
        </font>
        <fill>
          <patternFill patternType="solid">
            <bgColor rgb="FFFFFFCC"/>
          </patternFill>
        </fill>
        <alignment horizontal="right" vertical="top" readingOrder="0"/>
      </ndxf>
    </rcc>
    <rfmt sheetId="1" sqref="B771" start="0" length="0">
      <dxf>
        <font>
          <b/>
          <sz val="13"/>
          <color auto="1"/>
          <name val="Times New Roman"/>
          <scheme val="none"/>
        </font>
        <fill>
          <patternFill patternType="solid">
            <bgColor rgb="FFFFFFCC"/>
          </patternFill>
        </fill>
        <alignment horizontal="right" vertical="top" readingOrder="0"/>
      </dxf>
    </rfmt>
    <rfmt sheetId="1" sqref="C771" start="0" length="0">
      <dxf>
        <font>
          <b/>
          <sz val="13"/>
          <color auto="1"/>
          <name val="Times New Roman"/>
          <scheme val="none"/>
        </font>
        <fill>
          <patternFill patternType="solid">
            <bgColor rgb="FFFFFFCC"/>
          </patternFill>
        </fill>
        <alignment horizontal="right" vertical="top" readingOrder="0"/>
      </dxf>
    </rfmt>
    <rfmt sheetId="1" sqref="D771" start="0" length="0">
      <dxf>
        <font>
          <b/>
          <sz val="13"/>
          <color auto="1"/>
          <name val="Times New Roman"/>
          <scheme val="none"/>
        </font>
        <fill>
          <patternFill patternType="solid">
            <bgColor rgb="FFFFFFCC"/>
          </patternFill>
        </fill>
        <alignment horizontal="right" vertical="top" readingOrder="0"/>
      </dxf>
    </rfmt>
    <rfmt sheetId="1" sqref="E771" start="0" length="0">
      <dxf>
        <font>
          <b/>
          <sz val="13"/>
          <color auto="1"/>
          <name val="Times New Roman"/>
          <scheme val="none"/>
        </font>
        <fill>
          <patternFill patternType="solid">
            <bgColor rgb="FFFFFFCC"/>
          </patternFill>
        </fill>
        <alignment horizontal="right" vertical="top" readingOrder="0"/>
      </dxf>
    </rfmt>
  </rrc>
  <rrc rId="389" sId="1" ref="A771:XFD771" action="deleteRow">
    <rfmt sheetId="1" xfDxf="1" sqref="A771:XFD771" start="0" length="0">
      <dxf>
        <font>
          <color rgb="FFFF0000"/>
        </font>
      </dxf>
    </rfmt>
    <rfmt sheetId="1" sqref="A771" start="0" length="0">
      <dxf>
        <font>
          <sz val="13"/>
          <color auto="1"/>
        </font>
        <fill>
          <patternFill patternType="solid">
            <bgColor rgb="FFFFFFCC"/>
          </patternFill>
        </fill>
        <alignment vertical="top" readingOrder="0"/>
      </dxf>
    </rfmt>
    <rcc rId="0" sId="1" dxf="1">
      <nc r="B771" t="inlineStr">
        <is>
          <t>план</t>
        </is>
      </nc>
      <ndxf>
        <font>
          <b/>
          <sz val="13"/>
          <color auto="1"/>
        </font>
        <fill>
          <patternFill patternType="solid">
            <bgColor rgb="FFFFFFCC"/>
          </patternFill>
        </fill>
        <alignment horizontal="center" vertical="top" readingOrder="0"/>
      </ndxf>
    </rcc>
    <rcc rId="0" sId="1" dxf="1">
      <nc r="C771" t="inlineStr">
        <is>
          <t>факт</t>
        </is>
      </nc>
      <ndxf>
        <font>
          <b/>
          <sz val="13"/>
          <color auto="1"/>
        </font>
        <fill>
          <patternFill patternType="solid">
            <bgColor rgb="FFFFFFCC"/>
          </patternFill>
        </fill>
        <alignment horizontal="center" vertical="top" readingOrder="0"/>
      </ndxf>
    </rcc>
    <rcc rId="0" sId="1" dxf="1">
      <nc r="D771" t="inlineStr">
        <is>
          <t>план</t>
        </is>
      </nc>
      <ndxf>
        <font>
          <b/>
          <sz val="13"/>
          <color auto="1"/>
        </font>
        <fill>
          <patternFill patternType="solid">
            <bgColor rgb="FFFFFFCC"/>
          </patternFill>
        </fill>
        <alignment horizontal="center" vertical="top" readingOrder="0"/>
      </ndxf>
    </rcc>
    <rcc rId="0" sId="1" dxf="1">
      <nc r="E771" t="inlineStr">
        <is>
          <t>факт</t>
        </is>
      </nc>
      <ndxf>
        <font>
          <b/>
          <sz val="13"/>
          <color auto="1"/>
        </font>
        <fill>
          <patternFill patternType="solid">
            <bgColor rgb="FFFFFFCC"/>
          </patternFill>
        </fill>
        <alignment horizontal="left" vertical="top" readingOrder="0"/>
      </ndxf>
    </rcc>
  </rrc>
  <rrc rId="390" sId="1" ref="A771:XFD771" action="deleteRow">
    <rfmt sheetId="1" xfDxf="1" sqref="A771:XFD771" start="0" length="0">
      <dxf>
        <font>
          <color rgb="FFFF0000"/>
        </font>
      </dxf>
    </rfmt>
    <rcc rId="0" sId="1" dxf="1">
      <nc r="A771" t="inlineStr">
        <is>
          <t>фед</t>
        </is>
      </nc>
      <ndxf>
        <font>
          <sz val="13"/>
          <color auto="1"/>
        </font>
        <fill>
          <patternFill patternType="solid">
            <bgColor rgb="FFFFFFCC"/>
          </patternFill>
        </fill>
        <alignment horizontal="right" vertical="top" readingOrder="0"/>
      </ndxf>
    </rcc>
    <rcc rId="0" sId="1" dxf="1" numFmtId="34">
      <nc r="B771">
        <v>329140.7</v>
      </nc>
      <ndxf>
        <font>
          <sz val="13"/>
          <color auto="1"/>
        </font>
        <numFmt numFmtId="171" formatCode="_-* #,##0.0\ _₽_-;\-* #,##0.0\ _₽_-;_-* &quot;-&quot;??\ _₽_-;_-@_-"/>
        <fill>
          <patternFill patternType="solid">
            <bgColor rgb="FFFFFFCC"/>
          </patternFill>
        </fill>
        <alignment horizontal="right" vertical="top" readingOrder="0"/>
      </ndxf>
    </rcc>
    <rcc rId="0" sId="1" dxf="1" numFmtId="34">
      <nc r="C771">
        <v>328235.90000000002</v>
      </nc>
      <ndxf>
        <font>
          <sz val="13"/>
          <color auto="1"/>
        </font>
        <numFmt numFmtId="171" formatCode="_-* #,##0.0\ _₽_-;\-* #,##0.0\ _₽_-;_-* &quot;-&quot;??\ _₽_-;_-@_-"/>
        <fill>
          <patternFill patternType="solid">
            <bgColor rgb="FFFFFFCC"/>
          </patternFill>
        </fill>
        <alignment horizontal="right" vertical="top" readingOrder="0"/>
      </ndxf>
    </rcc>
    <rcc rId="0" sId="1" dxf="1">
      <nc r="D771">
        <f>B771-B767</f>
      </nc>
      <ndxf>
        <font>
          <sz val="13"/>
          <color auto="1"/>
        </font>
        <numFmt numFmtId="169" formatCode="_-* #,##0.0\ _₽_-;\-* #,##0.0\ _₽_-;_-* &quot;-&quot;?\ _₽_-;_-@_-"/>
        <fill>
          <patternFill patternType="solid">
            <bgColor rgb="FFFFFFCC"/>
          </patternFill>
        </fill>
        <alignment horizontal="right" vertical="top" readingOrder="0"/>
      </ndxf>
    </rcc>
    <rcc rId="0" sId="1" dxf="1">
      <nc r="E771">
        <f>C771-C767</f>
      </nc>
      <ndxf>
        <font>
          <sz val="13"/>
          <color auto="1"/>
        </font>
        <numFmt numFmtId="169" formatCode="_-* #,##0.0\ _₽_-;\-* #,##0.0\ _₽_-;_-* &quot;-&quot;?\ _₽_-;_-@_-"/>
        <fill>
          <patternFill patternType="solid">
            <bgColor rgb="FFFFFFCC"/>
          </patternFill>
        </fill>
        <alignment horizontal="left" vertical="top" readingOrder="0"/>
      </ndxf>
    </rcc>
  </rrc>
  <rrc rId="391" sId="1" ref="A771:XFD771" action="deleteRow">
    <rfmt sheetId="1" xfDxf="1" sqref="A771:XFD771" start="0" length="0">
      <dxf>
        <font>
          <color rgb="FFFF0000"/>
        </font>
      </dxf>
    </rfmt>
    <rcc rId="0" sId="1" dxf="1">
      <nc r="A771" t="inlineStr">
        <is>
          <t>окр</t>
        </is>
      </nc>
      <ndxf>
        <font>
          <sz val="13"/>
          <color auto="1"/>
        </font>
        <fill>
          <patternFill patternType="solid">
            <bgColor rgb="FFFFFFCC"/>
          </patternFill>
        </fill>
        <alignment horizontal="right" vertical="top" readingOrder="0"/>
      </ndxf>
    </rcc>
    <rcc rId="0" sId="1" dxf="1" numFmtId="34">
      <nc r="B771">
        <v>3386989.5</v>
      </nc>
      <ndxf>
        <font>
          <sz val="13"/>
          <color auto="1"/>
        </font>
        <numFmt numFmtId="171" formatCode="_-* #,##0.0\ _₽_-;\-* #,##0.0\ _₽_-;_-* &quot;-&quot;??\ _₽_-;_-@_-"/>
        <fill>
          <patternFill patternType="solid">
            <bgColor rgb="FFFFFFCC"/>
          </patternFill>
        </fill>
        <alignment horizontal="right" vertical="top" readingOrder="0"/>
      </ndxf>
    </rcc>
    <rcc rId="0" sId="1" dxf="1" numFmtId="34">
      <nc r="C771">
        <v>3287798.7</v>
      </nc>
      <ndxf>
        <font>
          <sz val="13"/>
          <color auto="1"/>
        </font>
        <numFmt numFmtId="171" formatCode="_-* #,##0.0\ _₽_-;\-* #,##0.0\ _₽_-;_-* &quot;-&quot;??\ _₽_-;_-@_-"/>
        <fill>
          <patternFill patternType="solid">
            <bgColor rgb="FFFFFFCC"/>
          </patternFill>
        </fill>
        <alignment horizontal="right" vertical="top" readingOrder="0"/>
      </ndxf>
    </rcc>
    <rcc rId="0" sId="1" dxf="1">
      <nc r="D771">
        <f>B771-B768</f>
      </nc>
      <ndxf>
        <font>
          <sz val="13"/>
          <color auto="1"/>
        </font>
        <numFmt numFmtId="169" formatCode="_-* #,##0.0\ _₽_-;\-* #,##0.0\ _₽_-;_-* &quot;-&quot;?\ _₽_-;_-@_-"/>
        <fill>
          <patternFill patternType="solid">
            <bgColor rgb="FFFFFFCC"/>
          </patternFill>
        </fill>
        <alignment horizontal="right" vertical="top" readingOrder="0"/>
      </ndxf>
    </rcc>
    <rcc rId="0" sId="1" dxf="1">
      <nc r="E771">
        <f>C771-C768</f>
      </nc>
      <ndxf>
        <font>
          <sz val="13"/>
          <color auto="1"/>
        </font>
        <numFmt numFmtId="169" formatCode="_-* #,##0.0\ _₽_-;\-* #,##0.0\ _₽_-;_-* &quot;-&quot;?\ _₽_-;_-@_-"/>
        <fill>
          <patternFill patternType="solid">
            <bgColor rgb="FFFFFFCC"/>
          </patternFill>
        </fill>
        <alignment horizontal="left" vertical="top" readingOrder="0"/>
      </ndxf>
    </rcc>
  </rrc>
  <rrc rId="392" sId="1" ref="A771:XFD771" action="deleteRow">
    <rfmt sheetId="1" xfDxf="1" sqref="A771:XFD771" start="0" length="0">
      <dxf>
        <font>
          <color rgb="FFFF0000"/>
        </font>
      </dxf>
    </rfmt>
    <rcc rId="0" sId="1" dxf="1">
      <nc r="A771" t="inlineStr">
        <is>
          <t>мест</t>
        </is>
      </nc>
      <ndxf>
        <font>
          <sz val="13"/>
          <color auto="1"/>
        </font>
        <fill>
          <patternFill patternType="solid">
            <bgColor rgb="FFFFFFCC"/>
          </patternFill>
        </fill>
        <alignment horizontal="right" vertical="top" readingOrder="0"/>
      </ndxf>
    </rcc>
    <rcc rId="0" sId="1" dxf="1" numFmtId="34">
      <nc r="B771">
        <v>4219663.5999999996</v>
      </nc>
      <ndxf>
        <font>
          <sz val="13"/>
          <color auto="1"/>
        </font>
        <numFmt numFmtId="171" formatCode="_-* #,##0.0\ _₽_-;\-* #,##0.0\ _₽_-;_-* &quot;-&quot;??\ _₽_-;_-@_-"/>
        <fill>
          <patternFill patternType="solid">
            <bgColor rgb="FFFFFFCC"/>
          </patternFill>
        </fill>
        <alignment horizontal="right" vertical="top" readingOrder="0"/>
      </ndxf>
    </rcc>
    <rcc rId="0" sId="1" dxf="1" numFmtId="34">
      <nc r="C771">
        <v>3679082.9</v>
      </nc>
      <ndxf>
        <font>
          <sz val="13"/>
          <color auto="1"/>
        </font>
        <numFmt numFmtId="171" formatCode="_-* #,##0.0\ _₽_-;\-* #,##0.0\ _₽_-;_-* &quot;-&quot;??\ _₽_-;_-@_-"/>
        <fill>
          <patternFill patternType="solid">
            <bgColor rgb="FFFFFFCC"/>
          </patternFill>
        </fill>
        <alignment horizontal="right" vertical="top" readingOrder="0"/>
      </ndxf>
    </rcc>
    <rcc rId="0" sId="1" dxf="1">
      <nc r="D771">
        <f>B771-B769-B770</f>
      </nc>
      <ndxf>
        <font>
          <sz val="13"/>
          <color auto="1"/>
        </font>
        <numFmt numFmtId="172" formatCode="_-* #,##0\ _₽_-;\-* #,##0\ _₽_-;_-* &quot;-&quot;?\ _₽_-;_-@_-"/>
        <fill>
          <patternFill patternType="solid">
            <bgColor rgb="FFFFFFCC"/>
          </patternFill>
        </fill>
        <alignment horizontal="right" vertical="top" readingOrder="0"/>
      </ndxf>
    </rcc>
    <rcc rId="0" sId="1" dxf="1">
      <nc r="E771">
        <f>C771-C769-C770</f>
      </nc>
      <ndxf>
        <font>
          <sz val="13"/>
          <color auto="1"/>
        </font>
        <numFmt numFmtId="169" formatCode="_-* #,##0.0\ _₽_-;\-* #,##0.0\ _₽_-;_-* &quot;-&quot;?\ _₽_-;_-@_-"/>
        <fill>
          <patternFill patternType="solid">
            <bgColor rgb="FFFFFFCC"/>
          </patternFill>
        </fill>
        <alignment horizontal="left" vertical="top" readingOrder="0"/>
      </ndxf>
    </rcc>
  </rrc>
  <rrc rId="393" sId="1" ref="A771:XFD771" action="deleteRow">
    <rfmt sheetId="1" xfDxf="1" sqref="A771:XFD771" start="0" length="0">
      <dxf>
        <font>
          <color rgb="FFFF0000"/>
        </font>
      </dxf>
    </rfmt>
    <rcc rId="0" sId="1" dxf="1">
      <nc r="A771" t="inlineStr">
        <is>
          <t>иные стчоники (фонд ЖКК)</t>
        </is>
      </nc>
      <ndxf>
        <font>
          <sz val="13"/>
          <color auto="1"/>
        </font>
        <fill>
          <patternFill patternType="solid">
            <bgColor rgb="FFFFFFCC"/>
          </patternFill>
        </fill>
        <alignment horizontal="right" vertical="top" readingOrder="0"/>
      </ndxf>
    </rcc>
    <rcc rId="0" sId="1" dxf="1" numFmtId="34">
      <nc r="B771">
        <v>373082</v>
      </nc>
      <ndxf>
        <font>
          <sz val="13"/>
          <color auto="1"/>
        </font>
        <numFmt numFmtId="171" formatCode="_-* #,##0.0\ _₽_-;\-* #,##0.0\ _₽_-;_-* &quot;-&quot;??\ _₽_-;_-@_-"/>
        <fill>
          <patternFill patternType="solid">
            <bgColor rgb="FFFFFFCC"/>
          </patternFill>
        </fill>
        <alignment horizontal="right" vertical="top" readingOrder="0"/>
      </ndxf>
    </rcc>
    <rcc rId="0" sId="1" dxf="1" numFmtId="34">
      <nc r="C771">
        <v>116088.1</v>
      </nc>
      <ndxf>
        <font>
          <sz val="13"/>
          <color auto="1"/>
        </font>
        <numFmt numFmtId="171" formatCode="_-* #,##0.0\ _₽_-;\-* #,##0.0\ _₽_-;_-* &quot;-&quot;??\ _₽_-;_-@_-"/>
        <fill>
          <patternFill patternType="solid">
            <bgColor rgb="FFFFFFCC"/>
          </patternFill>
        </fill>
        <alignment horizontal="right" vertical="top" readingOrder="0"/>
      </ndxf>
    </rcc>
    <rfmt sheetId="1" sqref="D771" start="0" length="0">
      <dxf>
        <font>
          <sz val="13"/>
          <color rgb="FFFF0000"/>
        </font>
        <numFmt numFmtId="169" formatCode="_-* #,##0.0\ _₽_-;\-* #,##0.0\ _₽_-;_-* &quot;-&quot;?\ _₽_-;_-@_-"/>
        <fill>
          <patternFill patternType="solid">
            <bgColor rgb="FFFFFFCC"/>
          </patternFill>
        </fill>
        <alignment horizontal="right" vertical="top" readingOrder="0"/>
      </dxf>
    </rfmt>
    <rfmt sheetId="1" sqref="E771" start="0" length="0">
      <dxf>
        <font>
          <sz val="13"/>
          <color rgb="FFFF0000"/>
        </font>
        <numFmt numFmtId="169" formatCode="_-* #,##0.0\ _₽_-;\-* #,##0.0\ _₽_-;_-* &quot;-&quot;?\ _₽_-;_-@_-"/>
        <fill>
          <patternFill patternType="solid">
            <bgColor rgb="FFFFFFCC"/>
          </patternFill>
        </fill>
        <alignment horizontal="left" vertical="top" readingOrder="0"/>
      </dxf>
    </rfmt>
  </rrc>
  <rrc rId="394" sId="1" ref="A771:XFD771" action="deleteRow">
    <undo index="0" exp="area" ref3D="1" dr="$A$3:$E$771" dn="Z_F3C2DD5A_6595_4EF9_A7BF_F97322683D21_.wvu.FilterData" sId="1"/>
    <rfmt sheetId="1" xfDxf="1" sqref="A771:XFD771" start="0" length="0">
      <dxf>
        <font>
          <color rgb="FFFF0000"/>
        </font>
      </dxf>
    </rfmt>
    <rcc rId="0" sId="1" dxf="1">
      <nc r="A771" t="inlineStr">
        <is>
          <t>всего</t>
        </is>
      </nc>
      <ndxf>
        <font>
          <b/>
          <sz val="13"/>
          <color auto="1"/>
        </font>
        <fill>
          <patternFill patternType="solid">
            <bgColor rgb="FFFFFFCC"/>
          </patternFill>
        </fill>
        <alignment horizontal="right" vertical="top" readingOrder="0"/>
      </ndxf>
    </rcc>
    <rcc rId="0" sId="1" dxf="1" numFmtId="34">
      <nc r="B771">
        <v>8308793.7999999998</v>
      </nc>
      <ndxf>
        <font>
          <b/>
          <sz val="13"/>
          <color auto="1"/>
        </font>
        <numFmt numFmtId="171" formatCode="_-* #,##0.0\ _₽_-;\-* #,##0.0\ _₽_-;_-* &quot;-&quot;??\ _₽_-;_-@_-"/>
        <fill>
          <patternFill patternType="solid">
            <bgColor rgb="FFFFFFCC"/>
          </patternFill>
        </fill>
        <alignment horizontal="right" vertical="top" readingOrder="0"/>
      </ndxf>
    </rcc>
    <rcc rId="0" sId="1" dxf="1" numFmtId="34">
      <nc r="C771">
        <v>7411205.5999999996</v>
      </nc>
      <ndxf>
        <font>
          <b/>
          <sz val="13"/>
          <color auto="1"/>
        </font>
        <numFmt numFmtId="171" formatCode="_-* #,##0.0\ _₽_-;\-* #,##0.0\ _₽_-;_-* &quot;-&quot;??\ _₽_-;_-@_-"/>
        <fill>
          <patternFill patternType="solid">
            <bgColor rgb="FFFFFFCC"/>
          </patternFill>
        </fill>
        <alignment horizontal="right" vertical="top" readingOrder="0"/>
      </ndxf>
    </rcc>
    <rcc rId="0" sId="1" dxf="1">
      <nc r="D771">
        <f>B771-B766</f>
      </nc>
      <ndxf>
        <font>
          <sz val="13"/>
          <color rgb="FFFF0000"/>
        </font>
        <numFmt numFmtId="169" formatCode="_-* #,##0.0\ _₽_-;\-* #,##0.0\ _₽_-;_-* &quot;-&quot;?\ _₽_-;_-@_-"/>
        <fill>
          <patternFill patternType="solid">
            <bgColor rgb="FFFFFFCC"/>
          </patternFill>
        </fill>
        <alignment horizontal="right" vertical="top" readingOrder="0"/>
      </ndxf>
    </rcc>
    <rcc rId="0" sId="1" dxf="1">
      <nc r="E771">
        <f>C771-C766</f>
      </nc>
      <ndxf>
        <font>
          <sz val="13"/>
          <color rgb="FFFF0000"/>
        </font>
        <numFmt numFmtId="169" formatCode="_-* #,##0.0\ _₽_-;\-* #,##0.0\ _₽_-;_-* &quot;-&quot;?\ _₽_-;_-@_-"/>
        <fill>
          <patternFill patternType="solid">
            <bgColor rgb="FFFFFFCC"/>
          </patternFill>
        </fill>
        <alignment horizontal="left" vertical="top" readingOrder="0"/>
      </ndxf>
    </rcc>
  </rrc>
  <rrc rId="395" sId="1" ref="A771:XFD771" action="deleteRow">
    <rfmt sheetId="1" xfDxf="1" sqref="A771:XFD771" start="0" length="0">
      <dxf>
        <font>
          <color rgb="FFFF0000"/>
        </font>
      </dxf>
    </rfmt>
    <rfmt sheetId="1" sqref="A771" start="0" length="0">
      <dxf>
        <font>
          <color auto="1"/>
        </font>
        <alignment vertical="top" readingOrder="0"/>
      </dxf>
    </rfmt>
    <rfmt sheetId="1" sqref="B771" start="0" length="0">
      <dxf>
        <font>
          <color auto="1"/>
        </font>
        <alignment horizontal="right" vertical="top" readingOrder="0"/>
      </dxf>
    </rfmt>
    <rfmt sheetId="1" sqref="C771" start="0" length="0">
      <dxf>
        <font>
          <color auto="1"/>
        </font>
        <alignment horizontal="right" vertical="top" readingOrder="0"/>
      </dxf>
    </rfmt>
    <rfmt sheetId="1" sqref="D771" start="0" length="0">
      <dxf>
        <font>
          <color auto="1"/>
        </font>
        <alignment horizontal="right" vertical="top" readingOrder="0"/>
      </dxf>
    </rfmt>
    <rfmt sheetId="1" sqref="E771" start="0" length="0">
      <dxf>
        <font>
          <color auto="1"/>
        </font>
        <alignment horizontal="justify" vertical="top" readingOrder="0"/>
      </dxf>
    </rfmt>
  </rrc>
  <rrc rId="396" sId="1" ref="A771:XFD771" action="deleteRow">
    <rfmt sheetId="1" xfDxf="1" sqref="A771:XFD771" start="0" length="0">
      <dxf>
        <font>
          <color rgb="FFFF0000"/>
        </font>
      </dxf>
    </rfmt>
    <rfmt sheetId="1" sqref="A771" start="0" length="0">
      <dxf>
        <alignment vertical="top" readingOrder="0"/>
      </dxf>
    </rfmt>
    <rfmt sheetId="1" sqref="B771" start="0" length="0">
      <dxf>
        <alignment horizontal="right" vertical="top" readingOrder="0"/>
      </dxf>
    </rfmt>
    <rfmt sheetId="1" sqref="C771" start="0" length="0">
      <dxf>
        <alignment horizontal="right" vertical="top" readingOrder="0"/>
      </dxf>
    </rfmt>
    <rfmt sheetId="1" sqref="D771" start="0" length="0">
      <dxf>
        <alignment horizontal="right" vertical="top" readingOrder="0"/>
      </dxf>
    </rfmt>
    <rfmt sheetId="1" sqref="E771" start="0" length="0">
      <dxf>
        <alignment horizontal="justify" vertical="top" readingOrder="0"/>
      </dxf>
    </rfmt>
  </rrc>
  <rcv guid="{E804F883-CA9D-4450-B2B1-A56C9C315ECD}" action="delete"/>
  <rdn rId="0" localSheetId="1" customView="1" name="Z_E804F883_CA9D_4450_B2B1_A56C9C315ECD_.wvu.PrintArea" hidden="1" oldHidden="1">
    <formula>'Приложение 1'!$A$1:$E$770</formula>
    <oldFormula>'Приложение 1'!$A$1:$E$770</oldFormula>
  </rdn>
  <rdn rId="0" localSheetId="1" customView="1" name="Z_E804F883_CA9D_4450_B2B1_A56C9C315ECD_.wvu.PrintTitles" hidden="1" oldHidden="1">
    <formula>'Приложение 1'!$5:$6</formula>
    <oldFormula>'Приложение 1'!$5:$6</oldFormula>
  </rdn>
  <rdn rId="0" localSheetId="1" customView="1" name="Z_E804F883_CA9D_4450_B2B1_A56C9C315ECD_.wvu.FilterData" hidden="1" oldHidden="1">
    <formula>'Приложение 1'!$D$1:$D$773</formula>
    <oldFormula>'Приложение 1'!$D$1:$D$773</oldFormula>
  </rdn>
  <rcv guid="{E804F883-CA9D-4450-B2B1-A56C9C315ECD}"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5" sId="1">
    <oc r="F51" t="inlineStr">
      <is>
        <t>Экономия плановых ассигнований по проведению мероприятий.
3.1.1. «Организация мероприятий по духовно-нравственному развитию и формированию гражданско-патриотических качеств молодёжи». Исполнение 93,2%
3.1.2.  "Организация и проведение городского конкурса среди общеобразовательных организаций на лучшую подготовку граждан РФ к военной службе". Исполнение 100%.</t>
      </is>
    </oc>
    <nc r="F51" t="inlineStr">
      <is>
        <t>Экономия плановых ассигнований по проведению мероприятий.
3.1.1. «Организация мероприятий по духовно-нравственному развитию и формированию гражданско-патриотических качеств молодёжи». Исполнение 93,2%.
3.1.2.  "Организация и проведение городского конкурса среди общеобразовательных организаций на лучшую подготовку граждан РФ к военной службе". Исполнение 100%.</t>
      </is>
    </nc>
  </rcc>
  <rcc rId="356" sId="1">
    <oc r="F94" t="inlineStr">
      <is>
        <t xml:space="preserve">Экономия сложилась по заработной плате и начислениям на оплату труда за фактически отработанное время (наличие  больничных листов)
</t>
      </is>
    </oc>
    <nc r="F94" t="inlineStr">
      <is>
        <t xml:space="preserve">Экономия сложилась по заработной плате и начислениям на оплату труда за фактически отработанное время (наличие  больничных листов).
</t>
      </is>
    </nc>
  </rcc>
  <rcc rId="357" sId="1">
    <oc r="B720" t="inlineStr">
      <is>
        <t>17. Муниципальная программа «Управление муниципальными финансами в городе Когалыме»</t>
      </is>
    </oc>
    <nc r="B720" t="inlineStr">
      <is>
        <t>18. Муниципальная программа «Управление муниципальными финансами в городе Когалыме»</t>
      </is>
    </nc>
  </rcc>
  <rcc rId="358" sId="1">
    <oc r="B736" t="inlineStr">
      <is>
        <t>18. Муниципальная программа «Развитие институтов гражданского общества города Когалыма»</t>
      </is>
    </oc>
    <nc r="B736" t="inlineStr">
      <is>
        <t>19. Муниципальная программа «Развитие институтов гражданского общества города Когалыма»</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9" sId="1">
    <oc r="F405" t="inlineStr">
      <is>
        <t>Проведение культурно-просветительских и воспитательных мероприятий с участием представителей общественных и религиозных организаций, деятелей культуры и искусства, направленных на профилактику экстремизма в молодежной среде.
Проведение в образовательных организациях занятий по воспитанию патриотизма и т.п. 
Семинары, курсы повышения квалификации.</t>
      </is>
    </oc>
    <nc r="F405" t="inlineStr">
      <is>
        <t>Заключены контракты на разработку проектно-сметных документаций систем видеонаблюдения на объекты. Работы по контракту выполнены и оплачены в полном объеме.</t>
      </is>
    </nc>
  </rcc>
  <rcv guid="{E804F883-CA9D-4450-B2B1-A56C9C315ECD}" action="delete"/>
  <rdn rId="0" localSheetId="1" customView="1" name="Z_E804F883_CA9D_4450_B2B1_A56C9C315ECD_.wvu.PrintArea" hidden="1" oldHidden="1">
    <formula>'Приложение 1'!$B$1:$F$770</formula>
    <oldFormula>'Приложение 1'!$B$1:$F$770</oldFormula>
  </rdn>
  <rdn rId="0" localSheetId="1" customView="1" name="Z_E804F883_CA9D_4450_B2B1_A56C9C315ECD_.wvu.PrintTitles" hidden="1" oldHidden="1">
    <formula>'Приложение 1'!$5:$6</formula>
    <oldFormula>'Приложение 1'!$5:$6</oldFormula>
  </rdn>
  <rdn rId="0" localSheetId="1" customView="1" name="Z_E804F883_CA9D_4450_B2B1_A56C9C315ECD_.wvu.FilterData" hidden="1" oldHidden="1">
    <formula>'Приложение 1'!$E$1:$E$788</formula>
    <oldFormula>'Приложение 1'!$E$1:$E$788</oldFormula>
  </rdn>
  <rcv guid="{E804F883-CA9D-4450-B2B1-A56C9C315ECD}"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3"/>
  <sheetViews>
    <sheetView tabSelected="1" zoomScale="70" zoomScaleNormal="70" zoomScaleSheetLayoutView="70" workbookViewId="0">
      <pane ySplit="6" topLeftCell="A7" activePane="bottomLeft" state="frozen"/>
      <selection pane="bottomLeft" activeCell="E786" sqref="E786"/>
    </sheetView>
  </sheetViews>
  <sheetFormatPr defaultRowHeight="15" x14ac:dyDescent="0.25"/>
  <cols>
    <col min="1" max="1" width="46.85546875" style="62" customWidth="1"/>
    <col min="2" max="2" width="18" style="111" customWidth="1"/>
    <col min="3" max="3" width="17.5703125" style="111" customWidth="1"/>
    <col min="4" max="4" width="17" style="111" customWidth="1"/>
    <col min="5" max="5" width="101.140625" style="61" customWidth="1"/>
    <col min="6" max="16384" width="9.140625" style="1"/>
  </cols>
  <sheetData>
    <row r="1" spans="1:5" ht="16.5" x14ac:dyDescent="0.25">
      <c r="D1" s="112"/>
      <c r="E1" s="24" t="s">
        <v>14</v>
      </c>
    </row>
    <row r="2" spans="1:5" s="77" customFormat="1" ht="16.5" x14ac:dyDescent="0.25">
      <c r="A2" s="75"/>
      <c r="B2" s="113"/>
      <c r="C2" s="113"/>
      <c r="D2" s="113"/>
      <c r="E2" s="76"/>
    </row>
    <row r="3" spans="1:5" s="77" customFormat="1" ht="24" customHeight="1" x14ac:dyDescent="0.25">
      <c r="A3" s="168" t="s">
        <v>152</v>
      </c>
      <c r="B3" s="168"/>
      <c r="C3" s="168"/>
      <c r="D3" s="168"/>
      <c r="E3" s="168"/>
    </row>
    <row r="4" spans="1:5" s="77" customFormat="1" ht="16.5" x14ac:dyDescent="0.25">
      <c r="A4" s="63"/>
      <c r="B4" s="114"/>
      <c r="C4" s="115"/>
      <c r="D4" s="115"/>
      <c r="E4" s="25" t="s">
        <v>0</v>
      </c>
    </row>
    <row r="5" spans="1:5" s="77" customFormat="1" ht="53.25" customHeight="1" x14ac:dyDescent="0.25">
      <c r="A5" s="64" t="s">
        <v>1</v>
      </c>
      <c r="B5" s="116" t="s">
        <v>153</v>
      </c>
      <c r="C5" s="26" t="s">
        <v>154</v>
      </c>
      <c r="D5" s="26" t="s">
        <v>2</v>
      </c>
      <c r="E5" s="26" t="s">
        <v>3</v>
      </c>
    </row>
    <row r="6" spans="1:5" s="78" customFormat="1" ht="15" customHeight="1" x14ac:dyDescent="0.2">
      <c r="A6" s="65">
        <v>1</v>
      </c>
      <c r="B6" s="27">
        <v>2</v>
      </c>
      <c r="C6" s="27">
        <v>3</v>
      </c>
      <c r="D6" s="27">
        <v>4</v>
      </c>
      <c r="E6" s="27">
        <v>5</v>
      </c>
    </row>
    <row r="7" spans="1:5" s="78" customFormat="1" ht="18.75" customHeight="1" x14ac:dyDescent="0.2">
      <c r="A7" s="162" t="s">
        <v>46</v>
      </c>
      <c r="B7" s="163"/>
      <c r="C7" s="163"/>
      <c r="D7" s="163"/>
      <c r="E7" s="164"/>
    </row>
    <row r="8" spans="1:5" s="2" customFormat="1" ht="22.5" customHeight="1" x14ac:dyDescent="0.25">
      <c r="A8" s="155" t="s">
        <v>262</v>
      </c>
      <c r="B8" s="155"/>
      <c r="C8" s="155"/>
      <c r="D8" s="155"/>
      <c r="E8" s="155"/>
    </row>
    <row r="9" spans="1:5" s="3" customFormat="1" ht="66" x14ac:dyDescent="0.25">
      <c r="A9" s="66" t="s">
        <v>189</v>
      </c>
      <c r="B9" s="124">
        <f>B10+B20+B25+B30+B35+B15</f>
        <v>2961443.5219000001</v>
      </c>
      <c r="C9" s="124">
        <f>C10+C20+C25+C30+C35+C15</f>
        <v>2911940.8918999997</v>
      </c>
      <c r="D9" s="118">
        <f t="shared" ref="D9" si="0">IFERROR(C9/B9*100,0)</f>
        <v>98.328429036923168</v>
      </c>
      <c r="E9" s="29"/>
    </row>
    <row r="10" spans="1:5" s="12" customFormat="1" ht="66" x14ac:dyDescent="0.25">
      <c r="A10" s="142" t="s">
        <v>190</v>
      </c>
      <c r="B10" s="117">
        <f>SUM(B11:B14)</f>
        <v>240</v>
      </c>
      <c r="C10" s="117">
        <f>SUM(C11:C14)</f>
        <v>240</v>
      </c>
      <c r="D10" s="119">
        <f>IFERROR(C10/B10*100,0)</f>
        <v>100</v>
      </c>
      <c r="E10" s="22" t="s">
        <v>248</v>
      </c>
    </row>
    <row r="11" spans="1:5" s="3" customFormat="1" ht="16.5" x14ac:dyDescent="0.25">
      <c r="A11" s="22" t="s">
        <v>8</v>
      </c>
      <c r="B11" s="121">
        <v>0</v>
      </c>
      <c r="C11" s="121">
        <v>0</v>
      </c>
      <c r="D11" s="120">
        <f>IFERROR(C11/B11*100,0)</f>
        <v>0</v>
      </c>
      <c r="E11" s="32"/>
    </row>
    <row r="12" spans="1:5" s="3" customFormat="1" ht="16.5" x14ac:dyDescent="0.25">
      <c r="A12" s="22" t="s">
        <v>4</v>
      </c>
      <c r="B12" s="121"/>
      <c r="C12" s="121"/>
      <c r="D12" s="120">
        <f t="shared" ref="D12:D14" si="1">IFERROR(C12/B12*100,0)</f>
        <v>0</v>
      </c>
      <c r="E12" s="18"/>
    </row>
    <row r="13" spans="1:5" s="12" customFormat="1" ht="16.5" x14ac:dyDescent="0.25">
      <c r="A13" s="44" t="s">
        <v>5</v>
      </c>
      <c r="B13" s="121">
        <v>240</v>
      </c>
      <c r="C13" s="121">
        <v>240</v>
      </c>
      <c r="D13" s="120">
        <f>IFERROR(C13/B13*100,0)</f>
        <v>100</v>
      </c>
      <c r="E13" s="18"/>
    </row>
    <row r="14" spans="1:5" s="12" customFormat="1" ht="16.5" x14ac:dyDescent="0.25">
      <c r="A14" s="97" t="s">
        <v>7</v>
      </c>
      <c r="B14" s="121">
        <v>0</v>
      </c>
      <c r="C14" s="121">
        <v>0</v>
      </c>
      <c r="D14" s="120">
        <f t="shared" si="1"/>
        <v>0</v>
      </c>
      <c r="E14" s="18"/>
    </row>
    <row r="15" spans="1:5" s="12" customFormat="1" ht="49.5" x14ac:dyDescent="0.25">
      <c r="A15" s="142" t="s">
        <v>191</v>
      </c>
      <c r="B15" s="117">
        <f>SUM(B16:B19)</f>
        <v>242.4</v>
      </c>
      <c r="C15" s="117">
        <f>SUM(C16:C19)</f>
        <v>242.4</v>
      </c>
      <c r="D15" s="119">
        <f>IFERROR(C15/B15*100,0)</f>
        <v>100</v>
      </c>
      <c r="E15" s="22" t="s">
        <v>247</v>
      </c>
    </row>
    <row r="16" spans="1:5" s="3" customFormat="1" ht="16.5" x14ac:dyDescent="0.25">
      <c r="A16" s="22" t="s">
        <v>8</v>
      </c>
      <c r="B16" s="121">
        <v>0</v>
      </c>
      <c r="C16" s="121">
        <v>0</v>
      </c>
      <c r="D16" s="120">
        <f>IFERROR(C16/B16*100,0)</f>
        <v>0</v>
      </c>
      <c r="E16" s="32"/>
    </row>
    <row r="17" spans="1:5" s="3" customFormat="1" ht="16.5" x14ac:dyDescent="0.25">
      <c r="A17" s="22" t="s">
        <v>4</v>
      </c>
      <c r="B17" s="121"/>
      <c r="C17" s="121"/>
      <c r="D17" s="120">
        <f t="shared" ref="D17" si="2">IFERROR(C17/B17*100,0)</f>
        <v>0</v>
      </c>
      <c r="E17" s="18"/>
    </row>
    <row r="18" spans="1:5" s="12" customFormat="1" ht="16.5" x14ac:dyDescent="0.25">
      <c r="A18" s="44" t="s">
        <v>5</v>
      </c>
      <c r="B18" s="121">
        <v>242.4</v>
      </c>
      <c r="C18" s="121">
        <v>242.4</v>
      </c>
      <c r="D18" s="120">
        <f>IFERROR(C18/B18*100,0)</f>
        <v>100</v>
      </c>
      <c r="E18" s="18"/>
    </row>
    <row r="19" spans="1:5" s="12" customFormat="1" ht="16.5" x14ac:dyDescent="0.25">
      <c r="A19" s="97" t="s">
        <v>7</v>
      </c>
      <c r="B19" s="121">
        <v>0</v>
      </c>
      <c r="C19" s="121">
        <v>0</v>
      </c>
      <c r="D19" s="120">
        <f t="shared" ref="D19" si="3">IFERROR(C19/B19*100,0)</f>
        <v>0</v>
      </c>
      <c r="E19" s="18"/>
    </row>
    <row r="20" spans="1:5" s="3" customFormat="1" ht="349.5" customHeight="1" x14ac:dyDescent="0.25">
      <c r="A20" s="23" t="s">
        <v>90</v>
      </c>
      <c r="B20" s="117">
        <f>SUM(B21:B24)</f>
        <v>3377.5119</v>
      </c>
      <c r="C20" s="117">
        <f>SUM(C21:C24)</f>
        <v>2861.5619000000002</v>
      </c>
      <c r="D20" s="122">
        <f>IFERROR(C20/B20*100,0)</f>
        <v>84.723962038446118</v>
      </c>
      <c r="E20" s="21" t="s">
        <v>308</v>
      </c>
    </row>
    <row r="21" spans="1:5" s="8" customFormat="1" ht="16.5" x14ac:dyDescent="0.25">
      <c r="A21" s="44" t="s">
        <v>8</v>
      </c>
      <c r="B21" s="121">
        <v>0</v>
      </c>
      <c r="C21" s="121">
        <v>0</v>
      </c>
      <c r="D21" s="120">
        <f>IFERROR(C21/B21*100,0)</f>
        <v>0</v>
      </c>
      <c r="E21" s="33"/>
    </row>
    <row r="22" spans="1:5" s="4" customFormat="1" ht="16.5" x14ac:dyDescent="0.25">
      <c r="A22" s="44" t="s">
        <v>4</v>
      </c>
      <c r="B22" s="121">
        <v>0</v>
      </c>
      <c r="C22" s="121">
        <v>0</v>
      </c>
      <c r="D22" s="120">
        <f t="shared" ref="D22:D24" si="4">IFERROR(C22/B22*100,0)</f>
        <v>0</v>
      </c>
      <c r="E22" s="33" t="s">
        <v>19</v>
      </c>
    </row>
    <row r="23" spans="1:5" s="4" customFormat="1" ht="16.5" x14ac:dyDescent="0.25">
      <c r="A23" s="44" t="s">
        <v>5</v>
      </c>
      <c r="B23" s="121">
        <v>2959.5</v>
      </c>
      <c r="C23" s="121">
        <v>2443.5500000000002</v>
      </c>
      <c r="D23" s="120">
        <f t="shared" si="4"/>
        <v>82.566311877006257</v>
      </c>
      <c r="E23" s="34"/>
    </row>
    <row r="24" spans="1:5" s="3" customFormat="1" ht="16.5" x14ac:dyDescent="0.25">
      <c r="A24" s="44" t="s">
        <v>7</v>
      </c>
      <c r="B24" s="121">
        <v>418.01190000000003</v>
      </c>
      <c r="C24" s="121">
        <v>418.01190000000003</v>
      </c>
      <c r="D24" s="120">
        <f t="shared" si="4"/>
        <v>100</v>
      </c>
      <c r="E24" s="33"/>
    </row>
    <row r="25" spans="1:5" s="3" customFormat="1" ht="231" x14ac:dyDescent="0.25">
      <c r="A25" s="19" t="s">
        <v>91</v>
      </c>
      <c r="B25" s="117">
        <f>SUM(B26:B29)</f>
        <v>70650</v>
      </c>
      <c r="C25" s="117">
        <f>SUM(C26:C29)</f>
        <v>58711.1</v>
      </c>
      <c r="D25" s="122">
        <f>IFERROR(C25/B25*100,0)</f>
        <v>83.10134465675867</v>
      </c>
      <c r="E25" s="22" t="s">
        <v>309</v>
      </c>
    </row>
    <row r="26" spans="1:5" s="3" customFormat="1" ht="16.5" x14ac:dyDescent="0.25">
      <c r="A26" s="44" t="s">
        <v>8</v>
      </c>
      <c r="B26" s="121">
        <v>0</v>
      </c>
      <c r="C26" s="121">
        <v>0</v>
      </c>
      <c r="D26" s="120">
        <f>IFERROR(C26/B26*100,0)</f>
        <v>0</v>
      </c>
      <c r="E26" s="33"/>
    </row>
    <row r="27" spans="1:5" s="3" customFormat="1" ht="16.5" x14ac:dyDescent="0.25">
      <c r="A27" s="44" t="s">
        <v>4</v>
      </c>
      <c r="B27" s="121">
        <v>0</v>
      </c>
      <c r="C27" s="121">
        <v>0</v>
      </c>
      <c r="D27" s="120">
        <f t="shared" ref="D27:D29" si="5">IFERROR(C27/B27*100,0)</f>
        <v>0</v>
      </c>
      <c r="E27" s="18"/>
    </row>
    <row r="28" spans="1:5" s="14" customFormat="1" ht="16.5" x14ac:dyDescent="0.25">
      <c r="A28" s="44" t="s">
        <v>5</v>
      </c>
      <c r="B28" s="121">
        <v>70650</v>
      </c>
      <c r="C28" s="121">
        <v>58711.1</v>
      </c>
      <c r="D28" s="120">
        <f t="shared" si="5"/>
        <v>83.10134465675867</v>
      </c>
      <c r="E28" s="29"/>
    </row>
    <row r="29" spans="1:5" s="4" customFormat="1" ht="16.5" x14ac:dyDescent="0.25">
      <c r="A29" s="44" t="s">
        <v>7</v>
      </c>
      <c r="B29" s="121">
        <v>0</v>
      </c>
      <c r="C29" s="121">
        <v>0</v>
      </c>
      <c r="D29" s="120">
        <f t="shared" si="5"/>
        <v>0</v>
      </c>
      <c r="E29" s="33"/>
    </row>
    <row r="30" spans="1:5" s="8" customFormat="1" ht="211.5" customHeight="1" x14ac:dyDescent="0.25">
      <c r="A30" s="19" t="s">
        <v>92</v>
      </c>
      <c r="B30" s="117">
        <f>SUM(B31:B34)</f>
        <v>2835037.0700000003</v>
      </c>
      <c r="C30" s="117">
        <f>SUM(C31:C34)</f>
        <v>2798926.2319999998</v>
      </c>
      <c r="D30" s="140">
        <f>IFERROR(C30/B30*100,0)</f>
        <v>98.726265755671392</v>
      </c>
      <c r="E30" s="20" t="s">
        <v>286</v>
      </c>
    </row>
    <row r="31" spans="1:5" s="3" customFormat="1" ht="16.5" x14ac:dyDescent="0.25">
      <c r="A31" s="44" t="s">
        <v>8</v>
      </c>
      <c r="B31" s="121">
        <v>83765.2</v>
      </c>
      <c r="C31" s="121">
        <v>83018.097999999998</v>
      </c>
      <c r="D31" s="120">
        <f>IFERROR(C31/B31*100,0)</f>
        <v>99.108099783681041</v>
      </c>
      <c r="E31" s="33"/>
    </row>
    <row r="32" spans="1:5" s="12" customFormat="1" ht="16.5" x14ac:dyDescent="0.25">
      <c r="A32" s="44" t="s">
        <v>4</v>
      </c>
      <c r="B32" s="121">
        <v>2289649.5</v>
      </c>
      <c r="C32" s="121">
        <v>2260088.9640000002</v>
      </c>
      <c r="D32" s="120">
        <f t="shared" ref="D32:D33" si="6">IFERROR(C32/B32*100,0)</f>
        <v>98.708949295514444</v>
      </c>
      <c r="E32" s="18"/>
    </row>
    <row r="33" spans="1:5" s="3" customFormat="1" ht="16.5" x14ac:dyDescent="0.25">
      <c r="A33" s="22" t="s">
        <v>5</v>
      </c>
      <c r="B33" s="121">
        <v>450152.7</v>
      </c>
      <c r="C33" s="121">
        <f>444349.4+0.1</f>
        <v>444349.5</v>
      </c>
      <c r="D33" s="120">
        <f t="shared" si="6"/>
        <v>98.710837455823324</v>
      </c>
      <c r="E33" s="33"/>
    </row>
    <row r="34" spans="1:5" s="14" customFormat="1" ht="16.5" x14ac:dyDescent="0.25">
      <c r="A34" s="44" t="s">
        <v>7</v>
      </c>
      <c r="B34" s="121">
        <v>11469.67</v>
      </c>
      <c r="C34" s="121">
        <v>11469.67</v>
      </c>
      <c r="D34" s="120">
        <f>IFERROR(C34/B34*100,0)</f>
        <v>100</v>
      </c>
      <c r="E34" s="35"/>
    </row>
    <row r="35" spans="1:5" s="8" customFormat="1" ht="210" customHeight="1" x14ac:dyDescent="0.25">
      <c r="A35" s="19" t="s">
        <v>93</v>
      </c>
      <c r="B35" s="117">
        <f>SUM(B36:B39)</f>
        <v>51896.539999999994</v>
      </c>
      <c r="C35" s="117">
        <f>SUM(C36:C39)</f>
        <v>50959.597999999998</v>
      </c>
      <c r="D35" s="140">
        <f>IFERROR(C35/B35*100,0)</f>
        <v>98.194596402765981</v>
      </c>
      <c r="E35" s="20" t="s">
        <v>310</v>
      </c>
    </row>
    <row r="36" spans="1:5" s="3" customFormat="1" ht="16.5" x14ac:dyDescent="0.25">
      <c r="A36" s="44" t="s">
        <v>8</v>
      </c>
      <c r="B36" s="121">
        <v>0</v>
      </c>
      <c r="C36" s="121">
        <v>0</v>
      </c>
      <c r="D36" s="120">
        <f>IFERROR(C36/B36*100,0)</f>
        <v>0</v>
      </c>
      <c r="E36" s="33"/>
    </row>
    <row r="37" spans="1:5" s="12" customFormat="1" ht="16.5" x14ac:dyDescent="0.25">
      <c r="A37" s="44" t="s">
        <v>4</v>
      </c>
      <c r="B37" s="121">
        <v>25528.1</v>
      </c>
      <c r="C37" s="121">
        <v>25213.53</v>
      </c>
      <c r="D37" s="120">
        <f>IFERROR(C37/B37*100,0)</f>
        <v>98.76775004798634</v>
      </c>
      <c r="E37" s="18"/>
    </row>
    <row r="38" spans="1:5" s="3" customFormat="1" ht="16.5" x14ac:dyDescent="0.25">
      <c r="A38" s="22" t="s">
        <v>5</v>
      </c>
      <c r="B38" s="121">
        <v>18386.599999999999</v>
      </c>
      <c r="C38" s="121">
        <v>17764.227999999999</v>
      </c>
      <c r="D38" s="120">
        <f t="shared" ref="D38:D39" si="7">IFERROR(C38/B38*100,0)</f>
        <v>96.615078372292871</v>
      </c>
      <c r="E38" s="33"/>
    </row>
    <row r="39" spans="1:5" s="14" customFormat="1" ht="16.5" x14ac:dyDescent="0.25">
      <c r="A39" s="44" t="s">
        <v>7</v>
      </c>
      <c r="B39" s="121">
        <v>7981.84</v>
      </c>
      <c r="C39" s="121">
        <v>7981.84</v>
      </c>
      <c r="D39" s="120">
        <f t="shared" si="7"/>
        <v>100</v>
      </c>
      <c r="E39" s="35"/>
    </row>
    <row r="40" spans="1:5" s="8" customFormat="1" ht="33" x14ac:dyDescent="0.25">
      <c r="A40" s="19" t="s">
        <v>65</v>
      </c>
      <c r="B40" s="117">
        <f>B41+B46+B51+B56+B61</f>
        <v>73117.440000000002</v>
      </c>
      <c r="C40" s="117">
        <f>C41+C46+C51+C56+C61</f>
        <v>72002.543999999994</v>
      </c>
      <c r="D40" s="118">
        <f>IFERROR(C40/B40*100,0)</f>
        <v>98.47519825639408</v>
      </c>
      <c r="E40" s="16"/>
    </row>
    <row r="41" spans="1:5" s="3" customFormat="1" ht="66" x14ac:dyDescent="0.25">
      <c r="A41" s="141" t="s">
        <v>84</v>
      </c>
      <c r="B41" s="117">
        <f>SUM(B42:B45)</f>
        <v>11</v>
      </c>
      <c r="C41" s="117">
        <f>SUM(C42:C45)</f>
        <v>11</v>
      </c>
      <c r="D41" s="119">
        <f>IFERROR(C41/B41*100,0)</f>
        <v>100</v>
      </c>
      <c r="E41" s="22" t="s">
        <v>66</v>
      </c>
    </row>
    <row r="42" spans="1:5" s="3" customFormat="1" ht="16.5" x14ac:dyDescent="0.25">
      <c r="A42" s="44" t="s">
        <v>8</v>
      </c>
      <c r="B42" s="121">
        <v>0</v>
      </c>
      <c r="C42" s="121">
        <v>0</v>
      </c>
      <c r="D42" s="120">
        <f>IFERROR(C42/B42*100,0)</f>
        <v>0</v>
      </c>
      <c r="E42" s="33"/>
    </row>
    <row r="43" spans="1:5" s="3" customFormat="1" ht="16.5" x14ac:dyDescent="0.25">
      <c r="A43" s="44" t="s">
        <v>4</v>
      </c>
      <c r="B43" s="121">
        <v>0</v>
      </c>
      <c r="C43" s="121">
        <v>0</v>
      </c>
      <c r="D43" s="120">
        <f t="shared" ref="D43:D45" si="8">IFERROR(C43/B43*100,0)</f>
        <v>0</v>
      </c>
      <c r="E43" s="18"/>
    </row>
    <row r="44" spans="1:5" s="3" customFormat="1" ht="16.5" x14ac:dyDescent="0.25">
      <c r="A44" s="44" t="s">
        <v>5</v>
      </c>
      <c r="B44" s="121">
        <v>11</v>
      </c>
      <c r="C44" s="121">
        <v>11</v>
      </c>
      <c r="D44" s="120">
        <f t="shared" si="8"/>
        <v>100</v>
      </c>
      <c r="E44" s="33"/>
    </row>
    <row r="45" spans="1:5" s="3" customFormat="1" ht="16.5" x14ac:dyDescent="0.25">
      <c r="A45" s="44" t="s">
        <v>7</v>
      </c>
      <c r="B45" s="121">
        <v>0</v>
      </c>
      <c r="C45" s="121">
        <v>0</v>
      </c>
      <c r="D45" s="120">
        <f t="shared" si="8"/>
        <v>0</v>
      </c>
      <c r="E45" s="35"/>
    </row>
    <row r="46" spans="1:5" s="3" customFormat="1" ht="66" x14ac:dyDescent="0.25">
      <c r="A46" s="141" t="s">
        <v>83</v>
      </c>
      <c r="B46" s="117">
        <f>SUM(B47:B50)</f>
        <v>1178.6000000000001</v>
      </c>
      <c r="C46" s="117">
        <f>SUM(C47:C50)</f>
        <v>1177.596</v>
      </c>
      <c r="D46" s="140">
        <f>IFERROR(C46/B46*100,0)</f>
        <v>99.914814186322744</v>
      </c>
      <c r="E46" s="22" t="s">
        <v>246</v>
      </c>
    </row>
    <row r="47" spans="1:5" s="3" customFormat="1" ht="16.5" x14ac:dyDescent="0.25">
      <c r="A47" s="44" t="s">
        <v>8</v>
      </c>
      <c r="B47" s="121">
        <v>455.1</v>
      </c>
      <c r="C47" s="121">
        <v>454.66</v>
      </c>
      <c r="D47" s="120">
        <f>IFERROR(C47/B47*100,0)</f>
        <v>99.903317952098433</v>
      </c>
      <c r="E47" s="33"/>
    </row>
    <row r="48" spans="1:5" s="3" customFormat="1" ht="16.5" x14ac:dyDescent="0.25">
      <c r="A48" s="44" t="s">
        <v>4</v>
      </c>
      <c r="B48" s="121">
        <v>711.7</v>
      </c>
      <c r="C48" s="121">
        <v>711.13599999999997</v>
      </c>
      <c r="D48" s="120">
        <f t="shared" ref="D48:D50" si="9">IFERROR(C48/B48*100,0)</f>
        <v>99.920753126317251</v>
      </c>
      <c r="E48" s="18"/>
    </row>
    <row r="49" spans="1:5" s="3" customFormat="1" ht="16.5" x14ac:dyDescent="0.25">
      <c r="A49" s="44" t="s">
        <v>5</v>
      </c>
      <c r="B49" s="121">
        <v>11.8</v>
      </c>
      <c r="C49" s="121">
        <v>11.8</v>
      </c>
      <c r="D49" s="120">
        <f t="shared" si="9"/>
        <v>100</v>
      </c>
      <c r="E49" s="33"/>
    </row>
    <row r="50" spans="1:5" s="3" customFormat="1" ht="16.5" x14ac:dyDescent="0.25">
      <c r="A50" s="44" t="s">
        <v>7</v>
      </c>
      <c r="B50" s="121">
        <v>0</v>
      </c>
      <c r="C50" s="121">
        <v>0</v>
      </c>
      <c r="D50" s="120">
        <f t="shared" si="9"/>
        <v>0</v>
      </c>
      <c r="E50" s="35"/>
    </row>
    <row r="51" spans="1:5" s="3" customFormat="1" ht="82.5" x14ac:dyDescent="0.25">
      <c r="A51" s="23" t="s">
        <v>85</v>
      </c>
      <c r="B51" s="117">
        <f>SUM(B52:B55)</f>
        <v>1323.7</v>
      </c>
      <c r="C51" s="117">
        <f>SUM(C52:C55)</f>
        <v>1240.6179999999999</v>
      </c>
      <c r="D51" s="122">
        <f>IFERROR(C51/B51*100,0)</f>
        <v>93.723502304147459</v>
      </c>
      <c r="E51" s="21" t="s">
        <v>311</v>
      </c>
    </row>
    <row r="52" spans="1:5" s="6" customFormat="1" ht="16.5" x14ac:dyDescent="0.25">
      <c r="A52" s="44" t="s">
        <v>8</v>
      </c>
      <c r="B52" s="121">
        <v>0</v>
      </c>
      <c r="C52" s="121">
        <v>0</v>
      </c>
      <c r="D52" s="120">
        <f>IFERROR(C52/B52*100,0)</f>
        <v>0</v>
      </c>
      <c r="E52" s="33"/>
    </row>
    <row r="53" spans="1:5" s="13" customFormat="1" ht="16.5" x14ac:dyDescent="0.25">
      <c r="A53" s="44" t="s">
        <v>4</v>
      </c>
      <c r="B53" s="121">
        <v>0</v>
      </c>
      <c r="C53" s="121">
        <v>0</v>
      </c>
      <c r="D53" s="120">
        <f t="shared" ref="D53:D55" si="10">IFERROR(C53/B53*100,0)</f>
        <v>0</v>
      </c>
      <c r="E53" s="18"/>
    </row>
    <row r="54" spans="1:5" s="4" customFormat="1" ht="16.5" x14ac:dyDescent="0.25">
      <c r="A54" s="44" t="s">
        <v>5</v>
      </c>
      <c r="B54" s="121">
        <v>1323.7</v>
      </c>
      <c r="C54" s="121">
        <v>1240.6179999999999</v>
      </c>
      <c r="D54" s="120">
        <f t="shared" si="10"/>
        <v>93.723502304147459</v>
      </c>
      <c r="E54" s="33"/>
    </row>
    <row r="55" spans="1:5" s="3" customFormat="1" ht="16.5" x14ac:dyDescent="0.25">
      <c r="A55" s="44" t="s">
        <v>7</v>
      </c>
      <c r="B55" s="121">
        <v>0</v>
      </c>
      <c r="C55" s="121">
        <v>0</v>
      </c>
      <c r="D55" s="120">
        <f t="shared" si="10"/>
        <v>0</v>
      </c>
      <c r="E55" s="35"/>
    </row>
    <row r="56" spans="1:5" s="3" customFormat="1" ht="379.5" x14ac:dyDescent="0.25">
      <c r="A56" s="23" t="s">
        <v>86</v>
      </c>
      <c r="B56" s="117">
        <f>SUM(B57:B60)</f>
        <v>5991.1</v>
      </c>
      <c r="C56" s="117">
        <f>SUM(C57:C60)</f>
        <v>5928.1260000000002</v>
      </c>
      <c r="D56" s="140">
        <f>IFERROR(C56/B56*100,0)</f>
        <v>98.948874163342296</v>
      </c>
      <c r="E56" s="22" t="s">
        <v>287</v>
      </c>
    </row>
    <row r="57" spans="1:5" s="8" customFormat="1" ht="16.5" x14ac:dyDescent="0.25">
      <c r="A57" s="44" t="s">
        <v>8</v>
      </c>
      <c r="B57" s="121">
        <v>0</v>
      </c>
      <c r="C57" s="121">
        <v>0</v>
      </c>
      <c r="D57" s="120">
        <f>IFERROR(C57/B57*100,0)</f>
        <v>0</v>
      </c>
      <c r="E57" s="33"/>
    </row>
    <row r="58" spans="1:5" s="4" customFormat="1" ht="16.5" x14ac:dyDescent="0.25">
      <c r="A58" s="44" t="s">
        <v>4</v>
      </c>
      <c r="B58" s="121">
        <v>0</v>
      </c>
      <c r="C58" s="121">
        <v>0</v>
      </c>
      <c r="D58" s="120">
        <f t="shared" ref="D58:D60" si="11">IFERROR(C58/B58*100,0)</f>
        <v>0</v>
      </c>
      <c r="E58" s="18"/>
    </row>
    <row r="59" spans="1:5" s="3" customFormat="1" ht="16.5" x14ac:dyDescent="0.25">
      <c r="A59" s="44" t="s">
        <v>5</v>
      </c>
      <c r="B59" s="121">
        <v>5991.1</v>
      </c>
      <c r="C59" s="121">
        <v>5928.1260000000002</v>
      </c>
      <c r="D59" s="120">
        <f t="shared" si="11"/>
        <v>98.948874163342296</v>
      </c>
      <c r="E59" s="34"/>
    </row>
    <row r="60" spans="1:5" s="3" customFormat="1" ht="16.5" x14ac:dyDescent="0.25">
      <c r="A60" s="44" t="s">
        <v>7</v>
      </c>
      <c r="B60" s="121">
        <v>0</v>
      </c>
      <c r="C60" s="121">
        <v>0</v>
      </c>
      <c r="D60" s="120">
        <f t="shared" si="11"/>
        <v>0</v>
      </c>
      <c r="E60" s="35"/>
    </row>
    <row r="61" spans="1:5" s="3" customFormat="1" ht="66" x14ac:dyDescent="0.25">
      <c r="A61" s="23" t="s">
        <v>87</v>
      </c>
      <c r="B61" s="117">
        <f>SUM(B62:B65)</f>
        <v>64613.04</v>
      </c>
      <c r="C61" s="117">
        <f>SUM(C62:C65)</f>
        <v>63645.203999999998</v>
      </c>
      <c r="D61" s="140">
        <f>IFERROR(C61/B61*100,0)</f>
        <v>98.502104219210239</v>
      </c>
      <c r="E61" s="20" t="s">
        <v>124</v>
      </c>
    </row>
    <row r="62" spans="1:5" s="8" customFormat="1" ht="16.5" x14ac:dyDescent="0.25">
      <c r="A62" s="44" t="s">
        <v>8</v>
      </c>
      <c r="B62" s="121">
        <v>0</v>
      </c>
      <c r="C62" s="121">
        <v>0</v>
      </c>
      <c r="D62" s="120">
        <f>IFERROR(C62/B62*100,0)</f>
        <v>0</v>
      </c>
      <c r="E62" s="33"/>
    </row>
    <row r="63" spans="1:5" s="3" customFormat="1" ht="16.5" x14ac:dyDescent="0.25">
      <c r="A63" s="44" t="s">
        <v>4</v>
      </c>
      <c r="B63" s="121">
        <v>0</v>
      </c>
      <c r="C63" s="121">
        <v>0</v>
      </c>
      <c r="D63" s="120">
        <f t="shared" ref="D63:D66" si="12">IFERROR(C63/B63*100,0)</f>
        <v>0</v>
      </c>
      <c r="E63" s="18"/>
    </row>
    <row r="64" spans="1:5" s="3" customFormat="1" ht="16.5" x14ac:dyDescent="0.25">
      <c r="A64" s="44" t="s">
        <v>5</v>
      </c>
      <c r="B64" s="121">
        <v>64613.04</v>
      </c>
      <c r="C64" s="121">
        <v>63645.203999999998</v>
      </c>
      <c r="D64" s="120">
        <f t="shared" si="12"/>
        <v>98.502104219210239</v>
      </c>
      <c r="E64" s="33"/>
    </row>
    <row r="65" spans="1:5" s="3" customFormat="1" ht="16.5" x14ac:dyDescent="0.25">
      <c r="A65" s="44" t="s">
        <v>7</v>
      </c>
      <c r="B65" s="121">
        <v>0</v>
      </c>
      <c r="C65" s="121">
        <v>0</v>
      </c>
      <c r="D65" s="120">
        <f t="shared" si="12"/>
        <v>0</v>
      </c>
      <c r="E65" s="35"/>
    </row>
    <row r="66" spans="1:5" s="3" customFormat="1" ht="33" x14ac:dyDescent="0.25">
      <c r="A66" s="66" t="s">
        <v>67</v>
      </c>
      <c r="B66" s="124">
        <f>B67+B72+B77+B82</f>
        <v>1379404.7200000002</v>
      </c>
      <c r="C66" s="124">
        <f>C67+C72+C77+C82</f>
        <v>985524.97700000007</v>
      </c>
      <c r="D66" s="118">
        <f t="shared" si="12"/>
        <v>71.445672376704636</v>
      </c>
      <c r="E66" s="16"/>
    </row>
    <row r="67" spans="1:5" s="3" customFormat="1" ht="159.75" customHeight="1" x14ac:dyDescent="0.25">
      <c r="A67" s="141" t="s">
        <v>88</v>
      </c>
      <c r="B67" s="117">
        <f>SUM(B68:B71)</f>
        <v>1027679.03</v>
      </c>
      <c r="C67" s="117">
        <f>SUM(C68:C71)</f>
        <v>641680.20200000005</v>
      </c>
      <c r="D67" s="131">
        <f>IFERROR(C67/B67*100,0)</f>
        <v>62.439748527319864</v>
      </c>
      <c r="E67" s="144" t="s">
        <v>255</v>
      </c>
    </row>
    <row r="68" spans="1:5" ht="16.5" x14ac:dyDescent="0.25">
      <c r="A68" s="44" t="s">
        <v>8</v>
      </c>
      <c r="B68" s="121">
        <v>210592.5</v>
      </c>
      <c r="C68" s="121">
        <v>210592.5</v>
      </c>
      <c r="D68" s="120">
        <f>IFERROR(C68/B68*100,0)</f>
        <v>100</v>
      </c>
      <c r="E68" s="33"/>
    </row>
    <row r="69" spans="1:5" ht="16.5" x14ac:dyDescent="0.25">
      <c r="A69" s="44" t="s">
        <v>4</v>
      </c>
      <c r="B69" s="121">
        <v>424701.1</v>
      </c>
      <c r="C69" s="121">
        <v>366919.68199999997</v>
      </c>
      <c r="D69" s="120">
        <f t="shared" ref="D69:D71" si="13">IFERROR(C69/B69*100,0)</f>
        <v>86.394803780823736</v>
      </c>
      <c r="E69" s="18"/>
    </row>
    <row r="70" spans="1:5" ht="16.5" x14ac:dyDescent="0.25">
      <c r="A70" s="44" t="s">
        <v>5</v>
      </c>
      <c r="B70" s="121">
        <v>70596.429999999993</v>
      </c>
      <c r="C70" s="121">
        <v>64168.02</v>
      </c>
      <c r="D70" s="120">
        <f t="shared" si="13"/>
        <v>90.894142947454995</v>
      </c>
      <c r="E70" s="33"/>
    </row>
    <row r="71" spans="1:5" ht="16.5" x14ac:dyDescent="0.25">
      <c r="A71" s="44" t="s">
        <v>7</v>
      </c>
      <c r="B71" s="121">
        <v>321789</v>
      </c>
      <c r="C71" s="121">
        <v>0</v>
      </c>
      <c r="D71" s="120">
        <f t="shared" si="13"/>
        <v>0</v>
      </c>
      <c r="E71" s="33"/>
    </row>
    <row r="72" spans="1:5" ht="49.5" x14ac:dyDescent="0.25">
      <c r="A72" s="19" t="s">
        <v>125</v>
      </c>
      <c r="B72" s="117">
        <f>SUM(B73:B76)</f>
        <v>65649.290000000008</v>
      </c>
      <c r="C72" s="117">
        <f>SUM(C73:C76)</f>
        <v>64747.498</v>
      </c>
      <c r="D72" s="140">
        <f>IFERROR(C72/B72*100,0)</f>
        <v>98.626349195855724</v>
      </c>
      <c r="E72" s="22" t="s">
        <v>99</v>
      </c>
    </row>
    <row r="73" spans="1:5" ht="16.5" x14ac:dyDescent="0.25">
      <c r="A73" s="44" t="s">
        <v>8</v>
      </c>
      <c r="B73" s="121">
        <v>0</v>
      </c>
      <c r="C73" s="121">
        <v>0</v>
      </c>
      <c r="D73" s="120">
        <f>IFERROR(C73/B73*100,0)</f>
        <v>0</v>
      </c>
      <c r="E73" s="33"/>
    </row>
    <row r="74" spans="1:5" ht="16.5" x14ac:dyDescent="0.25">
      <c r="A74" s="69" t="s">
        <v>4</v>
      </c>
      <c r="B74" s="121">
        <v>120.89</v>
      </c>
      <c r="C74" s="121">
        <v>120.893</v>
      </c>
      <c r="D74" s="120">
        <f t="shared" ref="D74:D76" si="14">IFERROR(C74/B74*100,0)</f>
        <v>100.00248159483829</v>
      </c>
      <c r="E74" s="36"/>
    </row>
    <row r="75" spans="1:5" ht="16.5" x14ac:dyDescent="0.25">
      <c r="A75" s="22" t="s">
        <v>5</v>
      </c>
      <c r="B75" s="121">
        <v>65528.4</v>
      </c>
      <c r="C75" s="121">
        <v>64626.605000000003</v>
      </c>
      <c r="D75" s="120">
        <f t="shared" si="14"/>
        <v>98.623810439443048</v>
      </c>
      <c r="E75" s="36"/>
    </row>
    <row r="76" spans="1:5" ht="16.5" x14ac:dyDescent="0.25">
      <c r="A76" s="22" t="s">
        <v>11</v>
      </c>
      <c r="B76" s="121">
        <v>0</v>
      </c>
      <c r="C76" s="121">
        <v>0</v>
      </c>
      <c r="D76" s="120">
        <f t="shared" si="14"/>
        <v>0</v>
      </c>
      <c r="E76" s="37"/>
    </row>
    <row r="77" spans="1:5" ht="99" x14ac:dyDescent="0.25">
      <c r="A77" s="19" t="s">
        <v>89</v>
      </c>
      <c r="B77" s="117">
        <f>SUM(B78:B81)</f>
        <v>281173.8</v>
      </c>
      <c r="C77" s="117">
        <f>SUM(C78:C81)</f>
        <v>276539.87699999998</v>
      </c>
      <c r="D77" s="140">
        <f>IFERROR(C77/B77*100,0)</f>
        <v>98.351936417973505</v>
      </c>
      <c r="E77" s="22" t="s">
        <v>151</v>
      </c>
    </row>
    <row r="78" spans="1:5" ht="16.5" x14ac:dyDescent="0.25">
      <c r="A78" s="44" t="s">
        <v>8</v>
      </c>
      <c r="B78" s="121">
        <v>22900</v>
      </c>
      <c r="C78" s="121">
        <v>22742.720000000001</v>
      </c>
      <c r="D78" s="120">
        <f>IFERROR(C78/B78*100,0)</f>
        <v>99.313187772925772</v>
      </c>
      <c r="E78" s="33"/>
    </row>
    <row r="79" spans="1:5" ht="16.5" x14ac:dyDescent="0.25">
      <c r="A79" s="69" t="s">
        <v>4</v>
      </c>
      <c r="B79" s="121">
        <v>188476</v>
      </c>
      <c r="C79" s="121">
        <v>187798.91500000001</v>
      </c>
      <c r="D79" s="120">
        <f t="shared" ref="D79:D81" si="15">IFERROR(C79/B79*100,0)</f>
        <v>99.640757974490128</v>
      </c>
      <c r="E79" s="36"/>
    </row>
    <row r="80" spans="1:5" ht="16.5" x14ac:dyDescent="0.25">
      <c r="A80" s="22" t="s">
        <v>5</v>
      </c>
      <c r="B80" s="121">
        <v>69797.8</v>
      </c>
      <c r="C80" s="121">
        <v>65998.241999999998</v>
      </c>
      <c r="D80" s="120">
        <f t="shared" si="15"/>
        <v>94.556335586508453</v>
      </c>
      <c r="E80" s="36"/>
    </row>
    <row r="81" spans="1:5" ht="16.5" x14ac:dyDescent="0.25">
      <c r="A81" s="22" t="s">
        <v>11</v>
      </c>
      <c r="B81" s="121">
        <v>0</v>
      </c>
      <c r="C81" s="121">
        <v>0</v>
      </c>
      <c r="D81" s="120">
        <f t="shared" si="15"/>
        <v>0</v>
      </c>
      <c r="E81" s="37"/>
    </row>
    <row r="82" spans="1:5" ht="49.5" x14ac:dyDescent="0.25">
      <c r="A82" s="19" t="s">
        <v>94</v>
      </c>
      <c r="B82" s="117">
        <f>SUM(B83:B86)</f>
        <v>4902.6000000000004</v>
      </c>
      <c r="C82" s="117">
        <f>SUM(C83:C86)</f>
        <v>2557.4</v>
      </c>
      <c r="D82" s="131">
        <f>IFERROR(C82/B82*100,0)</f>
        <v>52.164157793823684</v>
      </c>
      <c r="E82" s="145" t="s">
        <v>100</v>
      </c>
    </row>
    <row r="83" spans="1:5" ht="16.5" x14ac:dyDescent="0.25">
      <c r="A83" s="44" t="s">
        <v>8</v>
      </c>
      <c r="B83" s="121">
        <v>0</v>
      </c>
      <c r="C83" s="121">
        <v>0</v>
      </c>
      <c r="D83" s="120">
        <f>IFERROR(C83/B83*100,0)</f>
        <v>0</v>
      </c>
      <c r="E83" s="33"/>
    </row>
    <row r="84" spans="1:5" ht="16.5" x14ac:dyDescent="0.25">
      <c r="A84" s="69" t="s">
        <v>4</v>
      </c>
      <c r="B84" s="121">
        <v>2189</v>
      </c>
      <c r="C84" s="121">
        <v>2189</v>
      </c>
      <c r="D84" s="120">
        <f t="shared" ref="D84:D86" si="16">IFERROR(C84/B84*100,0)</f>
        <v>100</v>
      </c>
      <c r="E84" s="36"/>
    </row>
    <row r="85" spans="1:5" ht="16.5" x14ac:dyDescent="0.25">
      <c r="A85" s="22" t="s">
        <v>5</v>
      </c>
      <c r="B85" s="121">
        <v>2713.6</v>
      </c>
      <c r="C85" s="121">
        <v>368.4</v>
      </c>
      <c r="D85" s="120">
        <f t="shared" si="16"/>
        <v>13.576061320754718</v>
      </c>
      <c r="E85" s="36"/>
    </row>
    <row r="86" spans="1:5" ht="16.5" x14ac:dyDescent="0.25">
      <c r="A86" s="22" t="s">
        <v>11</v>
      </c>
      <c r="B86" s="121">
        <v>0</v>
      </c>
      <c r="C86" s="121">
        <v>0</v>
      </c>
      <c r="D86" s="120">
        <f t="shared" si="16"/>
        <v>0</v>
      </c>
      <c r="E86" s="37"/>
    </row>
    <row r="87" spans="1:5" ht="16.5" x14ac:dyDescent="0.25">
      <c r="A87" s="68" t="s">
        <v>6</v>
      </c>
      <c r="B87" s="119">
        <f>SUM(B88:B91)</f>
        <v>4413965.6819000002</v>
      </c>
      <c r="C87" s="119">
        <f>SUM(C88:C91)</f>
        <v>3969468.4129000003</v>
      </c>
      <c r="D87" s="119">
        <f>IFERROR(C87/B87*100,0)</f>
        <v>89.929752493937258</v>
      </c>
      <c r="E87" s="38"/>
    </row>
    <row r="88" spans="1:5" ht="16.5" x14ac:dyDescent="0.25">
      <c r="A88" s="22" t="s">
        <v>10</v>
      </c>
      <c r="B88" s="127">
        <f t="shared" ref="B88:C90" si="17">B11+B21+B26+B31+B36+B42+B47+B52+B57+B62+B68+B73+B78+B83+B16</f>
        <v>317712.8</v>
      </c>
      <c r="C88" s="127">
        <f t="shared" si="17"/>
        <v>316807.978</v>
      </c>
      <c r="D88" s="120">
        <f>IFERROR(C88/B88*100,0)</f>
        <v>99.715207571114547</v>
      </c>
      <c r="E88" s="29"/>
    </row>
    <row r="89" spans="1:5" ht="16.5" x14ac:dyDescent="0.25">
      <c r="A89" s="22" t="s">
        <v>4</v>
      </c>
      <c r="B89" s="127">
        <f t="shared" si="17"/>
        <v>2931376.2900000005</v>
      </c>
      <c r="C89" s="127">
        <f t="shared" si="17"/>
        <v>2843042.12</v>
      </c>
      <c r="D89" s="120">
        <f t="shared" ref="D89:D91" si="18">IFERROR(C89/B89*100,0)</f>
        <v>96.986597377438684</v>
      </c>
      <c r="E89" s="18"/>
    </row>
    <row r="90" spans="1:5" ht="16.5" x14ac:dyDescent="0.25">
      <c r="A90" s="22" t="s">
        <v>5</v>
      </c>
      <c r="B90" s="127">
        <f t="shared" si="17"/>
        <v>823218.07000000018</v>
      </c>
      <c r="C90" s="127">
        <f>C13+C23+C28+C33+C38+C44+C49+C54+C59+C64+C70+C75+C80+C85+C18</f>
        <v>789748.79300000006</v>
      </c>
      <c r="D90" s="120">
        <f t="shared" si="18"/>
        <v>95.934336451093685</v>
      </c>
      <c r="E90" s="29"/>
    </row>
    <row r="91" spans="1:5" ht="16.5" x14ac:dyDescent="0.25">
      <c r="A91" s="22" t="s">
        <v>7</v>
      </c>
      <c r="B91" s="127">
        <f>B14+B24+B29+B34+B39+B45+B50+B55+B60+B65+B71+B76+B81+B86+B19</f>
        <v>341658.52189999999</v>
      </c>
      <c r="C91" s="127">
        <f>C14+C24+C29+C34+C39+C45+C50+C55+C60+C65+C71+C76+C81+C86+C19</f>
        <v>19869.5219</v>
      </c>
      <c r="D91" s="120">
        <f t="shared" si="18"/>
        <v>5.8156084588505035</v>
      </c>
      <c r="E91" s="29"/>
    </row>
    <row r="92" spans="1:5" s="7" customFormat="1" ht="27.75" customHeight="1" x14ac:dyDescent="0.25">
      <c r="A92" s="154" t="s">
        <v>234</v>
      </c>
      <c r="B92" s="154"/>
      <c r="C92" s="154"/>
      <c r="D92" s="154"/>
      <c r="E92" s="154"/>
    </row>
    <row r="93" spans="1:5" s="4" customFormat="1" ht="99" x14ac:dyDescent="0.25">
      <c r="A93" s="66" t="s">
        <v>48</v>
      </c>
      <c r="B93" s="117">
        <f>B94</f>
        <v>56056.130000000005</v>
      </c>
      <c r="C93" s="117">
        <f>C94</f>
        <v>55169.46</v>
      </c>
      <c r="D93" s="118">
        <f>IFERROR(C93/B93*100,0)</f>
        <v>98.418246140074245</v>
      </c>
      <c r="E93" s="69"/>
    </row>
    <row r="94" spans="1:5" s="8" customFormat="1" ht="70.5" customHeight="1" x14ac:dyDescent="0.25">
      <c r="A94" s="19" t="s">
        <v>30</v>
      </c>
      <c r="B94" s="117">
        <f>SUM(B95:B98)</f>
        <v>56056.130000000005</v>
      </c>
      <c r="C94" s="117">
        <f>SUM(C95:C98)</f>
        <v>55169.46</v>
      </c>
      <c r="D94" s="140">
        <f>IFERROR(C94/B94*100,0)</f>
        <v>98.418246140074245</v>
      </c>
      <c r="E94" s="22" t="s">
        <v>312</v>
      </c>
    </row>
    <row r="95" spans="1:5" ht="16.5" x14ac:dyDescent="0.25">
      <c r="A95" s="21" t="s">
        <v>10</v>
      </c>
      <c r="B95" s="120">
        <v>0</v>
      </c>
      <c r="C95" s="120">
        <v>0</v>
      </c>
      <c r="D95" s="120">
        <f>IFERROR(C95/B95*100,0)</f>
        <v>0</v>
      </c>
      <c r="E95" s="30"/>
    </row>
    <row r="96" spans="1:5" ht="16.5" x14ac:dyDescent="0.25">
      <c r="A96" s="21" t="s">
        <v>4</v>
      </c>
      <c r="B96" s="120">
        <v>371.33</v>
      </c>
      <c r="C96" s="120">
        <v>371.33</v>
      </c>
      <c r="D96" s="120">
        <f t="shared" ref="D96:D99" si="19">IFERROR(C96/B96*100,0)</f>
        <v>100</v>
      </c>
      <c r="E96" s="30"/>
    </row>
    <row r="97" spans="1:5" ht="16.5" x14ac:dyDescent="0.25">
      <c r="A97" s="22" t="s">
        <v>5</v>
      </c>
      <c r="B97" s="121">
        <v>55684.800000000003</v>
      </c>
      <c r="C97" s="121">
        <v>54798.13</v>
      </c>
      <c r="D97" s="120">
        <f t="shared" si="19"/>
        <v>98.407698330603679</v>
      </c>
      <c r="E97" s="22"/>
    </row>
    <row r="98" spans="1:5" ht="16.5" x14ac:dyDescent="0.25">
      <c r="A98" s="22" t="s">
        <v>11</v>
      </c>
      <c r="B98" s="120">
        <v>0</v>
      </c>
      <c r="C98" s="120">
        <v>0</v>
      </c>
      <c r="D98" s="120">
        <f t="shared" si="19"/>
        <v>0</v>
      </c>
      <c r="E98" s="22"/>
    </row>
    <row r="99" spans="1:5" s="4" customFormat="1" ht="33" x14ac:dyDescent="0.25">
      <c r="A99" s="67" t="s">
        <v>49</v>
      </c>
      <c r="B99" s="117">
        <f>B100+B105</f>
        <v>9173.3100000000013</v>
      </c>
      <c r="C99" s="117">
        <f>C100+C105</f>
        <v>9098.880000000001</v>
      </c>
      <c r="D99" s="118">
        <f t="shared" si="19"/>
        <v>99.188624389669585</v>
      </c>
      <c r="E99" s="16" t="s">
        <v>75</v>
      </c>
    </row>
    <row r="100" spans="1:5" s="8" customFormat="1" ht="115.5" x14ac:dyDescent="0.25">
      <c r="A100" s="19" t="s">
        <v>62</v>
      </c>
      <c r="B100" s="117">
        <f>SUM(B101:B104)</f>
        <v>342.11</v>
      </c>
      <c r="C100" s="117">
        <f>SUM(C101:C104)</f>
        <v>278.27</v>
      </c>
      <c r="D100" s="122">
        <f>IFERROR(C100/B100*100,0)</f>
        <v>81.339335301511213</v>
      </c>
      <c r="E100" s="21" t="s">
        <v>155</v>
      </c>
    </row>
    <row r="101" spans="1:5" ht="16.5" x14ac:dyDescent="0.25">
      <c r="A101" s="21" t="s">
        <v>10</v>
      </c>
      <c r="B101" s="120">
        <v>0</v>
      </c>
      <c r="C101" s="120">
        <v>0</v>
      </c>
      <c r="D101" s="120">
        <f>IFERROR(C101/B101*100,0)</f>
        <v>0</v>
      </c>
      <c r="E101" s="29"/>
    </row>
    <row r="102" spans="1:5" ht="16.5" x14ac:dyDescent="0.25">
      <c r="A102" s="21" t="s">
        <v>4</v>
      </c>
      <c r="B102" s="121">
        <v>325</v>
      </c>
      <c r="C102" s="121">
        <v>264.37</v>
      </c>
      <c r="D102" s="120">
        <f t="shared" ref="D102:D104" si="20">IFERROR(C102/B102*100,0)</f>
        <v>81.344615384615381</v>
      </c>
      <c r="E102" s="29"/>
    </row>
    <row r="103" spans="1:5" ht="16.5" x14ac:dyDescent="0.25">
      <c r="A103" s="22" t="s">
        <v>5</v>
      </c>
      <c r="B103" s="121">
        <v>17.11</v>
      </c>
      <c r="C103" s="121">
        <v>13.9</v>
      </c>
      <c r="D103" s="120">
        <f t="shared" si="20"/>
        <v>81.239041496201054</v>
      </c>
      <c r="E103" s="18"/>
    </row>
    <row r="104" spans="1:5" ht="16.5" x14ac:dyDescent="0.25">
      <c r="A104" s="22" t="s">
        <v>11</v>
      </c>
      <c r="B104" s="120">
        <v>0</v>
      </c>
      <c r="C104" s="120">
        <v>0</v>
      </c>
      <c r="D104" s="120">
        <f t="shared" si="20"/>
        <v>0</v>
      </c>
      <c r="E104" s="18"/>
    </row>
    <row r="105" spans="1:5" s="8" customFormat="1" ht="49.5" x14ac:dyDescent="0.25">
      <c r="A105" s="19" t="s">
        <v>74</v>
      </c>
      <c r="B105" s="117">
        <f>SUM(B106:B109)</f>
        <v>8831.2000000000007</v>
      </c>
      <c r="C105" s="117">
        <f>SUM(C106:C109)</f>
        <v>8820.61</v>
      </c>
      <c r="D105" s="140">
        <f>IFERROR(C105/B105*100,0)</f>
        <v>99.880084246761484</v>
      </c>
      <c r="E105" s="21" t="s">
        <v>156</v>
      </c>
    </row>
    <row r="106" spans="1:5" ht="16.5" x14ac:dyDescent="0.25">
      <c r="A106" s="21" t="s">
        <v>10</v>
      </c>
      <c r="B106" s="120">
        <v>0</v>
      </c>
      <c r="C106" s="120">
        <v>0</v>
      </c>
      <c r="D106" s="120">
        <f>IFERROR(C106/B106*100,0)</f>
        <v>0</v>
      </c>
      <c r="E106" s="29"/>
    </row>
    <row r="107" spans="1:5" ht="16.5" x14ac:dyDescent="0.25">
      <c r="A107" s="21" t="s">
        <v>4</v>
      </c>
      <c r="B107" s="121">
        <v>3972.6</v>
      </c>
      <c r="C107" s="121">
        <v>3962.54</v>
      </c>
      <c r="D107" s="120">
        <f t="shared" ref="D107:D114" si="21">IFERROR(C107/B107*100,0)</f>
        <v>99.746765342596788</v>
      </c>
      <c r="E107" s="29"/>
    </row>
    <row r="108" spans="1:5" ht="16.5" x14ac:dyDescent="0.25">
      <c r="A108" s="22" t="s">
        <v>5</v>
      </c>
      <c r="B108" s="121">
        <v>4858.6000000000004</v>
      </c>
      <c r="C108" s="121">
        <v>4858.07</v>
      </c>
      <c r="D108" s="120">
        <f t="shared" si="21"/>
        <v>99.989091507841749</v>
      </c>
      <c r="E108" s="18"/>
    </row>
    <row r="109" spans="1:5" ht="16.5" x14ac:dyDescent="0.25">
      <c r="A109" s="22" t="s">
        <v>11</v>
      </c>
      <c r="B109" s="120">
        <v>0</v>
      </c>
      <c r="C109" s="120">
        <v>0</v>
      </c>
      <c r="D109" s="120">
        <f t="shared" si="21"/>
        <v>0</v>
      </c>
      <c r="E109" s="18"/>
    </row>
    <row r="110" spans="1:5" s="3" customFormat="1" ht="16.5" x14ac:dyDescent="0.25">
      <c r="A110" s="68" t="s">
        <v>6</v>
      </c>
      <c r="B110" s="119">
        <f>SUM(B111:B114)</f>
        <v>65229.440000000002</v>
      </c>
      <c r="C110" s="119">
        <f>SUM(C111:C114)</f>
        <v>64268.34</v>
      </c>
      <c r="D110" s="119">
        <f t="shared" ref="D110:D111" si="22">IFERROR(C110/B110*100,0)</f>
        <v>98.526585541743103</v>
      </c>
      <c r="E110" s="31"/>
    </row>
    <row r="111" spans="1:5" s="4" customFormat="1" ht="26.25" customHeight="1" x14ac:dyDescent="0.25">
      <c r="A111" s="21" t="s">
        <v>10</v>
      </c>
      <c r="B111" s="121">
        <f t="shared" ref="B111:C114" si="23">B95+B101+B106</f>
        <v>0</v>
      </c>
      <c r="C111" s="121">
        <f t="shared" si="23"/>
        <v>0</v>
      </c>
      <c r="D111" s="120">
        <f t="shared" si="22"/>
        <v>0</v>
      </c>
      <c r="E111" s="30"/>
    </row>
    <row r="112" spans="1:5" s="3" customFormat="1" ht="16.5" x14ac:dyDescent="0.25">
      <c r="A112" s="22" t="s">
        <v>4</v>
      </c>
      <c r="B112" s="121">
        <f>B96+B102+B107</f>
        <v>4668.93</v>
      </c>
      <c r="C112" s="121">
        <f>C96+C102+C107</f>
        <v>4598.24</v>
      </c>
      <c r="D112" s="120">
        <f t="shared" si="21"/>
        <v>98.485948600642956</v>
      </c>
      <c r="E112" s="22"/>
    </row>
    <row r="113" spans="1:5" s="4" customFormat="1" ht="16.5" x14ac:dyDescent="0.25">
      <c r="A113" s="22" t="s">
        <v>5</v>
      </c>
      <c r="B113" s="121">
        <f>B97+B103+B108</f>
        <v>60560.51</v>
      </c>
      <c r="C113" s="121">
        <f>C97+C103+C108</f>
        <v>59670.1</v>
      </c>
      <c r="D113" s="120">
        <f t="shared" si="21"/>
        <v>98.52971845844759</v>
      </c>
      <c r="E113" s="22"/>
    </row>
    <row r="114" spans="1:5" ht="16.5" x14ac:dyDescent="0.25">
      <c r="A114" s="22" t="s">
        <v>11</v>
      </c>
      <c r="B114" s="121">
        <f t="shared" si="23"/>
        <v>0</v>
      </c>
      <c r="C114" s="121">
        <f t="shared" si="23"/>
        <v>0</v>
      </c>
      <c r="D114" s="120">
        <f t="shared" si="21"/>
        <v>0</v>
      </c>
      <c r="E114" s="22"/>
    </row>
    <row r="115" spans="1:5" ht="21.75" customHeight="1" x14ac:dyDescent="0.25">
      <c r="A115" s="169" t="s">
        <v>263</v>
      </c>
      <c r="B115" s="170"/>
      <c r="C115" s="170"/>
      <c r="D115" s="170"/>
      <c r="E115" s="171"/>
    </row>
    <row r="116" spans="1:5" s="3" customFormat="1" ht="51.75" customHeight="1" x14ac:dyDescent="0.25">
      <c r="A116" s="23" t="s">
        <v>55</v>
      </c>
      <c r="B116" s="124">
        <f>B132+B137+B142+B117+B122+B127</f>
        <v>176006.47899999999</v>
      </c>
      <c r="C116" s="124">
        <f>C132+C137+C142+C117+C122+C127</f>
        <v>175863.06900000002</v>
      </c>
      <c r="D116" s="118">
        <f>IFERROR(C116/B116*100,0)</f>
        <v>99.918520044935406</v>
      </c>
      <c r="E116" s="18"/>
    </row>
    <row r="117" spans="1:5" s="3" customFormat="1" ht="51.75" customHeight="1" x14ac:dyDescent="0.25">
      <c r="A117" s="23" t="s">
        <v>185</v>
      </c>
      <c r="B117" s="124">
        <f>B118+B119+B120</f>
        <v>100</v>
      </c>
      <c r="C117" s="124">
        <f>C118+C119+C120</f>
        <v>100</v>
      </c>
      <c r="D117" s="119">
        <f>IFERROR(C117/B117*100,0)</f>
        <v>100</v>
      </c>
      <c r="E117" s="18"/>
    </row>
    <row r="118" spans="1:5" s="3" customFormat="1" ht="16.5" x14ac:dyDescent="0.25">
      <c r="A118" s="82" t="s">
        <v>8</v>
      </c>
      <c r="B118" s="124">
        <v>0</v>
      </c>
      <c r="C118" s="124">
        <v>0</v>
      </c>
      <c r="D118" s="118">
        <f t="shared" ref="D118:D121" si="24">IFERROR(C118/B118*100,0)</f>
        <v>0</v>
      </c>
      <c r="E118" s="18"/>
    </row>
    <row r="119" spans="1:5" s="3" customFormat="1" ht="16.5" x14ac:dyDescent="0.25">
      <c r="A119" s="83" t="s">
        <v>4</v>
      </c>
      <c r="B119" s="124">
        <v>0</v>
      </c>
      <c r="C119" s="124">
        <v>0</v>
      </c>
      <c r="D119" s="118">
        <f t="shared" si="24"/>
        <v>0</v>
      </c>
      <c r="E119" s="18"/>
    </row>
    <row r="120" spans="1:5" s="3" customFormat="1" ht="16.5" x14ac:dyDescent="0.25">
      <c r="A120" s="83" t="s">
        <v>5</v>
      </c>
      <c r="B120" s="124">
        <v>100</v>
      </c>
      <c r="C120" s="124">
        <v>100</v>
      </c>
      <c r="D120" s="118">
        <f t="shared" si="24"/>
        <v>100</v>
      </c>
      <c r="E120" s="18"/>
    </row>
    <row r="121" spans="1:5" s="3" customFormat="1" ht="16.5" x14ac:dyDescent="0.25">
      <c r="A121" s="20" t="s">
        <v>7</v>
      </c>
      <c r="B121" s="124">
        <v>0</v>
      </c>
      <c r="C121" s="124">
        <v>0</v>
      </c>
      <c r="D121" s="118">
        <f t="shared" si="24"/>
        <v>0</v>
      </c>
      <c r="E121" s="18"/>
    </row>
    <row r="122" spans="1:5" s="3" customFormat="1" ht="51.75" customHeight="1" x14ac:dyDescent="0.25">
      <c r="A122" s="23" t="s">
        <v>186</v>
      </c>
      <c r="B122" s="124">
        <f>B123+B124+B125</f>
        <v>150</v>
      </c>
      <c r="C122" s="124">
        <f>C123+C124+C125</f>
        <v>150</v>
      </c>
      <c r="D122" s="119">
        <f>IFERROR(C122/B122*100,0)</f>
        <v>100</v>
      </c>
      <c r="E122" s="22" t="s">
        <v>288</v>
      </c>
    </row>
    <row r="123" spans="1:5" s="3" customFormat="1" ht="16.5" x14ac:dyDescent="0.25">
      <c r="A123" s="82" t="s">
        <v>8</v>
      </c>
      <c r="B123" s="124">
        <v>0</v>
      </c>
      <c r="C123" s="124">
        <v>0</v>
      </c>
      <c r="D123" s="118">
        <f t="shared" ref="D123:D126" si="25">IFERROR(C123/B123*100,0)</f>
        <v>0</v>
      </c>
      <c r="E123" s="18"/>
    </row>
    <row r="124" spans="1:5" s="3" customFormat="1" ht="16.5" x14ac:dyDescent="0.25">
      <c r="A124" s="83" t="s">
        <v>4</v>
      </c>
      <c r="B124" s="124">
        <v>104.8</v>
      </c>
      <c r="C124" s="124">
        <v>104.8</v>
      </c>
      <c r="D124" s="118">
        <f t="shared" si="25"/>
        <v>100</v>
      </c>
      <c r="E124" s="18"/>
    </row>
    <row r="125" spans="1:5" s="3" customFormat="1" ht="16.5" x14ac:dyDescent="0.25">
      <c r="A125" s="83" t="s">
        <v>5</v>
      </c>
      <c r="B125" s="124">
        <v>45.2</v>
      </c>
      <c r="C125" s="124">
        <v>45.2</v>
      </c>
      <c r="D125" s="118">
        <f t="shared" si="25"/>
        <v>100</v>
      </c>
      <c r="E125" s="18"/>
    </row>
    <row r="126" spans="1:5" s="3" customFormat="1" ht="16.5" x14ac:dyDescent="0.25">
      <c r="A126" s="20" t="s">
        <v>7</v>
      </c>
      <c r="B126" s="124">
        <v>0</v>
      </c>
      <c r="C126" s="124">
        <v>0</v>
      </c>
      <c r="D126" s="118">
        <f t="shared" si="25"/>
        <v>0</v>
      </c>
      <c r="E126" s="18"/>
    </row>
    <row r="127" spans="1:5" s="3" customFormat="1" ht="51.75" customHeight="1" x14ac:dyDescent="0.25">
      <c r="A127" s="23" t="s">
        <v>187</v>
      </c>
      <c r="B127" s="124">
        <f>B128+B129+B130</f>
        <v>347.1</v>
      </c>
      <c r="C127" s="124">
        <f>C128+C129+C130</f>
        <v>347.1</v>
      </c>
      <c r="D127" s="119">
        <f>IFERROR(C127/B127*100,0)</f>
        <v>100</v>
      </c>
      <c r="E127" s="22" t="s">
        <v>235</v>
      </c>
    </row>
    <row r="128" spans="1:5" s="3" customFormat="1" ht="16.5" x14ac:dyDescent="0.25">
      <c r="A128" s="82" t="s">
        <v>8</v>
      </c>
      <c r="B128" s="124">
        <v>0</v>
      </c>
      <c r="C128" s="124">
        <v>0</v>
      </c>
      <c r="D128" s="118">
        <f t="shared" ref="D128:D131" si="26">IFERROR(C128/B128*100,0)</f>
        <v>0</v>
      </c>
      <c r="E128" s="18"/>
    </row>
    <row r="129" spans="1:5" s="3" customFormat="1" ht="16.5" x14ac:dyDescent="0.25">
      <c r="A129" s="83" t="s">
        <v>4</v>
      </c>
      <c r="B129" s="124">
        <v>242.6</v>
      </c>
      <c r="C129" s="124">
        <v>242.6</v>
      </c>
      <c r="D129" s="118">
        <f t="shared" si="26"/>
        <v>100</v>
      </c>
      <c r="E129" s="18"/>
    </row>
    <row r="130" spans="1:5" s="3" customFormat="1" ht="16.5" x14ac:dyDescent="0.25">
      <c r="A130" s="83" t="s">
        <v>5</v>
      </c>
      <c r="B130" s="124">
        <v>104.5</v>
      </c>
      <c r="C130" s="124">
        <v>104.5</v>
      </c>
      <c r="D130" s="118">
        <f t="shared" si="26"/>
        <v>100</v>
      </c>
      <c r="E130" s="18"/>
    </row>
    <row r="131" spans="1:5" s="3" customFormat="1" ht="16.5" x14ac:dyDescent="0.25">
      <c r="A131" s="20" t="s">
        <v>7</v>
      </c>
      <c r="B131" s="124">
        <v>0</v>
      </c>
      <c r="C131" s="124">
        <v>0</v>
      </c>
      <c r="D131" s="118">
        <f t="shared" si="26"/>
        <v>0</v>
      </c>
      <c r="E131" s="18"/>
    </row>
    <row r="132" spans="1:5" s="8" customFormat="1" ht="150" customHeight="1" x14ac:dyDescent="0.25">
      <c r="A132" s="81" t="s">
        <v>105</v>
      </c>
      <c r="B132" s="117">
        <f>SUM(B133:B136)</f>
        <v>76251.499000000011</v>
      </c>
      <c r="C132" s="117">
        <f>SUM(C133:C136)</f>
        <v>76251.457000000009</v>
      </c>
      <c r="D132" s="119">
        <f>IFERROR(C132/B132*100,0)</f>
        <v>99.99994491911562</v>
      </c>
      <c r="E132" s="22" t="s">
        <v>289</v>
      </c>
    </row>
    <row r="133" spans="1:5" s="4" customFormat="1" ht="20.25" customHeight="1" x14ac:dyDescent="0.25">
      <c r="A133" s="82" t="s">
        <v>8</v>
      </c>
      <c r="B133" s="121">
        <v>105.21</v>
      </c>
      <c r="C133" s="121">
        <v>105.21</v>
      </c>
      <c r="D133" s="120">
        <f>IFERROR(C133/B133*100,0)</f>
        <v>100</v>
      </c>
      <c r="E133" s="29"/>
    </row>
    <row r="134" spans="1:5" s="4" customFormat="1" ht="16.5" x14ac:dyDescent="0.25">
      <c r="A134" s="83" t="s">
        <v>4</v>
      </c>
      <c r="B134" s="121">
        <v>519.68899999999996</v>
      </c>
      <c r="C134" s="121">
        <v>519.68899999999996</v>
      </c>
      <c r="D134" s="120">
        <f t="shared" ref="D134:D136" si="27">IFERROR(C134/B134*100,0)</f>
        <v>100</v>
      </c>
      <c r="E134" s="29"/>
    </row>
    <row r="135" spans="1:5" s="4" customFormat="1" ht="16.5" x14ac:dyDescent="0.25">
      <c r="A135" s="83" t="s">
        <v>5</v>
      </c>
      <c r="B135" s="121">
        <v>75626.600000000006</v>
      </c>
      <c r="C135" s="121">
        <v>75626.558000000005</v>
      </c>
      <c r="D135" s="120">
        <f t="shared" si="27"/>
        <v>99.999944463984889</v>
      </c>
      <c r="E135" s="18"/>
    </row>
    <row r="136" spans="1:5" s="4" customFormat="1" ht="18.75" customHeight="1" x14ac:dyDescent="0.25">
      <c r="A136" s="20" t="s">
        <v>7</v>
      </c>
      <c r="B136" s="121">
        <v>0</v>
      </c>
      <c r="C136" s="121">
        <v>0</v>
      </c>
      <c r="D136" s="120">
        <f t="shared" si="27"/>
        <v>0</v>
      </c>
      <c r="E136" s="33"/>
    </row>
    <row r="137" spans="1:5" s="12" customFormat="1" ht="189.75" customHeight="1" x14ac:dyDescent="0.25">
      <c r="A137" s="81" t="s">
        <v>106</v>
      </c>
      <c r="B137" s="117">
        <f>SUM(B138:B141)</f>
        <v>73652.800000000003</v>
      </c>
      <c r="C137" s="117">
        <f>SUM(C138:C141)</f>
        <v>73652.800000000003</v>
      </c>
      <c r="D137" s="119">
        <f>IFERROR(C137/B137*100,0)</f>
        <v>100</v>
      </c>
      <c r="E137" s="146" t="s">
        <v>258</v>
      </c>
    </row>
    <row r="138" spans="1:5" s="4" customFormat="1" ht="20.25" customHeight="1" x14ac:dyDescent="0.25">
      <c r="A138" s="82" t="s">
        <v>8</v>
      </c>
      <c r="B138" s="121">
        <v>0</v>
      </c>
      <c r="C138" s="121">
        <v>0</v>
      </c>
      <c r="D138" s="120">
        <f>IFERROR(C138/B138*100,0)</f>
        <v>0</v>
      </c>
      <c r="E138" s="29"/>
    </row>
    <row r="139" spans="1:5" s="6" customFormat="1" ht="17.25" customHeight="1" x14ac:dyDescent="0.25">
      <c r="A139" s="83" t="s">
        <v>4</v>
      </c>
      <c r="B139" s="121">
        <v>0</v>
      </c>
      <c r="C139" s="121">
        <v>0</v>
      </c>
      <c r="D139" s="120">
        <f t="shared" ref="D139:D141" si="28">IFERROR(C139/B139*100,0)</f>
        <v>0</v>
      </c>
      <c r="E139" s="18"/>
    </row>
    <row r="140" spans="1:5" s="4" customFormat="1" ht="16.5" x14ac:dyDescent="0.25">
      <c r="A140" s="83" t="s">
        <v>5</v>
      </c>
      <c r="B140" s="121">
        <v>73652.800000000003</v>
      </c>
      <c r="C140" s="121">
        <v>73652.800000000003</v>
      </c>
      <c r="D140" s="120">
        <f t="shared" si="28"/>
        <v>100</v>
      </c>
      <c r="E140" s="18"/>
    </row>
    <row r="141" spans="1:5" s="4" customFormat="1" ht="18.75" customHeight="1" x14ac:dyDescent="0.25">
      <c r="A141" s="20" t="s">
        <v>7</v>
      </c>
      <c r="B141" s="121">
        <v>0</v>
      </c>
      <c r="C141" s="121">
        <v>0</v>
      </c>
      <c r="D141" s="120">
        <f t="shared" si="28"/>
        <v>0</v>
      </c>
      <c r="E141" s="33"/>
    </row>
    <row r="142" spans="1:5" s="12" customFormat="1" ht="95.25" customHeight="1" x14ac:dyDescent="0.25">
      <c r="A142" s="81" t="s">
        <v>107</v>
      </c>
      <c r="B142" s="117">
        <f>SUM(B143:B146)</f>
        <v>25505.079999999998</v>
      </c>
      <c r="C142" s="117">
        <f>SUM(C143:C146)</f>
        <v>25361.712</v>
      </c>
      <c r="D142" s="140">
        <f>IFERROR(C142/B142*100,0)</f>
        <v>99.437884531238481</v>
      </c>
      <c r="E142" s="22" t="s">
        <v>236</v>
      </c>
    </row>
    <row r="143" spans="1:5" s="4" customFormat="1" ht="20.25" customHeight="1" x14ac:dyDescent="0.25">
      <c r="A143" s="82" t="s">
        <v>8</v>
      </c>
      <c r="B143" s="121">
        <v>0</v>
      </c>
      <c r="C143" s="121">
        <v>0</v>
      </c>
      <c r="D143" s="120">
        <f>IFERROR(C143/B143*100,0)</f>
        <v>0</v>
      </c>
      <c r="E143" s="29"/>
    </row>
    <row r="144" spans="1:5" s="12" customFormat="1" ht="18" customHeight="1" x14ac:dyDescent="0.25">
      <c r="A144" s="83" t="s">
        <v>4</v>
      </c>
      <c r="B144" s="121">
        <v>0</v>
      </c>
      <c r="C144" s="121">
        <v>0</v>
      </c>
      <c r="D144" s="120">
        <f t="shared" ref="D144:D146" si="29">IFERROR(C144/B144*100,0)</f>
        <v>0</v>
      </c>
      <c r="E144" s="18"/>
    </row>
    <row r="145" spans="1:5" s="12" customFormat="1" ht="18" customHeight="1" x14ac:dyDescent="0.25">
      <c r="A145" s="83" t="s">
        <v>5</v>
      </c>
      <c r="B145" s="121">
        <v>25399.8</v>
      </c>
      <c r="C145" s="121">
        <v>25256.432000000001</v>
      </c>
      <c r="D145" s="120">
        <f t="shared" si="29"/>
        <v>99.43555461066623</v>
      </c>
      <c r="E145" s="18"/>
    </row>
    <row r="146" spans="1:5" s="4" customFormat="1" ht="18.75" customHeight="1" x14ac:dyDescent="0.25">
      <c r="A146" s="20" t="s">
        <v>7</v>
      </c>
      <c r="B146" s="121">
        <v>105.28</v>
      </c>
      <c r="C146" s="121">
        <v>105.28</v>
      </c>
      <c r="D146" s="120">
        <f t="shared" si="29"/>
        <v>100</v>
      </c>
      <c r="E146" s="33"/>
    </row>
    <row r="147" spans="1:5" s="12" customFormat="1" ht="75.75" customHeight="1" x14ac:dyDescent="0.25">
      <c r="A147" s="81" t="s">
        <v>188</v>
      </c>
      <c r="B147" s="117">
        <f>SUM(B148:B151)</f>
        <v>114599.8</v>
      </c>
      <c r="C147" s="117">
        <f>SUM(C148:C151)</f>
        <v>112068.558</v>
      </c>
      <c r="D147" s="140">
        <f>IFERROR(C147/B147*100,0)</f>
        <v>97.791233492554085</v>
      </c>
      <c r="E147" s="22" t="s">
        <v>239</v>
      </c>
    </row>
    <row r="148" spans="1:5" s="4" customFormat="1" ht="20.25" customHeight="1" x14ac:dyDescent="0.25">
      <c r="A148" s="82" t="s">
        <v>8</v>
      </c>
      <c r="B148" s="121">
        <v>0</v>
      </c>
      <c r="C148" s="121">
        <v>0</v>
      </c>
      <c r="D148" s="120">
        <f>IFERROR(C148/B148*100,0)</f>
        <v>0</v>
      </c>
      <c r="E148" s="29"/>
    </row>
    <row r="149" spans="1:5" s="12" customFormat="1" ht="18" customHeight="1" x14ac:dyDescent="0.25">
      <c r="A149" s="83" t="s">
        <v>4</v>
      </c>
      <c r="B149" s="121">
        <v>0</v>
      </c>
      <c r="C149" s="121">
        <v>0</v>
      </c>
      <c r="D149" s="120">
        <f t="shared" ref="D149:D151" si="30">IFERROR(C149/B149*100,0)</f>
        <v>0</v>
      </c>
      <c r="E149" s="18"/>
    </row>
    <row r="150" spans="1:5" s="12" customFormat="1" ht="18" customHeight="1" x14ac:dyDescent="0.25">
      <c r="A150" s="83" t="s">
        <v>5</v>
      </c>
      <c r="B150" s="121">
        <v>114599.8</v>
      </c>
      <c r="C150" s="121">
        <v>112068.558</v>
      </c>
      <c r="D150" s="120">
        <f t="shared" si="30"/>
        <v>97.791233492554085</v>
      </c>
      <c r="E150" s="18"/>
    </row>
    <row r="151" spans="1:5" s="4" customFormat="1" ht="18.75" customHeight="1" x14ac:dyDescent="0.25">
      <c r="A151" s="20" t="s">
        <v>7</v>
      </c>
      <c r="B151" s="121">
        <v>0</v>
      </c>
      <c r="C151" s="121">
        <v>0</v>
      </c>
      <c r="D151" s="120">
        <f t="shared" si="30"/>
        <v>0</v>
      </c>
      <c r="E151" s="33"/>
    </row>
    <row r="152" spans="1:5" s="4" customFormat="1" ht="66" x14ac:dyDescent="0.25">
      <c r="A152" s="95" t="s">
        <v>56</v>
      </c>
      <c r="B152" s="124">
        <f>B153+B158</f>
        <v>176470.2</v>
      </c>
      <c r="C152" s="124">
        <f>C153+C158</f>
        <v>175778.08900000001</v>
      </c>
      <c r="D152" s="118">
        <f>IFERROR(C152/B152*100,0)</f>
        <v>99.607802903833047</v>
      </c>
      <c r="E152" s="18"/>
    </row>
    <row r="153" spans="1:5" s="12" customFormat="1" ht="144" customHeight="1" x14ac:dyDescent="0.25">
      <c r="A153" s="81" t="s">
        <v>25</v>
      </c>
      <c r="B153" s="117">
        <f>SUM(B154:B157)</f>
        <v>373.1</v>
      </c>
      <c r="C153" s="117">
        <f>SUM(C154:C157)</f>
        <v>305.10000000000002</v>
      </c>
      <c r="D153" s="122">
        <f>IFERROR(C153/B153*100,0)</f>
        <v>81.774323237737875</v>
      </c>
      <c r="E153" s="22" t="s">
        <v>240</v>
      </c>
    </row>
    <row r="154" spans="1:5" s="4" customFormat="1" ht="20.25" customHeight="1" x14ac:dyDescent="0.25">
      <c r="A154" s="82" t="s">
        <v>8</v>
      </c>
      <c r="B154" s="121">
        <v>0</v>
      </c>
      <c r="C154" s="121">
        <v>0</v>
      </c>
      <c r="D154" s="120">
        <f>IFERROR(C154/B154*100,0)</f>
        <v>0</v>
      </c>
      <c r="E154" s="29"/>
    </row>
    <row r="155" spans="1:5" s="12" customFormat="1" ht="18" customHeight="1" x14ac:dyDescent="0.25">
      <c r="A155" s="83" t="s">
        <v>4</v>
      </c>
      <c r="B155" s="121">
        <v>0</v>
      </c>
      <c r="C155" s="121">
        <v>0</v>
      </c>
      <c r="D155" s="120">
        <f t="shared" ref="D155:D157" si="31">IFERROR(C155/B155*100,0)</f>
        <v>0</v>
      </c>
      <c r="E155" s="18"/>
    </row>
    <row r="156" spans="1:5" s="12" customFormat="1" ht="18" customHeight="1" x14ac:dyDescent="0.25">
      <c r="A156" s="83" t="s">
        <v>5</v>
      </c>
      <c r="B156" s="121">
        <v>373.1</v>
      </c>
      <c r="C156" s="121">
        <v>305.10000000000002</v>
      </c>
      <c r="D156" s="120">
        <f t="shared" si="31"/>
        <v>81.774323237737875</v>
      </c>
      <c r="E156" s="18"/>
    </row>
    <row r="157" spans="1:5" s="4" customFormat="1" ht="18.75" customHeight="1" x14ac:dyDescent="0.25">
      <c r="A157" s="20" t="s">
        <v>7</v>
      </c>
      <c r="B157" s="121">
        <v>0</v>
      </c>
      <c r="C157" s="121">
        <v>0</v>
      </c>
      <c r="D157" s="120">
        <f t="shared" si="31"/>
        <v>0</v>
      </c>
      <c r="E157" s="33"/>
    </row>
    <row r="158" spans="1:5" s="12" customFormat="1" ht="215.25" customHeight="1" x14ac:dyDescent="0.25">
      <c r="A158" s="81" t="s">
        <v>26</v>
      </c>
      <c r="B158" s="117">
        <f>SUM(B159:B162)</f>
        <v>176097.1</v>
      </c>
      <c r="C158" s="117">
        <f>SUM(C159:C162)</f>
        <v>175472.989</v>
      </c>
      <c r="D158" s="140">
        <f>IFERROR(C158/B158*100,0)</f>
        <v>99.645587008531095</v>
      </c>
      <c r="E158" s="22" t="s">
        <v>290</v>
      </c>
    </row>
    <row r="159" spans="1:5" s="4" customFormat="1" ht="20.25" customHeight="1" x14ac:dyDescent="0.25">
      <c r="A159" s="82" t="s">
        <v>8</v>
      </c>
      <c r="B159" s="121">
        <v>0</v>
      </c>
      <c r="C159" s="121">
        <v>0</v>
      </c>
      <c r="D159" s="120">
        <f>IFERROR(C159/B159*100,0)</f>
        <v>0</v>
      </c>
      <c r="E159" s="29"/>
    </row>
    <row r="160" spans="1:5" s="12" customFormat="1" ht="21" customHeight="1" x14ac:dyDescent="0.25">
      <c r="A160" s="83" t="s">
        <v>4</v>
      </c>
      <c r="B160" s="121">
        <v>0</v>
      </c>
      <c r="C160" s="121">
        <v>0</v>
      </c>
      <c r="D160" s="120">
        <f t="shared" ref="D160:D162" si="32">IFERROR(C160/B160*100,0)</f>
        <v>0</v>
      </c>
      <c r="E160" s="18"/>
    </row>
    <row r="161" spans="1:5" s="4" customFormat="1" ht="16.5" x14ac:dyDescent="0.25">
      <c r="A161" s="83" t="s">
        <v>5</v>
      </c>
      <c r="B161" s="121">
        <v>169583.1</v>
      </c>
      <c r="C161" s="121">
        <v>168958.989</v>
      </c>
      <c r="D161" s="120">
        <f t="shared" si="32"/>
        <v>99.63197335111812</v>
      </c>
      <c r="E161" s="18"/>
    </row>
    <row r="162" spans="1:5" s="3" customFormat="1" ht="16.5" x14ac:dyDescent="0.25">
      <c r="A162" s="82" t="s">
        <v>7</v>
      </c>
      <c r="B162" s="121">
        <v>6514</v>
      </c>
      <c r="C162" s="121">
        <v>6514</v>
      </c>
      <c r="D162" s="120">
        <f t="shared" si="32"/>
        <v>100</v>
      </c>
      <c r="E162" s="16"/>
    </row>
    <row r="163" spans="1:5" s="3" customFormat="1" ht="69.75" customHeight="1" x14ac:dyDescent="0.25">
      <c r="A163" s="23" t="s">
        <v>57</v>
      </c>
      <c r="B163" s="124">
        <f>B164+B169+B174</f>
        <v>78278.59</v>
      </c>
      <c r="C163" s="124">
        <f>C164+C169+C174</f>
        <v>74968.365999999995</v>
      </c>
      <c r="D163" s="118">
        <f>IFERROR(C163/B163*100,0)</f>
        <v>95.771226845041539</v>
      </c>
      <c r="E163" s="18"/>
    </row>
    <row r="164" spans="1:5" s="12" customFormat="1" ht="51.75" customHeight="1" x14ac:dyDescent="0.25">
      <c r="A164" s="81" t="s">
        <v>45</v>
      </c>
      <c r="B164" s="117">
        <f>SUM(B165:B168)</f>
        <v>21455.9</v>
      </c>
      <c r="C164" s="117">
        <f>SUM(C165:C168)</f>
        <v>20923.349000000002</v>
      </c>
      <c r="D164" s="140">
        <f>IFERROR(C164/B164*100,0)</f>
        <v>97.517927469833481</v>
      </c>
      <c r="E164" s="22" t="s">
        <v>241</v>
      </c>
    </row>
    <row r="165" spans="1:5" s="4" customFormat="1" ht="20.25" customHeight="1" x14ac:dyDescent="0.25">
      <c r="A165" s="82" t="s">
        <v>8</v>
      </c>
      <c r="B165" s="121">
        <v>0</v>
      </c>
      <c r="C165" s="121">
        <v>0</v>
      </c>
      <c r="D165" s="120">
        <f>IFERROR(C165/B165*100,0)</f>
        <v>0</v>
      </c>
      <c r="E165" s="29"/>
    </row>
    <row r="166" spans="1:5" s="12" customFormat="1" ht="21" customHeight="1" x14ac:dyDescent="0.25">
      <c r="A166" s="83" t="s">
        <v>4</v>
      </c>
      <c r="B166" s="121">
        <v>227.99</v>
      </c>
      <c r="C166" s="121">
        <v>227.99</v>
      </c>
      <c r="D166" s="120">
        <f t="shared" ref="D166:D168" si="33">IFERROR(C166/B166*100,0)</f>
        <v>100</v>
      </c>
      <c r="E166" s="18"/>
    </row>
    <row r="167" spans="1:5" s="4" customFormat="1" ht="16.5" x14ac:dyDescent="0.25">
      <c r="A167" s="83" t="s">
        <v>5</v>
      </c>
      <c r="B167" s="121">
        <v>21227.91</v>
      </c>
      <c r="C167" s="121">
        <v>20695.359</v>
      </c>
      <c r="D167" s="120">
        <f t="shared" si="33"/>
        <v>97.491269748175867</v>
      </c>
      <c r="E167" s="18"/>
    </row>
    <row r="168" spans="1:5" s="4" customFormat="1" ht="18.75" customHeight="1" x14ac:dyDescent="0.25">
      <c r="A168" s="20" t="s">
        <v>7</v>
      </c>
      <c r="B168" s="121">
        <v>0</v>
      </c>
      <c r="C168" s="121">
        <v>0</v>
      </c>
      <c r="D168" s="120">
        <f t="shared" si="33"/>
        <v>0</v>
      </c>
      <c r="E168" s="33"/>
    </row>
    <row r="169" spans="1:5" s="12" customFormat="1" ht="37.5" customHeight="1" x14ac:dyDescent="0.25">
      <c r="A169" s="81" t="s">
        <v>27</v>
      </c>
      <c r="B169" s="117">
        <f>SUM(B170:B173)</f>
        <v>74</v>
      </c>
      <c r="C169" s="117">
        <f>SUM(C170:C173)</f>
        <v>73.998999999999995</v>
      </c>
      <c r="D169" s="119">
        <f>IFERROR(C169/B169*100,0)</f>
        <v>99.99864864864864</v>
      </c>
      <c r="E169" s="143" t="s">
        <v>242</v>
      </c>
    </row>
    <row r="170" spans="1:5" s="4" customFormat="1" ht="20.25" customHeight="1" x14ac:dyDescent="0.25">
      <c r="A170" s="82" t="s">
        <v>8</v>
      </c>
      <c r="B170" s="121">
        <v>0</v>
      </c>
      <c r="C170" s="121">
        <v>0</v>
      </c>
      <c r="D170" s="120">
        <f>IFERROR(C170/B170*100,0)</f>
        <v>0</v>
      </c>
      <c r="E170" s="29"/>
    </row>
    <row r="171" spans="1:5" s="12" customFormat="1" ht="21" customHeight="1" x14ac:dyDescent="0.25">
      <c r="A171" s="83" t="s">
        <v>4</v>
      </c>
      <c r="B171" s="121">
        <v>74</v>
      </c>
      <c r="C171" s="121">
        <v>73.998999999999995</v>
      </c>
      <c r="D171" s="120">
        <f t="shared" ref="D171:D173" si="34">IFERROR(C171/B171*100,0)</f>
        <v>99.99864864864864</v>
      </c>
      <c r="E171" s="18"/>
    </row>
    <row r="172" spans="1:5" s="4" customFormat="1" ht="16.5" x14ac:dyDescent="0.25">
      <c r="A172" s="83" t="s">
        <v>5</v>
      </c>
      <c r="B172" s="121">
        <v>0</v>
      </c>
      <c r="C172" s="121">
        <v>0</v>
      </c>
      <c r="D172" s="120">
        <f t="shared" si="34"/>
        <v>0</v>
      </c>
      <c r="E172" s="18"/>
    </row>
    <row r="173" spans="1:5" s="4" customFormat="1" ht="18.75" customHeight="1" x14ac:dyDescent="0.25">
      <c r="A173" s="20" t="s">
        <v>7</v>
      </c>
      <c r="B173" s="121">
        <v>0</v>
      </c>
      <c r="C173" s="121">
        <v>0</v>
      </c>
      <c r="D173" s="120">
        <f t="shared" si="34"/>
        <v>0</v>
      </c>
      <c r="E173" s="33"/>
    </row>
    <row r="174" spans="1:5" s="12" customFormat="1" ht="78" customHeight="1" x14ac:dyDescent="0.25">
      <c r="A174" s="81" t="s">
        <v>28</v>
      </c>
      <c r="B174" s="117">
        <f>SUM(B175:B178)</f>
        <v>56748.69</v>
      </c>
      <c r="C174" s="117">
        <f>SUM(C175:C178)</f>
        <v>53971.017999999996</v>
      </c>
      <c r="D174" s="140">
        <f>IFERROR(C174/B174*100,0)</f>
        <v>95.105310801007022</v>
      </c>
      <c r="E174" s="22" t="s">
        <v>243</v>
      </c>
    </row>
    <row r="175" spans="1:5" s="4" customFormat="1" ht="20.25" customHeight="1" x14ac:dyDescent="0.25">
      <c r="A175" s="82" t="s">
        <v>8</v>
      </c>
      <c r="B175" s="121">
        <v>0</v>
      </c>
      <c r="C175" s="121">
        <v>0</v>
      </c>
      <c r="D175" s="120">
        <f>IFERROR(C175/B175*100,0)</f>
        <v>0</v>
      </c>
      <c r="E175" s="29"/>
    </row>
    <row r="176" spans="1:5" s="12" customFormat="1" ht="21" customHeight="1" x14ac:dyDescent="0.25">
      <c r="A176" s="83" t="s">
        <v>4</v>
      </c>
      <c r="B176" s="121">
        <v>0</v>
      </c>
      <c r="C176" s="121">
        <v>0</v>
      </c>
      <c r="D176" s="120">
        <f t="shared" ref="D176:D178" si="35">IFERROR(C176/B176*100,0)</f>
        <v>0</v>
      </c>
      <c r="E176" s="18"/>
    </row>
    <row r="177" spans="1:5" s="4" customFormat="1" ht="16.5" x14ac:dyDescent="0.25">
      <c r="A177" s="83" t="s">
        <v>5</v>
      </c>
      <c r="B177" s="121">
        <v>56748.69</v>
      </c>
      <c r="C177" s="121">
        <v>53971.017999999996</v>
      </c>
      <c r="D177" s="120">
        <f t="shared" si="35"/>
        <v>95.105310801007022</v>
      </c>
      <c r="E177" s="18"/>
    </row>
    <row r="178" spans="1:5" s="4" customFormat="1" ht="18.75" customHeight="1" x14ac:dyDescent="0.25">
      <c r="A178" s="20" t="s">
        <v>7</v>
      </c>
      <c r="B178" s="121">
        <v>0</v>
      </c>
      <c r="C178" s="121">
        <v>0</v>
      </c>
      <c r="D178" s="120">
        <f t="shared" si="35"/>
        <v>0</v>
      </c>
      <c r="E178" s="33"/>
    </row>
    <row r="179" spans="1:5" s="2" customFormat="1" ht="16.5" x14ac:dyDescent="0.25">
      <c r="A179" s="96" t="s">
        <v>58</v>
      </c>
      <c r="B179" s="124">
        <f>B180</f>
        <v>7056.83</v>
      </c>
      <c r="C179" s="124">
        <f>C180</f>
        <v>7056.83</v>
      </c>
      <c r="D179" s="118">
        <f>IFERROR(C179/B179*100,0)</f>
        <v>100</v>
      </c>
      <c r="E179" s="18"/>
    </row>
    <row r="180" spans="1:5" s="10" customFormat="1" ht="126.75" customHeight="1" x14ac:dyDescent="0.25">
      <c r="A180" s="81" t="s">
        <v>59</v>
      </c>
      <c r="B180" s="117">
        <f>SUM(B181:B184)</f>
        <v>7056.83</v>
      </c>
      <c r="C180" s="117">
        <f>SUM(C181:C184)</f>
        <v>7056.83</v>
      </c>
      <c r="D180" s="119">
        <f>IFERROR(C180/B180*100,0)</f>
        <v>100</v>
      </c>
      <c r="E180" s="18" t="s">
        <v>250</v>
      </c>
    </row>
    <row r="181" spans="1:5" s="4" customFormat="1" ht="20.25" customHeight="1" x14ac:dyDescent="0.25">
      <c r="A181" s="82" t="s">
        <v>8</v>
      </c>
      <c r="B181" s="121">
        <v>0</v>
      </c>
      <c r="C181" s="121">
        <v>0</v>
      </c>
      <c r="D181" s="120">
        <f>IFERROR(C181/B181*100,0)</f>
        <v>0</v>
      </c>
      <c r="E181" s="29"/>
    </row>
    <row r="182" spans="1:5" s="5" customFormat="1" ht="16.5" x14ac:dyDescent="0.25">
      <c r="A182" s="83" t="s">
        <v>4</v>
      </c>
      <c r="B182" s="121">
        <v>0</v>
      </c>
      <c r="C182" s="121">
        <v>0</v>
      </c>
      <c r="D182" s="120">
        <f t="shared" ref="D182:D184" si="36">IFERROR(C182/B182*100,0)</f>
        <v>0</v>
      </c>
      <c r="E182" s="18"/>
    </row>
    <row r="183" spans="1:5" ht="16.5" x14ac:dyDescent="0.25">
      <c r="A183" s="83" t="s">
        <v>5</v>
      </c>
      <c r="B183" s="121">
        <v>6937.8</v>
      </c>
      <c r="C183" s="121">
        <v>6937.8</v>
      </c>
      <c r="D183" s="120">
        <f t="shared" si="36"/>
        <v>100</v>
      </c>
      <c r="E183" s="18"/>
    </row>
    <row r="184" spans="1:5" s="4" customFormat="1" ht="18.75" customHeight="1" x14ac:dyDescent="0.25">
      <c r="A184" s="20" t="s">
        <v>7</v>
      </c>
      <c r="B184" s="121">
        <v>119.03</v>
      </c>
      <c r="C184" s="121">
        <v>119.03</v>
      </c>
      <c r="D184" s="120">
        <f t="shared" si="36"/>
        <v>100</v>
      </c>
      <c r="E184" s="33"/>
    </row>
    <row r="185" spans="1:5" s="3" customFormat="1" ht="16.5" x14ac:dyDescent="0.25">
      <c r="A185" s="68" t="s">
        <v>6</v>
      </c>
      <c r="B185" s="119">
        <f>SUM(B186:B189)</f>
        <v>552411.89900000009</v>
      </c>
      <c r="C185" s="119">
        <f>SUM(C186:C189)</f>
        <v>545734.91200000001</v>
      </c>
      <c r="D185" s="119">
        <f>IFERROR(C185/B185*100,0)</f>
        <v>98.791302828181827</v>
      </c>
      <c r="E185" s="52"/>
    </row>
    <row r="186" spans="1:5" s="6" customFormat="1" ht="16.5" x14ac:dyDescent="0.25">
      <c r="A186" s="22" t="s">
        <v>8</v>
      </c>
      <c r="B186" s="121">
        <f>B133+B138+B143+B154+B159+B165+B175+B181+B170</f>
        <v>105.21</v>
      </c>
      <c r="C186" s="121">
        <f>C133+C138+C143+C154+C159+C165+C175+C181+C170</f>
        <v>105.21</v>
      </c>
      <c r="D186" s="120">
        <f>IFERROR(C186/B186*100,0)</f>
        <v>100</v>
      </c>
      <c r="E186" s="29"/>
    </row>
    <row r="187" spans="1:5" s="3" customFormat="1" ht="16.5" x14ac:dyDescent="0.25">
      <c r="A187" s="22" t="s">
        <v>4</v>
      </c>
      <c r="B187" s="121">
        <f>B134+B139+B144+B155+B160+B166+B176+B182+B171+B119+B124+B129+B149</f>
        <v>1169.079</v>
      </c>
      <c r="C187" s="121">
        <f>C134+C139+C144+C155+C160+C166+C176+C182+C171+C119+C124+C129+C149</f>
        <v>1169.078</v>
      </c>
      <c r="D187" s="120">
        <f>IFERROR(C187/B187*100,0)</f>
        <v>99.999914462581231</v>
      </c>
      <c r="E187" s="17"/>
    </row>
    <row r="188" spans="1:5" s="3" customFormat="1" ht="16.5" x14ac:dyDescent="0.25">
      <c r="A188" s="22" t="s">
        <v>5</v>
      </c>
      <c r="B188" s="121">
        <f>B135+B140+B145+B156+B161+B167+B177+B183+B172+B120+B125+B130+B150</f>
        <v>544399.30000000005</v>
      </c>
      <c r="C188" s="121">
        <f>C135+C140+C145+C156+C161+C167+C177+C183+C172+C120+C125+C130+C150</f>
        <v>537722.31400000001</v>
      </c>
      <c r="D188" s="120">
        <f t="shared" ref="D188:D189" si="37">IFERROR(C188/B188*100,0)</f>
        <v>98.773513118036703</v>
      </c>
      <c r="E188" s="17"/>
    </row>
    <row r="189" spans="1:5" s="3" customFormat="1" ht="16.5" x14ac:dyDescent="0.25">
      <c r="A189" s="22" t="s">
        <v>7</v>
      </c>
      <c r="B189" s="121">
        <f>B136+B141+B146+B157+B162+B168+B178+B184+B173</f>
        <v>6738.3099999999995</v>
      </c>
      <c r="C189" s="121">
        <f>C136+C141+C146+C157+C162+C168+C178+C184+C173</f>
        <v>6738.3099999999995</v>
      </c>
      <c r="D189" s="120">
        <f t="shared" si="37"/>
        <v>100</v>
      </c>
      <c r="E189" s="16"/>
    </row>
    <row r="190" spans="1:5" s="2" customFormat="1" ht="20.25" customHeight="1" x14ac:dyDescent="0.25">
      <c r="A190" s="154" t="s">
        <v>264</v>
      </c>
      <c r="B190" s="155"/>
      <c r="C190" s="155"/>
      <c r="D190" s="155"/>
      <c r="E190" s="155"/>
    </row>
    <row r="191" spans="1:5" s="3" customFormat="1" ht="54.75" customHeight="1" x14ac:dyDescent="0.25">
      <c r="A191" s="87" t="s">
        <v>52</v>
      </c>
      <c r="B191" s="124">
        <f>B192+B207+B212+B202+B197</f>
        <v>382566.02899999998</v>
      </c>
      <c r="C191" s="124">
        <f>C192+C207+C212+C202+C197</f>
        <v>361920.93599999999</v>
      </c>
      <c r="D191" s="118">
        <f t="shared" ref="D191:D198" si="38">IFERROR(C191/B191*100,0)</f>
        <v>94.603521631556049</v>
      </c>
      <c r="E191" s="17"/>
    </row>
    <row r="192" spans="1:5" s="3" customFormat="1" ht="160.5" customHeight="1" x14ac:dyDescent="0.25">
      <c r="A192" s="87" t="s">
        <v>281</v>
      </c>
      <c r="B192" s="124">
        <f>SUM(B193:B196)</f>
        <v>15871.8</v>
      </c>
      <c r="C192" s="124">
        <f>SUM(C193:C196)</f>
        <v>15871.779999999999</v>
      </c>
      <c r="D192" s="119">
        <f t="shared" si="38"/>
        <v>99.999873990347652</v>
      </c>
      <c r="E192" s="94" t="s">
        <v>285</v>
      </c>
    </row>
    <row r="193" spans="1:5" s="3" customFormat="1" ht="16.5" x14ac:dyDescent="0.25">
      <c r="A193" s="88" t="s">
        <v>8</v>
      </c>
      <c r="B193" s="125">
        <v>0</v>
      </c>
      <c r="C193" s="125">
        <v>0</v>
      </c>
      <c r="D193" s="120">
        <f t="shared" si="38"/>
        <v>0</v>
      </c>
      <c r="E193" s="39"/>
    </row>
    <row r="194" spans="1:5" s="3" customFormat="1" ht="16.5" x14ac:dyDescent="0.25">
      <c r="A194" s="88" t="s">
        <v>4</v>
      </c>
      <c r="B194" s="125">
        <v>10000</v>
      </c>
      <c r="C194" s="125">
        <v>10000</v>
      </c>
      <c r="D194" s="120">
        <f t="shared" si="38"/>
        <v>100</v>
      </c>
      <c r="E194" s="17"/>
    </row>
    <row r="195" spans="1:5" s="3" customFormat="1" ht="16.5" x14ac:dyDescent="0.25">
      <c r="A195" s="69" t="s">
        <v>20</v>
      </c>
      <c r="B195" s="125">
        <v>5871.8</v>
      </c>
      <c r="C195" s="125">
        <v>5871.78</v>
      </c>
      <c r="D195" s="120">
        <f>IFERROR(C195/B195*100,0)</f>
        <v>99.999659388943769</v>
      </c>
      <c r="E195" s="17"/>
    </row>
    <row r="196" spans="1:5" s="3" customFormat="1" ht="16.5" x14ac:dyDescent="0.25">
      <c r="A196" s="69" t="s">
        <v>11</v>
      </c>
      <c r="B196" s="125">
        <v>0</v>
      </c>
      <c r="C196" s="125">
        <v>0</v>
      </c>
      <c r="D196" s="120">
        <f t="shared" si="38"/>
        <v>0</v>
      </c>
      <c r="E196" s="40"/>
    </row>
    <row r="197" spans="1:5" s="2" customFormat="1" ht="96" customHeight="1" x14ac:dyDescent="0.25">
      <c r="A197" s="23" t="s">
        <v>101</v>
      </c>
      <c r="B197" s="117">
        <f>SUM(B198:B201)</f>
        <v>271370.19999999995</v>
      </c>
      <c r="C197" s="117">
        <f>SUM(C198:C201)</f>
        <v>271103.83299999998</v>
      </c>
      <c r="D197" s="140">
        <f t="shared" si="38"/>
        <v>99.901843680698917</v>
      </c>
      <c r="E197" s="94" t="s">
        <v>122</v>
      </c>
    </row>
    <row r="198" spans="1:5" s="3" customFormat="1" ht="16.5" x14ac:dyDescent="0.25">
      <c r="A198" s="44" t="s">
        <v>8</v>
      </c>
      <c r="B198" s="121">
        <v>0</v>
      </c>
      <c r="C198" s="121">
        <v>0</v>
      </c>
      <c r="D198" s="120">
        <f t="shared" si="38"/>
        <v>0</v>
      </c>
      <c r="E198" s="34"/>
    </row>
    <row r="199" spans="1:5" s="2" customFormat="1" ht="16.5" x14ac:dyDescent="0.25">
      <c r="A199" s="44" t="s">
        <v>4</v>
      </c>
      <c r="B199" s="121">
        <v>2140.1</v>
      </c>
      <c r="C199" s="121">
        <v>2139.433</v>
      </c>
      <c r="D199" s="120">
        <f t="shared" ref="D199:D201" si="39">IFERROR(C199/B199*100,0)</f>
        <v>99.968833232091953</v>
      </c>
      <c r="E199" s="17"/>
    </row>
    <row r="200" spans="1:5" s="2" customFormat="1" ht="16.5" x14ac:dyDescent="0.25">
      <c r="A200" s="69" t="s">
        <v>20</v>
      </c>
      <c r="B200" s="121">
        <f>269230.1-B201</f>
        <v>259230.09999999998</v>
      </c>
      <c r="C200" s="121">
        <f>268964.4-C201</f>
        <v>258964.40000000002</v>
      </c>
      <c r="D200" s="121">
        <f>IFERROR(C200/B200*100,0)</f>
        <v>99.897504186435157</v>
      </c>
      <c r="E200" s="17"/>
    </row>
    <row r="201" spans="1:5" s="3" customFormat="1" ht="16.5" x14ac:dyDescent="0.25">
      <c r="A201" s="22" t="s">
        <v>11</v>
      </c>
      <c r="B201" s="121">
        <v>10000</v>
      </c>
      <c r="C201" s="121">
        <v>10000</v>
      </c>
      <c r="D201" s="120">
        <f t="shared" si="39"/>
        <v>100</v>
      </c>
      <c r="E201" s="37"/>
    </row>
    <row r="202" spans="1:5" s="2" customFormat="1" ht="82.5" x14ac:dyDescent="0.25">
      <c r="A202" s="23" t="s">
        <v>102</v>
      </c>
      <c r="B202" s="117">
        <f>SUM(B203:B206)</f>
        <v>86272.323999999993</v>
      </c>
      <c r="C202" s="117">
        <f>SUM(C203:C206)</f>
        <v>71453.922999999995</v>
      </c>
      <c r="D202" s="122">
        <f>IFERROR(C202/B202*100,0)</f>
        <v>82.823690944039015</v>
      </c>
      <c r="E202" s="94" t="s">
        <v>282</v>
      </c>
    </row>
    <row r="203" spans="1:5" s="3" customFormat="1" ht="16.5" x14ac:dyDescent="0.25">
      <c r="A203" s="44" t="s">
        <v>8</v>
      </c>
      <c r="B203" s="121">
        <v>0</v>
      </c>
      <c r="C203" s="121">
        <v>0</v>
      </c>
      <c r="D203" s="120">
        <f>IFERROR(C203/B203*100,0)</f>
        <v>0</v>
      </c>
      <c r="E203" s="33"/>
    </row>
    <row r="204" spans="1:5" s="2" customFormat="1" ht="16.5" x14ac:dyDescent="0.25">
      <c r="A204" s="44" t="s">
        <v>4</v>
      </c>
      <c r="B204" s="121">
        <v>0</v>
      </c>
      <c r="C204" s="121">
        <v>0</v>
      </c>
      <c r="D204" s="120">
        <f t="shared" ref="D204:D206" si="40">IFERROR(C204/B204*100,0)</f>
        <v>0</v>
      </c>
      <c r="E204" s="17"/>
    </row>
    <row r="205" spans="1:5" s="2" customFormat="1" ht="16.5" x14ac:dyDescent="0.25">
      <c r="A205" s="69" t="s">
        <v>20</v>
      </c>
      <c r="B205" s="121">
        <v>86272.323999999993</v>
      </c>
      <c r="C205" s="121">
        <v>71453.922999999995</v>
      </c>
      <c r="D205" s="120">
        <f t="shared" si="40"/>
        <v>82.823690944039015</v>
      </c>
      <c r="E205" s="17"/>
    </row>
    <row r="206" spans="1:5" s="3" customFormat="1" ht="16.5" x14ac:dyDescent="0.25">
      <c r="A206" s="22" t="s">
        <v>11</v>
      </c>
      <c r="B206" s="121">
        <v>0</v>
      </c>
      <c r="C206" s="121">
        <v>0</v>
      </c>
      <c r="D206" s="120">
        <f t="shared" si="40"/>
        <v>0</v>
      </c>
      <c r="E206" s="37"/>
    </row>
    <row r="207" spans="1:5" s="2" customFormat="1" ht="187.5" customHeight="1" x14ac:dyDescent="0.25">
      <c r="A207" s="23" t="s">
        <v>103</v>
      </c>
      <c r="B207" s="117">
        <f>SUM(B208:B211)</f>
        <v>3491.4</v>
      </c>
      <c r="C207" s="117">
        <f>SUM(C208:C211)</f>
        <v>3491.4</v>
      </c>
      <c r="D207" s="119">
        <f>IFERROR(C207/B207*100,0)</f>
        <v>100</v>
      </c>
      <c r="E207" s="94" t="s">
        <v>283</v>
      </c>
    </row>
    <row r="208" spans="1:5" s="3" customFormat="1" ht="16.5" x14ac:dyDescent="0.25">
      <c r="A208" s="44" t="s">
        <v>8</v>
      </c>
      <c r="B208" s="121">
        <v>0</v>
      </c>
      <c r="C208" s="121">
        <v>0</v>
      </c>
      <c r="D208" s="120">
        <f>IFERROR(C208/B208*100,0)</f>
        <v>0</v>
      </c>
      <c r="E208" s="33"/>
    </row>
    <row r="209" spans="1:5" s="2" customFormat="1" ht="16.5" x14ac:dyDescent="0.25">
      <c r="A209" s="44" t="s">
        <v>4</v>
      </c>
      <c r="B209" s="121">
        <v>0</v>
      </c>
      <c r="C209" s="121">
        <v>0</v>
      </c>
      <c r="D209" s="120">
        <f t="shared" ref="D209:D211" si="41">IFERROR(C209/B209*100,0)</f>
        <v>0</v>
      </c>
      <c r="E209" s="17"/>
    </row>
    <row r="210" spans="1:5" s="2" customFormat="1" ht="16.5" x14ac:dyDescent="0.25">
      <c r="A210" s="22" t="s">
        <v>5</v>
      </c>
      <c r="B210" s="121">
        <v>3491.4</v>
      </c>
      <c r="C210" s="121">
        <v>3491.4</v>
      </c>
      <c r="D210" s="120">
        <f t="shared" si="41"/>
        <v>100</v>
      </c>
      <c r="E210" s="17"/>
    </row>
    <row r="211" spans="1:5" s="3" customFormat="1" ht="16.5" x14ac:dyDescent="0.25">
      <c r="A211" s="22" t="s">
        <v>11</v>
      </c>
      <c r="B211" s="121">
        <v>0</v>
      </c>
      <c r="C211" s="121">
        <v>0</v>
      </c>
      <c r="D211" s="120">
        <f t="shared" si="41"/>
        <v>0</v>
      </c>
      <c r="E211" s="37"/>
    </row>
    <row r="212" spans="1:5" s="2" customFormat="1" ht="87.75" customHeight="1" x14ac:dyDescent="0.25">
      <c r="A212" s="23" t="s">
        <v>104</v>
      </c>
      <c r="B212" s="117">
        <f>SUM(B213:B216)</f>
        <v>5560.3050000000003</v>
      </c>
      <c r="C212" s="117">
        <f>SUM(C213:C216)</f>
        <v>0</v>
      </c>
      <c r="D212" s="131">
        <f>IFERROR(C212/B212*100,0)</f>
        <v>0</v>
      </c>
      <c r="E212" s="94" t="s">
        <v>299</v>
      </c>
    </row>
    <row r="213" spans="1:5" s="3" customFormat="1" ht="16.5" x14ac:dyDescent="0.25">
      <c r="A213" s="44" t="s">
        <v>8</v>
      </c>
      <c r="B213" s="121">
        <v>0</v>
      </c>
      <c r="C213" s="121">
        <v>0</v>
      </c>
      <c r="D213" s="120">
        <f>IFERROR(C213/B213*100,0)</f>
        <v>0</v>
      </c>
      <c r="E213" s="33"/>
    </row>
    <row r="214" spans="1:5" s="2" customFormat="1" ht="16.5" x14ac:dyDescent="0.25">
      <c r="A214" s="44" t="s">
        <v>4</v>
      </c>
      <c r="B214" s="121">
        <v>0</v>
      </c>
      <c r="C214" s="121">
        <v>0</v>
      </c>
      <c r="D214" s="120">
        <f t="shared" ref="D214:D216" si="42">IFERROR(C214/B214*100,0)</f>
        <v>0</v>
      </c>
      <c r="E214" s="17"/>
    </row>
    <row r="215" spans="1:5" s="2" customFormat="1" ht="16.5" x14ac:dyDescent="0.25">
      <c r="A215" s="69" t="s">
        <v>20</v>
      </c>
      <c r="B215" s="121">
        <v>5560.3050000000003</v>
      </c>
      <c r="C215" s="121">
        <v>0</v>
      </c>
      <c r="D215" s="120">
        <f t="shared" si="42"/>
        <v>0</v>
      </c>
      <c r="E215" s="17"/>
    </row>
    <row r="216" spans="1:5" s="3" customFormat="1" ht="16.5" x14ac:dyDescent="0.25">
      <c r="A216" s="22" t="s">
        <v>11</v>
      </c>
      <c r="B216" s="121">
        <v>0</v>
      </c>
      <c r="C216" s="121">
        <v>0</v>
      </c>
      <c r="D216" s="120">
        <f t="shared" si="42"/>
        <v>0</v>
      </c>
      <c r="E216" s="37"/>
    </row>
    <row r="217" spans="1:5" s="3" customFormat="1" ht="49.5" x14ac:dyDescent="0.25">
      <c r="A217" s="23" t="s">
        <v>18</v>
      </c>
      <c r="B217" s="124">
        <f>B218+B223</f>
        <v>31420.480000000003</v>
      </c>
      <c r="C217" s="124">
        <f>C218+C223</f>
        <v>30158.305</v>
      </c>
      <c r="D217" s="124">
        <f t="shared" ref="D217" si="43">D218</f>
        <v>85.811472908065738</v>
      </c>
      <c r="E217" s="18"/>
    </row>
    <row r="218" spans="1:5" s="2" customFormat="1" ht="69.75" customHeight="1" x14ac:dyDescent="0.25">
      <c r="A218" s="23" t="s">
        <v>254</v>
      </c>
      <c r="B218" s="117">
        <f>SUM(B219:B222)</f>
        <v>6225.1</v>
      </c>
      <c r="C218" s="117">
        <f>SUM(C219:C222)</f>
        <v>5341.85</v>
      </c>
      <c r="D218" s="122">
        <f>IFERROR(C218/B218*100,0)</f>
        <v>85.811472908065738</v>
      </c>
      <c r="E218" s="22" t="s">
        <v>291</v>
      </c>
    </row>
    <row r="219" spans="1:5" s="3" customFormat="1" ht="16.5" x14ac:dyDescent="0.25">
      <c r="A219" s="44" t="s">
        <v>8</v>
      </c>
      <c r="B219" s="121">
        <v>0</v>
      </c>
      <c r="C219" s="121">
        <v>0</v>
      </c>
      <c r="D219" s="120">
        <f>IFERROR(C219/B219*100,0)</f>
        <v>0</v>
      </c>
      <c r="E219" s="33"/>
    </row>
    <row r="220" spans="1:5" s="2" customFormat="1" ht="16.5" x14ac:dyDescent="0.25">
      <c r="A220" s="44" t="s">
        <v>4</v>
      </c>
      <c r="B220" s="121">
        <v>0</v>
      </c>
      <c r="C220" s="121">
        <v>0</v>
      </c>
      <c r="D220" s="120">
        <f t="shared" ref="D220:D222" si="44">IFERROR(C220/B220*100,0)</f>
        <v>0</v>
      </c>
      <c r="E220" s="17"/>
    </row>
    <row r="221" spans="1:5" s="2" customFormat="1" ht="16.5" x14ac:dyDescent="0.25">
      <c r="A221" s="21" t="s">
        <v>5</v>
      </c>
      <c r="B221" s="121">
        <v>6225.1</v>
      </c>
      <c r="C221" s="121">
        <v>5341.85</v>
      </c>
      <c r="D221" s="120">
        <f t="shared" si="44"/>
        <v>85.811472908065738</v>
      </c>
      <c r="E221" s="18"/>
    </row>
    <row r="222" spans="1:5" s="3" customFormat="1" ht="16.5" x14ac:dyDescent="0.25">
      <c r="A222" s="22" t="s">
        <v>11</v>
      </c>
      <c r="B222" s="121">
        <v>0</v>
      </c>
      <c r="C222" s="121">
        <v>0</v>
      </c>
      <c r="D222" s="120">
        <f t="shared" si="44"/>
        <v>0</v>
      </c>
      <c r="E222" s="37"/>
    </row>
    <row r="223" spans="1:5" s="2" customFormat="1" ht="99" x14ac:dyDescent="0.25">
      <c r="A223" s="23" t="s">
        <v>50</v>
      </c>
      <c r="B223" s="117">
        <f>SUM(B224:B227)</f>
        <v>25195.38</v>
      </c>
      <c r="C223" s="117">
        <f>SUM(C224:C227)</f>
        <v>24816.455000000002</v>
      </c>
      <c r="D223" s="140">
        <f>IFERROR(C223/B223*100,0)</f>
        <v>98.496053641580332</v>
      </c>
      <c r="E223" s="22" t="s">
        <v>284</v>
      </c>
    </row>
    <row r="224" spans="1:5" s="3" customFormat="1" ht="16.5" x14ac:dyDescent="0.25">
      <c r="A224" s="44" t="s">
        <v>8</v>
      </c>
      <c r="B224" s="121">
        <v>0</v>
      </c>
      <c r="C224" s="121">
        <v>0</v>
      </c>
      <c r="D224" s="120">
        <f>IFERROR(C224/B224*100,0)</f>
        <v>0</v>
      </c>
      <c r="E224" s="33"/>
    </row>
    <row r="225" spans="1:5" s="3" customFormat="1" ht="16.5" x14ac:dyDescent="0.25">
      <c r="A225" s="22" t="s">
        <v>4</v>
      </c>
      <c r="B225" s="121">
        <v>8211.7000000000007</v>
      </c>
      <c r="C225" s="121">
        <v>8211.7000000000007</v>
      </c>
      <c r="D225" s="120">
        <f t="shared" ref="D225:D227" si="45">IFERROR(C225/B225*100,0)</f>
        <v>100</v>
      </c>
      <c r="E225" s="18"/>
    </row>
    <row r="226" spans="1:5" s="2" customFormat="1" ht="16.5" x14ac:dyDescent="0.25">
      <c r="A226" s="21" t="s">
        <v>5</v>
      </c>
      <c r="B226" s="121">
        <v>16983.68</v>
      </c>
      <c r="C226" s="121">
        <v>16604.755000000001</v>
      </c>
      <c r="D226" s="120">
        <f t="shared" si="45"/>
        <v>97.768887543806756</v>
      </c>
      <c r="E226" s="18"/>
    </row>
    <row r="227" spans="1:5" s="3" customFormat="1" ht="16.5" x14ac:dyDescent="0.25">
      <c r="A227" s="22" t="s">
        <v>11</v>
      </c>
      <c r="B227" s="121">
        <v>0</v>
      </c>
      <c r="C227" s="121">
        <v>0</v>
      </c>
      <c r="D227" s="120">
        <f t="shared" si="45"/>
        <v>0</v>
      </c>
      <c r="E227" s="37"/>
    </row>
    <row r="228" spans="1:5" s="2" customFormat="1" ht="53.25" customHeight="1" x14ac:dyDescent="0.25">
      <c r="A228" s="23" t="s">
        <v>61</v>
      </c>
      <c r="B228" s="124">
        <f>B229</f>
        <v>7821.3119999999999</v>
      </c>
      <c r="C228" s="124">
        <f>C229</f>
        <v>7735.5590000000002</v>
      </c>
      <c r="D228" s="124">
        <f t="shared" ref="D228:D234" si="46">D229</f>
        <v>98.903598270980638</v>
      </c>
      <c r="E228" s="41"/>
    </row>
    <row r="229" spans="1:5" s="2" customFormat="1" ht="49.5" x14ac:dyDescent="0.25">
      <c r="A229" s="23" t="s">
        <v>126</v>
      </c>
      <c r="B229" s="117">
        <f>SUM(B230:B233)</f>
        <v>7821.3119999999999</v>
      </c>
      <c r="C229" s="117">
        <f>SUM(C230:C233)</f>
        <v>7735.5590000000002</v>
      </c>
      <c r="D229" s="140">
        <f>IFERROR(C229/B229*100,0)</f>
        <v>98.903598270980638</v>
      </c>
      <c r="E229" s="22" t="s">
        <v>123</v>
      </c>
    </row>
    <row r="230" spans="1:5" s="3" customFormat="1" ht="16.5" x14ac:dyDescent="0.25">
      <c r="A230" s="44" t="s">
        <v>8</v>
      </c>
      <c r="B230" s="121">
        <v>0</v>
      </c>
      <c r="C230" s="121">
        <v>0</v>
      </c>
      <c r="D230" s="120">
        <f>IFERROR(C230/B230*100,0)</f>
        <v>0</v>
      </c>
      <c r="E230" s="33"/>
    </row>
    <row r="231" spans="1:5" s="2" customFormat="1" ht="16.5" x14ac:dyDescent="0.25">
      <c r="A231" s="44" t="s">
        <v>4</v>
      </c>
      <c r="B231" s="121">
        <v>75.997</v>
      </c>
      <c r="C231" s="121">
        <v>75.997</v>
      </c>
      <c r="D231" s="120">
        <f t="shared" ref="D231:D233" si="47">IFERROR(C231/B231*100,0)</f>
        <v>100</v>
      </c>
      <c r="E231" s="17"/>
    </row>
    <row r="232" spans="1:5" s="2" customFormat="1" ht="16.5" x14ac:dyDescent="0.25">
      <c r="A232" s="21" t="s">
        <v>5</v>
      </c>
      <c r="B232" s="121">
        <v>7745.3149999999996</v>
      </c>
      <c r="C232" s="121">
        <v>7659.5619999999999</v>
      </c>
      <c r="D232" s="120">
        <f t="shared" si="47"/>
        <v>98.892840381572611</v>
      </c>
      <c r="E232" s="18"/>
    </row>
    <row r="233" spans="1:5" s="3" customFormat="1" ht="16.5" x14ac:dyDescent="0.25">
      <c r="A233" s="22" t="s">
        <v>11</v>
      </c>
      <c r="B233" s="121">
        <v>0</v>
      </c>
      <c r="C233" s="121">
        <v>0</v>
      </c>
      <c r="D233" s="120">
        <f t="shared" si="47"/>
        <v>0</v>
      </c>
      <c r="E233" s="37"/>
    </row>
    <row r="234" spans="1:5" s="2" customFormat="1" ht="43.5" customHeight="1" x14ac:dyDescent="0.25">
      <c r="A234" s="23" t="s">
        <v>53</v>
      </c>
      <c r="B234" s="124">
        <f>B235</f>
        <v>249</v>
      </c>
      <c r="C234" s="124">
        <f>C235</f>
        <v>249</v>
      </c>
      <c r="D234" s="124">
        <f t="shared" si="46"/>
        <v>100</v>
      </c>
      <c r="E234" s="41"/>
    </row>
    <row r="235" spans="1:5" s="2" customFormat="1" ht="237" customHeight="1" x14ac:dyDescent="0.25">
      <c r="A235" s="23" t="s">
        <v>51</v>
      </c>
      <c r="B235" s="117">
        <f>SUM(B236:B239)</f>
        <v>249</v>
      </c>
      <c r="C235" s="117">
        <f>SUM(C236:C239)</f>
        <v>249</v>
      </c>
      <c r="D235" s="119">
        <f>IFERROR(C235/B235*100,0)</f>
        <v>100</v>
      </c>
      <c r="E235" s="22" t="s">
        <v>292</v>
      </c>
    </row>
    <row r="236" spans="1:5" s="3" customFormat="1" ht="16.5" x14ac:dyDescent="0.25">
      <c r="A236" s="44" t="s">
        <v>8</v>
      </c>
      <c r="B236" s="121">
        <v>0</v>
      </c>
      <c r="C236" s="121">
        <v>0</v>
      </c>
      <c r="D236" s="120">
        <f>IFERROR(C236/B236*100,0)</f>
        <v>0</v>
      </c>
      <c r="E236" s="33"/>
    </row>
    <row r="237" spans="1:5" s="2" customFormat="1" ht="16.5" x14ac:dyDescent="0.25">
      <c r="A237" s="44" t="s">
        <v>4</v>
      </c>
      <c r="B237" s="121">
        <v>0</v>
      </c>
      <c r="C237" s="121">
        <v>0</v>
      </c>
      <c r="D237" s="120">
        <f t="shared" ref="D237:D239" si="48">IFERROR(C237/B237*100,0)</f>
        <v>0</v>
      </c>
      <c r="E237" s="17"/>
    </row>
    <row r="238" spans="1:5" s="2" customFormat="1" ht="16.5" x14ac:dyDescent="0.25">
      <c r="A238" s="21" t="s">
        <v>5</v>
      </c>
      <c r="B238" s="121">
        <v>249</v>
      </c>
      <c r="C238" s="121">
        <v>249</v>
      </c>
      <c r="D238" s="120">
        <f t="shared" si="48"/>
        <v>100</v>
      </c>
      <c r="E238" s="18"/>
    </row>
    <row r="239" spans="1:5" s="3" customFormat="1" ht="16.5" x14ac:dyDescent="0.25">
      <c r="A239" s="22" t="s">
        <v>11</v>
      </c>
      <c r="B239" s="121">
        <v>0</v>
      </c>
      <c r="C239" s="121">
        <v>0</v>
      </c>
      <c r="D239" s="120">
        <f t="shared" si="48"/>
        <v>0</v>
      </c>
      <c r="E239" s="37"/>
    </row>
    <row r="240" spans="1:5" s="3" customFormat="1" ht="16.5" x14ac:dyDescent="0.25">
      <c r="A240" s="68" t="s">
        <v>6</v>
      </c>
      <c r="B240" s="119">
        <f>SUM(B241:B244)</f>
        <v>422056.897</v>
      </c>
      <c r="C240" s="119">
        <f>SUM(C241:C244)</f>
        <v>400063.80000000005</v>
      </c>
      <c r="D240" s="119">
        <f>IFERROR(C240/B240*100,0)</f>
        <v>94.789068214184411</v>
      </c>
      <c r="E240" s="42"/>
    </row>
    <row r="241" spans="1:5" s="3" customFormat="1" ht="16.5" x14ac:dyDescent="0.25">
      <c r="A241" s="44" t="s">
        <v>8</v>
      </c>
      <c r="B241" s="120">
        <f>B193+B208+B213+B219+B224+B230+B236+B203+B198</f>
        <v>0</v>
      </c>
      <c r="C241" s="120">
        <f>C193+C208+C213+C219+C224+C230+C236+C203+C198</f>
        <v>0</v>
      </c>
      <c r="D241" s="120">
        <f>IFERROR(C241/B241*100,0)</f>
        <v>0</v>
      </c>
      <c r="E241" s="33"/>
    </row>
    <row r="242" spans="1:5" s="3" customFormat="1" ht="16.5" x14ac:dyDescent="0.25">
      <c r="A242" s="22" t="s">
        <v>4</v>
      </c>
      <c r="B242" s="120">
        <f>B194+B209+B214+B220+B225+B231+B237+B204+B199</f>
        <v>20427.796999999999</v>
      </c>
      <c r="C242" s="120">
        <f>C194+C209+C214+C220+C225+C231+C237+C204+C199</f>
        <v>20427.13</v>
      </c>
      <c r="D242" s="120">
        <f t="shared" ref="D242:D244" si="49">IFERROR(C242/B242*100,0)</f>
        <v>99.996734841255773</v>
      </c>
      <c r="E242" s="18"/>
    </row>
    <row r="243" spans="1:5" s="3" customFormat="1" ht="16.5" x14ac:dyDescent="0.25">
      <c r="A243" s="22" t="s">
        <v>5</v>
      </c>
      <c r="B243" s="120">
        <f>ROUNDUP(B195+B210+B215+B221+B226+B232+B238+B205+B200,1)</f>
        <v>391629.1</v>
      </c>
      <c r="C243" s="120">
        <f>C195+C200+C205+C210+C215+C221+C226+C232+C238</f>
        <v>369636.67000000004</v>
      </c>
      <c r="D243" s="120">
        <f t="shared" si="49"/>
        <v>94.384372867082661</v>
      </c>
      <c r="E243" s="18"/>
    </row>
    <row r="244" spans="1:5" s="3" customFormat="1" ht="16.5" x14ac:dyDescent="0.25">
      <c r="A244" s="22" t="s">
        <v>11</v>
      </c>
      <c r="B244" s="120">
        <f>B196+B211+B216+B222+B227+B233+B239+B206+B201</f>
        <v>10000</v>
      </c>
      <c r="C244" s="120">
        <f>C196+C201+C206+C211+C222+C227+C233+C239</f>
        <v>10000</v>
      </c>
      <c r="D244" s="120">
        <f t="shared" si="49"/>
        <v>100</v>
      </c>
      <c r="E244" s="37"/>
    </row>
    <row r="245" spans="1:5" ht="24" customHeight="1" x14ac:dyDescent="0.25">
      <c r="A245" s="154" t="s">
        <v>261</v>
      </c>
      <c r="B245" s="154"/>
      <c r="C245" s="154"/>
      <c r="D245" s="154"/>
      <c r="E245" s="154"/>
    </row>
    <row r="246" spans="1:5" s="8" customFormat="1" ht="132" x14ac:dyDescent="0.25">
      <c r="A246" s="19" t="s">
        <v>80</v>
      </c>
      <c r="B246" s="117">
        <f>SUM(B247:B250)</f>
        <v>395432.42</v>
      </c>
      <c r="C246" s="117">
        <f>SUM(C247:C250)</f>
        <v>138520.51</v>
      </c>
      <c r="D246" s="131">
        <f t="shared" ref="D246:D275" si="50">IFERROR(C246/B246*100,0)</f>
        <v>35.030134858441805</v>
      </c>
      <c r="E246" s="97" t="s">
        <v>260</v>
      </c>
    </row>
    <row r="247" spans="1:5" s="4" customFormat="1" ht="16.5" x14ac:dyDescent="0.25">
      <c r="A247" s="22" t="s">
        <v>8</v>
      </c>
      <c r="B247" s="120">
        <v>4870.8</v>
      </c>
      <c r="C247" s="120">
        <v>4870.8</v>
      </c>
      <c r="D247" s="120">
        <f t="shared" si="50"/>
        <v>100</v>
      </c>
      <c r="E247" s="32"/>
    </row>
    <row r="248" spans="1:5" s="4" customFormat="1" ht="16.5" x14ac:dyDescent="0.25">
      <c r="A248" s="22" t="s">
        <v>4</v>
      </c>
      <c r="B248" s="120">
        <v>7641.82</v>
      </c>
      <c r="C248" s="120">
        <v>7641.82</v>
      </c>
      <c r="D248" s="120">
        <f t="shared" si="50"/>
        <v>100</v>
      </c>
      <c r="E248" s="32"/>
    </row>
    <row r="249" spans="1:5" s="4" customFormat="1" ht="16.5" x14ac:dyDescent="0.25">
      <c r="A249" s="22" t="s">
        <v>5</v>
      </c>
      <c r="B249" s="121">
        <v>9919.7999999999993</v>
      </c>
      <c r="C249" s="121">
        <v>9919.75</v>
      </c>
      <c r="D249" s="120">
        <f t="shared" si="50"/>
        <v>99.999495957579796</v>
      </c>
      <c r="E249" s="32"/>
    </row>
    <row r="250" spans="1:5" ht="16.5" x14ac:dyDescent="0.25">
      <c r="A250" s="22" t="s">
        <v>11</v>
      </c>
      <c r="B250" s="120">
        <v>373000</v>
      </c>
      <c r="C250" s="120">
        <v>116088.14</v>
      </c>
      <c r="D250" s="120">
        <f t="shared" si="50"/>
        <v>31.122825737265416</v>
      </c>
      <c r="E250" s="18"/>
    </row>
    <row r="251" spans="1:5" s="8" customFormat="1" ht="133.5" customHeight="1" x14ac:dyDescent="0.25">
      <c r="A251" s="79" t="s">
        <v>164</v>
      </c>
      <c r="B251" s="117">
        <f>SUM(B252:B255)</f>
        <v>20901.34</v>
      </c>
      <c r="C251" s="117">
        <f>SUM(C252:C255)</f>
        <v>20901.34</v>
      </c>
      <c r="D251" s="119">
        <f t="shared" si="50"/>
        <v>100</v>
      </c>
      <c r="E251" s="108" t="s">
        <v>207</v>
      </c>
    </row>
    <row r="252" spans="1:5" s="4" customFormat="1" ht="16.5" x14ac:dyDescent="0.25">
      <c r="A252" s="22" t="s">
        <v>8</v>
      </c>
      <c r="B252" s="120">
        <v>0</v>
      </c>
      <c r="C252" s="120">
        <v>0</v>
      </c>
      <c r="D252" s="120">
        <f t="shared" si="50"/>
        <v>0</v>
      </c>
      <c r="E252" s="32"/>
    </row>
    <row r="253" spans="1:5" s="4" customFormat="1" ht="16.5" x14ac:dyDescent="0.25">
      <c r="A253" s="22" t="s">
        <v>4</v>
      </c>
      <c r="B253" s="120">
        <v>9598.73</v>
      </c>
      <c r="C253" s="120">
        <v>9598.73</v>
      </c>
      <c r="D253" s="120">
        <f t="shared" si="50"/>
        <v>100</v>
      </c>
      <c r="E253" s="32"/>
    </row>
    <row r="254" spans="1:5" ht="19.5" customHeight="1" x14ac:dyDescent="0.25">
      <c r="A254" s="44" t="s">
        <v>5</v>
      </c>
      <c r="B254" s="120">
        <v>11302.61</v>
      </c>
      <c r="C254" s="120">
        <v>11302.61</v>
      </c>
      <c r="D254" s="120">
        <f t="shared" si="50"/>
        <v>100</v>
      </c>
      <c r="E254" s="18"/>
    </row>
    <row r="255" spans="1:5" ht="19.5" customHeight="1" x14ac:dyDescent="0.25">
      <c r="A255" s="44" t="s">
        <v>7</v>
      </c>
      <c r="B255" s="120">
        <v>0</v>
      </c>
      <c r="C255" s="120">
        <v>0</v>
      </c>
      <c r="D255" s="120">
        <f t="shared" si="50"/>
        <v>0</v>
      </c>
      <c r="E255" s="18"/>
    </row>
    <row r="256" spans="1:5" ht="49.5" x14ac:dyDescent="0.25">
      <c r="A256" s="80" t="s">
        <v>81</v>
      </c>
      <c r="B256" s="118">
        <f>B257+B258+B259+B260</f>
        <v>9078.7999999999993</v>
      </c>
      <c r="C256" s="118">
        <f>C257+C258+C259+C260</f>
        <v>9078.75</v>
      </c>
      <c r="D256" s="119">
        <f t="shared" si="50"/>
        <v>99.999449266422886</v>
      </c>
      <c r="E256" s="43"/>
    </row>
    <row r="257" spans="1:5" ht="19.5" customHeight="1" x14ac:dyDescent="0.25">
      <c r="A257" s="22" t="s">
        <v>8</v>
      </c>
      <c r="B257" s="120">
        <v>0</v>
      </c>
      <c r="C257" s="120">
        <v>0</v>
      </c>
      <c r="D257" s="120">
        <f t="shared" si="50"/>
        <v>0</v>
      </c>
      <c r="E257" s="43"/>
    </row>
    <row r="258" spans="1:5" ht="19.5" customHeight="1" x14ac:dyDescent="0.25">
      <c r="A258" s="22" t="s">
        <v>4</v>
      </c>
      <c r="B258" s="120">
        <v>0</v>
      </c>
      <c r="C258" s="120">
        <v>0</v>
      </c>
      <c r="D258" s="120">
        <f t="shared" si="50"/>
        <v>0</v>
      </c>
      <c r="E258" s="43"/>
    </row>
    <row r="259" spans="1:5" ht="19.5" customHeight="1" x14ac:dyDescent="0.25">
      <c r="A259" s="44" t="s">
        <v>5</v>
      </c>
      <c r="B259" s="120">
        <v>9078.7999999999993</v>
      </c>
      <c r="C259" s="120">
        <v>9078.75</v>
      </c>
      <c r="D259" s="120">
        <f t="shared" si="50"/>
        <v>99.999449266422886</v>
      </c>
      <c r="E259" s="43"/>
    </row>
    <row r="260" spans="1:5" ht="19.5" customHeight="1" x14ac:dyDescent="0.25">
      <c r="A260" s="44" t="s">
        <v>7</v>
      </c>
      <c r="B260" s="120">
        <v>0</v>
      </c>
      <c r="C260" s="120">
        <v>0</v>
      </c>
      <c r="D260" s="120">
        <f t="shared" si="50"/>
        <v>0</v>
      </c>
      <c r="E260" s="43"/>
    </row>
    <row r="261" spans="1:5" s="8" customFormat="1" ht="409.5" customHeight="1" x14ac:dyDescent="0.25">
      <c r="A261" s="79" t="s">
        <v>82</v>
      </c>
      <c r="B261" s="117">
        <f>SUM(B262:B265)</f>
        <v>48682.69</v>
      </c>
      <c r="C261" s="117">
        <f>SUM(C262:C265)</f>
        <v>41329.4</v>
      </c>
      <c r="D261" s="122">
        <f t="shared" si="50"/>
        <v>84.89547311374946</v>
      </c>
      <c r="E261" s="108" t="s">
        <v>209</v>
      </c>
    </row>
    <row r="262" spans="1:5" s="4" customFormat="1" ht="16.5" x14ac:dyDescent="0.25">
      <c r="A262" s="22" t="s">
        <v>8</v>
      </c>
      <c r="B262" s="120">
        <v>0</v>
      </c>
      <c r="C262" s="120">
        <v>0</v>
      </c>
      <c r="D262" s="120">
        <f t="shared" si="50"/>
        <v>0</v>
      </c>
      <c r="E262" s="32"/>
    </row>
    <row r="263" spans="1:5" s="4" customFormat="1" ht="16.5" x14ac:dyDescent="0.25">
      <c r="A263" s="22" t="s">
        <v>4</v>
      </c>
      <c r="B263" s="120">
        <v>0</v>
      </c>
      <c r="C263" s="120">
        <v>0</v>
      </c>
      <c r="D263" s="120">
        <f t="shared" si="50"/>
        <v>0</v>
      </c>
      <c r="E263" s="32"/>
    </row>
    <row r="264" spans="1:5" ht="19.5" customHeight="1" x14ac:dyDescent="0.25">
      <c r="A264" s="44" t="s">
        <v>5</v>
      </c>
      <c r="B264" s="120">
        <v>28878.5</v>
      </c>
      <c r="C264" s="120">
        <v>26525.21</v>
      </c>
      <c r="D264" s="120">
        <f t="shared" si="50"/>
        <v>91.851065671693462</v>
      </c>
      <c r="E264" s="18"/>
    </row>
    <row r="265" spans="1:5" ht="19.5" customHeight="1" x14ac:dyDescent="0.25">
      <c r="A265" s="44" t="s">
        <v>7</v>
      </c>
      <c r="B265" s="120">
        <v>19804.189999999999</v>
      </c>
      <c r="C265" s="120">
        <v>14804.19</v>
      </c>
      <c r="D265" s="120">
        <f t="shared" si="50"/>
        <v>74.752817459335631</v>
      </c>
      <c r="E265" s="18"/>
    </row>
    <row r="266" spans="1:5" ht="33" x14ac:dyDescent="0.25">
      <c r="A266" s="79" t="s">
        <v>165</v>
      </c>
      <c r="B266" s="117">
        <f>SUM(B267:B270)</f>
        <v>180</v>
      </c>
      <c r="C266" s="117">
        <f>SUM(C267:C270)</f>
        <v>180</v>
      </c>
      <c r="D266" s="119">
        <f t="shared" si="50"/>
        <v>100</v>
      </c>
      <c r="E266" s="44" t="s">
        <v>208</v>
      </c>
    </row>
    <row r="267" spans="1:5" s="4" customFormat="1" ht="16.5" x14ac:dyDescent="0.25">
      <c r="A267" s="22" t="s">
        <v>8</v>
      </c>
      <c r="B267" s="120">
        <v>0</v>
      </c>
      <c r="C267" s="120">
        <v>0</v>
      </c>
      <c r="D267" s="120">
        <f t="shared" si="50"/>
        <v>0</v>
      </c>
      <c r="E267" s="32"/>
    </row>
    <row r="268" spans="1:5" ht="19.5" customHeight="1" x14ac:dyDescent="0.25">
      <c r="A268" s="22" t="s">
        <v>4</v>
      </c>
      <c r="B268" s="120">
        <v>0</v>
      </c>
      <c r="C268" s="120">
        <v>0</v>
      </c>
      <c r="D268" s="120">
        <f t="shared" si="50"/>
        <v>0</v>
      </c>
      <c r="E268" s="18"/>
    </row>
    <row r="269" spans="1:5" ht="19.5" customHeight="1" x14ac:dyDescent="0.25">
      <c r="A269" s="22" t="s">
        <v>5</v>
      </c>
      <c r="B269" s="120">
        <v>180</v>
      </c>
      <c r="C269" s="120">
        <v>180</v>
      </c>
      <c r="D269" s="120">
        <f t="shared" si="50"/>
        <v>100</v>
      </c>
      <c r="E269" s="18"/>
    </row>
    <row r="270" spans="1:5" ht="16.5" x14ac:dyDescent="0.25">
      <c r="A270" s="22" t="s">
        <v>11</v>
      </c>
      <c r="B270" s="120">
        <v>0</v>
      </c>
      <c r="C270" s="120">
        <v>0</v>
      </c>
      <c r="D270" s="120">
        <f t="shared" si="50"/>
        <v>0</v>
      </c>
      <c r="E270" s="18"/>
    </row>
    <row r="271" spans="1:5" s="4" customFormat="1" ht="16.5" x14ac:dyDescent="0.25">
      <c r="A271" s="68" t="s">
        <v>6</v>
      </c>
      <c r="B271" s="119">
        <f>SUM(B272:B275)</f>
        <v>474275.25</v>
      </c>
      <c r="C271" s="119">
        <f>SUM(C272:C275)</f>
        <v>210010</v>
      </c>
      <c r="D271" s="119">
        <f t="shared" si="50"/>
        <v>44.280193832589831</v>
      </c>
      <c r="E271" s="45"/>
    </row>
    <row r="272" spans="1:5" s="4" customFormat="1" ht="16.5" x14ac:dyDescent="0.25">
      <c r="A272" s="44" t="s">
        <v>8</v>
      </c>
      <c r="B272" s="127">
        <f t="shared" ref="B272:C275" si="51">B247+B252+B267+B262+B257</f>
        <v>4870.8</v>
      </c>
      <c r="C272" s="127">
        <f t="shared" si="51"/>
        <v>4870.8</v>
      </c>
      <c r="D272" s="120">
        <f t="shared" si="50"/>
        <v>100</v>
      </c>
      <c r="E272" s="18"/>
    </row>
    <row r="273" spans="1:5" s="4" customFormat="1" ht="16.5" x14ac:dyDescent="0.25">
      <c r="A273" s="44" t="s">
        <v>4</v>
      </c>
      <c r="B273" s="127">
        <f t="shared" si="51"/>
        <v>17240.55</v>
      </c>
      <c r="C273" s="127">
        <f t="shared" si="51"/>
        <v>17240.55</v>
      </c>
      <c r="D273" s="120">
        <f t="shared" si="50"/>
        <v>100</v>
      </c>
      <c r="E273" s="18"/>
    </row>
    <row r="274" spans="1:5" s="4" customFormat="1" ht="16.5" x14ac:dyDescent="0.25">
      <c r="A274" s="22" t="s">
        <v>5</v>
      </c>
      <c r="B274" s="127">
        <f t="shared" si="51"/>
        <v>59359.710000000006</v>
      </c>
      <c r="C274" s="127">
        <f t="shared" si="51"/>
        <v>57006.32</v>
      </c>
      <c r="D274" s="120">
        <f t="shared" si="50"/>
        <v>96.035374835894572</v>
      </c>
      <c r="E274" s="46"/>
    </row>
    <row r="275" spans="1:5" s="4" customFormat="1" ht="16.5" x14ac:dyDescent="0.25">
      <c r="A275" s="22" t="s">
        <v>7</v>
      </c>
      <c r="B275" s="127">
        <f t="shared" si="51"/>
        <v>392804.19</v>
      </c>
      <c r="C275" s="127">
        <f t="shared" si="51"/>
        <v>130892.33</v>
      </c>
      <c r="D275" s="120">
        <f t="shared" si="50"/>
        <v>33.322539151122598</v>
      </c>
      <c r="E275" s="47"/>
    </row>
    <row r="276" spans="1:5" s="72" customFormat="1" ht="18.75" customHeight="1" x14ac:dyDescent="0.2">
      <c r="A276" s="172" t="s">
        <v>47</v>
      </c>
      <c r="B276" s="173"/>
      <c r="C276" s="173"/>
      <c r="D276" s="173"/>
      <c r="E276" s="174"/>
    </row>
    <row r="277" spans="1:5" ht="16.5" x14ac:dyDescent="0.25">
      <c r="A277" s="160" t="s">
        <v>265</v>
      </c>
      <c r="B277" s="160"/>
      <c r="C277" s="160"/>
      <c r="D277" s="160"/>
      <c r="E277" s="160"/>
    </row>
    <row r="278" spans="1:5" s="4" customFormat="1" ht="66" x14ac:dyDescent="0.25">
      <c r="A278" s="67" t="s">
        <v>180</v>
      </c>
      <c r="B278" s="117">
        <f>B279+B284</f>
        <v>1326.5</v>
      </c>
      <c r="C278" s="117">
        <f>C279+C284</f>
        <v>1326.5</v>
      </c>
      <c r="D278" s="118">
        <f>IFERROR(C278/B278*100,0)</f>
        <v>100</v>
      </c>
      <c r="E278" s="21"/>
    </row>
    <row r="279" spans="1:5" s="8" customFormat="1" ht="132" x14ac:dyDescent="0.25">
      <c r="A279" s="67" t="s">
        <v>178</v>
      </c>
      <c r="B279" s="117">
        <f>SUM(B280:B283)</f>
        <v>246.5</v>
      </c>
      <c r="C279" s="117">
        <f>SUM(C280:C283)</f>
        <v>246.5</v>
      </c>
      <c r="D279" s="119">
        <f>IFERROR(C279/B279*100,0)</f>
        <v>100</v>
      </c>
      <c r="E279" s="21" t="s">
        <v>306</v>
      </c>
    </row>
    <row r="280" spans="1:5" s="4" customFormat="1" ht="16.5" x14ac:dyDescent="0.25">
      <c r="A280" s="44" t="s">
        <v>8</v>
      </c>
      <c r="B280" s="120">
        <v>0</v>
      </c>
      <c r="C280" s="120">
        <v>0</v>
      </c>
      <c r="D280" s="121">
        <f>IFERROR(C280/B280*100,0)</f>
        <v>0</v>
      </c>
      <c r="E280" s="16"/>
    </row>
    <row r="281" spans="1:5" s="4" customFormat="1" ht="16.5" x14ac:dyDescent="0.25">
      <c r="A281" s="21" t="s">
        <v>4</v>
      </c>
      <c r="B281" s="121">
        <v>246.5</v>
      </c>
      <c r="C281" s="121">
        <v>246.5</v>
      </c>
      <c r="D281" s="133">
        <f>C281/B281*100</f>
        <v>100</v>
      </c>
      <c r="E281" s="56"/>
    </row>
    <row r="282" spans="1:5" s="4" customFormat="1" ht="21" customHeight="1" x14ac:dyDescent="0.25">
      <c r="A282" s="21" t="s">
        <v>5</v>
      </c>
      <c r="B282" s="121">
        <v>0</v>
      </c>
      <c r="C282" s="121">
        <v>0</v>
      </c>
      <c r="D282" s="133">
        <v>0</v>
      </c>
      <c r="E282" s="16"/>
    </row>
    <row r="283" spans="1:5" s="4" customFormat="1" ht="18.75" customHeight="1" x14ac:dyDescent="0.25">
      <c r="A283" s="20" t="s">
        <v>7</v>
      </c>
      <c r="B283" s="120">
        <v>0</v>
      </c>
      <c r="C283" s="120">
        <v>0</v>
      </c>
      <c r="D283" s="121">
        <f t="shared" ref="D283" si="52">IFERROR(C283/B283*100,0)</f>
        <v>0</v>
      </c>
      <c r="E283" s="33"/>
    </row>
    <row r="284" spans="1:5" s="4" customFormat="1" ht="115.5" customHeight="1" x14ac:dyDescent="0.25">
      <c r="A284" s="67" t="s">
        <v>179</v>
      </c>
      <c r="B284" s="117">
        <f>SUM(B285:B288)</f>
        <v>1080</v>
      </c>
      <c r="C284" s="117">
        <f>SUM(C285:C288)</f>
        <v>1080</v>
      </c>
      <c r="D284" s="119">
        <f>IFERROR(C284/B284*100,0)</f>
        <v>100</v>
      </c>
      <c r="E284" s="21" t="s">
        <v>72</v>
      </c>
    </row>
    <row r="285" spans="1:5" s="4" customFormat="1" ht="16.5" x14ac:dyDescent="0.25">
      <c r="A285" s="44" t="s">
        <v>8</v>
      </c>
      <c r="B285" s="120">
        <v>0</v>
      </c>
      <c r="C285" s="120">
        <v>0</v>
      </c>
      <c r="D285" s="121">
        <f>IFERROR(C285/B285*100,0)</f>
        <v>0</v>
      </c>
      <c r="E285" s="16"/>
    </row>
    <row r="286" spans="1:5" s="4" customFormat="1" ht="16.5" x14ac:dyDescent="0.25">
      <c r="A286" s="21" t="s">
        <v>4</v>
      </c>
      <c r="B286" s="120">
        <v>0</v>
      </c>
      <c r="C286" s="120">
        <v>0</v>
      </c>
      <c r="D286" s="121">
        <f t="shared" ref="D286:D288" si="53">IFERROR(C286/B286*100,0)</f>
        <v>0</v>
      </c>
      <c r="E286" s="16"/>
    </row>
    <row r="287" spans="1:5" s="4" customFormat="1" ht="16.5" x14ac:dyDescent="0.25">
      <c r="A287" s="21" t="s">
        <v>5</v>
      </c>
      <c r="B287" s="121">
        <v>1080</v>
      </c>
      <c r="C287" s="121">
        <v>1080</v>
      </c>
      <c r="D287" s="121">
        <f t="shared" si="53"/>
        <v>100</v>
      </c>
      <c r="E287" s="56"/>
    </row>
    <row r="288" spans="1:5" s="4" customFormat="1" ht="18.75" customHeight="1" x14ac:dyDescent="0.25">
      <c r="A288" s="20" t="s">
        <v>7</v>
      </c>
      <c r="B288" s="120">
        <v>0</v>
      </c>
      <c r="C288" s="120">
        <v>0</v>
      </c>
      <c r="D288" s="120">
        <f t="shared" si="53"/>
        <v>0</v>
      </c>
      <c r="E288" s="33"/>
    </row>
    <row r="289" spans="1:5" s="4" customFormat="1" ht="21.75" customHeight="1" x14ac:dyDescent="0.25">
      <c r="A289" s="85" t="s">
        <v>6</v>
      </c>
      <c r="B289" s="119">
        <f>SUM(B290:B293)</f>
        <v>1326.5</v>
      </c>
      <c r="C289" s="119">
        <f>SUM(C290:C293)</f>
        <v>1326.5</v>
      </c>
      <c r="D289" s="119">
        <f>IFERROR(C289/B289*100,0)</f>
        <v>100</v>
      </c>
      <c r="E289" s="48"/>
    </row>
    <row r="290" spans="1:5" s="4" customFormat="1" ht="16.5" x14ac:dyDescent="0.25">
      <c r="A290" s="44" t="s">
        <v>8</v>
      </c>
      <c r="B290" s="121">
        <f t="shared" ref="B290:C293" si="54">B280+B285</f>
        <v>0</v>
      </c>
      <c r="C290" s="121">
        <f t="shared" si="54"/>
        <v>0</v>
      </c>
      <c r="D290" s="120">
        <f>IFERROR(C290/B290*100,0)</f>
        <v>0</v>
      </c>
      <c r="E290" s="16"/>
    </row>
    <row r="291" spans="1:5" s="4" customFormat="1" ht="16.5" x14ac:dyDescent="0.25">
      <c r="A291" s="21" t="s">
        <v>4</v>
      </c>
      <c r="B291" s="121">
        <f>B281+B286</f>
        <v>246.5</v>
      </c>
      <c r="C291" s="121">
        <f t="shared" si="54"/>
        <v>246.5</v>
      </c>
      <c r="D291" s="120">
        <f t="shared" ref="D291:D293" si="55">IFERROR(C291/B291*100,0)</f>
        <v>100</v>
      </c>
      <c r="E291" s="16"/>
    </row>
    <row r="292" spans="1:5" s="4" customFormat="1" ht="16.5" x14ac:dyDescent="0.25">
      <c r="A292" s="21" t="s">
        <v>5</v>
      </c>
      <c r="B292" s="121">
        <f t="shared" si="54"/>
        <v>1080</v>
      </c>
      <c r="C292" s="121">
        <f t="shared" si="54"/>
        <v>1080</v>
      </c>
      <c r="D292" s="120">
        <f t="shared" si="55"/>
        <v>100</v>
      </c>
      <c r="E292" s="18"/>
    </row>
    <row r="293" spans="1:5" s="4" customFormat="1" ht="18.75" customHeight="1" x14ac:dyDescent="0.25">
      <c r="A293" s="20" t="s">
        <v>7</v>
      </c>
      <c r="B293" s="121">
        <f t="shared" si="54"/>
        <v>0</v>
      </c>
      <c r="C293" s="121">
        <f t="shared" si="54"/>
        <v>0</v>
      </c>
      <c r="D293" s="120">
        <f t="shared" si="55"/>
        <v>0</v>
      </c>
      <c r="E293" s="33"/>
    </row>
    <row r="294" spans="1:5" s="4" customFormat="1" ht="16.5" x14ac:dyDescent="0.25">
      <c r="A294" s="157" t="s">
        <v>266</v>
      </c>
      <c r="B294" s="158"/>
      <c r="C294" s="158"/>
      <c r="D294" s="158"/>
      <c r="E294" s="159"/>
    </row>
    <row r="295" spans="1:5" s="4" customFormat="1" ht="49.5" x14ac:dyDescent="0.25">
      <c r="A295" s="67" t="s">
        <v>174</v>
      </c>
      <c r="B295" s="117">
        <f>B296</f>
        <v>27391.75</v>
      </c>
      <c r="C295" s="117">
        <f>C296</f>
        <v>27306.9</v>
      </c>
      <c r="D295" s="118">
        <f>IFERROR(C295/B295*100,0)</f>
        <v>99.690235198554305</v>
      </c>
      <c r="E295" s="50"/>
    </row>
    <row r="296" spans="1:5" s="3" customFormat="1" ht="151.5" customHeight="1" x14ac:dyDescent="0.25">
      <c r="A296" s="23" t="s">
        <v>175</v>
      </c>
      <c r="B296" s="117">
        <f>SUM(B297:B300)</f>
        <v>27391.75</v>
      </c>
      <c r="C296" s="117">
        <f>SUM(C297:C300)</f>
        <v>27306.9</v>
      </c>
      <c r="D296" s="140">
        <f>IFERROR(C296/B296*100,0)</f>
        <v>99.690235198554305</v>
      </c>
      <c r="E296" s="16" t="s">
        <v>259</v>
      </c>
    </row>
    <row r="297" spans="1:5" s="4" customFormat="1" ht="20.25" customHeight="1" x14ac:dyDescent="0.25">
      <c r="A297" s="82" t="s">
        <v>8</v>
      </c>
      <c r="B297" s="125">
        <v>0</v>
      </c>
      <c r="C297" s="125">
        <v>0</v>
      </c>
      <c r="D297" s="120">
        <f t="shared" ref="D297:D300" si="56">IFERROR(C297/B297*100,0)</f>
        <v>0</v>
      </c>
      <c r="E297" s="29"/>
    </row>
    <row r="298" spans="1:5" s="12" customFormat="1" ht="21" customHeight="1" x14ac:dyDescent="0.25">
      <c r="A298" s="83" t="s">
        <v>4</v>
      </c>
      <c r="B298" s="127">
        <v>8605.6</v>
      </c>
      <c r="C298" s="127">
        <v>8567.58</v>
      </c>
      <c r="D298" s="120">
        <f t="shared" si="56"/>
        <v>99.558194663939759</v>
      </c>
      <c r="E298" s="18"/>
    </row>
    <row r="299" spans="1:5" s="4" customFormat="1" ht="16.5" x14ac:dyDescent="0.25">
      <c r="A299" s="83" t="s">
        <v>5</v>
      </c>
      <c r="B299" s="121">
        <v>18786.150000000001</v>
      </c>
      <c r="C299" s="121">
        <v>18739.32</v>
      </c>
      <c r="D299" s="120">
        <f t="shared" si="56"/>
        <v>99.75072061066264</v>
      </c>
      <c r="E299" s="18"/>
    </row>
    <row r="300" spans="1:5" s="4" customFormat="1" ht="18.75" customHeight="1" x14ac:dyDescent="0.25">
      <c r="A300" s="20" t="s">
        <v>7</v>
      </c>
      <c r="B300" s="125">
        <v>0</v>
      </c>
      <c r="C300" s="125">
        <v>0</v>
      </c>
      <c r="D300" s="120">
        <f t="shared" si="56"/>
        <v>0</v>
      </c>
      <c r="E300" s="33"/>
    </row>
    <row r="301" spans="1:5" s="3" customFormat="1" ht="33" x14ac:dyDescent="0.25">
      <c r="A301" s="70" t="s">
        <v>176</v>
      </c>
      <c r="B301" s="124">
        <f>B302</f>
        <v>4117.8599999999997</v>
      </c>
      <c r="C301" s="124">
        <f>C302</f>
        <v>4004.88</v>
      </c>
      <c r="D301" s="117">
        <f>IFERROR(C301/B301*100,0)</f>
        <v>97.256341886319603</v>
      </c>
      <c r="E301" s="54"/>
    </row>
    <row r="302" spans="1:5" s="4" customFormat="1" ht="192.75" customHeight="1" x14ac:dyDescent="0.25">
      <c r="A302" s="23" t="s">
        <v>177</v>
      </c>
      <c r="B302" s="117">
        <f>SUM(B303:B306)</f>
        <v>4117.8599999999997</v>
      </c>
      <c r="C302" s="117">
        <f>SUM(C303:C306)</f>
        <v>4004.88</v>
      </c>
      <c r="D302" s="140">
        <f t="shared" ref="D302" si="57">IFERROR(C302/B302*100,0)</f>
        <v>97.256341886319603</v>
      </c>
      <c r="E302" s="89" t="s">
        <v>293</v>
      </c>
    </row>
    <row r="303" spans="1:5" s="4" customFormat="1" ht="20.25" customHeight="1" x14ac:dyDescent="0.25">
      <c r="A303" s="82" t="s">
        <v>8</v>
      </c>
      <c r="B303" s="125">
        <v>0</v>
      </c>
      <c r="C303" s="125">
        <v>0</v>
      </c>
      <c r="D303" s="120">
        <f t="shared" ref="D303:D306" si="58">IFERROR(C303/B303*100,0)</f>
        <v>0</v>
      </c>
      <c r="E303" s="29"/>
    </row>
    <row r="304" spans="1:5" s="12" customFormat="1" ht="21" customHeight="1" x14ac:dyDescent="0.25">
      <c r="A304" s="83" t="s">
        <v>4</v>
      </c>
      <c r="B304" s="125">
        <v>4058.1</v>
      </c>
      <c r="C304" s="125">
        <v>3945.12</v>
      </c>
      <c r="D304" s="120">
        <f t="shared" si="58"/>
        <v>97.215938493383604</v>
      </c>
      <c r="E304" s="18"/>
    </row>
    <row r="305" spans="1:5" s="4" customFormat="1" ht="16.5" x14ac:dyDescent="0.25">
      <c r="A305" s="83" t="s">
        <v>5</v>
      </c>
      <c r="B305" s="121">
        <v>59.76</v>
      </c>
      <c r="C305" s="121">
        <v>59.76</v>
      </c>
      <c r="D305" s="120">
        <f t="shared" si="58"/>
        <v>100</v>
      </c>
      <c r="E305" s="18"/>
    </row>
    <row r="306" spans="1:5" s="4" customFormat="1" ht="18.75" customHeight="1" x14ac:dyDescent="0.25">
      <c r="A306" s="20" t="s">
        <v>7</v>
      </c>
      <c r="B306" s="125">
        <v>0</v>
      </c>
      <c r="C306" s="125">
        <v>0</v>
      </c>
      <c r="D306" s="120">
        <f t="shared" si="58"/>
        <v>0</v>
      </c>
      <c r="E306" s="33"/>
    </row>
    <row r="307" spans="1:5" s="4" customFormat="1" ht="16.5" x14ac:dyDescent="0.25">
      <c r="A307" s="68" t="s">
        <v>6</v>
      </c>
      <c r="B307" s="119">
        <f>SUM(B308:B311)</f>
        <v>31509.61</v>
      </c>
      <c r="C307" s="119">
        <f>SUM(C308:C311)</f>
        <v>31311.78</v>
      </c>
      <c r="D307" s="119">
        <f t="shared" ref="D307:D311" si="59">IFERROR(C307/B307*100,0)</f>
        <v>99.372159795059346</v>
      </c>
      <c r="E307" s="42"/>
    </row>
    <row r="308" spans="1:5" s="4" customFormat="1" ht="16.5" x14ac:dyDescent="0.25">
      <c r="A308" s="22" t="s">
        <v>8</v>
      </c>
      <c r="B308" s="121">
        <f t="shared" ref="B308:C311" si="60">B297+B303</f>
        <v>0</v>
      </c>
      <c r="C308" s="121">
        <f t="shared" si="60"/>
        <v>0</v>
      </c>
      <c r="D308" s="118">
        <f t="shared" si="59"/>
        <v>0</v>
      </c>
      <c r="E308" s="18"/>
    </row>
    <row r="309" spans="1:5" s="12" customFormat="1" ht="21" customHeight="1" x14ac:dyDescent="0.25">
      <c r="A309" s="83" t="s">
        <v>4</v>
      </c>
      <c r="B309" s="121">
        <f t="shared" si="60"/>
        <v>12663.7</v>
      </c>
      <c r="C309" s="121">
        <f t="shared" si="60"/>
        <v>12512.7</v>
      </c>
      <c r="D309" s="120">
        <f t="shared" si="59"/>
        <v>98.807615467833259</v>
      </c>
      <c r="E309" s="18"/>
    </row>
    <row r="310" spans="1:5" s="4" customFormat="1" ht="16.5" x14ac:dyDescent="0.25">
      <c r="A310" s="83" t="s">
        <v>5</v>
      </c>
      <c r="B310" s="121">
        <f t="shared" si="60"/>
        <v>18845.91</v>
      </c>
      <c r="C310" s="121">
        <f t="shared" si="60"/>
        <v>18799.079999999998</v>
      </c>
      <c r="D310" s="120">
        <f t="shared" si="59"/>
        <v>99.751511070571794</v>
      </c>
      <c r="E310" s="18"/>
    </row>
    <row r="311" spans="1:5" s="4" customFormat="1" ht="18.75" customHeight="1" x14ac:dyDescent="0.25">
      <c r="A311" s="20" t="s">
        <v>7</v>
      </c>
      <c r="B311" s="121">
        <f t="shared" si="60"/>
        <v>0</v>
      </c>
      <c r="C311" s="121">
        <f t="shared" si="60"/>
        <v>0</v>
      </c>
      <c r="D311" s="120">
        <f t="shared" si="59"/>
        <v>0</v>
      </c>
      <c r="E311" s="33"/>
    </row>
    <row r="312" spans="1:5" s="3" customFormat="1" ht="23.25" customHeight="1" x14ac:dyDescent="0.25">
      <c r="A312" s="154" t="s">
        <v>267</v>
      </c>
      <c r="B312" s="154"/>
      <c r="C312" s="154"/>
      <c r="D312" s="154"/>
      <c r="E312" s="154"/>
    </row>
    <row r="313" spans="1:5" s="3" customFormat="1" ht="57.75" customHeight="1" x14ac:dyDescent="0.25">
      <c r="A313" s="23" t="s">
        <v>76</v>
      </c>
      <c r="B313" s="118">
        <f>B314</f>
        <v>435.9</v>
      </c>
      <c r="C313" s="118">
        <f>C314</f>
        <v>426.96699999999998</v>
      </c>
      <c r="D313" s="118">
        <f t="shared" ref="D313:D318" si="61">IFERROR(C313/B313*100,0)</f>
        <v>97.950676760724946</v>
      </c>
      <c r="E313" s="49"/>
    </row>
    <row r="314" spans="1:5" s="3" customFormat="1" ht="84" customHeight="1" x14ac:dyDescent="0.25">
      <c r="A314" s="71" t="s">
        <v>77</v>
      </c>
      <c r="B314" s="118">
        <f>B315+B316+B317+B318</f>
        <v>435.9</v>
      </c>
      <c r="C314" s="118">
        <f>C315+C316+C317+C318</f>
        <v>426.96699999999998</v>
      </c>
      <c r="D314" s="140">
        <f t="shared" si="61"/>
        <v>97.950676760724946</v>
      </c>
      <c r="E314" s="94" t="s">
        <v>201</v>
      </c>
    </row>
    <row r="315" spans="1:5" s="3" customFormat="1" ht="23.25" customHeight="1" x14ac:dyDescent="0.25">
      <c r="A315" s="21" t="s">
        <v>10</v>
      </c>
      <c r="B315" s="123">
        <v>0</v>
      </c>
      <c r="C315" s="123">
        <v>0</v>
      </c>
      <c r="D315" s="120">
        <f t="shared" si="61"/>
        <v>0</v>
      </c>
      <c r="E315" s="49"/>
    </row>
    <row r="316" spans="1:5" s="3" customFormat="1" ht="23.25" customHeight="1" x14ac:dyDescent="0.25">
      <c r="A316" s="21" t="s">
        <v>4</v>
      </c>
      <c r="B316" s="123">
        <v>0</v>
      </c>
      <c r="C316" s="123">
        <v>0</v>
      </c>
      <c r="D316" s="120">
        <f t="shared" si="61"/>
        <v>0</v>
      </c>
      <c r="E316" s="49"/>
    </row>
    <row r="317" spans="1:5" s="3" customFormat="1" ht="23.25" customHeight="1" x14ac:dyDescent="0.25">
      <c r="A317" s="22" t="s">
        <v>5</v>
      </c>
      <c r="B317" s="123">
        <v>435.9</v>
      </c>
      <c r="C317" s="123">
        <v>426.96699999999998</v>
      </c>
      <c r="D317" s="120">
        <f t="shared" si="61"/>
        <v>97.950676760724946</v>
      </c>
      <c r="E317" s="49"/>
    </row>
    <row r="318" spans="1:5" s="3" customFormat="1" ht="23.25" customHeight="1" x14ac:dyDescent="0.25">
      <c r="A318" s="22" t="s">
        <v>11</v>
      </c>
      <c r="B318" s="123">
        <v>0</v>
      </c>
      <c r="C318" s="123"/>
      <c r="D318" s="120">
        <f t="shared" si="61"/>
        <v>0</v>
      </c>
      <c r="E318" s="49"/>
    </row>
    <row r="319" spans="1:5" s="12" customFormat="1" ht="49.5" x14ac:dyDescent="0.25">
      <c r="A319" s="19" t="s">
        <v>43</v>
      </c>
      <c r="B319" s="117">
        <f>B320</f>
        <v>159.9</v>
      </c>
      <c r="C319" s="117">
        <f>C320</f>
        <v>159.9</v>
      </c>
      <c r="D319" s="118">
        <f>IFERROR(C319/B319*100,0)</f>
        <v>100</v>
      </c>
      <c r="E319" s="17"/>
    </row>
    <row r="320" spans="1:5" s="12" customFormat="1" ht="109.5" customHeight="1" x14ac:dyDescent="0.25">
      <c r="A320" s="19" t="s">
        <v>44</v>
      </c>
      <c r="B320" s="117">
        <f>SUM(B321:B324)</f>
        <v>159.9</v>
      </c>
      <c r="C320" s="117">
        <f>SUM(C321:C324)</f>
        <v>159.9</v>
      </c>
      <c r="D320" s="119">
        <f>IFERROR(C320/B320*100,0)</f>
        <v>100</v>
      </c>
      <c r="E320" s="94" t="s">
        <v>60</v>
      </c>
    </row>
    <row r="321" spans="1:5" ht="16.5" x14ac:dyDescent="0.25">
      <c r="A321" s="21" t="s">
        <v>10</v>
      </c>
      <c r="B321" s="120">
        <v>0</v>
      </c>
      <c r="C321" s="120">
        <v>0</v>
      </c>
      <c r="D321" s="120">
        <f>IFERROR(C321/B321*100,0)</f>
        <v>0</v>
      </c>
      <c r="E321" s="29"/>
    </row>
    <row r="322" spans="1:5" ht="16.5" x14ac:dyDescent="0.25">
      <c r="A322" s="21" t="s">
        <v>4</v>
      </c>
      <c r="B322" s="120">
        <v>159.9</v>
      </c>
      <c r="C322" s="120">
        <v>159.9</v>
      </c>
      <c r="D322" s="120">
        <f t="shared" ref="D322:D324" si="62">IFERROR(C322/B322*100,0)</f>
        <v>100</v>
      </c>
      <c r="E322" s="29"/>
    </row>
    <row r="323" spans="1:5" ht="16.5" x14ac:dyDescent="0.25">
      <c r="A323" s="22" t="s">
        <v>5</v>
      </c>
      <c r="B323" s="120">
        <v>0</v>
      </c>
      <c r="C323" s="120">
        <v>0</v>
      </c>
      <c r="D323" s="120">
        <f t="shared" si="62"/>
        <v>0</v>
      </c>
      <c r="E323" s="18"/>
    </row>
    <row r="324" spans="1:5" ht="16.5" x14ac:dyDescent="0.25">
      <c r="A324" s="22" t="s">
        <v>11</v>
      </c>
      <c r="B324" s="120">
        <v>0</v>
      </c>
      <c r="C324" s="120">
        <v>0</v>
      </c>
      <c r="D324" s="120">
        <f t="shared" si="62"/>
        <v>0</v>
      </c>
      <c r="E324" s="18"/>
    </row>
    <row r="325" spans="1:5" s="4" customFormat="1" ht="16.5" x14ac:dyDescent="0.25">
      <c r="A325" s="68" t="s">
        <v>9</v>
      </c>
      <c r="B325" s="119">
        <f>SUM(B326:B329)</f>
        <v>595.79999999999995</v>
      </c>
      <c r="C325" s="119">
        <f>SUM(C326:C329)</f>
        <v>586.86699999999996</v>
      </c>
      <c r="D325" s="119">
        <f>IFERROR(C325/B325*100,0)</f>
        <v>98.500671366230279</v>
      </c>
      <c r="E325" s="42"/>
    </row>
    <row r="326" spans="1:5" ht="16.5" x14ac:dyDescent="0.25">
      <c r="A326" s="21" t="s">
        <v>10</v>
      </c>
      <c r="B326" s="120">
        <f t="shared" ref="B326:C329" si="63">B315+B321</f>
        <v>0</v>
      </c>
      <c r="C326" s="120">
        <f t="shared" si="63"/>
        <v>0</v>
      </c>
      <c r="D326" s="120">
        <f>IFERROR(C326/B326*100,0)</f>
        <v>0</v>
      </c>
      <c r="E326" s="29"/>
    </row>
    <row r="327" spans="1:5" ht="16.5" x14ac:dyDescent="0.25">
      <c r="A327" s="21" t="s">
        <v>4</v>
      </c>
      <c r="B327" s="120">
        <f>B316+B322</f>
        <v>159.9</v>
      </c>
      <c r="C327" s="120">
        <f>C316+C322</f>
        <v>159.9</v>
      </c>
      <c r="D327" s="120">
        <f t="shared" ref="D327:D329" si="64">IFERROR(C327/B327*100,0)</f>
        <v>100</v>
      </c>
      <c r="E327" s="29"/>
    </row>
    <row r="328" spans="1:5" ht="16.5" x14ac:dyDescent="0.25">
      <c r="A328" s="22" t="s">
        <v>5</v>
      </c>
      <c r="B328" s="120">
        <f>B317+B323</f>
        <v>435.9</v>
      </c>
      <c r="C328" s="120">
        <f>C317+C323</f>
        <v>426.96699999999998</v>
      </c>
      <c r="D328" s="120">
        <f t="shared" si="64"/>
        <v>97.950676760724946</v>
      </c>
      <c r="E328" s="18"/>
    </row>
    <row r="329" spans="1:5" ht="16.5" x14ac:dyDescent="0.25">
      <c r="A329" s="22" t="s">
        <v>11</v>
      </c>
      <c r="B329" s="120">
        <f t="shared" si="63"/>
        <v>0</v>
      </c>
      <c r="C329" s="120">
        <f t="shared" si="63"/>
        <v>0</v>
      </c>
      <c r="D329" s="120">
        <f t="shared" si="64"/>
        <v>0</v>
      </c>
      <c r="E329" s="18"/>
    </row>
    <row r="330" spans="1:5" ht="21" customHeight="1" x14ac:dyDescent="0.25">
      <c r="A330" s="160" t="s">
        <v>268</v>
      </c>
      <c r="B330" s="160"/>
      <c r="C330" s="160"/>
      <c r="D330" s="160"/>
      <c r="E330" s="160"/>
    </row>
    <row r="331" spans="1:5" s="8" customFormat="1" ht="121.5" customHeight="1" x14ac:dyDescent="0.25">
      <c r="A331" s="81" t="s">
        <v>168</v>
      </c>
      <c r="B331" s="117">
        <f>SUM(B332:B335)</f>
        <v>179987.69</v>
      </c>
      <c r="C331" s="117">
        <f>SUM(C332:C335)</f>
        <v>176908.48</v>
      </c>
      <c r="D331" s="140">
        <f>IFERROR(C331/B331*100,0)</f>
        <v>98.28921077880382</v>
      </c>
      <c r="E331" s="22" t="s">
        <v>173</v>
      </c>
    </row>
    <row r="332" spans="1:5" s="4" customFormat="1" ht="20.25" customHeight="1" x14ac:dyDescent="0.25">
      <c r="A332" s="82" t="s">
        <v>8</v>
      </c>
      <c r="B332" s="125">
        <v>0</v>
      </c>
      <c r="C332" s="125">
        <v>0</v>
      </c>
      <c r="D332" s="120">
        <f t="shared" ref="D332:D335" si="65">IFERROR(C332/B332*100,0)</f>
        <v>0</v>
      </c>
      <c r="E332" s="29"/>
    </row>
    <row r="333" spans="1:5" s="12" customFormat="1" ht="21" customHeight="1" x14ac:dyDescent="0.25">
      <c r="A333" s="83" t="s">
        <v>4</v>
      </c>
      <c r="B333" s="125">
        <v>0</v>
      </c>
      <c r="C333" s="125">
        <v>0</v>
      </c>
      <c r="D333" s="120">
        <f t="shared" si="65"/>
        <v>0</v>
      </c>
      <c r="E333" s="18"/>
    </row>
    <row r="334" spans="1:5" s="4" customFormat="1" ht="16.5" x14ac:dyDescent="0.25">
      <c r="A334" s="83" t="s">
        <v>5</v>
      </c>
      <c r="B334" s="125">
        <v>179987.69</v>
      </c>
      <c r="C334" s="125">
        <v>176908.48</v>
      </c>
      <c r="D334" s="120">
        <f t="shared" si="65"/>
        <v>98.28921077880382</v>
      </c>
      <c r="E334" s="18"/>
    </row>
    <row r="335" spans="1:5" s="4" customFormat="1" ht="18.75" customHeight="1" x14ac:dyDescent="0.25">
      <c r="A335" s="20" t="s">
        <v>7</v>
      </c>
      <c r="B335" s="125">
        <v>0</v>
      </c>
      <c r="C335" s="125">
        <v>0</v>
      </c>
      <c r="D335" s="120">
        <f t="shared" si="65"/>
        <v>0</v>
      </c>
      <c r="E335" s="33"/>
    </row>
    <row r="336" spans="1:5" s="8" customFormat="1" ht="120" customHeight="1" x14ac:dyDescent="0.25">
      <c r="A336" s="81" t="s">
        <v>24</v>
      </c>
      <c r="B336" s="117">
        <f>SUM(B337:B340)</f>
        <v>54182.21</v>
      </c>
      <c r="C336" s="117">
        <f>SUM(C337:C340)</f>
        <v>53740.72</v>
      </c>
      <c r="D336" s="140">
        <f>IFERROR(C336/B336*100,0)</f>
        <v>99.185175355527207</v>
      </c>
      <c r="E336" s="86" t="s">
        <v>78</v>
      </c>
    </row>
    <row r="337" spans="1:5" s="4" customFormat="1" ht="20.25" customHeight="1" x14ac:dyDescent="0.25">
      <c r="A337" s="82" t="s">
        <v>8</v>
      </c>
      <c r="B337" s="125">
        <v>0</v>
      </c>
      <c r="C337" s="125">
        <v>0</v>
      </c>
      <c r="D337" s="120">
        <f t="shared" ref="D337:D340" si="66">IFERROR(C337/B337*100,0)</f>
        <v>0</v>
      </c>
      <c r="E337" s="29"/>
    </row>
    <row r="338" spans="1:5" s="12" customFormat="1" ht="21" customHeight="1" x14ac:dyDescent="0.25">
      <c r="A338" s="83" t="s">
        <v>4</v>
      </c>
      <c r="B338" s="125">
        <v>0</v>
      </c>
      <c r="C338" s="125">
        <v>0</v>
      </c>
      <c r="D338" s="120">
        <f t="shared" si="66"/>
        <v>0</v>
      </c>
      <c r="E338" s="18"/>
    </row>
    <row r="339" spans="1:5" s="4" customFormat="1" ht="16.5" x14ac:dyDescent="0.25">
      <c r="A339" s="83" t="s">
        <v>5</v>
      </c>
      <c r="B339" s="125">
        <v>54182.21</v>
      </c>
      <c r="C339" s="125">
        <v>53740.72</v>
      </c>
      <c r="D339" s="120">
        <f t="shared" si="66"/>
        <v>99.185175355527207</v>
      </c>
      <c r="E339" s="18"/>
    </row>
    <row r="340" spans="1:5" s="4" customFormat="1" ht="18.75" customHeight="1" x14ac:dyDescent="0.25">
      <c r="A340" s="20" t="s">
        <v>7</v>
      </c>
      <c r="B340" s="125">
        <v>0</v>
      </c>
      <c r="C340" s="125">
        <v>0</v>
      </c>
      <c r="D340" s="120">
        <f t="shared" si="66"/>
        <v>0</v>
      </c>
      <c r="E340" s="33"/>
    </row>
    <row r="341" spans="1:5" s="8" customFormat="1" ht="33" x14ac:dyDescent="0.25">
      <c r="A341" s="81" t="s">
        <v>17</v>
      </c>
      <c r="B341" s="117">
        <f>SUM(B342:B345)</f>
        <v>6801.7</v>
      </c>
      <c r="C341" s="117">
        <f>SUM(C342:C345)</f>
        <v>6648.4</v>
      </c>
      <c r="D341" s="140">
        <f>IFERROR(C341/B341*100,0)</f>
        <v>97.746151697369783</v>
      </c>
      <c r="E341" s="86" t="s">
        <v>79</v>
      </c>
    </row>
    <row r="342" spans="1:5" s="4" customFormat="1" ht="20.25" customHeight="1" x14ac:dyDescent="0.25">
      <c r="A342" s="82" t="s">
        <v>8</v>
      </c>
      <c r="B342" s="125">
        <v>0</v>
      </c>
      <c r="C342" s="125">
        <v>0</v>
      </c>
      <c r="D342" s="120">
        <f t="shared" ref="D342:D345" si="67">IFERROR(C342/B342*100,0)</f>
        <v>0</v>
      </c>
      <c r="E342" s="30"/>
    </row>
    <row r="343" spans="1:5" s="12" customFormat="1" ht="21" customHeight="1" x14ac:dyDescent="0.25">
      <c r="A343" s="83" t="s">
        <v>4</v>
      </c>
      <c r="B343" s="125">
        <v>0</v>
      </c>
      <c r="C343" s="125">
        <v>0</v>
      </c>
      <c r="D343" s="120">
        <f t="shared" si="67"/>
        <v>0</v>
      </c>
      <c r="E343" s="22"/>
    </row>
    <row r="344" spans="1:5" s="4" customFormat="1" ht="16.5" x14ac:dyDescent="0.25">
      <c r="A344" s="83" t="s">
        <v>5</v>
      </c>
      <c r="B344" s="125">
        <v>6801.7</v>
      </c>
      <c r="C344" s="125">
        <v>6648.4</v>
      </c>
      <c r="D344" s="120">
        <f t="shared" si="67"/>
        <v>97.746151697369783</v>
      </c>
      <c r="E344" s="22"/>
    </row>
    <row r="345" spans="1:5" s="4" customFormat="1" ht="18.75" customHeight="1" x14ac:dyDescent="0.25">
      <c r="A345" s="20" t="s">
        <v>7</v>
      </c>
      <c r="B345" s="125">
        <v>0</v>
      </c>
      <c r="C345" s="125">
        <v>0</v>
      </c>
      <c r="D345" s="120">
        <f t="shared" si="67"/>
        <v>0</v>
      </c>
      <c r="E345" s="20"/>
    </row>
    <row r="346" spans="1:5" s="8" customFormat="1" ht="126.75" customHeight="1" x14ac:dyDescent="0.25">
      <c r="A346" s="81" t="s">
        <v>307</v>
      </c>
      <c r="B346" s="117">
        <f>SUM(B347:B350)</f>
        <v>992.2</v>
      </c>
      <c r="C346" s="117">
        <f>SUM(C347:C350)</f>
        <v>992.16700000000003</v>
      </c>
      <c r="D346" s="119">
        <f>IFERROR(C346/B346*100,0)</f>
        <v>99.99667405764967</v>
      </c>
      <c r="E346" s="86" t="s">
        <v>244</v>
      </c>
    </row>
    <row r="347" spans="1:5" s="4" customFormat="1" ht="20.25" customHeight="1" x14ac:dyDescent="0.25">
      <c r="A347" s="82" t="s">
        <v>8</v>
      </c>
      <c r="B347" s="125">
        <v>0</v>
      </c>
      <c r="C347" s="125">
        <v>0</v>
      </c>
      <c r="D347" s="120">
        <f t="shared" ref="D347:D350" si="68">IFERROR(C347/B347*100,0)</f>
        <v>0</v>
      </c>
      <c r="E347" s="29"/>
    </row>
    <row r="348" spans="1:5" s="12" customFormat="1" ht="21" customHeight="1" x14ac:dyDescent="0.25">
      <c r="A348" s="83" t="s">
        <v>4</v>
      </c>
      <c r="B348" s="125">
        <v>992.2</v>
      </c>
      <c r="C348" s="125">
        <v>992.16700000000003</v>
      </c>
      <c r="D348" s="120">
        <f t="shared" si="68"/>
        <v>99.99667405764967</v>
      </c>
      <c r="E348" s="18"/>
    </row>
    <row r="349" spans="1:5" s="4" customFormat="1" ht="16.5" x14ac:dyDescent="0.25">
      <c r="A349" s="86" t="s">
        <v>5</v>
      </c>
      <c r="B349" s="125">
        <v>0</v>
      </c>
      <c r="C349" s="125">
        <v>0</v>
      </c>
      <c r="D349" s="120">
        <f t="shared" si="68"/>
        <v>0</v>
      </c>
      <c r="E349" s="55"/>
    </row>
    <row r="350" spans="1:5" s="4" customFormat="1" ht="16.5" x14ac:dyDescent="0.25">
      <c r="A350" s="86" t="s">
        <v>7</v>
      </c>
      <c r="B350" s="125">
        <v>0</v>
      </c>
      <c r="C350" s="125">
        <v>0</v>
      </c>
      <c r="D350" s="120">
        <f t="shared" si="68"/>
        <v>0</v>
      </c>
      <c r="E350" s="55"/>
    </row>
    <row r="351" spans="1:5" s="8" customFormat="1" ht="89.25" customHeight="1" x14ac:dyDescent="0.25">
      <c r="A351" s="81" t="s">
        <v>169</v>
      </c>
      <c r="B351" s="117">
        <f>SUM(B352:B355)</f>
        <v>9852.5999999999985</v>
      </c>
      <c r="C351" s="117">
        <f>SUM(C352:C355)</f>
        <v>9149.74</v>
      </c>
      <c r="D351" s="122">
        <f>IFERROR(C351/B351*100,0)</f>
        <v>92.866248502933246</v>
      </c>
      <c r="E351" s="82" t="s">
        <v>301</v>
      </c>
    </row>
    <row r="352" spans="1:5" s="4" customFormat="1" ht="20.25" customHeight="1" x14ac:dyDescent="0.25">
      <c r="A352" s="82" t="s">
        <v>8</v>
      </c>
      <c r="B352" s="125">
        <v>0</v>
      </c>
      <c r="C352" s="125">
        <v>0</v>
      </c>
      <c r="D352" s="120">
        <f t="shared" ref="D352:D355" si="69">IFERROR(C352/B352*100,0)</f>
        <v>0</v>
      </c>
      <c r="E352" s="29"/>
    </row>
    <row r="353" spans="1:5" s="12" customFormat="1" ht="21" customHeight="1" x14ac:dyDescent="0.25">
      <c r="A353" s="83" t="s">
        <v>4</v>
      </c>
      <c r="B353" s="125">
        <v>595.29999999999995</v>
      </c>
      <c r="C353" s="125">
        <v>595.29999999999995</v>
      </c>
      <c r="D353" s="120">
        <f t="shared" si="69"/>
        <v>100</v>
      </c>
      <c r="E353" s="18"/>
    </row>
    <row r="354" spans="1:5" s="4" customFormat="1" ht="16.5" x14ac:dyDescent="0.25">
      <c r="A354" s="83" t="s">
        <v>5</v>
      </c>
      <c r="B354" s="125">
        <v>9257.2999999999993</v>
      </c>
      <c r="C354" s="125">
        <v>8554.44</v>
      </c>
      <c r="D354" s="120">
        <f t="shared" si="69"/>
        <v>92.40750542814861</v>
      </c>
      <c r="E354" s="18"/>
    </row>
    <row r="355" spans="1:5" s="4" customFormat="1" ht="18.75" customHeight="1" x14ac:dyDescent="0.25">
      <c r="A355" s="20" t="s">
        <v>7</v>
      </c>
      <c r="B355" s="125">
        <v>0</v>
      </c>
      <c r="C355" s="125">
        <v>0</v>
      </c>
      <c r="D355" s="120">
        <f t="shared" si="69"/>
        <v>0</v>
      </c>
      <c r="E355" s="33"/>
    </row>
    <row r="356" spans="1:5" s="8" customFormat="1" ht="126" customHeight="1" x14ac:dyDescent="0.25">
      <c r="A356" s="81" t="s">
        <v>170</v>
      </c>
      <c r="B356" s="117">
        <f>SUM(B357:B360)</f>
        <v>4986.57</v>
      </c>
      <c r="C356" s="117">
        <f>SUM(C357:C360)</f>
        <v>4986.43</v>
      </c>
      <c r="D356" s="119">
        <f>IFERROR(C356/B356*100,0)</f>
        <v>99.997192458944738</v>
      </c>
      <c r="E356" s="86" t="s">
        <v>245</v>
      </c>
    </row>
    <row r="357" spans="1:5" s="4" customFormat="1" ht="20.25" customHeight="1" x14ac:dyDescent="0.25">
      <c r="A357" s="82" t="s">
        <v>8</v>
      </c>
      <c r="B357" s="125">
        <v>0</v>
      </c>
      <c r="C357" s="125">
        <v>0</v>
      </c>
      <c r="D357" s="120">
        <f t="shared" ref="D357:D360" si="70">IFERROR(C357/B357*100,0)</f>
        <v>0</v>
      </c>
      <c r="E357" s="29"/>
    </row>
    <row r="358" spans="1:5" s="4" customFormat="1" ht="16.5" x14ac:dyDescent="0.25">
      <c r="A358" s="86" t="s">
        <v>4</v>
      </c>
      <c r="B358" s="125">
        <v>0</v>
      </c>
      <c r="C358" s="125">
        <v>0</v>
      </c>
      <c r="D358" s="120">
        <f t="shared" si="70"/>
        <v>0</v>
      </c>
      <c r="E358" s="55"/>
    </row>
    <row r="359" spans="1:5" s="4" customFormat="1" ht="16.5" x14ac:dyDescent="0.25">
      <c r="A359" s="86" t="s">
        <v>5</v>
      </c>
      <c r="B359" s="125">
        <v>4986.57</v>
      </c>
      <c r="C359" s="125">
        <v>4986.43</v>
      </c>
      <c r="D359" s="120">
        <f t="shared" si="70"/>
        <v>99.997192458944738</v>
      </c>
      <c r="E359" s="55"/>
    </row>
    <row r="360" spans="1:5" s="4" customFormat="1" ht="18.75" customHeight="1" x14ac:dyDescent="0.25">
      <c r="A360" s="20" t="s">
        <v>7</v>
      </c>
      <c r="B360" s="125">
        <v>0</v>
      </c>
      <c r="C360" s="125">
        <v>0</v>
      </c>
      <c r="D360" s="120">
        <f t="shared" si="70"/>
        <v>0</v>
      </c>
      <c r="E360" s="33"/>
    </row>
    <row r="361" spans="1:5" s="8" customFormat="1" ht="66" x14ac:dyDescent="0.25">
      <c r="A361" s="81" t="s">
        <v>171</v>
      </c>
      <c r="B361" s="117">
        <f>SUM(B362:B365)</f>
        <v>2461.3000000000002</v>
      </c>
      <c r="C361" s="117">
        <f>SUM(C362:C365)</f>
        <v>2461.2429999999999</v>
      </c>
      <c r="D361" s="119">
        <f>IFERROR(C361/B361*100,0)</f>
        <v>99.997684150652091</v>
      </c>
      <c r="E361" s="86" t="s">
        <v>300</v>
      </c>
    </row>
    <row r="362" spans="1:5" s="4" customFormat="1" ht="16.5" x14ac:dyDescent="0.25">
      <c r="A362" s="82" t="s">
        <v>8</v>
      </c>
      <c r="B362" s="125">
        <v>0</v>
      </c>
      <c r="C362" s="125">
        <v>0</v>
      </c>
      <c r="D362" s="120">
        <f t="shared" ref="D362:D365" si="71">IFERROR(C362/B362*100,0)</f>
        <v>0</v>
      </c>
      <c r="E362" s="55"/>
    </row>
    <row r="363" spans="1:5" s="4" customFormat="1" ht="16.5" x14ac:dyDescent="0.25">
      <c r="A363" s="86" t="s">
        <v>4</v>
      </c>
      <c r="B363" s="125">
        <v>0</v>
      </c>
      <c r="C363" s="125">
        <v>0</v>
      </c>
      <c r="D363" s="120">
        <f t="shared" si="71"/>
        <v>0</v>
      </c>
      <c r="E363" s="55"/>
    </row>
    <row r="364" spans="1:5" s="4" customFormat="1" ht="16.5" x14ac:dyDescent="0.25">
      <c r="A364" s="86" t="s">
        <v>5</v>
      </c>
      <c r="B364" s="125">
        <v>2461.3000000000002</v>
      </c>
      <c r="C364" s="125">
        <v>2461.2429999999999</v>
      </c>
      <c r="D364" s="120">
        <f t="shared" si="71"/>
        <v>99.997684150652091</v>
      </c>
      <c r="E364" s="55"/>
    </row>
    <row r="365" spans="1:5" s="4" customFormat="1" ht="18.75" customHeight="1" x14ac:dyDescent="0.25">
      <c r="A365" s="20" t="s">
        <v>7</v>
      </c>
      <c r="B365" s="125">
        <v>0</v>
      </c>
      <c r="C365" s="125">
        <v>0</v>
      </c>
      <c r="D365" s="120">
        <f t="shared" si="71"/>
        <v>0</v>
      </c>
      <c r="E365" s="33"/>
    </row>
    <row r="366" spans="1:5" s="8" customFormat="1" ht="57.75" customHeight="1" x14ac:dyDescent="0.25">
      <c r="A366" s="81" t="s">
        <v>172</v>
      </c>
      <c r="B366" s="117">
        <f>SUM(B367:B370)</f>
        <v>600</v>
      </c>
      <c r="C366" s="117">
        <f>SUM(C367:C370)</f>
        <v>600</v>
      </c>
      <c r="D366" s="119">
        <f>IFERROR(C366/B366*100,0)</f>
        <v>100</v>
      </c>
      <c r="E366" s="82" t="s">
        <v>302</v>
      </c>
    </row>
    <row r="367" spans="1:5" s="4" customFormat="1" ht="20.25" customHeight="1" x14ac:dyDescent="0.25">
      <c r="A367" s="82" t="s">
        <v>8</v>
      </c>
      <c r="B367" s="125">
        <v>0</v>
      </c>
      <c r="C367" s="125">
        <v>0</v>
      </c>
      <c r="D367" s="120">
        <f t="shared" ref="D367:D370" si="72">IFERROR(C367/B367*100,0)</f>
        <v>0</v>
      </c>
      <c r="E367" s="29"/>
    </row>
    <row r="368" spans="1:5" s="4" customFormat="1" ht="16.5" x14ac:dyDescent="0.25">
      <c r="A368" s="86" t="s">
        <v>4</v>
      </c>
      <c r="B368" s="125">
        <v>0</v>
      </c>
      <c r="C368" s="125">
        <v>0</v>
      </c>
      <c r="D368" s="120">
        <f t="shared" si="72"/>
        <v>0</v>
      </c>
      <c r="E368" s="55"/>
    </row>
    <row r="369" spans="1:5" s="8" customFormat="1" ht="25.5" customHeight="1" x14ac:dyDescent="0.25">
      <c r="A369" s="22" t="s">
        <v>5</v>
      </c>
      <c r="B369" s="125">
        <v>600</v>
      </c>
      <c r="C369" s="125">
        <v>600</v>
      </c>
      <c r="D369" s="120">
        <f t="shared" si="72"/>
        <v>100</v>
      </c>
      <c r="E369" s="39"/>
    </row>
    <row r="370" spans="1:5" ht="25.5" customHeight="1" x14ac:dyDescent="0.25">
      <c r="A370" s="86" t="s">
        <v>7</v>
      </c>
      <c r="B370" s="125">
        <v>0</v>
      </c>
      <c r="C370" s="125">
        <v>0</v>
      </c>
      <c r="D370" s="120">
        <f t="shared" si="72"/>
        <v>0</v>
      </c>
      <c r="E370" s="55"/>
    </row>
    <row r="371" spans="1:5" s="3" customFormat="1" ht="16.5" x14ac:dyDescent="0.25">
      <c r="A371" s="68" t="s">
        <v>6</v>
      </c>
      <c r="B371" s="119">
        <f>SUM(B372:B375)</f>
        <v>259864.27</v>
      </c>
      <c r="C371" s="119">
        <f>SUM(C372:C375)</f>
        <v>255487.18</v>
      </c>
      <c r="D371" s="119">
        <f>IFERROR(C371/B371*100,0)</f>
        <v>98.315624537378682</v>
      </c>
      <c r="E371" s="48"/>
    </row>
    <row r="372" spans="1:5" s="4" customFormat="1" ht="20.25" customHeight="1" x14ac:dyDescent="0.25">
      <c r="A372" s="82" t="s">
        <v>8</v>
      </c>
      <c r="B372" s="125">
        <f t="shared" ref="B372:C374" si="73">B332+B337+B342+B347+B352+B357+B362+B367</f>
        <v>0</v>
      </c>
      <c r="C372" s="125">
        <f t="shared" si="73"/>
        <v>0</v>
      </c>
      <c r="D372" s="120">
        <f t="shared" ref="D372:D375" si="74">IFERROR(C372/B372*100,0)</f>
        <v>0</v>
      </c>
      <c r="E372" s="29"/>
    </row>
    <row r="373" spans="1:5" s="4" customFormat="1" ht="16.5" x14ac:dyDescent="0.25">
      <c r="A373" s="22" t="s">
        <v>4</v>
      </c>
      <c r="B373" s="125">
        <f t="shared" si="73"/>
        <v>1587.5</v>
      </c>
      <c r="C373" s="125">
        <f t="shared" si="73"/>
        <v>1587.4670000000001</v>
      </c>
      <c r="D373" s="120">
        <f t="shared" si="74"/>
        <v>99.997921259842528</v>
      </c>
      <c r="E373" s="16"/>
    </row>
    <row r="374" spans="1:5" s="3" customFormat="1" ht="16.5" x14ac:dyDescent="0.25">
      <c r="A374" s="22" t="s">
        <v>5</v>
      </c>
      <c r="B374" s="125">
        <f t="shared" si="73"/>
        <v>258276.77</v>
      </c>
      <c r="C374" s="125">
        <f t="shared" si="73"/>
        <v>253899.71299999999</v>
      </c>
      <c r="D374" s="120">
        <f t="shared" si="74"/>
        <v>98.305284288633459</v>
      </c>
      <c r="E374" s="16"/>
    </row>
    <row r="375" spans="1:5" s="3" customFormat="1" ht="16.5" x14ac:dyDescent="0.25">
      <c r="A375" s="22" t="s">
        <v>7</v>
      </c>
      <c r="B375" s="125">
        <f>B335+B340+B345+B350+B355+B360+B365+B370</f>
        <v>0</v>
      </c>
      <c r="C375" s="125">
        <f>C335+C340+C345+C350+C355+C360+C365+C370</f>
        <v>0</v>
      </c>
      <c r="D375" s="120">
        <f t="shared" si="74"/>
        <v>0</v>
      </c>
      <c r="E375" s="16"/>
    </row>
    <row r="376" spans="1:5" ht="37.5" customHeight="1" x14ac:dyDescent="0.25">
      <c r="A376" s="154" t="s">
        <v>269</v>
      </c>
      <c r="B376" s="154"/>
      <c r="C376" s="154"/>
      <c r="D376" s="154"/>
      <c r="E376" s="154"/>
    </row>
    <row r="377" spans="1:5" s="4" customFormat="1" ht="184.5" customHeight="1" x14ac:dyDescent="0.25">
      <c r="A377" s="98" t="s">
        <v>118</v>
      </c>
      <c r="B377" s="124">
        <f>B378+B383</f>
        <v>961.8</v>
      </c>
      <c r="C377" s="124">
        <f>C378+C383</f>
        <v>961.3</v>
      </c>
      <c r="D377" s="118">
        <f>IFERROR(C377/B377*100,0)</f>
        <v>99.948014140153873</v>
      </c>
      <c r="E377" s="28"/>
    </row>
    <row r="378" spans="1:5" s="11" customFormat="1" ht="208.5" customHeight="1" x14ac:dyDescent="0.25">
      <c r="A378" s="23" t="s">
        <v>148</v>
      </c>
      <c r="B378" s="117">
        <f>SUM(B379:B382)</f>
        <v>309.8</v>
      </c>
      <c r="C378" s="117">
        <f>SUM(C379:C382)</f>
        <v>309.8</v>
      </c>
      <c r="D378" s="119">
        <f>IFERROR(C378/B378*100,0)</f>
        <v>100</v>
      </c>
      <c r="E378" s="152" t="s">
        <v>278</v>
      </c>
    </row>
    <row r="379" spans="1:5" s="4" customFormat="1" ht="16.5" x14ac:dyDescent="0.25">
      <c r="A379" s="44" t="s">
        <v>8</v>
      </c>
      <c r="B379" s="120">
        <v>0</v>
      </c>
      <c r="C379" s="120">
        <v>0</v>
      </c>
      <c r="D379" s="120">
        <f>IFERROR(C379/B379*100,0)</f>
        <v>0</v>
      </c>
      <c r="E379" s="16"/>
    </row>
    <row r="380" spans="1:5" ht="16.5" x14ac:dyDescent="0.25">
      <c r="A380" s="22" t="s">
        <v>4</v>
      </c>
      <c r="B380" s="121">
        <v>0</v>
      </c>
      <c r="C380" s="121">
        <v>0</v>
      </c>
      <c r="D380" s="120">
        <f t="shared" ref="D380:D382" si="75">IFERROR(C380/B380*100,0)</f>
        <v>0</v>
      </c>
      <c r="E380" s="18"/>
    </row>
    <row r="381" spans="1:5" ht="16.5" x14ac:dyDescent="0.25">
      <c r="A381" s="22" t="s">
        <v>5</v>
      </c>
      <c r="B381" s="121">
        <v>309.8</v>
      </c>
      <c r="C381" s="121">
        <v>309.8</v>
      </c>
      <c r="D381" s="120">
        <f t="shared" si="75"/>
        <v>100</v>
      </c>
      <c r="E381" s="18"/>
    </row>
    <row r="382" spans="1:5" s="4" customFormat="1" ht="18.75" customHeight="1" x14ac:dyDescent="0.25">
      <c r="A382" s="20" t="s">
        <v>7</v>
      </c>
      <c r="B382" s="120">
        <v>0</v>
      </c>
      <c r="C382" s="120">
        <v>0</v>
      </c>
      <c r="D382" s="120">
        <f t="shared" si="75"/>
        <v>0</v>
      </c>
      <c r="E382" s="33"/>
    </row>
    <row r="383" spans="1:5" s="11" customFormat="1" ht="208.5" customHeight="1" x14ac:dyDescent="0.25">
      <c r="A383" s="23" t="s">
        <v>192</v>
      </c>
      <c r="B383" s="117">
        <f>SUM(B384:B387)</f>
        <v>652</v>
      </c>
      <c r="C383" s="117">
        <f>SUM(C384:C387)</f>
        <v>651.5</v>
      </c>
      <c r="D383" s="140">
        <f>IFERROR(C383/B383*100,0)</f>
        <v>99.923312883435571</v>
      </c>
      <c r="E383" s="152" t="s">
        <v>278</v>
      </c>
    </row>
    <row r="384" spans="1:5" s="4" customFormat="1" ht="16.5" x14ac:dyDescent="0.25">
      <c r="A384" s="44" t="s">
        <v>8</v>
      </c>
      <c r="B384" s="120">
        <v>0</v>
      </c>
      <c r="C384" s="120">
        <v>0</v>
      </c>
      <c r="D384" s="120">
        <f>IFERROR(C384/B384*100,0)</f>
        <v>0</v>
      </c>
      <c r="E384" s="16"/>
    </row>
    <row r="385" spans="1:5" ht="16.5" x14ac:dyDescent="0.25">
      <c r="A385" s="22" t="s">
        <v>4</v>
      </c>
      <c r="B385" s="121">
        <v>195.6</v>
      </c>
      <c r="C385" s="121">
        <v>195.6</v>
      </c>
      <c r="D385" s="120">
        <f t="shared" ref="D385:D387" si="76">IFERROR(C385/B385*100,0)</f>
        <v>100</v>
      </c>
      <c r="E385" s="18"/>
    </row>
    <row r="386" spans="1:5" ht="16.5" x14ac:dyDescent="0.25">
      <c r="A386" s="22" t="s">
        <v>5</v>
      </c>
      <c r="B386" s="121">
        <v>456.4</v>
      </c>
      <c r="C386" s="121">
        <v>455.9</v>
      </c>
      <c r="D386" s="120">
        <f t="shared" si="76"/>
        <v>99.890446976336548</v>
      </c>
      <c r="E386" s="18"/>
    </row>
    <row r="387" spans="1:5" s="4" customFormat="1" ht="18.75" customHeight="1" x14ac:dyDescent="0.25">
      <c r="A387" s="20" t="s">
        <v>7</v>
      </c>
      <c r="B387" s="120">
        <v>0</v>
      </c>
      <c r="C387" s="120">
        <v>0</v>
      </c>
      <c r="D387" s="120">
        <f t="shared" si="76"/>
        <v>0</v>
      </c>
      <c r="E387" s="33"/>
    </row>
    <row r="388" spans="1:5" ht="108" customHeight="1" x14ac:dyDescent="0.25">
      <c r="A388" s="98" t="s">
        <v>193</v>
      </c>
      <c r="B388" s="117">
        <f>B389+B394+B399</f>
        <v>135.69999999999999</v>
      </c>
      <c r="C388" s="117">
        <f>C389+C394+C399</f>
        <v>129</v>
      </c>
      <c r="D388" s="118">
        <f>IFERROR(C388/B388*100,0)</f>
        <v>95.062638172439208</v>
      </c>
      <c r="E388" s="18"/>
    </row>
    <row r="389" spans="1:5" s="11" customFormat="1" ht="162.75" customHeight="1" x14ac:dyDescent="0.25">
      <c r="A389" s="19" t="s">
        <v>194</v>
      </c>
      <c r="B389" s="117">
        <f>SUM(B390:B393)</f>
        <v>89</v>
      </c>
      <c r="C389" s="117">
        <f>SUM(C390:C393)</f>
        <v>89</v>
      </c>
      <c r="D389" s="128">
        <f>IFERROR(C389/B389*100,0)</f>
        <v>100</v>
      </c>
      <c r="E389" s="153" t="s">
        <v>119</v>
      </c>
    </row>
    <row r="390" spans="1:5" s="4" customFormat="1" ht="16.5" x14ac:dyDescent="0.25">
      <c r="A390" s="44" t="s">
        <v>8</v>
      </c>
      <c r="B390" s="120">
        <v>0</v>
      </c>
      <c r="C390" s="120">
        <v>0</v>
      </c>
      <c r="D390" s="120">
        <f>IFERROR(C390/B390*100,0)</f>
        <v>0</v>
      </c>
      <c r="E390" s="16"/>
    </row>
    <row r="391" spans="1:5" ht="16.5" x14ac:dyDescent="0.25">
      <c r="A391" s="22" t="s">
        <v>4</v>
      </c>
      <c r="B391" s="121">
        <v>0</v>
      </c>
      <c r="C391" s="121">
        <v>0</v>
      </c>
      <c r="D391" s="120">
        <f t="shared" ref="D391:D393" si="77">IFERROR(C391/B391*100,0)</f>
        <v>0</v>
      </c>
      <c r="E391" s="18"/>
    </row>
    <row r="392" spans="1:5" ht="16.5" x14ac:dyDescent="0.25">
      <c r="A392" s="22" t="s">
        <v>5</v>
      </c>
      <c r="B392" s="121">
        <v>89</v>
      </c>
      <c r="C392" s="121">
        <v>89</v>
      </c>
      <c r="D392" s="120">
        <f t="shared" si="77"/>
        <v>100</v>
      </c>
      <c r="E392" s="18"/>
    </row>
    <row r="393" spans="1:5" s="4" customFormat="1" ht="18.75" customHeight="1" x14ac:dyDescent="0.25">
      <c r="A393" s="20" t="s">
        <v>7</v>
      </c>
      <c r="B393" s="120">
        <v>0</v>
      </c>
      <c r="C393" s="120">
        <v>0</v>
      </c>
      <c r="D393" s="120">
        <f t="shared" si="77"/>
        <v>0</v>
      </c>
      <c r="E393" s="33"/>
    </row>
    <row r="394" spans="1:5" ht="115.5" x14ac:dyDescent="0.25">
      <c r="A394" s="99" t="s">
        <v>195</v>
      </c>
      <c r="B394" s="117">
        <f>SUM(B395:B398)</f>
        <v>40</v>
      </c>
      <c r="C394" s="117">
        <f>SUM(C395:C398)</f>
        <v>40</v>
      </c>
      <c r="D394" s="128">
        <f>IFERROR(C394/B394*100,0)</f>
        <v>100</v>
      </c>
      <c r="E394" s="22" t="s">
        <v>279</v>
      </c>
    </row>
    <row r="395" spans="1:5" s="4" customFormat="1" ht="16.5" x14ac:dyDescent="0.25">
      <c r="A395" s="44" t="s">
        <v>8</v>
      </c>
      <c r="B395" s="120">
        <v>0</v>
      </c>
      <c r="C395" s="120">
        <v>0</v>
      </c>
      <c r="D395" s="120">
        <f>IFERROR(C395/B395*100,0)</f>
        <v>0</v>
      </c>
      <c r="E395" s="16"/>
    </row>
    <row r="396" spans="1:5" ht="16.5" x14ac:dyDescent="0.25">
      <c r="A396" s="100" t="s">
        <v>4</v>
      </c>
      <c r="B396" s="121">
        <v>0</v>
      </c>
      <c r="C396" s="121">
        <v>0</v>
      </c>
      <c r="D396" s="120">
        <f t="shared" ref="D396:D398" si="78">IFERROR(C396/B396*100,0)</f>
        <v>0</v>
      </c>
      <c r="E396" s="18"/>
    </row>
    <row r="397" spans="1:5" ht="16.5" x14ac:dyDescent="0.25">
      <c r="A397" s="22" t="s">
        <v>5</v>
      </c>
      <c r="B397" s="120">
        <v>40</v>
      </c>
      <c r="C397" s="120">
        <v>40</v>
      </c>
      <c r="D397" s="120">
        <f t="shared" si="78"/>
        <v>100</v>
      </c>
      <c r="E397" s="18"/>
    </row>
    <row r="398" spans="1:5" s="4" customFormat="1" ht="18.75" customHeight="1" x14ac:dyDescent="0.25">
      <c r="A398" s="20" t="s">
        <v>7</v>
      </c>
      <c r="B398" s="120">
        <v>0</v>
      </c>
      <c r="C398" s="120">
        <v>0</v>
      </c>
      <c r="D398" s="120">
        <f t="shared" si="78"/>
        <v>0</v>
      </c>
      <c r="E398" s="33"/>
    </row>
    <row r="399" spans="1:5" s="4" customFormat="1" ht="82.5" x14ac:dyDescent="0.25">
      <c r="A399" s="101" t="s">
        <v>196</v>
      </c>
      <c r="B399" s="117">
        <f>SUM(B400:B403)</f>
        <v>6.7</v>
      </c>
      <c r="C399" s="117">
        <f>SUM(C400:C403)</f>
        <v>0</v>
      </c>
      <c r="D399" s="131">
        <f t="shared" ref="D399:D411" si="79">IFERROR(C399/B399*100,0)</f>
        <v>0</v>
      </c>
      <c r="E399" s="20" t="s">
        <v>280</v>
      </c>
    </row>
    <row r="400" spans="1:5" s="4" customFormat="1" ht="18.75" customHeight="1" x14ac:dyDescent="0.25">
      <c r="A400" s="102" t="s">
        <v>8</v>
      </c>
      <c r="B400" s="120">
        <v>0</v>
      </c>
      <c r="C400" s="120">
        <v>0</v>
      </c>
      <c r="D400" s="120">
        <f t="shared" si="79"/>
        <v>0</v>
      </c>
      <c r="E400" s="54"/>
    </row>
    <row r="401" spans="1:5" s="4" customFormat="1" ht="18.75" customHeight="1" x14ac:dyDescent="0.25">
      <c r="A401" s="103" t="s">
        <v>4</v>
      </c>
      <c r="B401" s="121">
        <v>0</v>
      </c>
      <c r="C401" s="121">
        <v>0</v>
      </c>
      <c r="D401" s="120">
        <f t="shared" si="79"/>
        <v>0</v>
      </c>
      <c r="E401" s="33"/>
    </row>
    <row r="402" spans="1:5" s="4" customFormat="1" ht="18.75" customHeight="1" x14ac:dyDescent="0.25">
      <c r="A402" s="20" t="s">
        <v>5</v>
      </c>
      <c r="B402" s="120">
        <v>6.7</v>
      </c>
      <c r="C402" s="120">
        <v>0</v>
      </c>
      <c r="D402" s="120">
        <f t="shared" si="79"/>
        <v>0</v>
      </c>
      <c r="E402" s="33"/>
    </row>
    <row r="403" spans="1:5" s="4" customFormat="1" ht="18.75" customHeight="1" x14ac:dyDescent="0.25">
      <c r="A403" s="20" t="s">
        <v>7</v>
      </c>
      <c r="B403" s="120">
        <v>0</v>
      </c>
      <c r="C403" s="120">
        <v>0</v>
      </c>
      <c r="D403" s="120">
        <f t="shared" si="79"/>
        <v>0</v>
      </c>
      <c r="E403" s="33"/>
    </row>
    <row r="404" spans="1:5" ht="79.5" customHeight="1" x14ac:dyDescent="0.25">
      <c r="A404" s="98" t="s">
        <v>197</v>
      </c>
      <c r="B404" s="117">
        <f>B405</f>
        <v>1048.4000000000001</v>
      </c>
      <c r="C404" s="117">
        <f>C405</f>
        <v>1046.97</v>
      </c>
      <c r="D404" s="118">
        <f>IFERROR(C404/B404*100,0)</f>
        <v>99.863601678748566</v>
      </c>
      <c r="E404" s="18"/>
    </row>
    <row r="405" spans="1:5" s="11" customFormat="1" ht="162.75" customHeight="1" x14ac:dyDescent="0.25">
      <c r="A405" s="19" t="s">
        <v>198</v>
      </c>
      <c r="B405" s="117">
        <f>SUM(B406:B409)</f>
        <v>1048.4000000000001</v>
      </c>
      <c r="C405" s="117">
        <f>SUM(C406:C409)</f>
        <v>1046.97</v>
      </c>
      <c r="D405" s="139">
        <f>IFERROR(C405/B405*100,0)</f>
        <v>99.863601678748566</v>
      </c>
      <c r="E405" s="153" t="s">
        <v>315</v>
      </c>
    </row>
    <row r="406" spans="1:5" s="4" customFormat="1" ht="16.5" x14ac:dyDescent="0.25">
      <c r="A406" s="44" t="s">
        <v>8</v>
      </c>
      <c r="B406" s="120">
        <v>0</v>
      </c>
      <c r="C406" s="120">
        <v>0</v>
      </c>
      <c r="D406" s="120">
        <f>IFERROR(C406/B406*100,0)</f>
        <v>0</v>
      </c>
      <c r="E406" s="16"/>
    </row>
    <row r="407" spans="1:5" ht="16.5" x14ac:dyDescent="0.25">
      <c r="A407" s="22" t="s">
        <v>4</v>
      </c>
      <c r="B407" s="121">
        <v>0</v>
      </c>
      <c r="C407" s="121">
        <v>0</v>
      </c>
      <c r="D407" s="120">
        <f t="shared" ref="D407:D409" si="80">IFERROR(C407/B407*100,0)</f>
        <v>0</v>
      </c>
      <c r="E407" s="18"/>
    </row>
    <row r="408" spans="1:5" ht="16.5" x14ac:dyDescent="0.25">
      <c r="A408" s="22" t="s">
        <v>5</v>
      </c>
      <c r="B408" s="121">
        <v>1048.4000000000001</v>
      </c>
      <c r="C408" s="121">
        <v>1046.97</v>
      </c>
      <c r="D408" s="120">
        <f t="shared" si="80"/>
        <v>99.863601678748566</v>
      </c>
      <c r="E408" s="18"/>
    </row>
    <row r="409" spans="1:5" s="4" customFormat="1" ht="18.75" customHeight="1" x14ac:dyDescent="0.25">
      <c r="A409" s="20" t="s">
        <v>7</v>
      </c>
      <c r="B409" s="120">
        <v>0</v>
      </c>
      <c r="C409" s="120">
        <v>0</v>
      </c>
      <c r="D409" s="120">
        <f t="shared" si="80"/>
        <v>0</v>
      </c>
      <c r="E409" s="33"/>
    </row>
    <row r="410" spans="1:5" s="4" customFormat="1" ht="21.75" customHeight="1" x14ac:dyDescent="0.25">
      <c r="A410" s="68" t="s">
        <v>6</v>
      </c>
      <c r="B410" s="119">
        <f>SUM(B411:B414)</f>
        <v>2145.9</v>
      </c>
      <c r="C410" s="119">
        <f>SUM(C411:C414)</f>
        <v>2137.27</v>
      </c>
      <c r="D410" s="119">
        <f t="shared" si="79"/>
        <v>99.597837737080013</v>
      </c>
      <c r="E410" s="42"/>
    </row>
    <row r="411" spans="1:5" s="4" customFormat="1" ht="16.5" x14ac:dyDescent="0.25">
      <c r="A411" s="44" t="s">
        <v>8</v>
      </c>
      <c r="B411" s="121">
        <f>B406+B400+B395+B390++B384+B379</f>
        <v>0</v>
      </c>
      <c r="C411" s="121">
        <f>C406+C400+C395+C390++C384+C379</f>
        <v>0</v>
      </c>
      <c r="D411" s="120">
        <f t="shared" si="79"/>
        <v>0</v>
      </c>
      <c r="E411" s="16"/>
    </row>
    <row r="412" spans="1:5" s="4" customFormat="1" ht="19.5" customHeight="1" x14ac:dyDescent="0.25">
      <c r="A412" s="22" t="s">
        <v>4</v>
      </c>
      <c r="B412" s="121">
        <f t="shared" ref="B412:C414" si="81">B407+B401+B396+B391++B385+B380</f>
        <v>195.6</v>
      </c>
      <c r="C412" s="121">
        <f t="shared" si="81"/>
        <v>195.6</v>
      </c>
      <c r="D412" s="120">
        <f t="shared" ref="D412:D414" si="82">IFERROR(C412/B412*100,0)</f>
        <v>100</v>
      </c>
      <c r="E412" s="18"/>
    </row>
    <row r="413" spans="1:5" s="4" customFormat="1" ht="19.5" customHeight="1" x14ac:dyDescent="0.25">
      <c r="A413" s="22" t="s">
        <v>5</v>
      </c>
      <c r="B413" s="121">
        <f t="shared" si="81"/>
        <v>1950.3</v>
      </c>
      <c r="C413" s="121">
        <f t="shared" si="81"/>
        <v>1941.6699999999998</v>
      </c>
      <c r="D413" s="120">
        <f t="shared" si="82"/>
        <v>99.557503973747615</v>
      </c>
      <c r="E413" s="18"/>
    </row>
    <row r="414" spans="1:5" s="4" customFormat="1" ht="18.75" customHeight="1" x14ac:dyDescent="0.25">
      <c r="A414" s="20" t="s">
        <v>7</v>
      </c>
      <c r="B414" s="121">
        <f t="shared" si="81"/>
        <v>0</v>
      </c>
      <c r="C414" s="121">
        <f t="shared" si="81"/>
        <v>0</v>
      </c>
      <c r="D414" s="120">
        <f t="shared" si="82"/>
        <v>0</v>
      </c>
      <c r="E414" s="33"/>
    </row>
    <row r="415" spans="1:5" ht="23.25" customHeight="1" x14ac:dyDescent="0.25">
      <c r="A415" s="160" t="s">
        <v>270</v>
      </c>
      <c r="B415" s="160"/>
      <c r="C415" s="160"/>
      <c r="D415" s="160"/>
      <c r="E415" s="160"/>
    </row>
    <row r="416" spans="1:5" s="3" customFormat="1" ht="58.5" customHeight="1" x14ac:dyDescent="0.25">
      <c r="A416" s="81" t="s">
        <v>38</v>
      </c>
      <c r="B416" s="117">
        <f>B417</f>
        <v>39754.1</v>
      </c>
      <c r="C416" s="117">
        <f>C417</f>
        <v>39691.32</v>
      </c>
      <c r="D416" s="118">
        <f>IFERROR(C416/B416*100,0)</f>
        <v>99.842079181769932</v>
      </c>
      <c r="E416" s="18"/>
    </row>
    <row r="417" spans="1:5" s="8" customFormat="1" ht="66.75" customHeight="1" x14ac:dyDescent="0.25">
      <c r="A417" s="81" t="s">
        <v>15</v>
      </c>
      <c r="B417" s="117">
        <f>SUM(B418:B421)</f>
        <v>39754.1</v>
      </c>
      <c r="C417" s="117">
        <f>SUM(C418:C421)</f>
        <v>39691.32</v>
      </c>
      <c r="D417" s="140">
        <f>IFERROR(C417/B417*100,0)</f>
        <v>99.842079181769932</v>
      </c>
      <c r="E417" s="22" t="s">
        <v>210</v>
      </c>
    </row>
    <row r="418" spans="1:5" s="4" customFormat="1" ht="20.25" customHeight="1" x14ac:dyDescent="0.25">
      <c r="A418" s="82" t="s">
        <v>8</v>
      </c>
      <c r="B418" s="125">
        <v>0</v>
      </c>
      <c r="C418" s="125">
        <v>0</v>
      </c>
      <c r="D418" s="121">
        <f t="shared" ref="D418:D421" si="83">IFERROR(C418/B418*100,0)</f>
        <v>0</v>
      </c>
      <c r="E418" s="29"/>
    </row>
    <row r="419" spans="1:5" s="12" customFormat="1" ht="21" customHeight="1" x14ac:dyDescent="0.25">
      <c r="A419" s="83" t="s">
        <v>4</v>
      </c>
      <c r="B419" s="125">
        <v>0</v>
      </c>
      <c r="C419" s="125">
        <v>0</v>
      </c>
      <c r="D419" s="121">
        <f t="shared" si="83"/>
        <v>0</v>
      </c>
      <c r="E419" s="18"/>
    </row>
    <row r="420" spans="1:5" s="4" customFormat="1" ht="16.5" x14ac:dyDescent="0.25">
      <c r="A420" s="83" t="s">
        <v>5</v>
      </c>
      <c r="B420" s="125">
        <v>39754.1</v>
      </c>
      <c r="C420" s="125">
        <v>39691.32</v>
      </c>
      <c r="D420" s="121">
        <f t="shared" si="83"/>
        <v>99.842079181769932</v>
      </c>
      <c r="E420" s="18"/>
    </row>
    <row r="421" spans="1:5" s="4" customFormat="1" ht="18.75" customHeight="1" x14ac:dyDescent="0.25">
      <c r="A421" s="20" t="s">
        <v>7</v>
      </c>
      <c r="B421" s="125">
        <v>0</v>
      </c>
      <c r="C421" s="125">
        <v>0</v>
      </c>
      <c r="D421" s="121">
        <f t="shared" si="83"/>
        <v>0</v>
      </c>
      <c r="E421" s="33"/>
    </row>
    <row r="422" spans="1:5" s="3" customFormat="1" ht="16.5" x14ac:dyDescent="0.25">
      <c r="A422" s="81" t="s">
        <v>37</v>
      </c>
      <c r="B422" s="117">
        <f>B423+B428+B433</f>
        <v>818702.24</v>
      </c>
      <c r="C422" s="117">
        <f>C423+C428+C433</f>
        <v>738698.17</v>
      </c>
      <c r="D422" s="117">
        <f>IFERROR(C422/B422*100,0)</f>
        <v>90.227940502520184</v>
      </c>
      <c r="E422" s="59"/>
    </row>
    <row r="423" spans="1:5" s="8" customFormat="1" ht="247.5" x14ac:dyDescent="0.25">
      <c r="A423" s="81" t="s">
        <v>16</v>
      </c>
      <c r="B423" s="117">
        <f>SUM(B424:B427)</f>
        <v>572875.33000000007</v>
      </c>
      <c r="C423" s="117">
        <f>SUM(C424:C427)</f>
        <v>501369.16000000003</v>
      </c>
      <c r="D423" s="122">
        <f>IFERROR(C423/B423*100,0)</f>
        <v>87.518022463980074</v>
      </c>
      <c r="E423" s="22" t="s">
        <v>217</v>
      </c>
    </row>
    <row r="424" spans="1:5" s="4" customFormat="1" ht="20.25" customHeight="1" x14ac:dyDescent="0.25">
      <c r="A424" s="82" t="s">
        <v>8</v>
      </c>
      <c r="B424" s="125">
        <v>0</v>
      </c>
      <c r="C424" s="125">
        <v>0</v>
      </c>
      <c r="D424" s="121">
        <f t="shared" ref="D424:D427" si="84">IFERROR(C424/B424*100,0)</f>
        <v>0</v>
      </c>
      <c r="E424" s="29"/>
    </row>
    <row r="425" spans="1:5" s="12" customFormat="1" ht="21" customHeight="1" x14ac:dyDescent="0.25">
      <c r="A425" s="83" t="s">
        <v>4</v>
      </c>
      <c r="B425" s="125">
        <v>190993.6</v>
      </c>
      <c r="C425" s="125">
        <v>188102.91</v>
      </c>
      <c r="D425" s="121">
        <f t="shared" si="84"/>
        <v>98.486499024051071</v>
      </c>
      <c r="E425" s="18"/>
    </row>
    <row r="426" spans="1:5" s="4" customFormat="1" ht="16.5" x14ac:dyDescent="0.25">
      <c r="A426" s="83" t="s">
        <v>5</v>
      </c>
      <c r="B426" s="125">
        <v>40475.769999999997</v>
      </c>
      <c r="C426" s="125">
        <v>37328.17</v>
      </c>
      <c r="D426" s="121">
        <f t="shared" si="84"/>
        <v>92.223495686431662</v>
      </c>
      <c r="E426" s="29"/>
    </row>
    <row r="427" spans="1:5" s="4" customFormat="1" ht="18.75" customHeight="1" x14ac:dyDescent="0.25">
      <c r="A427" s="20" t="s">
        <v>7</v>
      </c>
      <c r="B427" s="125">
        <v>341405.96</v>
      </c>
      <c r="C427" s="125">
        <v>275938.08</v>
      </c>
      <c r="D427" s="121">
        <f t="shared" si="84"/>
        <v>80.824037166779391</v>
      </c>
      <c r="E427" s="34"/>
    </row>
    <row r="428" spans="1:5" s="8" customFormat="1" ht="81" customHeight="1" x14ac:dyDescent="0.25">
      <c r="A428" s="67" t="s">
        <v>166</v>
      </c>
      <c r="B428" s="117">
        <f>SUM(B429:B432)</f>
        <v>242064.21</v>
      </c>
      <c r="C428" s="117">
        <f>SUM(C429:C432)</f>
        <v>233566.4</v>
      </c>
      <c r="D428" s="140">
        <f>IFERROR(C428/B428*100,0)</f>
        <v>96.489439723451881</v>
      </c>
      <c r="E428" s="21" t="s">
        <v>212</v>
      </c>
    </row>
    <row r="429" spans="1:5" s="4" customFormat="1" ht="20.25" customHeight="1" x14ac:dyDescent="0.25">
      <c r="A429" s="82" t="s">
        <v>8</v>
      </c>
      <c r="B429" s="125">
        <v>0</v>
      </c>
      <c r="C429" s="125">
        <v>0</v>
      </c>
      <c r="D429" s="120">
        <f t="shared" ref="D429:D432" si="85">IFERROR(C429/B429*100,0)</f>
        <v>0</v>
      </c>
      <c r="E429" s="29"/>
    </row>
    <row r="430" spans="1:5" s="12" customFormat="1" ht="21" customHeight="1" x14ac:dyDescent="0.25">
      <c r="A430" s="83" t="s">
        <v>4</v>
      </c>
      <c r="B430" s="125">
        <v>0</v>
      </c>
      <c r="C430" s="125">
        <v>0</v>
      </c>
      <c r="D430" s="120">
        <f t="shared" si="85"/>
        <v>0</v>
      </c>
      <c r="E430" s="18"/>
    </row>
    <row r="431" spans="1:5" s="4" customFormat="1" ht="16.5" x14ac:dyDescent="0.25">
      <c r="A431" s="83" t="s">
        <v>5</v>
      </c>
      <c r="B431" s="125">
        <v>242064.21</v>
      </c>
      <c r="C431" s="125">
        <v>233566.4</v>
      </c>
      <c r="D431" s="120">
        <f t="shared" si="85"/>
        <v>96.489439723451881</v>
      </c>
      <c r="E431" s="18"/>
    </row>
    <row r="432" spans="1:5" s="4" customFormat="1" ht="18.75" customHeight="1" x14ac:dyDescent="0.25">
      <c r="A432" s="20" t="s">
        <v>7</v>
      </c>
      <c r="B432" s="125">
        <v>0</v>
      </c>
      <c r="C432" s="125">
        <v>0</v>
      </c>
      <c r="D432" s="120">
        <f t="shared" si="85"/>
        <v>0</v>
      </c>
      <c r="E432" s="33"/>
    </row>
    <row r="433" spans="1:5" s="4" customFormat="1" ht="66" customHeight="1" x14ac:dyDescent="0.25">
      <c r="A433" s="67" t="s">
        <v>167</v>
      </c>
      <c r="B433" s="117">
        <f>SUM(B434:B437)</f>
        <v>3762.7</v>
      </c>
      <c r="C433" s="117">
        <f>SUM(C434:C437)</f>
        <v>3762.61</v>
      </c>
      <c r="D433" s="119">
        <f>IFERROR(C433/B433*100,0)</f>
        <v>99.997608100566097</v>
      </c>
      <c r="E433" s="21" t="s">
        <v>303</v>
      </c>
    </row>
    <row r="434" spans="1:5" s="4" customFormat="1" ht="20.25" customHeight="1" x14ac:dyDescent="0.25">
      <c r="A434" s="82" t="s">
        <v>8</v>
      </c>
      <c r="B434" s="125">
        <v>0</v>
      </c>
      <c r="C434" s="125">
        <v>0</v>
      </c>
      <c r="D434" s="121">
        <f t="shared" ref="D434:D437" si="86">IFERROR(C434/B434*100,0)</f>
        <v>0</v>
      </c>
      <c r="E434" s="29"/>
    </row>
    <row r="435" spans="1:5" s="12" customFormat="1" ht="21" customHeight="1" x14ac:dyDescent="0.25">
      <c r="A435" s="83" t="s">
        <v>4</v>
      </c>
      <c r="B435" s="125">
        <v>0</v>
      </c>
      <c r="C435" s="125">
        <v>0</v>
      </c>
      <c r="D435" s="121">
        <f t="shared" si="86"/>
        <v>0</v>
      </c>
      <c r="E435" s="18"/>
    </row>
    <row r="436" spans="1:5" s="4" customFormat="1" ht="16.5" x14ac:dyDescent="0.25">
      <c r="A436" s="83" t="s">
        <v>5</v>
      </c>
      <c r="B436" s="125">
        <v>3762.7</v>
      </c>
      <c r="C436" s="125">
        <v>3762.61</v>
      </c>
      <c r="D436" s="121">
        <f t="shared" si="86"/>
        <v>99.997608100566097</v>
      </c>
      <c r="E436" s="18"/>
    </row>
    <row r="437" spans="1:5" s="4" customFormat="1" ht="18.75" customHeight="1" x14ac:dyDescent="0.25">
      <c r="A437" s="20" t="s">
        <v>7</v>
      </c>
      <c r="B437" s="125">
        <v>0</v>
      </c>
      <c r="C437" s="125">
        <v>0</v>
      </c>
      <c r="D437" s="121">
        <f t="shared" si="86"/>
        <v>0</v>
      </c>
      <c r="E437" s="33"/>
    </row>
    <row r="438" spans="1:5" s="4" customFormat="1" ht="33" x14ac:dyDescent="0.25">
      <c r="A438" s="81" t="s">
        <v>39</v>
      </c>
      <c r="B438" s="117">
        <f>B439</f>
        <v>10184.799999999999</v>
      </c>
      <c r="C438" s="117">
        <f>C439</f>
        <v>9980.36</v>
      </c>
      <c r="D438" s="117">
        <f>IFERROR(C438/B438*100,0)</f>
        <v>97.992694996465332</v>
      </c>
      <c r="E438" s="16"/>
    </row>
    <row r="439" spans="1:5" s="4" customFormat="1" ht="115.5" x14ac:dyDescent="0.25">
      <c r="A439" s="81" t="s">
        <v>40</v>
      </c>
      <c r="B439" s="117">
        <f>SUM(B440:B443)</f>
        <v>10184.799999999999</v>
      </c>
      <c r="C439" s="117">
        <f>SUM(C440:C443)</f>
        <v>9980.36</v>
      </c>
      <c r="D439" s="140">
        <f>IFERROR(C439/B439*100,0)</f>
        <v>97.992694996465332</v>
      </c>
      <c r="E439" s="21" t="s">
        <v>211</v>
      </c>
    </row>
    <row r="440" spans="1:5" s="4" customFormat="1" ht="20.25" customHeight="1" x14ac:dyDescent="0.25">
      <c r="A440" s="82" t="s">
        <v>8</v>
      </c>
      <c r="B440" s="125">
        <v>0</v>
      </c>
      <c r="C440" s="125">
        <v>0</v>
      </c>
      <c r="D440" s="121">
        <f t="shared" ref="D440:D443" si="87">IFERROR(C440/B440*100,0)</f>
        <v>0</v>
      </c>
      <c r="E440" s="29"/>
    </row>
    <row r="441" spans="1:5" s="12" customFormat="1" ht="21" customHeight="1" x14ac:dyDescent="0.25">
      <c r="A441" s="83" t="s">
        <v>4</v>
      </c>
      <c r="B441" s="125">
        <v>0</v>
      </c>
      <c r="C441" s="125">
        <v>0</v>
      </c>
      <c r="D441" s="121">
        <f t="shared" si="87"/>
        <v>0</v>
      </c>
      <c r="E441" s="18"/>
    </row>
    <row r="442" spans="1:5" s="4" customFormat="1" ht="16.5" x14ac:dyDescent="0.25">
      <c r="A442" s="83" t="s">
        <v>5</v>
      </c>
      <c r="B442" s="125">
        <v>10184.799999999999</v>
      </c>
      <c r="C442" s="125">
        <v>9980.36</v>
      </c>
      <c r="D442" s="121">
        <f t="shared" si="87"/>
        <v>97.992694996465332</v>
      </c>
      <c r="E442" s="18"/>
    </row>
    <row r="443" spans="1:5" s="4" customFormat="1" ht="18.75" customHeight="1" x14ac:dyDescent="0.25">
      <c r="A443" s="20" t="s">
        <v>7</v>
      </c>
      <c r="B443" s="125">
        <v>0</v>
      </c>
      <c r="C443" s="125">
        <v>0</v>
      </c>
      <c r="D443" s="121">
        <f t="shared" si="87"/>
        <v>0</v>
      </c>
      <c r="E443" s="33"/>
    </row>
    <row r="444" spans="1:5" s="4" customFormat="1" ht="22.5" customHeight="1" x14ac:dyDescent="0.25">
      <c r="A444" s="68" t="s">
        <v>12</v>
      </c>
      <c r="B444" s="119">
        <f>SUM(B445:B448)</f>
        <v>868641.1399999999</v>
      </c>
      <c r="C444" s="119">
        <f>SUM(C445:C448)</f>
        <v>788369.85000000009</v>
      </c>
      <c r="D444" s="119">
        <f>IFERROR(C444/B444*100,0)</f>
        <v>90.75898132110116</v>
      </c>
      <c r="E444" s="48"/>
    </row>
    <row r="445" spans="1:5" s="4" customFormat="1" ht="20.25" customHeight="1" x14ac:dyDescent="0.25">
      <c r="A445" s="82" t="s">
        <v>8</v>
      </c>
      <c r="B445" s="125">
        <f t="shared" ref="B445:C447" si="88">B418+B424+B429+B434+B440</f>
        <v>0</v>
      </c>
      <c r="C445" s="125">
        <f t="shared" si="88"/>
        <v>0</v>
      </c>
      <c r="D445" s="120">
        <f t="shared" ref="D445:D448" si="89">IFERROR(C445/B445*100,0)</f>
        <v>0</v>
      </c>
      <c r="E445" s="29"/>
    </row>
    <row r="446" spans="1:5" s="3" customFormat="1" ht="16.5" x14ac:dyDescent="0.25">
      <c r="A446" s="22" t="s">
        <v>4</v>
      </c>
      <c r="B446" s="125">
        <f t="shared" si="88"/>
        <v>190993.6</v>
      </c>
      <c r="C446" s="125">
        <f t="shared" si="88"/>
        <v>188102.91</v>
      </c>
      <c r="D446" s="120">
        <f t="shared" si="89"/>
        <v>98.486499024051071</v>
      </c>
      <c r="E446" s="16"/>
    </row>
    <row r="447" spans="1:5" s="3" customFormat="1" ht="16.5" x14ac:dyDescent="0.25">
      <c r="A447" s="22" t="s">
        <v>5</v>
      </c>
      <c r="B447" s="125">
        <f t="shared" si="88"/>
        <v>336241.57999999996</v>
      </c>
      <c r="C447" s="125">
        <f t="shared" si="88"/>
        <v>324328.86</v>
      </c>
      <c r="D447" s="120">
        <f t="shared" si="89"/>
        <v>96.457094925618662</v>
      </c>
      <c r="E447" s="16"/>
    </row>
    <row r="448" spans="1:5" s="3" customFormat="1" ht="16.5" x14ac:dyDescent="0.25">
      <c r="A448" s="22" t="s">
        <v>11</v>
      </c>
      <c r="B448" s="125">
        <f>B421+B427+B432+B437+B443</f>
        <v>341405.96</v>
      </c>
      <c r="C448" s="125">
        <f>C421+C427+C432+C437+C443</f>
        <v>275938.08</v>
      </c>
      <c r="D448" s="120">
        <f t="shared" si="89"/>
        <v>80.824037166779391</v>
      </c>
      <c r="E448" s="16"/>
    </row>
    <row r="449" spans="1:5" ht="21" customHeight="1" x14ac:dyDescent="0.25">
      <c r="A449" s="156" t="s">
        <v>271</v>
      </c>
      <c r="B449" s="156"/>
      <c r="C449" s="156"/>
      <c r="D449" s="156"/>
      <c r="E449" s="156"/>
    </row>
    <row r="450" spans="1:5" s="3" customFormat="1" ht="49.5" x14ac:dyDescent="0.25">
      <c r="A450" s="84" t="s">
        <v>31</v>
      </c>
      <c r="B450" s="117">
        <f>B451</f>
        <v>3419</v>
      </c>
      <c r="C450" s="117">
        <f>C451</f>
        <v>2954.24</v>
      </c>
      <c r="D450" s="118">
        <f>IFERROR(C450/B450*100,0)</f>
        <v>86.406551623281658</v>
      </c>
      <c r="E450" s="16"/>
    </row>
    <row r="451" spans="1:5" s="8" customFormat="1" ht="224.25" customHeight="1" x14ac:dyDescent="0.25">
      <c r="A451" s="67" t="s">
        <v>32</v>
      </c>
      <c r="B451" s="117">
        <f>SUM(B452:B455)</f>
        <v>3419</v>
      </c>
      <c r="C451" s="118">
        <f>SUM(C452:C455)</f>
        <v>2954.24</v>
      </c>
      <c r="D451" s="122">
        <f>IFERROR(C451/B451*100,0)</f>
        <v>86.406551623281658</v>
      </c>
      <c r="E451" s="21" t="s">
        <v>218</v>
      </c>
    </row>
    <row r="452" spans="1:5" s="4" customFormat="1" ht="20.25" customHeight="1" x14ac:dyDescent="0.25">
      <c r="A452" s="82" t="s">
        <v>8</v>
      </c>
      <c r="B452" s="125">
        <v>0</v>
      </c>
      <c r="C452" s="125">
        <v>0</v>
      </c>
      <c r="D452" s="120">
        <f t="shared" ref="D452:D455" si="90">IFERROR(C452/B452*100,0)</f>
        <v>0</v>
      </c>
      <c r="E452" s="29"/>
    </row>
    <row r="453" spans="1:5" s="12" customFormat="1" ht="21" customHeight="1" x14ac:dyDescent="0.25">
      <c r="A453" s="83" t="s">
        <v>4</v>
      </c>
      <c r="B453" s="125">
        <v>0</v>
      </c>
      <c r="C453" s="125">
        <v>0</v>
      </c>
      <c r="D453" s="120">
        <f t="shared" si="90"/>
        <v>0</v>
      </c>
      <c r="E453" s="18"/>
    </row>
    <row r="454" spans="1:5" s="4" customFormat="1" ht="16.5" x14ac:dyDescent="0.25">
      <c r="A454" s="83" t="s">
        <v>5</v>
      </c>
      <c r="B454" s="125">
        <v>3419</v>
      </c>
      <c r="C454" s="125">
        <v>2954.24</v>
      </c>
      <c r="D454" s="120">
        <f t="shared" si="90"/>
        <v>86.406551623281658</v>
      </c>
      <c r="E454" s="18"/>
    </row>
    <row r="455" spans="1:5" s="4" customFormat="1" ht="18.75" customHeight="1" x14ac:dyDescent="0.25">
      <c r="A455" s="20" t="s">
        <v>7</v>
      </c>
      <c r="B455" s="125">
        <v>0</v>
      </c>
      <c r="C455" s="125">
        <v>0</v>
      </c>
      <c r="D455" s="120">
        <f t="shared" si="90"/>
        <v>0</v>
      </c>
      <c r="E455" s="33"/>
    </row>
    <row r="456" spans="1:5" s="3" customFormat="1" ht="148.5" x14ac:dyDescent="0.25">
      <c r="A456" s="67" t="s">
        <v>33</v>
      </c>
      <c r="B456" s="117">
        <f>B457</f>
        <v>57990.5</v>
      </c>
      <c r="C456" s="117">
        <f>C457</f>
        <v>57990.5</v>
      </c>
      <c r="D456" s="118">
        <f>IFERROR(C456/B456*100,0)</f>
        <v>100</v>
      </c>
      <c r="E456" s="57"/>
    </row>
    <row r="457" spans="1:5" s="8" customFormat="1" ht="143.25" customHeight="1" x14ac:dyDescent="0.25">
      <c r="A457" s="67" t="s">
        <v>34</v>
      </c>
      <c r="B457" s="117">
        <f>SUM(B458:B461)</f>
        <v>57990.5</v>
      </c>
      <c r="C457" s="117">
        <f>SUM(C458:C461)</f>
        <v>57990.5</v>
      </c>
      <c r="D457" s="119">
        <f>IFERROR(C457/B457*100,0)</f>
        <v>100</v>
      </c>
      <c r="E457" s="21" t="s">
        <v>237</v>
      </c>
    </row>
    <row r="458" spans="1:5" s="4" customFormat="1" ht="20.25" customHeight="1" x14ac:dyDescent="0.25">
      <c r="A458" s="82" t="s">
        <v>8</v>
      </c>
      <c r="B458" s="125">
        <v>0</v>
      </c>
      <c r="C458" s="125">
        <v>0</v>
      </c>
      <c r="D458" s="121">
        <f t="shared" ref="D458:D461" si="91">IFERROR(C458/B458*100,0)</f>
        <v>0</v>
      </c>
      <c r="E458" s="29"/>
    </row>
    <row r="459" spans="1:5" s="12" customFormat="1" ht="21" customHeight="1" x14ac:dyDescent="0.25">
      <c r="A459" s="83" t="s">
        <v>4</v>
      </c>
      <c r="B459" s="125">
        <v>46392.4</v>
      </c>
      <c r="C459" s="125">
        <v>46392.4</v>
      </c>
      <c r="D459" s="121">
        <f t="shared" si="91"/>
        <v>100</v>
      </c>
      <c r="E459" s="18"/>
    </row>
    <row r="460" spans="1:5" s="4" customFormat="1" ht="16.5" x14ac:dyDescent="0.25">
      <c r="A460" s="83" t="s">
        <v>5</v>
      </c>
      <c r="B460" s="125">
        <v>11598.1</v>
      </c>
      <c r="C460" s="125">
        <v>11598.1</v>
      </c>
      <c r="D460" s="121">
        <f t="shared" si="91"/>
        <v>100</v>
      </c>
      <c r="E460" s="18"/>
    </row>
    <row r="461" spans="1:5" s="4" customFormat="1" ht="56.25" customHeight="1" x14ac:dyDescent="0.25">
      <c r="A461" s="20" t="s">
        <v>7</v>
      </c>
      <c r="B461" s="125">
        <v>0</v>
      </c>
      <c r="C461" s="125">
        <v>0</v>
      </c>
      <c r="D461" s="121">
        <f t="shared" si="91"/>
        <v>0</v>
      </c>
      <c r="E461" s="33"/>
    </row>
    <row r="462" spans="1:5" s="3" customFormat="1" ht="53.25" customHeight="1" x14ac:dyDescent="0.25">
      <c r="A462" s="67" t="s">
        <v>35</v>
      </c>
      <c r="B462" s="117">
        <f>B463</f>
        <v>142599.1</v>
      </c>
      <c r="C462" s="117">
        <f>C463</f>
        <v>131483.70600000001</v>
      </c>
      <c r="D462" s="117">
        <f>IFERROR(C462/B462*100,0)</f>
        <v>92.205144352243465</v>
      </c>
      <c r="E462" s="16"/>
    </row>
    <row r="463" spans="1:5" s="8" customFormat="1" ht="296.25" customHeight="1" x14ac:dyDescent="0.25">
      <c r="A463" s="67" t="s">
        <v>36</v>
      </c>
      <c r="B463" s="117">
        <f>SUM(B464:B467)</f>
        <v>142599.1</v>
      </c>
      <c r="C463" s="117">
        <f>SUM(C464:C467)</f>
        <v>131483.70600000001</v>
      </c>
      <c r="D463" s="122">
        <f>IFERROR(C463/B463*100,0)</f>
        <v>92.205144352243465</v>
      </c>
      <c r="E463" s="21" t="s">
        <v>238</v>
      </c>
    </row>
    <row r="464" spans="1:5" s="4" customFormat="1" ht="20.25" customHeight="1" x14ac:dyDescent="0.25">
      <c r="A464" s="82" t="s">
        <v>8</v>
      </c>
      <c r="B464" s="125">
        <v>0</v>
      </c>
      <c r="C464" s="125">
        <v>0</v>
      </c>
      <c r="D464" s="120">
        <f t="shared" ref="D464:D467" si="92">IFERROR(C464/B464*100,0)</f>
        <v>0</v>
      </c>
      <c r="E464" s="29"/>
    </row>
    <row r="465" spans="1:5" s="12" customFormat="1" ht="21" customHeight="1" x14ac:dyDescent="0.25">
      <c r="A465" s="83" t="s">
        <v>4</v>
      </c>
      <c r="B465" s="125">
        <v>76576.800000000003</v>
      </c>
      <c r="C465" s="125">
        <v>76351.846000000005</v>
      </c>
      <c r="D465" s="120">
        <f t="shared" si="92"/>
        <v>99.706237398272066</v>
      </c>
      <c r="E465" s="18"/>
    </row>
    <row r="466" spans="1:5" s="4" customFormat="1" ht="16.5" x14ac:dyDescent="0.25">
      <c r="A466" s="83" t="s">
        <v>5</v>
      </c>
      <c r="B466" s="125">
        <v>4799.7</v>
      </c>
      <c r="C466" s="125">
        <v>4784.3280000000004</v>
      </c>
      <c r="D466" s="120">
        <f t="shared" si="92"/>
        <v>99.679729983123949</v>
      </c>
      <c r="E466" s="18"/>
    </row>
    <row r="467" spans="1:5" s="4" customFormat="1" ht="18.75" customHeight="1" x14ac:dyDescent="0.25">
      <c r="A467" s="20" t="s">
        <v>7</v>
      </c>
      <c r="B467" s="125">
        <v>61222.6</v>
      </c>
      <c r="C467" s="125">
        <v>50347.531999999999</v>
      </c>
      <c r="D467" s="120">
        <f t="shared" si="92"/>
        <v>82.236840643814531</v>
      </c>
      <c r="E467" s="33"/>
    </row>
    <row r="468" spans="1:5" s="3" customFormat="1" ht="16.5" x14ac:dyDescent="0.25">
      <c r="A468" s="85" t="s">
        <v>6</v>
      </c>
      <c r="B468" s="119">
        <f>SUM(B469:B472)</f>
        <v>204008.6</v>
      </c>
      <c r="C468" s="119">
        <f>SUM(C469:C472)</f>
        <v>192428.44600000003</v>
      </c>
      <c r="D468" s="119">
        <f>IFERROR(C468/B468*100,0)</f>
        <v>94.323693216854593</v>
      </c>
      <c r="E468" s="58"/>
    </row>
    <row r="469" spans="1:5" s="4" customFormat="1" ht="20.25" customHeight="1" x14ac:dyDescent="0.25">
      <c r="A469" s="82" t="s">
        <v>8</v>
      </c>
      <c r="B469" s="125">
        <f t="shared" ref="B469:C471" si="93">B452+B458+B464</f>
        <v>0</v>
      </c>
      <c r="C469" s="125">
        <f t="shared" si="93"/>
        <v>0</v>
      </c>
      <c r="D469" s="120">
        <f t="shared" ref="D469:D472" si="94">IFERROR(C469/B469*100,0)</f>
        <v>0</v>
      </c>
      <c r="E469" s="29"/>
    </row>
    <row r="470" spans="1:5" s="3" customFormat="1" ht="16.5" x14ac:dyDescent="0.25">
      <c r="A470" s="21" t="s">
        <v>4</v>
      </c>
      <c r="B470" s="125">
        <f t="shared" si="93"/>
        <v>122969.20000000001</v>
      </c>
      <c r="C470" s="125">
        <f t="shared" si="93"/>
        <v>122744.24600000001</v>
      </c>
      <c r="D470" s="120">
        <f t="shared" si="94"/>
        <v>99.817064760932013</v>
      </c>
      <c r="E470" s="59"/>
    </row>
    <row r="471" spans="1:5" s="3" customFormat="1" ht="16.5" x14ac:dyDescent="0.25">
      <c r="A471" s="21" t="s">
        <v>5</v>
      </c>
      <c r="B471" s="125">
        <f t="shared" si="93"/>
        <v>19816.8</v>
      </c>
      <c r="C471" s="125">
        <f t="shared" si="93"/>
        <v>19336.668000000001</v>
      </c>
      <c r="D471" s="120">
        <f t="shared" si="94"/>
        <v>97.577146663437091</v>
      </c>
      <c r="E471" s="59"/>
    </row>
    <row r="472" spans="1:5" s="3" customFormat="1" ht="16.5" x14ac:dyDescent="0.25">
      <c r="A472" s="21" t="s">
        <v>7</v>
      </c>
      <c r="B472" s="125">
        <f>B455+B461+B467</f>
        <v>61222.6</v>
      </c>
      <c r="C472" s="125">
        <f>C455+C461+C467</f>
        <v>50347.531999999999</v>
      </c>
      <c r="D472" s="120">
        <f t="shared" si="94"/>
        <v>82.236840643814531</v>
      </c>
      <c r="E472" s="59"/>
    </row>
    <row r="473" spans="1:5" ht="16.5" x14ac:dyDescent="0.25">
      <c r="A473" s="154" t="s">
        <v>272</v>
      </c>
      <c r="B473" s="154"/>
      <c r="C473" s="154"/>
      <c r="D473" s="154"/>
      <c r="E473" s="154"/>
    </row>
    <row r="474" spans="1:5" s="4" customFormat="1" ht="90.75" customHeight="1" x14ac:dyDescent="0.25">
      <c r="A474" s="66" t="s">
        <v>29</v>
      </c>
      <c r="B474" s="124">
        <f>B475+B480+B485+B490</f>
        <v>6238.76</v>
      </c>
      <c r="C474" s="124">
        <f>C475+C480+C485+C490</f>
        <v>6187.7</v>
      </c>
      <c r="D474" s="118">
        <f>IFERROR(C474/B474*100,0)</f>
        <v>99.181568132128817</v>
      </c>
      <c r="E474" s="18"/>
    </row>
    <row r="475" spans="1:5" s="8" customFormat="1" ht="49.5" x14ac:dyDescent="0.25">
      <c r="A475" s="19" t="s">
        <v>139</v>
      </c>
      <c r="B475" s="117">
        <f>SUM(B476:B479)</f>
        <v>853.42</v>
      </c>
      <c r="C475" s="117">
        <f>SUM(C476:C479)</f>
        <v>824.78</v>
      </c>
      <c r="D475" s="140">
        <f>IFERROR(C475/B475*100,0)</f>
        <v>96.644090834524619</v>
      </c>
      <c r="E475" s="22" t="s">
        <v>294</v>
      </c>
    </row>
    <row r="476" spans="1:5" s="4" customFormat="1" ht="20.25" customHeight="1" x14ac:dyDescent="0.25">
      <c r="A476" s="82" t="s">
        <v>8</v>
      </c>
      <c r="B476" s="125">
        <v>0</v>
      </c>
      <c r="C476" s="125">
        <v>0</v>
      </c>
      <c r="D476" s="121">
        <f t="shared" ref="D476:D479" si="95">IFERROR(C476/B476*100,0)</f>
        <v>0</v>
      </c>
      <c r="E476" s="29"/>
    </row>
    <row r="477" spans="1:5" s="12" customFormat="1" ht="21" customHeight="1" x14ac:dyDescent="0.25">
      <c r="A477" s="83" t="s">
        <v>4</v>
      </c>
      <c r="B477" s="125">
        <v>0</v>
      </c>
      <c r="C477" s="125">
        <v>0</v>
      </c>
      <c r="D477" s="121">
        <f t="shared" si="95"/>
        <v>0</v>
      </c>
      <c r="E477" s="18"/>
    </row>
    <row r="478" spans="1:5" s="4" customFormat="1" ht="16.5" x14ac:dyDescent="0.25">
      <c r="A478" s="83" t="s">
        <v>5</v>
      </c>
      <c r="B478" s="121">
        <v>853.42</v>
      </c>
      <c r="C478" s="121">
        <v>824.78</v>
      </c>
      <c r="D478" s="121">
        <f t="shared" si="95"/>
        <v>96.644090834524619</v>
      </c>
      <c r="E478" s="18"/>
    </row>
    <row r="479" spans="1:5" s="4" customFormat="1" ht="18.75" customHeight="1" x14ac:dyDescent="0.25">
      <c r="A479" s="20" t="s">
        <v>7</v>
      </c>
      <c r="B479" s="125">
        <v>0</v>
      </c>
      <c r="C479" s="125">
        <v>0</v>
      </c>
      <c r="D479" s="121">
        <f t="shared" si="95"/>
        <v>0</v>
      </c>
      <c r="E479" s="33"/>
    </row>
    <row r="480" spans="1:5" s="8" customFormat="1" ht="82.5" x14ac:dyDescent="0.25">
      <c r="A480" s="19" t="s">
        <v>140</v>
      </c>
      <c r="B480" s="117">
        <f>SUM(B481:B484)</f>
        <v>5317.1</v>
      </c>
      <c r="C480" s="117">
        <f>SUM(C481:C484)</f>
        <v>5317.08</v>
      </c>
      <c r="D480" s="119">
        <f>IFERROR(C480/B480*100,0)</f>
        <v>99.999623855108979</v>
      </c>
      <c r="E480" s="134"/>
    </row>
    <row r="481" spans="1:5" s="4" customFormat="1" ht="20.25" customHeight="1" x14ac:dyDescent="0.25">
      <c r="A481" s="82" t="s">
        <v>8</v>
      </c>
      <c r="B481" s="125">
        <v>0</v>
      </c>
      <c r="C481" s="125">
        <v>0</v>
      </c>
      <c r="D481" s="121">
        <f t="shared" ref="D481:D484" si="96">IFERROR(C481/B481*100,0)</f>
        <v>0</v>
      </c>
      <c r="E481" s="29"/>
    </row>
    <row r="482" spans="1:5" s="12" customFormat="1" ht="21" customHeight="1" x14ac:dyDescent="0.25">
      <c r="A482" s="83" t="s">
        <v>4</v>
      </c>
      <c r="B482" s="125">
        <v>0</v>
      </c>
      <c r="C482" s="125">
        <v>0</v>
      </c>
      <c r="D482" s="121">
        <f t="shared" si="96"/>
        <v>0</v>
      </c>
      <c r="E482" s="18"/>
    </row>
    <row r="483" spans="1:5" s="4" customFormat="1" ht="16.5" x14ac:dyDescent="0.25">
      <c r="A483" s="83" t="s">
        <v>5</v>
      </c>
      <c r="B483" s="121">
        <v>5317.1</v>
      </c>
      <c r="C483" s="121">
        <v>5317.08</v>
      </c>
      <c r="D483" s="121">
        <f t="shared" si="96"/>
        <v>99.999623855108979</v>
      </c>
      <c r="E483" s="18"/>
    </row>
    <row r="484" spans="1:5" s="4" customFormat="1" ht="18.75" customHeight="1" x14ac:dyDescent="0.25">
      <c r="A484" s="20" t="s">
        <v>7</v>
      </c>
      <c r="B484" s="125">
        <v>0</v>
      </c>
      <c r="C484" s="125">
        <v>0</v>
      </c>
      <c r="D484" s="121">
        <f t="shared" si="96"/>
        <v>0</v>
      </c>
      <c r="E484" s="33"/>
    </row>
    <row r="485" spans="1:5" s="8" customFormat="1" ht="69" customHeight="1" x14ac:dyDescent="0.25">
      <c r="A485" s="19" t="s">
        <v>199</v>
      </c>
      <c r="B485" s="117">
        <f>SUM(B486:B489)</f>
        <v>10.15</v>
      </c>
      <c r="C485" s="117">
        <f>SUM(C486:C489)</f>
        <v>0</v>
      </c>
      <c r="D485" s="131">
        <f>IFERROR(C485/B485*100,0)</f>
        <v>0</v>
      </c>
      <c r="E485" s="22" t="s">
        <v>219</v>
      </c>
    </row>
    <row r="486" spans="1:5" s="4" customFormat="1" ht="20.25" customHeight="1" x14ac:dyDescent="0.25">
      <c r="A486" s="82" t="s">
        <v>8</v>
      </c>
      <c r="B486" s="125">
        <v>0</v>
      </c>
      <c r="C486" s="125">
        <v>0</v>
      </c>
      <c r="D486" s="121">
        <f t="shared" ref="D486:D489" si="97">IFERROR(C486/B486*100,0)</f>
        <v>0</v>
      </c>
      <c r="E486" s="29"/>
    </row>
    <row r="487" spans="1:5" s="12" customFormat="1" ht="21" customHeight="1" x14ac:dyDescent="0.25">
      <c r="A487" s="83" t="s">
        <v>4</v>
      </c>
      <c r="B487" s="125">
        <v>0</v>
      </c>
      <c r="C487" s="125">
        <v>0</v>
      </c>
      <c r="D487" s="121">
        <f t="shared" si="97"/>
        <v>0</v>
      </c>
      <c r="E487" s="18"/>
    </row>
    <row r="488" spans="1:5" s="4" customFormat="1" ht="16.5" x14ac:dyDescent="0.25">
      <c r="A488" s="83" t="s">
        <v>5</v>
      </c>
      <c r="B488" s="121">
        <v>10.15</v>
      </c>
      <c r="C488" s="121">
        <v>0</v>
      </c>
      <c r="D488" s="121">
        <f t="shared" si="97"/>
        <v>0</v>
      </c>
      <c r="E488" s="18"/>
    </row>
    <row r="489" spans="1:5" s="4" customFormat="1" ht="18.75" customHeight="1" x14ac:dyDescent="0.25">
      <c r="A489" s="20" t="s">
        <v>7</v>
      </c>
      <c r="B489" s="125">
        <v>0</v>
      </c>
      <c r="C489" s="125">
        <v>0</v>
      </c>
      <c r="D489" s="121">
        <f t="shared" si="97"/>
        <v>0</v>
      </c>
      <c r="E489" s="33"/>
    </row>
    <row r="490" spans="1:5" s="8" customFormat="1" ht="66" x14ac:dyDescent="0.25">
      <c r="A490" s="19" t="s">
        <v>150</v>
      </c>
      <c r="B490" s="117">
        <f>SUM(B491:B494)</f>
        <v>58.09</v>
      </c>
      <c r="C490" s="117">
        <f>SUM(C491:C494)</f>
        <v>45.84</v>
      </c>
      <c r="D490" s="131">
        <f>IFERROR(C490/B490*100,0)</f>
        <v>78.912033052160453</v>
      </c>
      <c r="E490" s="22" t="s">
        <v>295</v>
      </c>
    </row>
    <row r="491" spans="1:5" s="4" customFormat="1" ht="20.25" customHeight="1" x14ac:dyDescent="0.25">
      <c r="A491" s="82" t="s">
        <v>8</v>
      </c>
      <c r="B491" s="125">
        <v>0</v>
      </c>
      <c r="C491" s="125">
        <v>0</v>
      </c>
      <c r="D491" s="121">
        <f t="shared" ref="D491:D494" si="98">IFERROR(C491/B491*100,0)</f>
        <v>0</v>
      </c>
      <c r="E491" s="29"/>
    </row>
    <row r="492" spans="1:5" s="12" customFormat="1" ht="21" customHeight="1" x14ac:dyDescent="0.25">
      <c r="A492" s="83" t="s">
        <v>4</v>
      </c>
      <c r="B492" s="125">
        <v>0</v>
      </c>
      <c r="C492" s="125">
        <v>0</v>
      </c>
      <c r="D492" s="121">
        <f t="shared" si="98"/>
        <v>0</v>
      </c>
      <c r="E492" s="18"/>
    </row>
    <row r="493" spans="1:5" s="4" customFormat="1" ht="16.5" x14ac:dyDescent="0.25">
      <c r="A493" s="83" t="s">
        <v>5</v>
      </c>
      <c r="B493" s="121">
        <v>58.09</v>
      </c>
      <c r="C493" s="121">
        <v>45.84</v>
      </c>
      <c r="D493" s="121">
        <f t="shared" si="98"/>
        <v>78.912033052160453</v>
      </c>
      <c r="E493" s="18"/>
    </row>
    <row r="494" spans="1:5" s="4" customFormat="1" ht="18.75" customHeight="1" x14ac:dyDescent="0.25">
      <c r="A494" s="20" t="s">
        <v>7</v>
      </c>
      <c r="B494" s="125">
        <v>0</v>
      </c>
      <c r="C494" s="125">
        <v>0</v>
      </c>
      <c r="D494" s="121">
        <f t="shared" si="98"/>
        <v>0</v>
      </c>
      <c r="E494" s="33"/>
    </row>
    <row r="495" spans="1:5" s="4" customFormat="1" ht="53.25" customHeight="1" x14ac:dyDescent="0.25">
      <c r="A495" s="19" t="s">
        <v>108</v>
      </c>
      <c r="B495" s="117">
        <f>B496+B501+B506</f>
        <v>1707.97</v>
      </c>
      <c r="C495" s="117">
        <f>C496+C501+C506</f>
        <v>1687.81</v>
      </c>
      <c r="D495" s="117">
        <f>IFERROR(C495/B495*100,0)</f>
        <v>98.819651399029254</v>
      </c>
      <c r="E495" s="18"/>
    </row>
    <row r="496" spans="1:5" s="8" customFormat="1" ht="63" customHeight="1" x14ac:dyDescent="0.25">
      <c r="A496" s="104" t="s">
        <v>141</v>
      </c>
      <c r="B496" s="117">
        <f>SUM(B497:B500)</f>
        <v>299</v>
      </c>
      <c r="C496" s="117">
        <f>SUM(C497:C500)</f>
        <v>286.64</v>
      </c>
      <c r="D496" s="140">
        <f>IFERROR(C496/B496*100,0)</f>
        <v>95.866220735785944</v>
      </c>
      <c r="E496" s="22" t="s">
        <v>296</v>
      </c>
    </row>
    <row r="497" spans="1:5" s="4" customFormat="1" ht="20.25" customHeight="1" x14ac:dyDescent="0.25">
      <c r="A497" s="82" t="s">
        <v>8</v>
      </c>
      <c r="B497" s="125">
        <v>0</v>
      </c>
      <c r="C497" s="125">
        <v>0</v>
      </c>
      <c r="D497" s="121">
        <f t="shared" ref="D497:D500" si="99">IFERROR(C497/B497*100,0)</f>
        <v>0</v>
      </c>
      <c r="E497" s="29"/>
    </row>
    <row r="498" spans="1:5" s="12" customFormat="1" ht="21" customHeight="1" x14ac:dyDescent="0.25">
      <c r="A498" s="83" t="s">
        <v>4</v>
      </c>
      <c r="B498" s="125">
        <v>0</v>
      </c>
      <c r="C498" s="125">
        <v>0</v>
      </c>
      <c r="D498" s="121">
        <f t="shared" si="99"/>
        <v>0</v>
      </c>
      <c r="E498" s="18"/>
    </row>
    <row r="499" spans="1:5" s="4" customFormat="1" ht="16.5" x14ac:dyDescent="0.25">
      <c r="A499" s="83" t="s">
        <v>5</v>
      </c>
      <c r="B499" s="121">
        <v>299</v>
      </c>
      <c r="C499" s="121">
        <v>286.64</v>
      </c>
      <c r="D499" s="121">
        <f t="shared" si="99"/>
        <v>95.866220735785944</v>
      </c>
      <c r="E499" s="18"/>
    </row>
    <row r="500" spans="1:5" s="4" customFormat="1" ht="18.75" customHeight="1" x14ac:dyDescent="0.25">
      <c r="A500" s="20" t="s">
        <v>7</v>
      </c>
      <c r="B500" s="125">
        <v>0</v>
      </c>
      <c r="C500" s="125">
        <v>0</v>
      </c>
      <c r="D500" s="121">
        <f t="shared" si="99"/>
        <v>0</v>
      </c>
      <c r="E500" s="33"/>
    </row>
    <row r="501" spans="1:5" s="8" customFormat="1" ht="54" customHeight="1" x14ac:dyDescent="0.25">
      <c r="A501" s="66" t="s">
        <v>142</v>
      </c>
      <c r="B501" s="117">
        <f>SUM(B502:B505)</f>
        <v>51.97</v>
      </c>
      <c r="C501" s="117">
        <f>SUM(C502:C505)</f>
        <v>44.17</v>
      </c>
      <c r="D501" s="122">
        <f>IFERROR(C501/B501*100,0)</f>
        <v>84.991341158360598</v>
      </c>
      <c r="E501" s="22" t="s">
        <v>297</v>
      </c>
    </row>
    <row r="502" spans="1:5" s="4" customFormat="1" ht="20.25" customHeight="1" x14ac:dyDescent="0.25">
      <c r="A502" s="82" t="s">
        <v>8</v>
      </c>
      <c r="B502" s="125">
        <v>0</v>
      </c>
      <c r="C502" s="125">
        <v>0</v>
      </c>
      <c r="D502" s="121">
        <f t="shared" ref="D502:D505" si="100">IFERROR(C502/B502*100,0)</f>
        <v>0</v>
      </c>
      <c r="E502" s="29"/>
    </row>
    <row r="503" spans="1:5" s="12" customFormat="1" ht="21" customHeight="1" x14ac:dyDescent="0.25">
      <c r="A503" s="83" t="s">
        <v>4</v>
      </c>
      <c r="B503" s="125">
        <v>0</v>
      </c>
      <c r="C503" s="125">
        <v>0</v>
      </c>
      <c r="D503" s="121">
        <f t="shared" si="100"/>
        <v>0</v>
      </c>
      <c r="E503" s="18"/>
    </row>
    <row r="504" spans="1:5" s="4" customFormat="1" ht="16.5" x14ac:dyDescent="0.25">
      <c r="A504" s="83" t="s">
        <v>5</v>
      </c>
      <c r="B504" s="121">
        <v>51.97</v>
      </c>
      <c r="C504" s="121">
        <v>44.17</v>
      </c>
      <c r="D504" s="121">
        <f t="shared" si="100"/>
        <v>84.991341158360598</v>
      </c>
      <c r="E504" s="18"/>
    </row>
    <row r="505" spans="1:5" s="4" customFormat="1" ht="18.75" customHeight="1" x14ac:dyDescent="0.25">
      <c r="A505" s="20" t="s">
        <v>7</v>
      </c>
      <c r="B505" s="125">
        <v>0</v>
      </c>
      <c r="C505" s="125">
        <v>0</v>
      </c>
      <c r="D505" s="121">
        <f t="shared" si="100"/>
        <v>0</v>
      </c>
      <c r="E505" s="33"/>
    </row>
    <row r="506" spans="1:5" s="8" customFormat="1" ht="142.5" customHeight="1" x14ac:dyDescent="0.25">
      <c r="A506" s="66" t="s">
        <v>143</v>
      </c>
      <c r="B506" s="117">
        <f>SUM(B507:B510)</f>
        <v>1357</v>
      </c>
      <c r="C506" s="117">
        <f>SUM(C507:C510)</f>
        <v>1357</v>
      </c>
      <c r="D506" s="119">
        <f>IFERROR(C506/B506*100,0)</f>
        <v>100</v>
      </c>
      <c r="E506" s="18" t="s">
        <v>220</v>
      </c>
    </row>
    <row r="507" spans="1:5" s="4" customFormat="1" ht="20.25" customHeight="1" x14ac:dyDescent="0.25">
      <c r="A507" s="82" t="s">
        <v>8</v>
      </c>
      <c r="B507" s="125">
        <v>0</v>
      </c>
      <c r="C507" s="125">
        <v>0</v>
      </c>
      <c r="D507" s="121">
        <f t="shared" ref="D507:D510" si="101">IFERROR(C507/B507*100,0)</f>
        <v>0</v>
      </c>
      <c r="E507" s="29"/>
    </row>
    <row r="508" spans="1:5" s="12" customFormat="1" ht="21" customHeight="1" x14ac:dyDescent="0.25">
      <c r="A508" s="83" t="s">
        <v>4</v>
      </c>
      <c r="B508" s="125">
        <v>0</v>
      </c>
      <c r="C508" s="125">
        <v>0</v>
      </c>
      <c r="D508" s="121">
        <f t="shared" si="101"/>
        <v>0</v>
      </c>
      <c r="E508" s="18"/>
    </row>
    <row r="509" spans="1:5" s="4" customFormat="1" ht="16.5" x14ac:dyDescent="0.25">
      <c r="A509" s="83" t="s">
        <v>5</v>
      </c>
      <c r="B509" s="121">
        <v>0</v>
      </c>
      <c r="C509" s="121">
        <v>0</v>
      </c>
      <c r="D509" s="121">
        <f t="shared" si="101"/>
        <v>0</v>
      </c>
      <c r="E509" s="18"/>
    </row>
    <row r="510" spans="1:5" s="4" customFormat="1" ht="18.75" customHeight="1" x14ac:dyDescent="0.25">
      <c r="A510" s="20" t="s">
        <v>7</v>
      </c>
      <c r="B510" s="120">
        <v>1357</v>
      </c>
      <c r="C510" s="120">
        <v>1357</v>
      </c>
      <c r="D510" s="121">
        <f t="shared" si="101"/>
        <v>100</v>
      </c>
      <c r="E510" s="33"/>
    </row>
    <row r="511" spans="1:5" s="4" customFormat="1" ht="122.25" customHeight="1" x14ac:dyDescent="0.25">
      <c r="A511" s="19" t="s">
        <v>109</v>
      </c>
      <c r="B511" s="117">
        <f>B512+B517</f>
        <v>46844.52</v>
      </c>
      <c r="C511" s="117">
        <f>C512+C517</f>
        <v>45980.79</v>
      </c>
      <c r="D511" s="117">
        <f>IFERROR(C511/B511*100,0)</f>
        <v>98.15617707257968</v>
      </c>
      <c r="E511" s="18"/>
    </row>
    <row r="512" spans="1:5" s="8" customFormat="1" ht="107.25" customHeight="1" x14ac:dyDescent="0.25">
      <c r="A512" s="19" t="s">
        <v>144</v>
      </c>
      <c r="B512" s="117">
        <f>SUM(B513:B516)</f>
        <v>9658.32</v>
      </c>
      <c r="C512" s="117">
        <f>SUM(C513:C516)</f>
        <v>9651.6099999999988</v>
      </c>
      <c r="D512" s="140">
        <f>IFERROR(C512/B512*100,0)</f>
        <v>99.930526219880875</v>
      </c>
      <c r="E512" s="18"/>
    </row>
    <row r="513" spans="1:5" s="4" customFormat="1" ht="20.25" customHeight="1" x14ac:dyDescent="0.25">
      <c r="A513" s="82" t="s">
        <v>8</v>
      </c>
      <c r="B513" s="125">
        <v>0</v>
      </c>
      <c r="C513" s="125">
        <v>0</v>
      </c>
      <c r="D513" s="121">
        <f t="shared" ref="D513:D516" si="102">IFERROR(C513/B513*100,0)</f>
        <v>0</v>
      </c>
      <c r="E513" s="29"/>
    </row>
    <row r="514" spans="1:5" s="12" customFormat="1" ht="21" customHeight="1" x14ac:dyDescent="0.25">
      <c r="A514" s="83" t="s">
        <v>4</v>
      </c>
      <c r="B514" s="125">
        <v>44.9</v>
      </c>
      <c r="C514" s="125">
        <v>44.9</v>
      </c>
      <c r="D514" s="121">
        <f t="shared" si="102"/>
        <v>100</v>
      </c>
      <c r="E514" s="18"/>
    </row>
    <row r="515" spans="1:5" s="4" customFormat="1" ht="16.5" x14ac:dyDescent="0.25">
      <c r="A515" s="83" t="s">
        <v>5</v>
      </c>
      <c r="B515" s="121">
        <v>9613.42</v>
      </c>
      <c r="C515" s="121">
        <v>9606.7099999999991</v>
      </c>
      <c r="D515" s="121">
        <f t="shared" si="102"/>
        <v>99.930201738819264</v>
      </c>
      <c r="E515" s="18"/>
    </row>
    <row r="516" spans="1:5" s="4" customFormat="1" ht="18.75" customHeight="1" x14ac:dyDescent="0.25">
      <c r="A516" s="20" t="s">
        <v>7</v>
      </c>
      <c r="B516" s="125">
        <v>0</v>
      </c>
      <c r="C516" s="125">
        <v>0</v>
      </c>
      <c r="D516" s="121">
        <f t="shared" si="102"/>
        <v>0</v>
      </c>
      <c r="E516" s="33"/>
    </row>
    <row r="517" spans="1:5" ht="132.75" customHeight="1" x14ac:dyDescent="0.25">
      <c r="A517" s="19" t="s">
        <v>145</v>
      </c>
      <c r="B517" s="117">
        <f>SUM(B518:B521)</f>
        <v>37186.199999999997</v>
      </c>
      <c r="C517" s="117">
        <f>SUM(C518:C521)</f>
        <v>36329.18</v>
      </c>
      <c r="D517" s="140">
        <f>IFERROR(C517/B517*100,0)</f>
        <v>97.6953278366706</v>
      </c>
      <c r="E517" s="22" t="s">
        <v>221</v>
      </c>
    </row>
    <row r="518" spans="1:5" s="4" customFormat="1" ht="20.25" customHeight="1" x14ac:dyDescent="0.25">
      <c r="A518" s="82" t="s">
        <v>8</v>
      </c>
      <c r="B518" s="125">
        <v>0</v>
      </c>
      <c r="C518" s="125">
        <v>0</v>
      </c>
      <c r="D518" s="121">
        <f t="shared" ref="D518:D526" si="103">IFERROR(C518/B518*100,0)</f>
        <v>0</v>
      </c>
      <c r="E518" s="29"/>
    </row>
    <row r="519" spans="1:5" s="12" customFormat="1" ht="21" customHeight="1" x14ac:dyDescent="0.25">
      <c r="A519" s="83" t="s">
        <v>4</v>
      </c>
      <c r="B519" s="125">
        <v>0</v>
      </c>
      <c r="C519" s="125">
        <v>0</v>
      </c>
      <c r="D519" s="121">
        <f>IFERROR(C519/B519*100,0)</f>
        <v>0</v>
      </c>
      <c r="E519" s="18"/>
    </row>
    <row r="520" spans="1:5" s="4" customFormat="1" ht="16.5" x14ac:dyDescent="0.25">
      <c r="A520" s="83" t="s">
        <v>5</v>
      </c>
      <c r="B520" s="121">
        <v>37186.199999999997</v>
      </c>
      <c r="C520" s="121">
        <v>36329.18</v>
      </c>
      <c r="D520" s="121">
        <f t="shared" si="103"/>
        <v>97.6953278366706</v>
      </c>
      <c r="E520" s="18"/>
    </row>
    <row r="521" spans="1:5" s="4" customFormat="1" ht="18.75" customHeight="1" x14ac:dyDescent="0.25">
      <c r="A521" s="20" t="s">
        <v>7</v>
      </c>
      <c r="B521" s="125">
        <v>0</v>
      </c>
      <c r="C521" s="125">
        <v>0</v>
      </c>
      <c r="D521" s="120">
        <f t="shared" si="103"/>
        <v>0</v>
      </c>
      <c r="E521" s="33"/>
    </row>
    <row r="522" spans="1:5" s="4" customFormat="1" ht="21.75" customHeight="1" x14ac:dyDescent="0.25">
      <c r="A522" s="68" t="s">
        <v>6</v>
      </c>
      <c r="B522" s="119">
        <f>SUM(B523:B526)</f>
        <v>54791.25</v>
      </c>
      <c r="C522" s="135">
        <f>SUM(C523:C526)</f>
        <v>53856.3</v>
      </c>
      <c r="D522" s="119">
        <f>IFERROR(C522/B522*100,0)</f>
        <v>98.293614400109504</v>
      </c>
      <c r="E522" s="42"/>
    </row>
    <row r="523" spans="1:5" s="4" customFormat="1" ht="21.75" customHeight="1" x14ac:dyDescent="0.25">
      <c r="A523" s="82" t="s">
        <v>8</v>
      </c>
      <c r="B523" s="125">
        <f>B476+B481+B486+B491+B497+B502+B507+B513+B518</f>
        <v>0</v>
      </c>
      <c r="C523" s="125">
        <f>C476+C481+C486+C491+C497+C502+C507+C513+C518</f>
        <v>0</v>
      </c>
      <c r="D523" s="120">
        <f t="shared" si="103"/>
        <v>0</v>
      </c>
      <c r="E523" s="18"/>
    </row>
    <row r="524" spans="1:5" s="4" customFormat="1" ht="19.5" customHeight="1" x14ac:dyDescent="0.25">
      <c r="A524" s="83" t="s">
        <v>4</v>
      </c>
      <c r="B524" s="125">
        <f t="shared" ref="B524:C526" si="104">B477+B482+B487+B492+B498+B503+B508+B514+B519</f>
        <v>44.9</v>
      </c>
      <c r="C524" s="125">
        <f t="shared" si="104"/>
        <v>44.9</v>
      </c>
      <c r="D524" s="120">
        <f t="shared" si="103"/>
        <v>100</v>
      </c>
      <c r="E524" s="18"/>
    </row>
    <row r="525" spans="1:5" s="4" customFormat="1" ht="21.75" customHeight="1" x14ac:dyDescent="0.25">
      <c r="A525" s="83" t="s">
        <v>5</v>
      </c>
      <c r="B525" s="125">
        <f t="shared" si="104"/>
        <v>53389.35</v>
      </c>
      <c r="C525" s="125">
        <f>C478+C483+C488+C493+C499+C504+C509+C515+C520</f>
        <v>52454.400000000001</v>
      </c>
      <c r="D525" s="120">
        <f t="shared" si="103"/>
        <v>98.248808048796249</v>
      </c>
      <c r="E525" s="18"/>
    </row>
    <row r="526" spans="1:5" s="4" customFormat="1" ht="19.5" customHeight="1" x14ac:dyDescent="0.25">
      <c r="A526" s="20" t="s">
        <v>7</v>
      </c>
      <c r="B526" s="125">
        <f t="shared" si="104"/>
        <v>1357</v>
      </c>
      <c r="C526" s="125">
        <f>C479+C484+C489+C494+C500+C505+C510+C516+C521</f>
        <v>1357</v>
      </c>
      <c r="D526" s="120">
        <f t="shared" si="103"/>
        <v>100</v>
      </c>
      <c r="E526" s="18"/>
    </row>
    <row r="527" spans="1:5" ht="16.5" x14ac:dyDescent="0.25">
      <c r="A527" s="154" t="s">
        <v>273</v>
      </c>
      <c r="B527" s="155"/>
      <c r="C527" s="155"/>
      <c r="D527" s="155"/>
      <c r="E527" s="155"/>
    </row>
    <row r="528" spans="1:5" s="4" customFormat="1" ht="82.5" x14ac:dyDescent="0.25">
      <c r="A528" s="66" t="s">
        <v>113</v>
      </c>
      <c r="B528" s="129">
        <f>B529</f>
        <v>271.2</v>
      </c>
      <c r="C528" s="129">
        <f>C529</f>
        <v>219.43</v>
      </c>
      <c r="D528" s="118">
        <f t="shared" ref="D528:D541" si="105">IFERROR(C528/B528*100,0)</f>
        <v>80.91076696165193</v>
      </c>
      <c r="E528" s="105"/>
    </row>
    <row r="529" spans="1:5" s="4" customFormat="1" ht="99" x14ac:dyDescent="0.25">
      <c r="A529" s="66" t="s">
        <v>257</v>
      </c>
      <c r="B529" s="117">
        <f>SUM(B530:B533)</f>
        <v>271.2</v>
      </c>
      <c r="C529" s="117">
        <f>SUM(C530:C533)</f>
        <v>219.43</v>
      </c>
      <c r="D529" s="122">
        <f t="shared" si="105"/>
        <v>80.91076696165193</v>
      </c>
      <c r="E529" s="22" t="s">
        <v>251</v>
      </c>
    </row>
    <row r="530" spans="1:5" s="4" customFormat="1" ht="20.25" customHeight="1" x14ac:dyDescent="0.25">
      <c r="A530" s="82" t="s">
        <v>8</v>
      </c>
      <c r="B530" s="125">
        <v>0</v>
      </c>
      <c r="C530" s="125">
        <v>0</v>
      </c>
      <c r="D530" s="120">
        <f t="shared" si="105"/>
        <v>0</v>
      </c>
      <c r="E530" s="29"/>
    </row>
    <row r="531" spans="1:5" s="12" customFormat="1" ht="21" customHeight="1" x14ac:dyDescent="0.25">
      <c r="A531" s="83" t="s">
        <v>4</v>
      </c>
      <c r="B531" s="125">
        <v>0</v>
      </c>
      <c r="C531" s="125">
        <v>0</v>
      </c>
      <c r="D531" s="120">
        <f t="shared" si="105"/>
        <v>0</v>
      </c>
      <c r="E531" s="18"/>
    </row>
    <row r="532" spans="1:5" s="4" customFormat="1" ht="16.5" x14ac:dyDescent="0.25">
      <c r="A532" s="83" t="s">
        <v>5</v>
      </c>
      <c r="B532" s="125">
        <v>271.2</v>
      </c>
      <c r="C532" s="125">
        <v>219.43</v>
      </c>
      <c r="D532" s="120">
        <f t="shared" si="105"/>
        <v>80.91076696165193</v>
      </c>
      <c r="E532" s="18"/>
    </row>
    <row r="533" spans="1:5" s="4" customFormat="1" ht="18.75" customHeight="1" x14ac:dyDescent="0.25">
      <c r="A533" s="20" t="s">
        <v>7</v>
      </c>
      <c r="B533" s="125">
        <v>0</v>
      </c>
      <c r="C533" s="125">
        <v>0</v>
      </c>
      <c r="D533" s="120">
        <f t="shared" si="105"/>
        <v>0</v>
      </c>
      <c r="E533" s="33"/>
    </row>
    <row r="534" spans="1:5" s="4" customFormat="1" ht="75.75" customHeight="1" x14ac:dyDescent="0.25">
      <c r="A534" s="66" t="s">
        <v>114</v>
      </c>
      <c r="B534" s="130">
        <f>B535+B540+B545+B550</f>
        <v>162217.43999999997</v>
      </c>
      <c r="C534" s="130">
        <f>C535+C540+C545+C550</f>
        <v>156235.39799999999</v>
      </c>
      <c r="D534" s="118">
        <f t="shared" si="105"/>
        <v>96.312331152556723</v>
      </c>
      <c r="E534" s="22"/>
    </row>
    <row r="535" spans="1:5" ht="323.25" customHeight="1" x14ac:dyDescent="0.25">
      <c r="A535" s="66" t="s">
        <v>128</v>
      </c>
      <c r="B535" s="117">
        <f>SUM(B536:B539)</f>
        <v>29217.8</v>
      </c>
      <c r="C535" s="117">
        <f>SUM(C536:C539)</f>
        <v>24838.959999999999</v>
      </c>
      <c r="D535" s="122">
        <f t="shared" si="105"/>
        <v>85.01310844759017</v>
      </c>
      <c r="E535" s="18" t="s">
        <v>256</v>
      </c>
    </row>
    <row r="536" spans="1:5" s="4" customFormat="1" ht="20.25" customHeight="1" x14ac:dyDescent="0.25">
      <c r="A536" s="82" t="s">
        <v>8</v>
      </c>
      <c r="B536" s="125">
        <v>0</v>
      </c>
      <c r="C536" s="125">
        <v>0</v>
      </c>
      <c r="D536" s="120">
        <f t="shared" si="105"/>
        <v>0</v>
      </c>
      <c r="E536" s="29"/>
    </row>
    <row r="537" spans="1:5" s="12" customFormat="1" ht="21" customHeight="1" x14ac:dyDescent="0.25">
      <c r="A537" s="83" t="s">
        <v>4</v>
      </c>
      <c r="B537" s="125">
        <v>0</v>
      </c>
      <c r="C537" s="125">
        <v>0</v>
      </c>
      <c r="D537" s="120">
        <f t="shared" si="105"/>
        <v>0</v>
      </c>
      <c r="E537" s="18"/>
    </row>
    <row r="538" spans="1:5" s="4" customFormat="1" ht="16.5" x14ac:dyDescent="0.25">
      <c r="A538" s="83" t="s">
        <v>5</v>
      </c>
      <c r="B538" s="125">
        <v>29217.8</v>
      </c>
      <c r="C538" s="125">
        <v>24838.959999999999</v>
      </c>
      <c r="D538" s="120">
        <f t="shared" si="105"/>
        <v>85.01310844759017</v>
      </c>
      <c r="E538" s="18"/>
    </row>
    <row r="539" spans="1:5" s="4" customFormat="1" ht="18.75" customHeight="1" x14ac:dyDescent="0.25">
      <c r="A539" s="20" t="s">
        <v>7</v>
      </c>
      <c r="B539" s="125">
        <v>0</v>
      </c>
      <c r="C539" s="125">
        <v>0</v>
      </c>
      <c r="D539" s="120">
        <f t="shared" si="105"/>
        <v>0</v>
      </c>
      <c r="E539" s="33"/>
    </row>
    <row r="540" spans="1:5" ht="137.25" customHeight="1" x14ac:dyDescent="0.25">
      <c r="A540" s="66" t="s">
        <v>129</v>
      </c>
      <c r="B540" s="117">
        <f>SUM(B541:B544)</f>
        <v>765.61</v>
      </c>
      <c r="C540" s="117">
        <f>SUM(C541:C544)</f>
        <v>741.86</v>
      </c>
      <c r="D540" s="140">
        <f t="shared" si="105"/>
        <v>96.897898407805542</v>
      </c>
      <c r="E540" s="22" t="s">
        <v>252</v>
      </c>
    </row>
    <row r="541" spans="1:5" ht="24" customHeight="1" x14ac:dyDescent="0.25">
      <c r="A541" s="69" t="s">
        <v>8</v>
      </c>
      <c r="B541" s="125">
        <v>0</v>
      </c>
      <c r="C541" s="125">
        <v>0</v>
      </c>
      <c r="D541" s="120">
        <f t="shared" si="105"/>
        <v>0</v>
      </c>
      <c r="E541" s="18"/>
    </row>
    <row r="542" spans="1:5" ht="24" customHeight="1" x14ac:dyDescent="0.25">
      <c r="A542" s="69" t="s">
        <v>4</v>
      </c>
      <c r="B542" s="125">
        <v>0</v>
      </c>
      <c r="C542" s="125">
        <v>0</v>
      </c>
      <c r="D542" s="120">
        <v>0</v>
      </c>
      <c r="E542" s="18"/>
    </row>
    <row r="543" spans="1:5" s="4" customFormat="1" ht="15.75" customHeight="1" x14ac:dyDescent="0.25">
      <c r="A543" s="69" t="s">
        <v>5</v>
      </c>
      <c r="B543" s="125">
        <v>765.61</v>
      </c>
      <c r="C543" s="125">
        <v>741.86</v>
      </c>
      <c r="D543" s="120">
        <f t="shared" ref="D543:D559" si="106">IFERROR(C543/B543*100,0)</f>
        <v>96.897898407805542</v>
      </c>
      <c r="E543" s="18"/>
    </row>
    <row r="544" spans="1:5" s="4" customFormat="1" ht="18.75" customHeight="1" x14ac:dyDescent="0.25">
      <c r="A544" s="20" t="s">
        <v>7</v>
      </c>
      <c r="B544" s="125">
        <v>0</v>
      </c>
      <c r="C544" s="125">
        <v>0</v>
      </c>
      <c r="D544" s="120">
        <f t="shared" si="106"/>
        <v>0</v>
      </c>
      <c r="E544" s="33"/>
    </row>
    <row r="545" spans="1:5" s="151" customFormat="1" ht="85.5" customHeight="1" x14ac:dyDescent="0.25">
      <c r="A545" s="147" t="s">
        <v>200</v>
      </c>
      <c r="B545" s="148">
        <f>B546+B547+B548+B549</f>
        <v>123266.04</v>
      </c>
      <c r="C545" s="148">
        <f>C546+C547+C548+C549</f>
        <v>121793.02799999999</v>
      </c>
      <c r="D545" s="149">
        <f t="shared" si="106"/>
        <v>98.805013935711727</v>
      </c>
      <c r="E545" s="150" t="s">
        <v>127</v>
      </c>
    </row>
    <row r="546" spans="1:5" s="4" customFormat="1" ht="18.75" customHeight="1" x14ac:dyDescent="0.25">
      <c r="A546" s="69" t="s">
        <v>8</v>
      </c>
      <c r="B546" s="125">
        <v>0</v>
      </c>
      <c r="C546" s="125">
        <v>0</v>
      </c>
      <c r="D546" s="120">
        <f t="shared" si="106"/>
        <v>0</v>
      </c>
      <c r="E546" s="33"/>
    </row>
    <row r="547" spans="1:5" s="4" customFormat="1" ht="18.75" customHeight="1" x14ac:dyDescent="0.25">
      <c r="A547" s="69" t="s">
        <v>4</v>
      </c>
      <c r="B547" s="125">
        <v>793.15</v>
      </c>
      <c r="C547" s="125">
        <v>793.15</v>
      </c>
      <c r="D547" s="120">
        <f t="shared" si="106"/>
        <v>100</v>
      </c>
      <c r="E547" s="33"/>
    </row>
    <row r="548" spans="1:5" s="4" customFormat="1" ht="18.75" customHeight="1" x14ac:dyDescent="0.25">
      <c r="A548" s="69" t="s">
        <v>5</v>
      </c>
      <c r="B548" s="125">
        <v>122472.89</v>
      </c>
      <c r="C548" s="125">
        <v>120999.878</v>
      </c>
      <c r="D548" s="120">
        <f t="shared" si="106"/>
        <v>98.79727505409565</v>
      </c>
      <c r="E548" s="33"/>
    </row>
    <row r="549" spans="1:5" s="4" customFormat="1" ht="18.75" customHeight="1" x14ac:dyDescent="0.25">
      <c r="A549" s="20" t="s">
        <v>7</v>
      </c>
      <c r="B549" s="125">
        <v>0</v>
      </c>
      <c r="C549" s="125">
        <v>0</v>
      </c>
      <c r="D549" s="120">
        <f t="shared" si="106"/>
        <v>0</v>
      </c>
      <c r="E549" s="33"/>
    </row>
    <row r="550" spans="1:5" ht="186" customHeight="1" x14ac:dyDescent="0.25">
      <c r="A550" s="66" t="s">
        <v>130</v>
      </c>
      <c r="B550" s="117">
        <f>SUM(B551:B554)</f>
        <v>8967.99</v>
      </c>
      <c r="C550" s="117">
        <f>SUM(C551:C554)</f>
        <v>8861.5499999999993</v>
      </c>
      <c r="D550" s="140">
        <f t="shared" si="106"/>
        <v>98.813111968233684</v>
      </c>
      <c r="E550" s="152" t="s">
        <v>253</v>
      </c>
    </row>
    <row r="551" spans="1:5" ht="24" customHeight="1" x14ac:dyDescent="0.25">
      <c r="A551" s="69" t="s">
        <v>8</v>
      </c>
      <c r="B551" s="125">
        <v>6100.7</v>
      </c>
      <c r="C551" s="125">
        <v>6100.7</v>
      </c>
      <c r="D551" s="120">
        <f t="shared" si="106"/>
        <v>100</v>
      </c>
      <c r="E551" s="18"/>
    </row>
    <row r="552" spans="1:5" ht="24" customHeight="1" x14ac:dyDescent="0.25">
      <c r="A552" s="69" t="s">
        <v>4</v>
      </c>
      <c r="B552" s="125">
        <v>2791.77</v>
      </c>
      <c r="C552" s="125">
        <v>2685.33</v>
      </c>
      <c r="D552" s="120">
        <f t="shared" si="106"/>
        <v>96.187365004996821</v>
      </c>
      <c r="E552" s="18"/>
    </row>
    <row r="553" spans="1:5" s="4" customFormat="1" ht="15.75" customHeight="1" x14ac:dyDescent="0.25">
      <c r="A553" s="69" t="s">
        <v>5</v>
      </c>
      <c r="B553" s="125">
        <v>75.52</v>
      </c>
      <c r="C553" s="125">
        <v>75.52</v>
      </c>
      <c r="D553" s="120">
        <f t="shared" si="106"/>
        <v>100</v>
      </c>
      <c r="E553" s="18"/>
    </row>
    <row r="554" spans="1:5" s="4" customFormat="1" ht="18.75" customHeight="1" x14ac:dyDescent="0.25">
      <c r="A554" s="20" t="s">
        <v>7</v>
      </c>
      <c r="B554" s="125">
        <v>0</v>
      </c>
      <c r="C554" s="125">
        <v>0</v>
      </c>
      <c r="D554" s="120">
        <f t="shared" si="106"/>
        <v>0</v>
      </c>
      <c r="E554" s="33"/>
    </row>
    <row r="555" spans="1:5" s="4" customFormat="1" ht="18.75" customHeight="1" x14ac:dyDescent="0.25">
      <c r="A555" s="106" t="s">
        <v>6</v>
      </c>
      <c r="B555" s="132">
        <f>SUM(B556:B559)</f>
        <v>162488.63999999998</v>
      </c>
      <c r="C555" s="132">
        <f>SUM(C556:C559)</f>
        <v>156454.82799999998</v>
      </c>
      <c r="D555" s="119">
        <f t="shared" si="106"/>
        <v>96.28662532962305</v>
      </c>
      <c r="E555" s="53"/>
    </row>
    <row r="556" spans="1:5" s="4" customFormat="1" ht="18.75" customHeight="1" x14ac:dyDescent="0.25">
      <c r="A556" s="20" t="s">
        <v>8</v>
      </c>
      <c r="B556" s="125">
        <f>B536+B541+B546+B551+B530</f>
        <v>6100.7</v>
      </c>
      <c r="C556" s="125">
        <f>C536+C541+C546+C551+C530</f>
        <v>6100.7</v>
      </c>
      <c r="D556" s="121">
        <f t="shared" si="106"/>
        <v>100</v>
      </c>
      <c r="E556" s="34"/>
    </row>
    <row r="557" spans="1:5" s="4" customFormat="1" ht="18.75" customHeight="1" x14ac:dyDescent="0.25">
      <c r="A557" s="20" t="s">
        <v>4</v>
      </c>
      <c r="B557" s="125">
        <f>B531+BP496446+B542+B547+B552+B537</f>
        <v>3584.92</v>
      </c>
      <c r="C557" s="125">
        <f>C531+BQ496446+C542+C547+C552+C537</f>
        <v>3478.48</v>
      </c>
      <c r="D557" s="121">
        <f t="shared" si="106"/>
        <v>97.030896086941965</v>
      </c>
      <c r="E557" s="54"/>
    </row>
    <row r="558" spans="1:5" s="4" customFormat="1" ht="18.75" customHeight="1" x14ac:dyDescent="0.25">
      <c r="A558" s="20" t="s">
        <v>5</v>
      </c>
      <c r="B558" s="125">
        <f>B538+B543+B548+B553+B532</f>
        <v>152803.01999999999</v>
      </c>
      <c r="C558" s="125">
        <f>C538+C543+C548+C553+C532</f>
        <v>146875.64799999999</v>
      </c>
      <c r="D558" s="121">
        <f t="shared" si="106"/>
        <v>96.120906510879166</v>
      </c>
      <c r="E558" s="54"/>
    </row>
    <row r="559" spans="1:5" s="4" customFormat="1" ht="18.75" customHeight="1" x14ac:dyDescent="0.25">
      <c r="A559" s="20" t="s">
        <v>7</v>
      </c>
      <c r="B559" s="125">
        <f>B533+B539+B544+B549+B554</f>
        <v>0</v>
      </c>
      <c r="C559" s="125">
        <f>C533+C539+C544+C549+C554</f>
        <v>0</v>
      </c>
      <c r="D559" s="120">
        <f t="shared" si="106"/>
        <v>0</v>
      </c>
      <c r="E559" s="33"/>
    </row>
    <row r="560" spans="1:5" ht="23.25" customHeight="1" x14ac:dyDescent="0.25">
      <c r="A560" s="155" t="s">
        <v>274</v>
      </c>
      <c r="B560" s="155"/>
      <c r="C560" s="155"/>
      <c r="D560" s="155"/>
      <c r="E560" s="155"/>
    </row>
    <row r="561" spans="1:5" s="4" customFormat="1" ht="66" x14ac:dyDescent="0.25">
      <c r="A561" s="19" t="s">
        <v>110</v>
      </c>
      <c r="B561" s="117">
        <f>SUM(B562:B565)</f>
        <v>52634.400000000001</v>
      </c>
      <c r="C561" s="117">
        <f>SUM(C562:C565)</f>
        <v>47631.82</v>
      </c>
      <c r="D561" s="122">
        <f>IFERROR(C561/B561*100,0)</f>
        <v>90.495607435441457</v>
      </c>
      <c r="E561" s="107" t="s">
        <v>121</v>
      </c>
    </row>
    <row r="562" spans="1:5" s="4" customFormat="1" ht="20.25" customHeight="1" x14ac:dyDescent="0.25">
      <c r="A562" s="82" t="s">
        <v>8</v>
      </c>
      <c r="B562" s="125">
        <v>0</v>
      </c>
      <c r="C562" s="125">
        <v>0</v>
      </c>
      <c r="D562" s="121">
        <f t="shared" ref="D562:D565" si="107">IFERROR(C562/B562*100,0)</f>
        <v>0</v>
      </c>
      <c r="E562" s="29"/>
    </row>
    <row r="563" spans="1:5" s="12" customFormat="1" ht="21" customHeight="1" x14ac:dyDescent="0.25">
      <c r="A563" s="83" t="s">
        <v>4</v>
      </c>
      <c r="B563" s="125">
        <v>0</v>
      </c>
      <c r="C563" s="125">
        <v>0</v>
      </c>
      <c r="D563" s="121">
        <f t="shared" si="107"/>
        <v>0</v>
      </c>
      <c r="E563" s="18"/>
    </row>
    <row r="564" spans="1:5" s="4" customFormat="1" ht="16.5" x14ac:dyDescent="0.25">
      <c r="A564" s="83" t="s">
        <v>5</v>
      </c>
      <c r="B564" s="126">
        <v>52634.400000000001</v>
      </c>
      <c r="C564" s="126">
        <v>47631.82</v>
      </c>
      <c r="D564" s="121">
        <f t="shared" si="107"/>
        <v>90.495607435441457</v>
      </c>
      <c r="E564" s="18"/>
    </row>
    <row r="565" spans="1:5" s="4" customFormat="1" ht="18.75" customHeight="1" x14ac:dyDescent="0.25">
      <c r="A565" s="20" t="s">
        <v>7</v>
      </c>
      <c r="B565" s="125">
        <v>0</v>
      </c>
      <c r="C565" s="125">
        <v>0</v>
      </c>
      <c r="D565" s="121">
        <f t="shared" si="107"/>
        <v>0</v>
      </c>
      <c r="E565" s="33"/>
    </row>
    <row r="566" spans="1:5" s="4" customFormat="1" ht="82.5" x14ac:dyDescent="0.25">
      <c r="A566" s="66" t="s">
        <v>63</v>
      </c>
      <c r="B566" s="117">
        <f>SUM(B567:B570)</f>
        <v>306281.2</v>
      </c>
      <c r="C566" s="117">
        <f>SUM(C567:C570)</f>
        <v>299455.73000000004</v>
      </c>
      <c r="D566" s="140">
        <f>IFERROR(C566/B566*100,0)</f>
        <v>97.771502135945667</v>
      </c>
      <c r="E566" s="21" t="s">
        <v>316</v>
      </c>
    </row>
    <row r="567" spans="1:5" s="4" customFormat="1" ht="20.25" customHeight="1" x14ac:dyDescent="0.25">
      <c r="A567" s="82" t="s">
        <v>8</v>
      </c>
      <c r="B567" s="125">
        <v>0</v>
      </c>
      <c r="C567" s="125">
        <v>0</v>
      </c>
      <c r="D567" s="121">
        <f t="shared" ref="D567:D570" si="108">IFERROR(C567/B567*100,0)</f>
        <v>0</v>
      </c>
      <c r="E567" s="29"/>
    </row>
    <row r="568" spans="1:5" s="12" customFormat="1" ht="21" customHeight="1" x14ac:dyDescent="0.25">
      <c r="A568" s="83" t="s">
        <v>4</v>
      </c>
      <c r="B568" s="125">
        <v>219.34</v>
      </c>
      <c r="C568" s="125">
        <v>219.33</v>
      </c>
      <c r="D568" s="121">
        <f t="shared" si="108"/>
        <v>99.995440868058722</v>
      </c>
      <c r="E568" s="29"/>
    </row>
    <row r="569" spans="1:5" s="4" customFormat="1" ht="16.5" x14ac:dyDescent="0.25">
      <c r="A569" s="83" t="s">
        <v>5</v>
      </c>
      <c r="B569" s="126">
        <v>306061.86</v>
      </c>
      <c r="C569" s="126">
        <v>299236.40000000002</v>
      </c>
      <c r="D569" s="121">
        <f t="shared" si="108"/>
        <v>97.769908344672558</v>
      </c>
      <c r="E569" s="18"/>
    </row>
    <row r="570" spans="1:5" s="4" customFormat="1" ht="18.75" customHeight="1" x14ac:dyDescent="0.25">
      <c r="A570" s="20" t="s">
        <v>7</v>
      </c>
      <c r="B570" s="125">
        <v>0</v>
      </c>
      <c r="C570" s="125">
        <v>0</v>
      </c>
      <c r="D570" s="121">
        <f t="shared" si="108"/>
        <v>0</v>
      </c>
      <c r="E570" s="33"/>
    </row>
    <row r="571" spans="1:5" s="4" customFormat="1" ht="287.25" customHeight="1" x14ac:dyDescent="0.25">
      <c r="A571" s="66" t="s">
        <v>64</v>
      </c>
      <c r="B571" s="117">
        <f>SUM(B572:B575)</f>
        <v>103039.20999999999</v>
      </c>
      <c r="C571" s="117">
        <f>SUM(C572:C575)</f>
        <v>84151.05</v>
      </c>
      <c r="D571" s="122">
        <f>IFERROR(C571/B571*100,0)</f>
        <v>81.668958836155682</v>
      </c>
      <c r="E571" s="107" t="s">
        <v>317</v>
      </c>
    </row>
    <row r="572" spans="1:5" s="4" customFormat="1" ht="16.5" x14ac:dyDescent="0.25">
      <c r="A572" s="82" t="s">
        <v>8</v>
      </c>
      <c r="B572" s="125">
        <v>0</v>
      </c>
      <c r="C572" s="125">
        <v>0</v>
      </c>
      <c r="D572" s="121">
        <f t="shared" ref="D572:D575" si="109">IFERROR(C572/B572*100,0)</f>
        <v>0</v>
      </c>
      <c r="E572" s="29"/>
    </row>
    <row r="573" spans="1:5" s="12" customFormat="1" ht="16.5" x14ac:dyDescent="0.25">
      <c r="A573" s="83" t="s">
        <v>4</v>
      </c>
      <c r="B573" s="125">
        <v>0</v>
      </c>
      <c r="C573" s="125">
        <v>0</v>
      </c>
      <c r="D573" s="121">
        <f t="shared" si="109"/>
        <v>0</v>
      </c>
      <c r="E573" s="18"/>
    </row>
    <row r="574" spans="1:5" s="4" customFormat="1" ht="16.5" x14ac:dyDescent="0.25">
      <c r="A574" s="83" t="s">
        <v>5</v>
      </c>
      <c r="B574" s="126">
        <v>25685.200000000001</v>
      </c>
      <c r="C574" s="126">
        <v>22105.11</v>
      </c>
      <c r="D574" s="121">
        <f t="shared" si="109"/>
        <v>86.06166196876022</v>
      </c>
      <c r="E574" s="18"/>
    </row>
    <row r="575" spans="1:5" s="4" customFormat="1" ht="18.75" customHeight="1" x14ac:dyDescent="0.25">
      <c r="A575" s="20" t="s">
        <v>7</v>
      </c>
      <c r="B575" s="126">
        <v>77354.009999999995</v>
      </c>
      <c r="C575" s="126">
        <v>62045.94</v>
      </c>
      <c r="D575" s="121">
        <f t="shared" si="109"/>
        <v>80.210373062753959</v>
      </c>
      <c r="E575" s="33"/>
    </row>
    <row r="576" spans="1:5" s="4" customFormat="1" ht="132" x14ac:dyDescent="0.25">
      <c r="A576" s="66" t="s">
        <v>111</v>
      </c>
      <c r="B576" s="117">
        <f>SUM(B577:B580)</f>
        <v>360.89</v>
      </c>
      <c r="C576" s="117">
        <f>SUM(C577:C580)</f>
        <v>0</v>
      </c>
      <c r="D576" s="131">
        <f>IFERROR(C576/B576*100,0)</f>
        <v>0</v>
      </c>
      <c r="E576" s="107" t="s">
        <v>222</v>
      </c>
    </row>
    <row r="577" spans="1:5" s="4" customFormat="1" ht="20.25" customHeight="1" x14ac:dyDescent="0.25">
      <c r="A577" s="82" t="s">
        <v>8</v>
      </c>
      <c r="B577" s="125">
        <v>0</v>
      </c>
      <c r="C577" s="125">
        <v>0</v>
      </c>
      <c r="D577" s="121">
        <f t="shared" ref="D577:D585" si="110">IFERROR(C577/B577*100,0)</f>
        <v>0</v>
      </c>
      <c r="E577" s="29"/>
    </row>
    <row r="578" spans="1:5" s="12" customFormat="1" ht="21" customHeight="1" x14ac:dyDescent="0.25">
      <c r="A578" s="83" t="s">
        <v>4</v>
      </c>
      <c r="B578" s="125">
        <v>0</v>
      </c>
      <c r="C578" s="125">
        <v>0</v>
      </c>
      <c r="D578" s="121">
        <f t="shared" si="110"/>
        <v>0</v>
      </c>
      <c r="E578" s="18"/>
    </row>
    <row r="579" spans="1:5" s="4" customFormat="1" ht="16.5" x14ac:dyDescent="0.25">
      <c r="A579" s="83" t="s">
        <v>5</v>
      </c>
      <c r="B579" s="126">
        <v>360.89</v>
      </c>
      <c r="C579" s="125">
        <v>0</v>
      </c>
      <c r="D579" s="121">
        <f t="shared" si="110"/>
        <v>0</v>
      </c>
      <c r="E579" s="18"/>
    </row>
    <row r="580" spans="1:5" s="4" customFormat="1" ht="18.75" customHeight="1" x14ac:dyDescent="0.25">
      <c r="A580" s="20" t="s">
        <v>7</v>
      </c>
      <c r="B580" s="125">
        <v>0</v>
      </c>
      <c r="C580" s="125">
        <v>0</v>
      </c>
      <c r="D580" s="121">
        <f t="shared" si="110"/>
        <v>0</v>
      </c>
      <c r="E580" s="33"/>
    </row>
    <row r="581" spans="1:5" s="4" customFormat="1" ht="18.75" customHeight="1" x14ac:dyDescent="0.25">
      <c r="A581" s="68" t="s">
        <v>6</v>
      </c>
      <c r="B581" s="119">
        <f>SUM(B582:B585)</f>
        <v>462315.70000000007</v>
      </c>
      <c r="C581" s="119">
        <f>SUM(C582:C585)</f>
        <v>431238.60000000003</v>
      </c>
      <c r="D581" s="119">
        <f>IFERROR(C581/B581*100,0)</f>
        <v>93.277948380295101</v>
      </c>
      <c r="E581" s="48"/>
    </row>
    <row r="582" spans="1:5" s="4" customFormat="1" ht="20.25" customHeight="1" x14ac:dyDescent="0.25">
      <c r="A582" s="82" t="s">
        <v>8</v>
      </c>
      <c r="B582" s="125">
        <f>B577+B572+B567+B562</f>
        <v>0</v>
      </c>
      <c r="C582" s="125">
        <f>C577+C572+C567+C562</f>
        <v>0</v>
      </c>
      <c r="D582" s="121">
        <f t="shared" si="110"/>
        <v>0</v>
      </c>
      <c r="E582" s="29"/>
    </row>
    <row r="583" spans="1:5" s="4" customFormat="1" ht="16.5" x14ac:dyDescent="0.25">
      <c r="A583" s="22" t="s">
        <v>4</v>
      </c>
      <c r="B583" s="125">
        <f t="shared" ref="B583:C585" si="111">B578+B573+B568+B563</f>
        <v>219.34</v>
      </c>
      <c r="C583" s="125">
        <f t="shared" si="111"/>
        <v>219.33</v>
      </c>
      <c r="D583" s="121">
        <f t="shared" si="110"/>
        <v>99.995440868058722</v>
      </c>
      <c r="E583" s="16"/>
    </row>
    <row r="584" spans="1:5" s="4" customFormat="1" ht="16.5" x14ac:dyDescent="0.25">
      <c r="A584" s="22" t="s">
        <v>5</v>
      </c>
      <c r="B584" s="125">
        <f t="shared" si="111"/>
        <v>384742.35000000003</v>
      </c>
      <c r="C584" s="125">
        <f t="shared" si="111"/>
        <v>368973.33</v>
      </c>
      <c r="D584" s="121">
        <f t="shared" si="110"/>
        <v>95.901407786275669</v>
      </c>
      <c r="E584" s="16"/>
    </row>
    <row r="585" spans="1:5" s="4" customFormat="1" ht="18.75" customHeight="1" x14ac:dyDescent="0.25">
      <c r="A585" s="20" t="s">
        <v>7</v>
      </c>
      <c r="B585" s="125">
        <f t="shared" si="111"/>
        <v>77354.009999999995</v>
      </c>
      <c r="C585" s="125">
        <f t="shared" si="111"/>
        <v>62045.94</v>
      </c>
      <c r="D585" s="120">
        <f t="shared" si="110"/>
        <v>80.210373062753959</v>
      </c>
      <c r="E585" s="33"/>
    </row>
    <row r="586" spans="1:5" ht="21.75" customHeight="1" x14ac:dyDescent="0.25">
      <c r="A586" s="165" t="s">
        <v>275</v>
      </c>
      <c r="B586" s="166"/>
      <c r="C586" s="166"/>
      <c r="D586" s="166"/>
      <c r="E586" s="167"/>
    </row>
    <row r="587" spans="1:5" s="4" customFormat="1" ht="35.25" customHeight="1" x14ac:dyDescent="0.25">
      <c r="A587" s="70" t="s">
        <v>41</v>
      </c>
      <c r="B587" s="124">
        <f>B588+B593+B598+B603+B608+B613</f>
        <v>77733.509999999995</v>
      </c>
      <c r="C587" s="124">
        <f>C588+C593+C598+C603+C608+C613</f>
        <v>61156.880000000005</v>
      </c>
      <c r="D587" s="117">
        <f>IFERROR(C587/B587*100,0)</f>
        <v>78.675052753953864</v>
      </c>
      <c r="E587" s="33"/>
    </row>
    <row r="588" spans="1:5" s="4" customFormat="1" ht="246.75" customHeight="1" x14ac:dyDescent="0.25">
      <c r="A588" s="60" t="s">
        <v>95</v>
      </c>
      <c r="B588" s="117">
        <f>SUM(B589:B592)</f>
        <v>7926.21</v>
      </c>
      <c r="C588" s="117">
        <f>SUM(C589:C592)</f>
        <v>4304.29</v>
      </c>
      <c r="D588" s="131">
        <f>IFERROR(C588/B588*100,0)</f>
        <v>54.304516282056611</v>
      </c>
      <c r="E588" s="20" t="s">
        <v>304</v>
      </c>
    </row>
    <row r="589" spans="1:5" s="3" customFormat="1" ht="16.5" x14ac:dyDescent="0.25">
      <c r="A589" s="44" t="s">
        <v>8</v>
      </c>
      <c r="B589" s="121">
        <v>0</v>
      </c>
      <c r="C589" s="121">
        <v>0</v>
      </c>
      <c r="D589" s="121">
        <f>IFERROR(C589/B589*100,0)</f>
        <v>0</v>
      </c>
      <c r="E589" s="33"/>
    </row>
    <row r="590" spans="1:5" s="4" customFormat="1" ht="18.75" customHeight="1" x14ac:dyDescent="0.25">
      <c r="A590" s="20" t="s">
        <v>4</v>
      </c>
      <c r="B590" s="121">
        <v>5652.2</v>
      </c>
      <c r="C590" s="121">
        <v>3220.75</v>
      </c>
      <c r="D590" s="121">
        <f t="shared" ref="D590:D592" si="112">IFERROR(C590/B590*100,0)</f>
        <v>56.982237005059979</v>
      </c>
      <c r="E590" s="33"/>
    </row>
    <row r="591" spans="1:5" s="4" customFormat="1" ht="18.75" customHeight="1" x14ac:dyDescent="0.25">
      <c r="A591" s="20" t="s">
        <v>5</v>
      </c>
      <c r="B591" s="121">
        <v>559.01</v>
      </c>
      <c r="C591" s="121">
        <v>318.54000000000002</v>
      </c>
      <c r="D591" s="121">
        <f t="shared" si="112"/>
        <v>56.982880449365844</v>
      </c>
      <c r="E591" s="33"/>
    </row>
    <row r="592" spans="1:5" s="4" customFormat="1" ht="18.75" customHeight="1" x14ac:dyDescent="0.25">
      <c r="A592" s="20" t="s">
        <v>11</v>
      </c>
      <c r="B592" s="121">
        <v>1715</v>
      </c>
      <c r="C592" s="121">
        <v>765</v>
      </c>
      <c r="D592" s="121">
        <f t="shared" si="112"/>
        <v>44.606413994169095</v>
      </c>
      <c r="E592" s="33"/>
    </row>
    <row r="593" spans="1:5" s="4" customFormat="1" ht="86.25" customHeight="1" x14ac:dyDescent="0.25">
      <c r="A593" s="19" t="s">
        <v>157</v>
      </c>
      <c r="B593" s="117">
        <f>SUM(B594:B597)</f>
        <v>38743.449999999997</v>
      </c>
      <c r="C593" s="117">
        <f>SUM(C594:C597)</f>
        <v>33888.519999999997</v>
      </c>
      <c r="D593" s="122">
        <f>IFERROR(C593/B593*100,0)</f>
        <v>87.469030248984026</v>
      </c>
      <c r="E593" s="21" t="s">
        <v>202</v>
      </c>
    </row>
    <row r="594" spans="1:5" s="3" customFormat="1" ht="16.5" x14ac:dyDescent="0.25">
      <c r="A594" s="44" t="s">
        <v>8</v>
      </c>
      <c r="B594" s="121">
        <v>0</v>
      </c>
      <c r="C594" s="121">
        <v>0</v>
      </c>
      <c r="D594" s="121">
        <f>IFERROR(C594/B594*100,0)</f>
        <v>0</v>
      </c>
      <c r="E594" s="33"/>
    </row>
    <row r="595" spans="1:5" s="4" customFormat="1" ht="16.5" x14ac:dyDescent="0.25">
      <c r="A595" s="20" t="s">
        <v>4</v>
      </c>
      <c r="B595" s="121">
        <v>35256.449999999997</v>
      </c>
      <c r="C595" s="121">
        <v>30838.55</v>
      </c>
      <c r="D595" s="121">
        <f t="shared" ref="D595:D597" si="113">IFERROR(C595/B595*100,0)</f>
        <v>87.469243216489474</v>
      </c>
      <c r="E595" s="33"/>
    </row>
    <row r="596" spans="1:5" s="4" customFormat="1" ht="16.5" x14ac:dyDescent="0.25">
      <c r="A596" s="20" t="s">
        <v>5</v>
      </c>
      <c r="B596" s="121">
        <v>3487</v>
      </c>
      <c r="C596" s="121">
        <v>3049.97</v>
      </c>
      <c r="D596" s="121">
        <f t="shared" si="113"/>
        <v>87.466876971608826</v>
      </c>
      <c r="E596" s="33"/>
    </row>
    <row r="597" spans="1:5" s="4" customFormat="1" ht="18.75" customHeight="1" x14ac:dyDescent="0.25">
      <c r="A597" s="20" t="s">
        <v>11</v>
      </c>
      <c r="B597" s="121">
        <v>0</v>
      </c>
      <c r="C597" s="121">
        <v>0</v>
      </c>
      <c r="D597" s="121">
        <f t="shared" si="113"/>
        <v>0</v>
      </c>
      <c r="E597" s="33"/>
    </row>
    <row r="598" spans="1:5" s="4" customFormat="1" ht="117" customHeight="1" x14ac:dyDescent="0.25">
      <c r="A598" s="19" t="s">
        <v>158</v>
      </c>
      <c r="B598" s="117">
        <f>SUM(B599:B602)</f>
        <v>17092.88</v>
      </c>
      <c r="C598" s="117">
        <f>SUM(C599:C602)</f>
        <v>17034.13</v>
      </c>
      <c r="D598" s="140">
        <f>IFERROR(C598/B598*100,0)</f>
        <v>99.656289636386603</v>
      </c>
      <c r="E598" s="21" t="s">
        <v>203</v>
      </c>
    </row>
    <row r="599" spans="1:5" s="3" customFormat="1" ht="16.5" x14ac:dyDescent="0.25">
      <c r="A599" s="44" t="s">
        <v>8</v>
      </c>
      <c r="B599" s="121">
        <v>0</v>
      </c>
      <c r="C599" s="121">
        <v>0</v>
      </c>
      <c r="D599" s="121">
        <f>IFERROR(C599/B599*100,0)</f>
        <v>0</v>
      </c>
      <c r="E599" s="33"/>
    </row>
    <row r="600" spans="1:5" s="4" customFormat="1" ht="16.5" x14ac:dyDescent="0.25">
      <c r="A600" s="20" t="s">
        <v>4</v>
      </c>
      <c r="B600" s="121">
        <v>14256.68</v>
      </c>
      <c r="C600" s="121">
        <v>14256.66</v>
      </c>
      <c r="D600" s="121">
        <f t="shared" ref="D600:D602" si="114">IFERROR(C600/B600*100,0)</f>
        <v>99.999859714884536</v>
      </c>
      <c r="E600" s="33"/>
    </row>
    <row r="601" spans="1:5" s="4" customFormat="1" ht="18.75" customHeight="1" x14ac:dyDescent="0.25">
      <c r="A601" s="20" t="s">
        <v>5</v>
      </c>
      <c r="B601" s="121">
        <v>2836.2</v>
      </c>
      <c r="C601" s="121">
        <v>2777.47</v>
      </c>
      <c r="D601" s="121">
        <f t="shared" si="114"/>
        <v>97.929271560538751</v>
      </c>
      <c r="E601" s="33"/>
    </row>
    <row r="602" spans="1:5" s="4" customFormat="1" ht="18.75" customHeight="1" x14ac:dyDescent="0.25">
      <c r="A602" s="20" t="s">
        <v>7</v>
      </c>
      <c r="B602" s="121">
        <v>0</v>
      </c>
      <c r="C602" s="121">
        <v>0</v>
      </c>
      <c r="D602" s="121">
        <f t="shared" si="114"/>
        <v>0</v>
      </c>
      <c r="E602" s="33"/>
    </row>
    <row r="603" spans="1:5" s="4" customFormat="1" ht="115.5" x14ac:dyDescent="0.25">
      <c r="A603" s="19" t="s">
        <v>159</v>
      </c>
      <c r="B603" s="117">
        <f>SUM(B604:B607)</f>
        <v>2598.87</v>
      </c>
      <c r="C603" s="117">
        <f>SUM(C604:C607)</f>
        <v>2598.9</v>
      </c>
      <c r="D603" s="119">
        <f>IFERROR(C603/B603*100,0)</f>
        <v>100.0011543478512</v>
      </c>
      <c r="E603" s="107" t="s">
        <v>204</v>
      </c>
    </row>
    <row r="604" spans="1:5" s="3" customFormat="1" ht="16.5" x14ac:dyDescent="0.25">
      <c r="A604" s="44" t="s">
        <v>8</v>
      </c>
      <c r="B604" s="121">
        <v>0</v>
      </c>
      <c r="C604" s="121">
        <v>0</v>
      </c>
      <c r="D604" s="121">
        <f>IFERROR(C604/B604*100,0)</f>
        <v>0</v>
      </c>
      <c r="E604" s="33"/>
    </row>
    <row r="605" spans="1:5" s="4" customFormat="1" ht="16.5" x14ac:dyDescent="0.25">
      <c r="A605" s="20" t="s">
        <v>4</v>
      </c>
      <c r="B605" s="121">
        <v>2364.9699999999998</v>
      </c>
      <c r="C605" s="121">
        <v>2365</v>
      </c>
      <c r="D605" s="121">
        <f t="shared" ref="D605:D607" si="115">IFERROR(C605/B605*100,0)</f>
        <v>100.00126851503404</v>
      </c>
      <c r="E605" s="15"/>
    </row>
    <row r="606" spans="1:5" s="4" customFormat="1" ht="16.5" x14ac:dyDescent="0.25">
      <c r="A606" s="20" t="s">
        <v>5</v>
      </c>
      <c r="B606" s="121">
        <v>233.9</v>
      </c>
      <c r="C606" s="121">
        <v>233.9</v>
      </c>
      <c r="D606" s="121">
        <f t="shared" si="115"/>
        <v>100</v>
      </c>
      <c r="E606" s="15"/>
    </row>
    <row r="607" spans="1:5" s="4" customFormat="1" ht="18.75" customHeight="1" x14ac:dyDescent="0.25">
      <c r="A607" s="20" t="s">
        <v>7</v>
      </c>
      <c r="B607" s="121">
        <v>0</v>
      </c>
      <c r="C607" s="121">
        <v>0</v>
      </c>
      <c r="D607" s="121">
        <f t="shared" si="115"/>
        <v>0</v>
      </c>
      <c r="E607" s="33"/>
    </row>
    <row r="608" spans="1:5" s="4" customFormat="1" ht="131.25" customHeight="1" x14ac:dyDescent="0.25">
      <c r="A608" s="19" t="s">
        <v>160</v>
      </c>
      <c r="B608" s="117">
        <f>SUM(B609:B612)</f>
        <v>8041</v>
      </c>
      <c r="C608" s="117">
        <f>SUM(C609:C612)</f>
        <v>0</v>
      </c>
      <c r="D608" s="131">
        <f>IFERROR(C608/B608*100,0)</f>
        <v>0</v>
      </c>
      <c r="E608" s="107" t="s">
        <v>249</v>
      </c>
    </row>
    <row r="609" spans="1:5" s="3" customFormat="1" ht="16.5" x14ac:dyDescent="0.25">
      <c r="A609" s="44" t="s">
        <v>8</v>
      </c>
      <c r="B609" s="121">
        <v>0</v>
      </c>
      <c r="C609" s="121">
        <v>0</v>
      </c>
      <c r="D609" s="121">
        <f>IFERROR(C609/B609*100,0)</f>
        <v>0</v>
      </c>
      <c r="E609" s="33"/>
    </row>
    <row r="610" spans="1:5" s="4" customFormat="1" ht="23.25" customHeight="1" x14ac:dyDescent="0.25">
      <c r="A610" s="20" t="s">
        <v>4</v>
      </c>
      <c r="B610" s="121">
        <v>0</v>
      </c>
      <c r="C610" s="121">
        <v>0</v>
      </c>
      <c r="D610" s="121">
        <f t="shared" ref="D610:D612" si="116">IFERROR(C610/B610*100,0)</f>
        <v>0</v>
      </c>
      <c r="E610" s="15"/>
    </row>
    <row r="611" spans="1:5" s="4" customFormat="1" ht="16.5" x14ac:dyDescent="0.25">
      <c r="A611" s="20" t="s">
        <v>5</v>
      </c>
      <c r="B611" s="121">
        <v>8041</v>
      </c>
      <c r="C611" s="121">
        <v>0</v>
      </c>
      <c r="D611" s="121">
        <f t="shared" si="116"/>
        <v>0</v>
      </c>
      <c r="E611" s="15"/>
    </row>
    <row r="612" spans="1:5" s="4" customFormat="1" ht="18.75" customHeight="1" x14ac:dyDescent="0.25">
      <c r="A612" s="20" t="s">
        <v>7</v>
      </c>
      <c r="B612" s="121">
        <v>0</v>
      </c>
      <c r="C612" s="121">
        <v>0</v>
      </c>
      <c r="D612" s="121">
        <f t="shared" si="116"/>
        <v>0</v>
      </c>
      <c r="E612" s="33"/>
    </row>
    <row r="613" spans="1:5" s="4" customFormat="1" ht="139.5" customHeight="1" x14ac:dyDescent="0.25">
      <c r="A613" s="23" t="s">
        <v>161</v>
      </c>
      <c r="B613" s="117">
        <f>SUM(B614:B617)</f>
        <v>3331.1000000000004</v>
      </c>
      <c r="C613" s="117">
        <f>SUM(C614:C617)</f>
        <v>3331.04</v>
      </c>
      <c r="D613" s="119">
        <f>IFERROR(C613/B613*100,0)</f>
        <v>99.998198793191435</v>
      </c>
      <c r="E613" s="107" t="s">
        <v>205</v>
      </c>
    </row>
    <row r="614" spans="1:5" s="3" customFormat="1" ht="16.5" x14ac:dyDescent="0.25">
      <c r="A614" s="44" t="s">
        <v>8</v>
      </c>
      <c r="B614" s="121">
        <v>0</v>
      </c>
      <c r="C614" s="121">
        <v>0</v>
      </c>
      <c r="D614" s="121">
        <f>IFERROR(C614/B614*100,0)</f>
        <v>0</v>
      </c>
      <c r="E614" s="33"/>
    </row>
    <row r="615" spans="1:5" s="4" customFormat="1" ht="23.25" customHeight="1" x14ac:dyDescent="0.25">
      <c r="A615" s="20" t="s">
        <v>4</v>
      </c>
      <c r="B615" s="121">
        <v>3031.3</v>
      </c>
      <c r="C615" s="121">
        <v>3031.25</v>
      </c>
      <c r="D615" s="121">
        <f t="shared" ref="D615:D617" si="117">IFERROR(C615/B615*100,0)</f>
        <v>99.99835054267146</v>
      </c>
      <c r="E615" s="15"/>
    </row>
    <row r="616" spans="1:5" s="4" customFormat="1" ht="16.5" x14ac:dyDescent="0.25">
      <c r="A616" s="20" t="s">
        <v>5</v>
      </c>
      <c r="B616" s="121">
        <v>299.8</v>
      </c>
      <c r="C616" s="121">
        <v>299.79000000000002</v>
      </c>
      <c r="D616" s="121">
        <f t="shared" si="117"/>
        <v>99.996664442961986</v>
      </c>
      <c r="E616" s="15"/>
    </row>
    <row r="617" spans="1:5" s="4" customFormat="1" ht="18.75" customHeight="1" x14ac:dyDescent="0.25">
      <c r="A617" s="20" t="s">
        <v>7</v>
      </c>
      <c r="B617" s="121">
        <v>0</v>
      </c>
      <c r="C617" s="121">
        <v>0</v>
      </c>
      <c r="D617" s="121">
        <f t="shared" si="117"/>
        <v>0</v>
      </c>
      <c r="E617" s="33"/>
    </row>
    <row r="618" spans="1:5" s="4" customFormat="1" ht="66" x14ac:dyDescent="0.25">
      <c r="A618" s="19" t="s">
        <v>68</v>
      </c>
      <c r="B618" s="117">
        <f>B619+B624</f>
        <v>4689.08</v>
      </c>
      <c r="C618" s="117">
        <f>C619+C624</f>
        <v>4689.0749999999998</v>
      </c>
      <c r="D618" s="117">
        <f>IFERROR(C618/B618*100,0)</f>
        <v>99.999893369275</v>
      </c>
      <c r="E618" s="16"/>
    </row>
    <row r="619" spans="1:5" s="4" customFormat="1" ht="108.75" customHeight="1" x14ac:dyDescent="0.25">
      <c r="A619" s="19" t="s">
        <v>162</v>
      </c>
      <c r="B619" s="117">
        <f>SUM(B620:B623)</f>
        <v>4679.88</v>
      </c>
      <c r="C619" s="117">
        <f>SUM(C620:C623)</f>
        <v>4679.88</v>
      </c>
      <c r="D619" s="119">
        <f>IFERROR(C619/B619*100,0)</f>
        <v>100</v>
      </c>
      <c r="E619" s="21" t="s">
        <v>206</v>
      </c>
    </row>
    <row r="620" spans="1:5" s="4" customFormat="1" ht="16.5" x14ac:dyDescent="0.25">
      <c r="A620" s="44" t="s">
        <v>8</v>
      </c>
      <c r="B620" s="121">
        <v>348.38</v>
      </c>
      <c r="C620" s="121">
        <v>348.38</v>
      </c>
      <c r="D620" s="121">
        <f>IFERROR(C620/B620*100,0)</f>
        <v>100</v>
      </c>
      <c r="E620" s="16"/>
    </row>
    <row r="621" spans="1:5" s="4" customFormat="1" ht="18.75" customHeight="1" x14ac:dyDescent="0.25">
      <c r="A621" s="20" t="s">
        <v>4</v>
      </c>
      <c r="B621" s="121">
        <v>4097.45</v>
      </c>
      <c r="C621" s="121">
        <v>4097.45</v>
      </c>
      <c r="D621" s="121">
        <f t="shared" ref="D621:D628" si="118">IFERROR(C621/B621*100,0)</f>
        <v>100</v>
      </c>
      <c r="E621" s="33"/>
    </row>
    <row r="622" spans="1:5" s="4" customFormat="1" ht="18.75" customHeight="1" x14ac:dyDescent="0.25">
      <c r="A622" s="20" t="s">
        <v>5</v>
      </c>
      <c r="B622" s="121">
        <v>234.05</v>
      </c>
      <c r="C622" s="121">
        <v>234.05</v>
      </c>
      <c r="D622" s="121">
        <f t="shared" si="118"/>
        <v>100</v>
      </c>
      <c r="E622" s="33"/>
    </row>
    <row r="623" spans="1:5" s="4" customFormat="1" ht="18.75" customHeight="1" x14ac:dyDescent="0.25">
      <c r="A623" s="20" t="s">
        <v>7</v>
      </c>
      <c r="B623" s="121">
        <v>0</v>
      </c>
      <c r="C623" s="121">
        <v>0</v>
      </c>
      <c r="D623" s="121">
        <f t="shared" si="118"/>
        <v>0</v>
      </c>
      <c r="E623" s="33"/>
    </row>
    <row r="624" spans="1:5" s="4" customFormat="1" ht="49.5" x14ac:dyDescent="0.25">
      <c r="A624" s="19" t="s">
        <v>163</v>
      </c>
      <c r="B624" s="117">
        <f>B625+B626+B627+B628</f>
        <v>9.1999999999999993</v>
      </c>
      <c r="C624" s="117">
        <f t="shared" ref="C624" si="119">C625+C626+C627+C628</f>
        <v>9.1950000000000003</v>
      </c>
      <c r="D624" s="140">
        <f t="shared" si="118"/>
        <v>99.945652173913061</v>
      </c>
      <c r="E624" s="20"/>
    </row>
    <row r="625" spans="1:5" s="4" customFormat="1" ht="18.75" customHeight="1" x14ac:dyDescent="0.25">
      <c r="A625" s="44" t="s">
        <v>8</v>
      </c>
      <c r="B625" s="121">
        <v>0</v>
      </c>
      <c r="C625" s="121">
        <v>0</v>
      </c>
      <c r="D625" s="121">
        <f t="shared" si="118"/>
        <v>0</v>
      </c>
      <c r="E625" s="20"/>
    </row>
    <row r="626" spans="1:5" s="4" customFormat="1" ht="18.75" customHeight="1" x14ac:dyDescent="0.25">
      <c r="A626" s="20" t="s">
        <v>4</v>
      </c>
      <c r="B626" s="121">
        <v>9.1999999999999993</v>
      </c>
      <c r="C626" s="121">
        <v>9.1950000000000003</v>
      </c>
      <c r="D626" s="121">
        <f t="shared" si="118"/>
        <v>99.945652173913061</v>
      </c>
      <c r="E626" s="20"/>
    </row>
    <row r="627" spans="1:5" s="4" customFormat="1" ht="18.75" customHeight="1" x14ac:dyDescent="0.25">
      <c r="A627" s="20" t="s">
        <v>5</v>
      </c>
      <c r="B627" s="121">
        <v>0</v>
      </c>
      <c r="C627" s="121">
        <v>0</v>
      </c>
      <c r="D627" s="121">
        <f t="shared" si="118"/>
        <v>0</v>
      </c>
      <c r="E627" s="20"/>
    </row>
    <row r="628" spans="1:5" s="4" customFormat="1" ht="18.75" customHeight="1" x14ac:dyDescent="0.25">
      <c r="A628" s="20" t="s">
        <v>7</v>
      </c>
      <c r="B628" s="121">
        <v>0</v>
      </c>
      <c r="C628" s="121">
        <v>0</v>
      </c>
      <c r="D628" s="121">
        <f t="shared" si="118"/>
        <v>0</v>
      </c>
      <c r="E628" s="20"/>
    </row>
    <row r="629" spans="1:5" s="4" customFormat="1" ht="86.25" customHeight="1" x14ac:dyDescent="0.25">
      <c r="A629" s="19" t="s">
        <v>42</v>
      </c>
      <c r="B629" s="117">
        <f>B630+B635+B640</f>
        <v>107948.57</v>
      </c>
      <c r="C629" s="117">
        <f>C630+C635+C640</f>
        <v>105598.84999999999</v>
      </c>
      <c r="D629" s="117">
        <f>IFERROR(C629/B629*100,0)</f>
        <v>97.823296779197705</v>
      </c>
      <c r="E629" s="21"/>
    </row>
    <row r="630" spans="1:5" s="4" customFormat="1" ht="49.5" x14ac:dyDescent="0.25">
      <c r="A630" s="19" t="s">
        <v>69</v>
      </c>
      <c r="B630" s="117">
        <f>SUM(B631:B634)</f>
        <v>9333.09</v>
      </c>
      <c r="C630" s="117">
        <f>SUM(C631:C634)</f>
        <v>9231.23</v>
      </c>
      <c r="D630" s="140">
        <f>IFERROR(C630/B630*100,0)</f>
        <v>98.908614403161224</v>
      </c>
      <c r="E630" s="21" t="s">
        <v>97</v>
      </c>
    </row>
    <row r="631" spans="1:5" s="4" customFormat="1" ht="16.5" x14ac:dyDescent="0.25">
      <c r="A631" s="44" t="s">
        <v>8</v>
      </c>
      <c r="B631" s="121">
        <v>0</v>
      </c>
      <c r="C631" s="121">
        <v>0</v>
      </c>
      <c r="D631" s="121">
        <f>IFERROR(C631/B631*100,0)</f>
        <v>0</v>
      </c>
      <c r="E631" s="21"/>
    </row>
    <row r="632" spans="1:5" s="4" customFormat="1" ht="18.75" customHeight="1" x14ac:dyDescent="0.25">
      <c r="A632" s="20" t="s">
        <v>4</v>
      </c>
      <c r="B632" s="121">
        <v>75.989999999999995</v>
      </c>
      <c r="C632" s="121">
        <v>76</v>
      </c>
      <c r="D632" s="121">
        <f t="shared" ref="D632:D634" si="120">IFERROR(C632/B632*100,0)</f>
        <v>100.01315962626663</v>
      </c>
      <c r="E632" s="20"/>
    </row>
    <row r="633" spans="1:5" s="4" customFormat="1" ht="18.75" customHeight="1" x14ac:dyDescent="0.25">
      <c r="A633" s="20" t="s">
        <v>5</v>
      </c>
      <c r="B633" s="121">
        <v>9257.1</v>
      </c>
      <c r="C633" s="121">
        <v>9155.23</v>
      </c>
      <c r="D633" s="121">
        <f t="shared" si="120"/>
        <v>98.899547374447721</v>
      </c>
      <c r="E633" s="20"/>
    </row>
    <row r="634" spans="1:5" s="4" customFormat="1" ht="18.75" customHeight="1" x14ac:dyDescent="0.25">
      <c r="A634" s="20" t="s">
        <v>7</v>
      </c>
      <c r="B634" s="121">
        <v>0</v>
      </c>
      <c r="C634" s="121">
        <v>0</v>
      </c>
      <c r="D634" s="121">
        <f t="shared" si="120"/>
        <v>0</v>
      </c>
      <c r="E634" s="20"/>
    </row>
    <row r="635" spans="1:5" s="4" customFormat="1" ht="49.5" x14ac:dyDescent="0.25">
      <c r="A635" s="19" t="s">
        <v>70</v>
      </c>
      <c r="B635" s="117">
        <f>SUM(B636:B639)</f>
        <v>19460.93</v>
      </c>
      <c r="C635" s="117">
        <f>SUM(C636:C639)</f>
        <v>19188</v>
      </c>
      <c r="D635" s="140">
        <f>IFERROR(C635/B635*100,0)</f>
        <v>98.59754903799562</v>
      </c>
      <c r="E635" s="21" t="s">
        <v>97</v>
      </c>
    </row>
    <row r="636" spans="1:5" s="4" customFormat="1" ht="16.5" x14ac:dyDescent="0.25">
      <c r="A636" s="44" t="s">
        <v>8</v>
      </c>
      <c r="B636" s="121">
        <v>0</v>
      </c>
      <c r="C636" s="121">
        <v>0</v>
      </c>
      <c r="D636" s="121">
        <f>IFERROR(C636/B636*100,0)</f>
        <v>0</v>
      </c>
      <c r="E636" s="21"/>
    </row>
    <row r="637" spans="1:5" s="4" customFormat="1" ht="18.75" customHeight="1" x14ac:dyDescent="0.25">
      <c r="A637" s="20" t="s">
        <v>4</v>
      </c>
      <c r="B637" s="121">
        <v>44.9</v>
      </c>
      <c r="C637" s="121">
        <v>44.9</v>
      </c>
      <c r="D637" s="121">
        <f t="shared" ref="D637:D639" si="121">IFERROR(C637/B637*100,0)</f>
        <v>100</v>
      </c>
      <c r="E637" s="20"/>
    </row>
    <row r="638" spans="1:5" s="4" customFormat="1" ht="18.75" customHeight="1" x14ac:dyDescent="0.25">
      <c r="A638" s="20" t="s">
        <v>5</v>
      </c>
      <c r="B638" s="121">
        <v>19416.03</v>
      </c>
      <c r="C638" s="121">
        <v>19143.099999999999</v>
      </c>
      <c r="D638" s="121">
        <f t="shared" si="121"/>
        <v>98.59430583904124</v>
      </c>
      <c r="E638" s="20"/>
    </row>
    <row r="639" spans="1:5" s="4" customFormat="1" ht="18.75" customHeight="1" x14ac:dyDescent="0.25">
      <c r="A639" s="20" t="s">
        <v>7</v>
      </c>
      <c r="B639" s="121">
        <v>0</v>
      </c>
      <c r="C639" s="121">
        <v>0</v>
      </c>
      <c r="D639" s="121">
        <f t="shared" si="121"/>
        <v>0</v>
      </c>
      <c r="E639" s="20"/>
    </row>
    <row r="640" spans="1:5" s="4" customFormat="1" ht="99" customHeight="1" x14ac:dyDescent="0.25">
      <c r="A640" s="19" t="s">
        <v>96</v>
      </c>
      <c r="B640" s="117">
        <f>SUM(B641:B644)</f>
        <v>79154.55</v>
      </c>
      <c r="C640" s="117">
        <f>SUM(C641:C644)</f>
        <v>77179.62</v>
      </c>
      <c r="D640" s="140">
        <f>IFERROR(C640/B640*100,0)</f>
        <v>97.504969707995301</v>
      </c>
      <c r="E640" s="21" t="s">
        <v>98</v>
      </c>
    </row>
    <row r="641" spans="1:5" s="4" customFormat="1" ht="16.5" x14ac:dyDescent="0.25">
      <c r="A641" s="44" t="s">
        <v>8</v>
      </c>
      <c r="B641" s="121">
        <v>0</v>
      </c>
      <c r="C641" s="121">
        <v>0</v>
      </c>
      <c r="D641" s="121">
        <f>IFERROR(C641/B641*100,0)</f>
        <v>0</v>
      </c>
      <c r="E641" s="16"/>
    </row>
    <row r="642" spans="1:5" s="4" customFormat="1" ht="18.75" customHeight="1" x14ac:dyDescent="0.25">
      <c r="A642" s="20" t="s">
        <v>4</v>
      </c>
      <c r="B642" s="121">
        <v>22.45</v>
      </c>
      <c r="C642" s="121">
        <v>22.45</v>
      </c>
      <c r="D642" s="121">
        <f t="shared" ref="D642:D644" si="122">IFERROR(C642/B642*100,0)</f>
        <v>100</v>
      </c>
      <c r="E642" s="33"/>
    </row>
    <row r="643" spans="1:5" ht="18.75" customHeight="1" x14ac:dyDescent="0.25">
      <c r="A643" s="20" t="s">
        <v>5</v>
      </c>
      <c r="B643" s="121">
        <v>79132.100000000006</v>
      </c>
      <c r="C643" s="121">
        <v>77157.17</v>
      </c>
      <c r="D643" s="121">
        <f t="shared" si="122"/>
        <v>97.504261860863025</v>
      </c>
      <c r="E643" s="33"/>
    </row>
    <row r="644" spans="1:5" s="4" customFormat="1" ht="18.75" customHeight="1" x14ac:dyDescent="0.25">
      <c r="A644" s="20" t="s">
        <v>7</v>
      </c>
      <c r="B644" s="120">
        <v>0</v>
      </c>
      <c r="C644" s="120">
        <v>0</v>
      </c>
      <c r="D644" s="120">
        <f t="shared" si="122"/>
        <v>0</v>
      </c>
      <c r="E644" s="33"/>
    </row>
    <row r="645" spans="1:5" s="4" customFormat="1" ht="16.5" x14ac:dyDescent="0.25">
      <c r="A645" s="68" t="s">
        <v>6</v>
      </c>
      <c r="B645" s="119">
        <f>SUM(B646:B649)</f>
        <v>190371.15999999997</v>
      </c>
      <c r="C645" s="119">
        <f>SUM(C646:C649)</f>
        <v>171444.80499999999</v>
      </c>
      <c r="D645" s="119">
        <f>IFERROR(C645/B645*100,0)</f>
        <v>90.058181606919888</v>
      </c>
      <c r="E645" s="48"/>
    </row>
    <row r="646" spans="1:5" s="4" customFormat="1" ht="16.5" x14ac:dyDescent="0.25">
      <c r="A646" s="22" t="s">
        <v>8</v>
      </c>
      <c r="B646" s="121">
        <f t="shared" ref="B646" si="123">B589+B594+B599+B604+B609+B614+B620+B631+B636+B641+B625</f>
        <v>348.38</v>
      </c>
      <c r="C646" s="121">
        <f t="shared" ref="C646" si="124">C589+C594+C599+C604+C609+C614+C620+C631+C636+C641+C625</f>
        <v>348.38</v>
      </c>
      <c r="D646" s="120">
        <f>IFERROR(C646/B646*100,0)</f>
        <v>100</v>
      </c>
      <c r="E646" s="16"/>
    </row>
    <row r="647" spans="1:5" s="4" customFormat="1" ht="16.5" x14ac:dyDescent="0.25">
      <c r="A647" s="22" t="s">
        <v>4</v>
      </c>
      <c r="B647" s="121">
        <f t="shared" ref="B647:C649" si="125">B590+B595+B600+B605+B610+B615+B621+B632+B637+B642+B626</f>
        <v>64811.589999999989</v>
      </c>
      <c r="C647" s="121">
        <f t="shared" si="125"/>
        <v>57962.205000000002</v>
      </c>
      <c r="D647" s="120">
        <f t="shared" ref="D647:D649" si="126">IFERROR(C647/B647*100,0)</f>
        <v>89.431851617897379</v>
      </c>
      <c r="E647" s="16"/>
    </row>
    <row r="648" spans="1:5" s="4" customFormat="1" ht="16.5" x14ac:dyDescent="0.25">
      <c r="A648" s="22" t="s">
        <v>5</v>
      </c>
      <c r="B648" s="121">
        <f t="shared" si="125"/>
        <v>123496.19</v>
      </c>
      <c r="C648" s="121">
        <f t="shared" si="125"/>
        <v>112369.22</v>
      </c>
      <c r="D648" s="120">
        <f t="shared" si="126"/>
        <v>90.990029732901064</v>
      </c>
      <c r="E648" s="16"/>
    </row>
    <row r="649" spans="1:5" s="4" customFormat="1" ht="16.5" x14ac:dyDescent="0.25">
      <c r="A649" s="22" t="s">
        <v>7</v>
      </c>
      <c r="B649" s="121">
        <f t="shared" si="125"/>
        <v>1715</v>
      </c>
      <c r="C649" s="121">
        <f t="shared" si="125"/>
        <v>765</v>
      </c>
      <c r="D649" s="120">
        <f t="shared" si="126"/>
        <v>44.606413994169095</v>
      </c>
      <c r="E649" s="16"/>
    </row>
    <row r="650" spans="1:5" ht="24.75" customHeight="1" x14ac:dyDescent="0.25">
      <c r="A650" s="154" t="s">
        <v>276</v>
      </c>
      <c r="B650" s="154"/>
      <c r="C650" s="154"/>
      <c r="D650" s="154"/>
      <c r="E650" s="154"/>
    </row>
    <row r="651" spans="1:5" s="4" customFormat="1" ht="33" x14ac:dyDescent="0.25">
      <c r="A651" s="66" t="s">
        <v>115</v>
      </c>
      <c r="B651" s="124">
        <f>B652+B657+B662+B667+B672+B677+B682</f>
        <v>14583.030000000002</v>
      </c>
      <c r="C651" s="124">
        <f>C652+C657+C662+C667+C672+C677+C682</f>
        <v>13727.380000000001</v>
      </c>
      <c r="D651" s="118">
        <f t="shared" ref="D651:D682" si="127">IFERROR(C651/B651*100,0)</f>
        <v>94.132563671610072</v>
      </c>
      <c r="E651" s="28"/>
    </row>
    <row r="652" spans="1:5" s="8" customFormat="1" ht="66" x14ac:dyDescent="0.25">
      <c r="A652" s="19" t="s">
        <v>131</v>
      </c>
      <c r="B652" s="117">
        <f>SUM(B653:B656)</f>
        <v>645.1</v>
      </c>
      <c r="C652" s="117">
        <f>SUM(C653:C656)</f>
        <v>531.36</v>
      </c>
      <c r="D652" s="122">
        <f t="shared" si="127"/>
        <v>82.368625019376836</v>
      </c>
      <c r="E652" s="22" t="s">
        <v>117</v>
      </c>
    </row>
    <row r="653" spans="1:5" s="4" customFormat="1" ht="20.25" customHeight="1" x14ac:dyDescent="0.25">
      <c r="A653" s="82" t="s">
        <v>8</v>
      </c>
      <c r="B653" s="125">
        <v>0</v>
      </c>
      <c r="C653" s="125">
        <v>0</v>
      </c>
      <c r="D653" s="120">
        <f t="shared" si="127"/>
        <v>0</v>
      </c>
      <c r="E653" s="29"/>
    </row>
    <row r="654" spans="1:5" s="12" customFormat="1" ht="21" customHeight="1" x14ac:dyDescent="0.25">
      <c r="A654" s="83" t="s">
        <v>4</v>
      </c>
      <c r="B654" s="125">
        <v>152.30000000000001</v>
      </c>
      <c r="C654" s="125">
        <v>152.30000000000001</v>
      </c>
      <c r="D654" s="120">
        <f t="shared" si="127"/>
        <v>100</v>
      </c>
      <c r="E654" s="18"/>
    </row>
    <row r="655" spans="1:5" s="4" customFormat="1" ht="16.5" x14ac:dyDescent="0.25">
      <c r="A655" s="83" t="s">
        <v>5</v>
      </c>
      <c r="B655" s="125">
        <v>492.8</v>
      </c>
      <c r="C655" s="125">
        <v>379.06</v>
      </c>
      <c r="D655" s="120">
        <f t="shared" si="127"/>
        <v>76.919642857142861</v>
      </c>
      <c r="E655" s="18"/>
    </row>
    <row r="656" spans="1:5" s="4" customFormat="1" ht="18.75" customHeight="1" x14ac:dyDescent="0.25">
      <c r="A656" s="20" t="s">
        <v>7</v>
      </c>
      <c r="B656" s="125">
        <v>0</v>
      </c>
      <c r="C656" s="125">
        <v>0</v>
      </c>
      <c r="D656" s="120">
        <f t="shared" si="127"/>
        <v>0</v>
      </c>
      <c r="E656" s="33"/>
    </row>
    <row r="657" spans="1:5" s="8" customFormat="1" ht="101.25" customHeight="1" x14ac:dyDescent="0.25">
      <c r="A657" s="19" t="s">
        <v>132</v>
      </c>
      <c r="B657" s="117">
        <f>SUM(B658:B661)</f>
        <v>9235.7000000000007</v>
      </c>
      <c r="C657" s="117">
        <f>SUM(C658:C661)</f>
        <v>8519.74</v>
      </c>
      <c r="D657" s="122">
        <f t="shared" si="127"/>
        <v>92.247907576036454</v>
      </c>
      <c r="E657" s="22" t="s">
        <v>223</v>
      </c>
    </row>
    <row r="658" spans="1:5" s="4" customFormat="1" ht="20.25" customHeight="1" x14ac:dyDescent="0.25">
      <c r="A658" s="82" t="s">
        <v>8</v>
      </c>
      <c r="B658" s="125">
        <v>0</v>
      </c>
      <c r="C658" s="125">
        <v>0</v>
      </c>
      <c r="D658" s="120">
        <f t="shared" si="127"/>
        <v>0</v>
      </c>
      <c r="E658" s="29"/>
    </row>
    <row r="659" spans="1:5" s="12" customFormat="1" ht="21" customHeight="1" x14ac:dyDescent="0.25">
      <c r="A659" s="83" t="s">
        <v>4</v>
      </c>
      <c r="B659" s="125">
        <v>0</v>
      </c>
      <c r="C659" s="125">
        <v>0</v>
      </c>
      <c r="D659" s="120">
        <f t="shared" si="127"/>
        <v>0</v>
      </c>
      <c r="E659" s="18"/>
    </row>
    <row r="660" spans="1:5" s="4" customFormat="1" ht="16.5" x14ac:dyDescent="0.25">
      <c r="A660" s="83" t="s">
        <v>5</v>
      </c>
      <c r="B660" s="125">
        <v>9235.7000000000007</v>
      </c>
      <c r="C660" s="125">
        <v>8519.74</v>
      </c>
      <c r="D660" s="120">
        <f t="shared" si="127"/>
        <v>92.247907576036454</v>
      </c>
      <c r="E660" s="18"/>
    </row>
    <row r="661" spans="1:5" s="4" customFormat="1" ht="18.75" customHeight="1" x14ac:dyDescent="0.25">
      <c r="A661" s="20" t="s">
        <v>7</v>
      </c>
      <c r="B661" s="125">
        <v>0</v>
      </c>
      <c r="C661" s="125">
        <v>0</v>
      </c>
      <c r="D661" s="120">
        <f t="shared" si="127"/>
        <v>0</v>
      </c>
      <c r="E661" s="33"/>
    </row>
    <row r="662" spans="1:5" s="8" customFormat="1" ht="132" customHeight="1" x14ac:dyDescent="0.25">
      <c r="A662" s="19" t="s">
        <v>213</v>
      </c>
      <c r="B662" s="117">
        <f>SUM(B663:B666)</f>
        <v>3328.2799999999997</v>
      </c>
      <c r="C662" s="117">
        <f>SUM(C663:C666)</f>
        <v>3327.87</v>
      </c>
      <c r="D662" s="119">
        <f t="shared" si="127"/>
        <v>99.987681324888527</v>
      </c>
      <c r="E662" s="18" t="s">
        <v>224</v>
      </c>
    </row>
    <row r="663" spans="1:5" s="4" customFormat="1" ht="20.25" customHeight="1" x14ac:dyDescent="0.25">
      <c r="A663" s="82" t="s">
        <v>8</v>
      </c>
      <c r="B663" s="125">
        <v>0</v>
      </c>
      <c r="C663" s="125">
        <v>0</v>
      </c>
      <c r="D663" s="120">
        <f t="shared" si="127"/>
        <v>0</v>
      </c>
      <c r="E663" s="29"/>
    </row>
    <row r="664" spans="1:5" s="12" customFormat="1" ht="21" customHeight="1" x14ac:dyDescent="0.25">
      <c r="A664" s="83" t="s">
        <v>4</v>
      </c>
      <c r="B664" s="125">
        <v>3177.2</v>
      </c>
      <c r="C664" s="125">
        <v>3176.89</v>
      </c>
      <c r="D664" s="120">
        <f t="shared" si="127"/>
        <v>99.990242981241352</v>
      </c>
      <c r="E664" s="29"/>
    </row>
    <row r="665" spans="1:5" s="4" customFormat="1" ht="16.5" x14ac:dyDescent="0.25">
      <c r="A665" s="83" t="s">
        <v>5</v>
      </c>
      <c r="B665" s="125">
        <v>151.08000000000001</v>
      </c>
      <c r="C665" s="125">
        <v>150.97999999999999</v>
      </c>
      <c r="D665" s="120">
        <f t="shared" si="127"/>
        <v>99.933809902038632</v>
      </c>
      <c r="E665" s="29"/>
    </row>
    <row r="666" spans="1:5" s="4" customFormat="1" ht="18.75" customHeight="1" x14ac:dyDescent="0.25">
      <c r="A666" s="20" t="s">
        <v>7</v>
      </c>
      <c r="B666" s="125">
        <v>0</v>
      </c>
      <c r="C666" s="125">
        <v>0</v>
      </c>
      <c r="D666" s="120">
        <f t="shared" si="127"/>
        <v>0</v>
      </c>
      <c r="E666" s="33"/>
    </row>
    <row r="667" spans="1:5" s="8" customFormat="1" ht="101.25" customHeight="1" x14ac:dyDescent="0.25">
      <c r="A667" s="66" t="s">
        <v>133</v>
      </c>
      <c r="B667" s="117">
        <f>SUM(B668:B671)</f>
        <v>2.8</v>
      </c>
      <c r="C667" s="117">
        <f>SUM(C668:C671)</f>
        <v>2.8</v>
      </c>
      <c r="D667" s="119">
        <f t="shared" si="127"/>
        <v>100</v>
      </c>
      <c r="E667" s="18"/>
    </row>
    <row r="668" spans="1:5" s="4" customFormat="1" ht="20.25" customHeight="1" x14ac:dyDescent="0.25">
      <c r="A668" s="82" t="s">
        <v>8</v>
      </c>
      <c r="B668" s="125">
        <v>2.8</v>
      </c>
      <c r="C668" s="125">
        <v>2.8</v>
      </c>
      <c r="D668" s="120">
        <f t="shared" si="127"/>
        <v>100</v>
      </c>
      <c r="E668" s="29"/>
    </row>
    <row r="669" spans="1:5" s="12" customFormat="1" ht="21" customHeight="1" x14ac:dyDescent="0.25">
      <c r="A669" s="83" t="s">
        <v>4</v>
      </c>
      <c r="B669" s="125">
        <v>0</v>
      </c>
      <c r="C669" s="125">
        <v>0</v>
      </c>
      <c r="D669" s="120">
        <f t="shared" si="127"/>
        <v>0</v>
      </c>
      <c r="E669" s="18"/>
    </row>
    <row r="670" spans="1:5" s="4" customFormat="1" ht="16.5" x14ac:dyDescent="0.25">
      <c r="A670" s="83" t="s">
        <v>5</v>
      </c>
      <c r="B670" s="125">
        <v>0</v>
      </c>
      <c r="C670" s="125">
        <v>0</v>
      </c>
      <c r="D670" s="120">
        <f t="shared" si="127"/>
        <v>0</v>
      </c>
      <c r="E670" s="18"/>
    </row>
    <row r="671" spans="1:5" s="4" customFormat="1" ht="18.75" customHeight="1" x14ac:dyDescent="0.25">
      <c r="A671" s="20" t="s">
        <v>7</v>
      </c>
      <c r="B671" s="125">
        <v>0</v>
      </c>
      <c r="C671" s="125">
        <v>0</v>
      </c>
      <c r="D671" s="120">
        <f t="shared" si="127"/>
        <v>0</v>
      </c>
      <c r="E671" s="33"/>
    </row>
    <row r="672" spans="1:5" s="4" customFormat="1" ht="102.75" customHeight="1" x14ac:dyDescent="0.25">
      <c r="A672" s="19" t="s">
        <v>134</v>
      </c>
      <c r="B672" s="117">
        <f>SUM(B673:B676)</f>
        <v>264.54000000000002</v>
      </c>
      <c r="C672" s="117">
        <f>SUM(C673:C676)</f>
        <v>239.03</v>
      </c>
      <c r="D672" s="122">
        <f t="shared" si="127"/>
        <v>90.356845845618807</v>
      </c>
      <c r="E672" s="22" t="s">
        <v>225</v>
      </c>
    </row>
    <row r="673" spans="1:9" s="4" customFormat="1" ht="20.25" customHeight="1" x14ac:dyDescent="0.25">
      <c r="A673" s="82" t="s">
        <v>8</v>
      </c>
      <c r="B673" s="125">
        <v>0</v>
      </c>
      <c r="C673" s="125">
        <v>0</v>
      </c>
      <c r="D673" s="120">
        <f t="shared" si="127"/>
        <v>0</v>
      </c>
      <c r="E673" s="29"/>
    </row>
    <row r="674" spans="1:9" s="12" customFormat="1" ht="21" customHeight="1" x14ac:dyDescent="0.25">
      <c r="A674" s="83" t="s">
        <v>4</v>
      </c>
      <c r="B674" s="125">
        <v>0</v>
      </c>
      <c r="C674" s="125">
        <v>0</v>
      </c>
      <c r="D674" s="120">
        <f t="shared" si="127"/>
        <v>0</v>
      </c>
      <c r="E674" s="18"/>
    </row>
    <row r="675" spans="1:9" s="4" customFormat="1" ht="16.5" x14ac:dyDescent="0.25">
      <c r="A675" s="83" t="s">
        <v>5</v>
      </c>
      <c r="B675" s="125">
        <v>264.54000000000002</v>
      </c>
      <c r="C675" s="125">
        <v>239.03</v>
      </c>
      <c r="D675" s="120">
        <f t="shared" si="127"/>
        <v>90.356845845618807</v>
      </c>
      <c r="E675" s="18"/>
    </row>
    <row r="676" spans="1:9" s="4" customFormat="1" ht="18.75" customHeight="1" x14ac:dyDescent="0.25">
      <c r="A676" s="20" t="s">
        <v>7</v>
      </c>
      <c r="B676" s="125">
        <v>0</v>
      </c>
      <c r="C676" s="125">
        <v>0</v>
      </c>
      <c r="D676" s="120">
        <f t="shared" si="127"/>
        <v>0</v>
      </c>
      <c r="E676" s="33"/>
    </row>
    <row r="677" spans="1:9" s="4" customFormat="1" ht="49.5" x14ac:dyDescent="0.25">
      <c r="A677" s="19" t="s">
        <v>135</v>
      </c>
      <c r="B677" s="117">
        <f>SUM(B678:B681)</f>
        <v>514.61</v>
      </c>
      <c r="C677" s="117">
        <f>SUM(C678:C681)</f>
        <v>514.6</v>
      </c>
      <c r="D677" s="119">
        <f t="shared" si="127"/>
        <v>99.99805678086318</v>
      </c>
      <c r="E677" s="18"/>
    </row>
    <row r="678" spans="1:9" s="4" customFormat="1" ht="20.25" customHeight="1" x14ac:dyDescent="0.25">
      <c r="A678" s="82" t="s">
        <v>8</v>
      </c>
      <c r="B678" s="125">
        <v>0</v>
      </c>
      <c r="C678" s="125">
        <v>0</v>
      </c>
      <c r="D678" s="120">
        <f t="shared" si="127"/>
        <v>0</v>
      </c>
      <c r="E678" s="29"/>
    </row>
    <row r="679" spans="1:9" s="12" customFormat="1" ht="21" customHeight="1" x14ac:dyDescent="0.25">
      <c r="A679" s="83" t="s">
        <v>4</v>
      </c>
      <c r="B679" s="125">
        <v>0</v>
      </c>
      <c r="C679" s="125">
        <v>0</v>
      </c>
      <c r="D679" s="120">
        <f t="shared" si="127"/>
        <v>0</v>
      </c>
      <c r="E679" s="18"/>
    </row>
    <row r="680" spans="1:9" s="4" customFormat="1" ht="16.5" x14ac:dyDescent="0.25">
      <c r="A680" s="83" t="s">
        <v>5</v>
      </c>
      <c r="B680" s="125">
        <v>514.61</v>
      </c>
      <c r="C680" s="125">
        <v>514.6</v>
      </c>
      <c r="D680" s="120">
        <f t="shared" si="127"/>
        <v>99.99805678086318</v>
      </c>
      <c r="E680" s="18"/>
    </row>
    <row r="681" spans="1:9" s="4" customFormat="1" ht="18.75" customHeight="1" x14ac:dyDescent="0.25">
      <c r="A681" s="20" t="s">
        <v>7</v>
      </c>
      <c r="B681" s="125">
        <v>0</v>
      </c>
      <c r="C681" s="125">
        <v>0</v>
      </c>
      <c r="D681" s="120">
        <f t="shared" si="127"/>
        <v>0</v>
      </c>
      <c r="E681" s="33"/>
    </row>
    <row r="682" spans="1:9" s="4" customFormat="1" ht="49.5" x14ac:dyDescent="0.25">
      <c r="A682" s="19" t="s">
        <v>214</v>
      </c>
      <c r="B682" s="117">
        <f>SUM(B683:B686)</f>
        <v>592</v>
      </c>
      <c r="C682" s="117">
        <f>SUM(C683:C686)</f>
        <v>591.98</v>
      </c>
      <c r="D682" s="119">
        <f t="shared" si="127"/>
        <v>99.996621621621628</v>
      </c>
      <c r="E682" s="18"/>
    </row>
    <row r="683" spans="1:9" s="4" customFormat="1" ht="20.25" customHeight="1" x14ac:dyDescent="0.25">
      <c r="A683" s="82" t="s">
        <v>8</v>
      </c>
      <c r="B683" s="125">
        <v>0</v>
      </c>
      <c r="C683" s="125">
        <v>0</v>
      </c>
      <c r="D683" s="120">
        <f t="shared" ref="D683:D714" si="128">IFERROR(C683/B683*100,0)</f>
        <v>0</v>
      </c>
      <c r="E683" s="29"/>
    </row>
    <row r="684" spans="1:9" s="12" customFormat="1" ht="21" customHeight="1" x14ac:dyDescent="0.25">
      <c r="A684" s="83" t="s">
        <v>4</v>
      </c>
      <c r="B684" s="125">
        <v>0</v>
      </c>
      <c r="C684" s="125">
        <v>0</v>
      </c>
      <c r="D684" s="120">
        <f t="shared" si="128"/>
        <v>0</v>
      </c>
      <c r="E684" s="18"/>
    </row>
    <row r="685" spans="1:9" s="4" customFormat="1" ht="16.5" x14ac:dyDescent="0.25">
      <c r="A685" s="83" t="s">
        <v>5</v>
      </c>
      <c r="B685" s="125">
        <v>592</v>
      </c>
      <c r="C685" s="125">
        <v>591.98</v>
      </c>
      <c r="D685" s="120">
        <f t="shared" si="128"/>
        <v>99.996621621621628</v>
      </c>
      <c r="E685" s="18"/>
    </row>
    <row r="686" spans="1:9" s="4" customFormat="1" ht="18.75" customHeight="1" x14ac:dyDescent="0.25">
      <c r="A686" s="20" t="s">
        <v>7</v>
      </c>
      <c r="B686" s="125">
        <v>0</v>
      </c>
      <c r="C686" s="125">
        <v>0</v>
      </c>
      <c r="D686" s="120">
        <f t="shared" si="128"/>
        <v>0</v>
      </c>
      <c r="E686" s="33"/>
    </row>
    <row r="687" spans="1:9" s="4" customFormat="1" ht="72" customHeight="1" x14ac:dyDescent="0.25">
      <c r="A687" s="19" t="s">
        <v>215</v>
      </c>
      <c r="B687" s="117">
        <f>B688+B693+B698</f>
        <v>861.19</v>
      </c>
      <c r="C687" s="117">
        <f>C688+C693+C698</f>
        <v>841.66000000000008</v>
      </c>
      <c r="D687" s="118">
        <f t="shared" si="128"/>
        <v>97.732207759031112</v>
      </c>
      <c r="E687" s="18"/>
    </row>
    <row r="688" spans="1:9" s="8" customFormat="1" ht="66" x14ac:dyDescent="0.25">
      <c r="A688" s="19" t="s">
        <v>136</v>
      </c>
      <c r="B688" s="117">
        <f>SUM(B689:B692)</f>
        <v>150.4</v>
      </c>
      <c r="C688" s="117">
        <f>SUM(C689:C692)</f>
        <v>150.38</v>
      </c>
      <c r="D688" s="119">
        <f t="shared" si="128"/>
        <v>99.986702127659569</v>
      </c>
      <c r="E688" s="18"/>
    </row>
    <row r="689" spans="1:5" s="4" customFormat="1" ht="20.25" customHeight="1" x14ac:dyDescent="0.25">
      <c r="A689" s="82" t="s">
        <v>8</v>
      </c>
      <c r="B689" s="125">
        <v>0</v>
      </c>
      <c r="C689" s="125">
        <v>0</v>
      </c>
      <c r="D689" s="120">
        <f t="shared" si="128"/>
        <v>0</v>
      </c>
      <c r="E689" s="29"/>
    </row>
    <row r="690" spans="1:5" s="12" customFormat="1" ht="21" customHeight="1" x14ac:dyDescent="0.25">
      <c r="A690" s="83" t="s">
        <v>4</v>
      </c>
      <c r="B690" s="125">
        <v>0</v>
      </c>
      <c r="C690" s="125">
        <v>0</v>
      </c>
      <c r="D690" s="120">
        <f t="shared" si="128"/>
        <v>0</v>
      </c>
      <c r="E690" s="18"/>
    </row>
    <row r="691" spans="1:5" s="4" customFormat="1" ht="16.5" x14ac:dyDescent="0.25">
      <c r="A691" s="83" t="s">
        <v>5</v>
      </c>
      <c r="B691" s="125">
        <v>150.4</v>
      </c>
      <c r="C691" s="125">
        <v>150.38</v>
      </c>
      <c r="D691" s="120">
        <f t="shared" si="128"/>
        <v>99.986702127659569</v>
      </c>
      <c r="E691" s="18"/>
    </row>
    <row r="692" spans="1:5" s="4" customFormat="1" ht="18.75" customHeight="1" x14ac:dyDescent="0.25">
      <c r="A692" s="20" t="s">
        <v>7</v>
      </c>
      <c r="B692" s="125">
        <v>0</v>
      </c>
      <c r="C692" s="125">
        <v>0</v>
      </c>
      <c r="D692" s="120">
        <f t="shared" si="128"/>
        <v>0</v>
      </c>
      <c r="E692" s="33"/>
    </row>
    <row r="693" spans="1:5" s="8" customFormat="1" ht="268.5" customHeight="1" x14ac:dyDescent="0.25">
      <c r="A693" s="19" t="s">
        <v>137</v>
      </c>
      <c r="B693" s="117">
        <f>SUM(B694:B697)</f>
        <v>81.59</v>
      </c>
      <c r="C693" s="117">
        <f>SUM(C694:C697)</f>
        <v>68.040000000000006</v>
      </c>
      <c r="D693" s="122">
        <f t="shared" si="128"/>
        <v>83.39257261919353</v>
      </c>
      <c r="E693" s="22" t="s">
        <v>226</v>
      </c>
    </row>
    <row r="694" spans="1:5" s="4" customFormat="1" ht="20.25" customHeight="1" x14ac:dyDescent="0.25">
      <c r="A694" s="82" t="s">
        <v>8</v>
      </c>
      <c r="B694" s="125">
        <v>0</v>
      </c>
      <c r="C694" s="125">
        <v>0</v>
      </c>
      <c r="D694" s="120">
        <f t="shared" si="128"/>
        <v>0</v>
      </c>
      <c r="E694" s="29"/>
    </row>
    <row r="695" spans="1:5" s="12" customFormat="1" ht="21" customHeight="1" x14ac:dyDescent="0.25">
      <c r="A695" s="83" t="s">
        <v>4</v>
      </c>
      <c r="B695" s="125">
        <v>0</v>
      </c>
      <c r="C695" s="125">
        <v>0</v>
      </c>
      <c r="D695" s="120">
        <f t="shared" si="128"/>
        <v>0</v>
      </c>
      <c r="E695" s="18"/>
    </row>
    <row r="696" spans="1:5" s="4" customFormat="1" ht="16.5" x14ac:dyDescent="0.25">
      <c r="A696" s="83" t="s">
        <v>5</v>
      </c>
      <c r="B696" s="125">
        <v>81.59</v>
      </c>
      <c r="C696" s="125">
        <v>68.040000000000006</v>
      </c>
      <c r="D696" s="120">
        <f t="shared" si="128"/>
        <v>83.39257261919353</v>
      </c>
      <c r="E696" s="18"/>
    </row>
    <row r="697" spans="1:5" s="4" customFormat="1" ht="18.75" customHeight="1" x14ac:dyDescent="0.25">
      <c r="A697" s="20" t="s">
        <v>7</v>
      </c>
      <c r="B697" s="125">
        <v>0</v>
      </c>
      <c r="C697" s="125">
        <v>0</v>
      </c>
      <c r="D697" s="120">
        <f t="shared" si="128"/>
        <v>0</v>
      </c>
      <c r="E697" s="33"/>
    </row>
    <row r="698" spans="1:5" s="4" customFormat="1" ht="49.5" x14ac:dyDescent="0.25">
      <c r="A698" s="19" t="s">
        <v>138</v>
      </c>
      <c r="B698" s="117">
        <f>SUM(B699:B702)</f>
        <v>629.20000000000005</v>
      </c>
      <c r="C698" s="117">
        <f>SUM(C699:C702)</f>
        <v>623.24</v>
      </c>
      <c r="D698" s="140">
        <f t="shared" si="128"/>
        <v>99.052765416401783</v>
      </c>
      <c r="E698" s="18"/>
    </row>
    <row r="699" spans="1:5" s="4" customFormat="1" ht="20.25" customHeight="1" x14ac:dyDescent="0.25">
      <c r="A699" s="82" t="s">
        <v>8</v>
      </c>
      <c r="B699" s="125">
        <v>0</v>
      </c>
      <c r="C699" s="125">
        <v>0</v>
      </c>
      <c r="D699" s="120">
        <f t="shared" si="128"/>
        <v>0</v>
      </c>
      <c r="E699" s="29"/>
    </row>
    <row r="700" spans="1:5" s="12" customFormat="1" ht="21" customHeight="1" x14ac:dyDescent="0.25">
      <c r="A700" s="83" t="s">
        <v>4</v>
      </c>
      <c r="B700" s="125">
        <v>0</v>
      </c>
      <c r="C700" s="125">
        <v>0</v>
      </c>
      <c r="D700" s="120">
        <f t="shared" si="128"/>
        <v>0</v>
      </c>
      <c r="E700" s="18"/>
    </row>
    <row r="701" spans="1:5" s="4" customFormat="1" ht="16.5" x14ac:dyDescent="0.25">
      <c r="A701" s="83" t="s">
        <v>5</v>
      </c>
      <c r="B701" s="125">
        <v>629.20000000000005</v>
      </c>
      <c r="C701" s="125">
        <v>623.24</v>
      </c>
      <c r="D701" s="120">
        <f t="shared" si="128"/>
        <v>99.052765416401783</v>
      </c>
      <c r="E701" s="18"/>
    </row>
    <row r="702" spans="1:5" s="4" customFormat="1" ht="18.75" customHeight="1" x14ac:dyDescent="0.25">
      <c r="A702" s="20" t="s">
        <v>7</v>
      </c>
      <c r="B702" s="125">
        <v>0</v>
      </c>
      <c r="C702" s="125">
        <v>0</v>
      </c>
      <c r="D702" s="120">
        <f t="shared" si="128"/>
        <v>0</v>
      </c>
      <c r="E702" s="33"/>
    </row>
    <row r="703" spans="1:5" s="4" customFormat="1" ht="111.75" customHeight="1" x14ac:dyDescent="0.25">
      <c r="A703" s="19" t="s">
        <v>116</v>
      </c>
      <c r="B703" s="117">
        <f>B704+B709</f>
        <v>17365.060000000001</v>
      </c>
      <c r="C703" s="117">
        <f>C704+C709</f>
        <v>16801.84</v>
      </c>
      <c r="D703" s="118">
        <f t="shared" si="128"/>
        <v>96.756590532943733</v>
      </c>
      <c r="E703" s="18"/>
    </row>
    <row r="704" spans="1:5" s="8" customFormat="1" ht="102" customHeight="1" x14ac:dyDescent="0.25">
      <c r="A704" s="19" t="s">
        <v>216</v>
      </c>
      <c r="B704" s="117">
        <f>SUM(B705:B708)</f>
        <v>7089.19</v>
      </c>
      <c r="C704" s="117">
        <f>SUM(C705:C708)</f>
        <v>7088.3899999999994</v>
      </c>
      <c r="D704" s="119">
        <f t="shared" si="128"/>
        <v>99.98871521288045</v>
      </c>
      <c r="E704" s="22" t="s">
        <v>71</v>
      </c>
    </row>
    <row r="705" spans="1:5" s="4" customFormat="1" ht="20.25" customHeight="1" x14ac:dyDescent="0.25">
      <c r="A705" s="82" t="s">
        <v>8</v>
      </c>
      <c r="B705" s="125">
        <v>0</v>
      </c>
      <c r="C705" s="125">
        <v>0</v>
      </c>
      <c r="D705" s="120">
        <f t="shared" si="128"/>
        <v>0</v>
      </c>
      <c r="E705" s="29"/>
    </row>
    <row r="706" spans="1:5" s="12" customFormat="1" ht="21" customHeight="1" x14ac:dyDescent="0.25">
      <c r="A706" s="83" t="s">
        <v>4</v>
      </c>
      <c r="B706" s="125">
        <v>98.45</v>
      </c>
      <c r="C706" s="125">
        <v>98.45</v>
      </c>
      <c r="D706" s="120">
        <f t="shared" si="128"/>
        <v>100</v>
      </c>
      <c r="E706" s="18"/>
    </row>
    <row r="707" spans="1:5" s="4" customFormat="1" ht="16.5" x14ac:dyDescent="0.25">
      <c r="A707" s="83" t="s">
        <v>5</v>
      </c>
      <c r="B707" s="125">
        <v>6990.74</v>
      </c>
      <c r="C707" s="125">
        <v>6989.94</v>
      </c>
      <c r="D707" s="120">
        <f t="shared" si="128"/>
        <v>99.988556290178138</v>
      </c>
      <c r="E707" s="18"/>
    </row>
    <row r="708" spans="1:5" s="4" customFormat="1" ht="18.75" customHeight="1" x14ac:dyDescent="0.25">
      <c r="A708" s="20" t="s">
        <v>7</v>
      </c>
      <c r="B708" s="125">
        <v>0</v>
      </c>
      <c r="C708" s="125">
        <v>0</v>
      </c>
      <c r="D708" s="120">
        <f t="shared" si="128"/>
        <v>0</v>
      </c>
      <c r="E708" s="33"/>
    </row>
    <row r="709" spans="1:5" s="8" customFormat="1" ht="115.5" x14ac:dyDescent="0.25">
      <c r="A709" s="19" t="s">
        <v>149</v>
      </c>
      <c r="B709" s="117">
        <f>SUM(B710:B713)</f>
        <v>10275.870000000001</v>
      </c>
      <c r="C709" s="117">
        <f>SUM(C710:C713)</f>
        <v>9713.4500000000007</v>
      </c>
      <c r="D709" s="122">
        <f t="shared" si="128"/>
        <v>94.526789459189345</v>
      </c>
      <c r="E709" s="22" t="s">
        <v>71</v>
      </c>
    </row>
    <row r="710" spans="1:5" s="4" customFormat="1" ht="20.25" customHeight="1" x14ac:dyDescent="0.25">
      <c r="A710" s="82" t="s">
        <v>8</v>
      </c>
      <c r="B710" s="125">
        <v>0</v>
      </c>
      <c r="C710" s="125">
        <v>0</v>
      </c>
      <c r="D710" s="120">
        <f t="shared" si="128"/>
        <v>0</v>
      </c>
      <c r="E710" s="29"/>
    </row>
    <row r="711" spans="1:5" s="12" customFormat="1" ht="21" customHeight="1" x14ac:dyDescent="0.25">
      <c r="A711" s="83" t="s">
        <v>4</v>
      </c>
      <c r="B711" s="125">
        <v>10200.35</v>
      </c>
      <c r="C711" s="125">
        <v>9637.93</v>
      </c>
      <c r="D711" s="120">
        <f t="shared" si="128"/>
        <v>94.486267628071587</v>
      </c>
      <c r="E711" s="18"/>
    </row>
    <row r="712" spans="1:5" s="4" customFormat="1" ht="16.5" x14ac:dyDescent="0.25">
      <c r="A712" s="83" t="s">
        <v>5</v>
      </c>
      <c r="B712" s="125">
        <v>75.52</v>
      </c>
      <c r="C712" s="125">
        <v>75.52</v>
      </c>
      <c r="D712" s="120">
        <f t="shared" si="128"/>
        <v>100</v>
      </c>
      <c r="E712" s="18"/>
    </row>
    <row r="713" spans="1:5" s="4" customFormat="1" ht="18.75" customHeight="1" x14ac:dyDescent="0.25">
      <c r="A713" s="20" t="s">
        <v>7</v>
      </c>
      <c r="B713" s="125">
        <v>0</v>
      </c>
      <c r="C713" s="125">
        <v>0</v>
      </c>
      <c r="D713" s="120">
        <f t="shared" si="128"/>
        <v>0</v>
      </c>
      <c r="E713" s="33"/>
    </row>
    <row r="714" spans="1:5" s="4" customFormat="1" ht="18.75" customHeight="1" x14ac:dyDescent="0.25">
      <c r="A714" s="68" t="s">
        <v>6</v>
      </c>
      <c r="B714" s="119">
        <f>SUM(B715:B718)</f>
        <v>32809.279999999999</v>
      </c>
      <c r="C714" s="119">
        <f>SUM(C715:C718)</f>
        <v>31370.879999999997</v>
      </c>
      <c r="D714" s="119">
        <f t="shared" si="128"/>
        <v>95.615874533058928</v>
      </c>
      <c r="E714" s="42"/>
    </row>
    <row r="715" spans="1:5" s="4" customFormat="1" ht="18.75" customHeight="1" x14ac:dyDescent="0.25">
      <c r="A715" s="22" t="s">
        <v>8</v>
      </c>
      <c r="B715" s="121">
        <f>B653+B658+B663+B668+B673+B678+B689+B694+B699+B705+B710+B683</f>
        <v>2.8</v>
      </c>
      <c r="C715" s="121">
        <f>C653+C658+C663+C668+C673+C678+C689+C694+C699+C705+C710+C683</f>
        <v>2.8</v>
      </c>
      <c r="D715" s="120">
        <f t="shared" ref="D715:D717" si="129">IFERROR(C715/B715*100,0)</f>
        <v>100</v>
      </c>
      <c r="E715" s="29"/>
    </row>
    <row r="716" spans="1:5" s="4" customFormat="1" ht="18.75" customHeight="1" x14ac:dyDescent="0.25">
      <c r="A716" s="22" t="s">
        <v>4</v>
      </c>
      <c r="B716" s="121">
        <f t="shared" ref="B716:C718" si="130">B654+B659+B664+B669+B674+B679+B690+B695+B700+B706+B711+B684</f>
        <v>13628.3</v>
      </c>
      <c r="C716" s="121">
        <f t="shared" si="130"/>
        <v>13065.57</v>
      </c>
      <c r="D716" s="120">
        <f t="shared" si="129"/>
        <v>95.870871642097697</v>
      </c>
      <c r="E716" s="29"/>
    </row>
    <row r="717" spans="1:5" s="4" customFormat="1" ht="18.75" customHeight="1" x14ac:dyDescent="0.25">
      <c r="A717" s="22" t="s">
        <v>5</v>
      </c>
      <c r="B717" s="121">
        <f t="shared" si="130"/>
        <v>19178.180000000004</v>
      </c>
      <c r="C717" s="121">
        <f t="shared" si="130"/>
        <v>18302.509999999998</v>
      </c>
      <c r="D717" s="120">
        <f t="shared" si="129"/>
        <v>95.434029715019847</v>
      </c>
      <c r="E717" s="18"/>
    </row>
    <row r="718" spans="1:5" s="4" customFormat="1" ht="18.75" customHeight="1" x14ac:dyDescent="0.25">
      <c r="A718" s="20" t="s">
        <v>7</v>
      </c>
      <c r="B718" s="121">
        <f t="shared" si="130"/>
        <v>0</v>
      </c>
      <c r="C718" s="121">
        <f t="shared" si="130"/>
        <v>0</v>
      </c>
      <c r="D718" s="120">
        <f t="shared" ref="D718" si="131">IFERROR(C718/B718*100,0)</f>
        <v>0</v>
      </c>
      <c r="E718" s="33"/>
    </row>
    <row r="719" spans="1:5" s="4" customFormat="1" ht="18.75" customHeight="1" x14ac:dyDescent="0.25">
      <c r="A719" s="162" t="s">
        <v>277</v>
      </c>
      <c r="B719" s="163"/>
      <c r="C719" s="163"/>
      <c r="D719" s="163"/>
      <c r="E719" s="164"/>
    </row>
    <row r="720" spans="1:5" ht="20.25" customHeight="1" x14ac:dyDescent="0.25">
      <c r="A720" s="161" t="s">
        <v>313</v>
      </c>
      <c r="B720" s="161"/>
      <c r="C720" s="161"/>
      <c r="D720" s="161"/>
      <c r="E720" s="161"/>
    </row>
    <row r="721" spans="1:5" s="9" customFormat="1" ht="116.25" customHeight="1" x14ac:dyDescent="0.25">
      <c r="A721" s="67" t="s">
        <v>146</v>
      </c>
      <c r="B721" s="117">
        <f>SUM(B722:B725)</f>
        <v>56070.720000000001</v>
      </c>
      <c r="C721" s="117">
        <f>SUM(C722:C725)</f>
        <v>53857.902000000002</v>
      </c>
      <c r="D721" s="140">
        <f t="shared" ref="D721:D731" si="132">IFERROR(C721/B721*100,0)</f>
        <v>96.053523122228498</v>
      </c>
      <c r="E721" s="107" t="s">
        <v>120</v>
      </c>
    </row>
    <row r="722" spans="1:5" s="4" customFormat="1" ht="20.25" customHeight="1" x14ac:dyDescent="0.25">
      <c r="A722" s="82" t="s">
        <v>8</v>
      </c>
      <c r="B722" s="125">
        <v>0</v>
      </c>
      <c r="C722" s="125">
        <v>0</v>
      </c>
      <c r="D722" s="121">
        <f t="shared" si="132"/>
        <v>0</v>
      </c>
      <c r="E722" s="29"/>
    </row>
    <row r="723" spans="1:5" s="12" customFormat="1" ht="21" customHeight="1" x14ac:dyDescent="0.25">
      <c r="A723" s="83" t="s">
        <v>4</v>
      </c>
      <c r="B723" s="125">
        <v>272.89</v>
      </c>
      <c r="C723" s="125">
        <v>272.89</v>
      </c>
      <c r="D723" s="121">
        <f t="shared" si="132"/>
        <v>100</v>
      </c>
      <c r="E723" s="18"/>
    </row>
    <row r="724" spans="1:5" s="4" customFormat="1" ht="16.5" x14ac:dyDescent="0.25">
      <c r="A724" s="83" t="s">
        <v>5</v>
      </c>
      <c r="B724" s="125">
        <v>55797.83</v>
      </c>
      <c r="C724" s="121">
        <v>53585.012000000002</v>
      </c>
      <c r="D724" s="121">
        <f t="shared" si="132"/>
        <v>96.034222119390662</v>
      </c>
      <c r="E724" s="18"/>
    </row>
    <row r="725" spans="1:5" s="4" customFormat="1" ht="18.75" customHeight="1" x14ac:dyDescent="0.25">
      <c r="A725" s="20" t="s">
        <v>7</v>
      </c>
      <c r="B725" s="125">
        <v>0</v>
      </c>
      <c r="C725" s="125">
        <v>0</v>
      </c>
      <c r="D725" s="121">
        <f t="shared" si="132"/>
        <v>0</v>
      </c>
      <c r="E725" s="33"/>
    </row>
    <row r="726" spans="1:5" s="10" customFormat="1" ht="99" x14ac:dyDescent="0.25">
      <c r="A726" s="67" t="s">
        <v>147</v>
      </c>
      <c r="B726" s="117">
        <f>SUM(B727:B730)</f>
        <v>55.7</v>
      </c>
      <c r="C726" s="117">
        <f>SUM(C727:C730)</f>
        <v>55.65</v>
      </c>
      <c r="D726" s="140">
        <f t="shared" si="132"/>
        <v>99.910233393177734</v>
      </c>
      <c r="E726" s="16"/>
    </row>
    <row r="727" spans="1:5" s="4" customFormat="1" ht="20.25" customHeight="1" x14ac:dyDescent="0.25">
      <c r="A727" s="82" t="s">
        <v>8</v>
      </c>
      <c r="B727" s="125">
        <v>0</v>
      </c>
      <c r="C727" s="125">
        <v>0</v>
      </c>
      <c r="D727" s="121">
        <f t="shared" si="132"/>
        <v>0</v>
      </c>
      <c r="E727" s="29"/>
    </row>
    <row r="728" spans="1:5" s="12" customFormat="1" ht="21" customHeight="1" x14ac:dyDescent="0.25">
      <c r="A728" s="83" t="s">
        <v>4</v>
      </c>
      <c r="B728" s="125">
        <v>0</v>
      </c>
      <c r="C728" s="125">
        <v>0</v>
      </c>
      <c r="D728" s="121">
        <f t="shared" si="132"/>
        <v>0</v>
      </c>
      <c r="E728" s="18"/>
    </row>
    <row r="729" spans="1:5" s="4" customFormat="1" ht="16.5" x14ac:dyDescent="0.25">
      <c r="A729" s="83" t="s">
        <v>5</v>
      </c>
      <c r="B729" s="121">
        <v>55.7</v>
      </c>
      <c r="C729" s="121">
        <v>55.65</v>
      </c>
      <c r="D729" s="120">
        <f t="shared" si="132"/>
        <v>99.910233393177734</v>
      </c>
      <c r="E729" s="18"/>
    </row>
    <row r="730" spans="1:5" s="4" customFormat="1" ht="18.75" customHeight="1" x14ac:dyDescent="0.25">
      <c r="A730" s="20" t="s">
        <v>7</v>
      </c>
      <c r="B730" s="125">
        <v>0</v>
      </c>
      <c r="C730" s="125">
        <v>0</v>
      </c>
      <c r="D730" s="120">
        <f t="shared" si="132"/>
        <v>0</v>
      </c>
      <c r="E730" s="33"/>
    </row>
    <row r="731" spans="1:5" s="3" customFormat="1" ht="16.5" x14ac:dyDescent="0.25">
      <c r="A731" s="85" t="s">
        <v>6</v>
      </c>
      <c r="B731" s="119">
        <f>SUM(B732:B735)</f>
        <v>56126.42</v>
      </c>
      <c r="C731" s="119">
        <f>SUM(C732:C735)</f>
        <v>53913.552000000003</v>
      </c>
      <c r="D731" s="119">
        <f t="shared" si="132"/>
        <v>96.057350531175871</v>
      </c>
      <c r="E731" s="48"/>
    </row>
    <row r="732" spans="1:5" s="4" customFormat="1" ht="20.25" customHeight="1" x14ac:dyDescent="0.25">
      <c r="A732" s="82" t="s">
        <v>8</v>
      </c>
      <c r="B732" s="125">
        <f>B722+B727</f>
        <v>0</v>
      </c>
      <c r="C732" s="125">
        <f>C722+C727</f>
        <v>0</v>
      </c>
      <c r="D732" s="120">
        <f t="shared" ref="D732:D735" si="133">IFERROR(C732/B732*100,0)</f>
        <v>0</v>
      </c>
      <c r="E732" s="29"/>
    </row>
    <row r="733" spans="1:5" s="12" customFormat="1" ht="21" customHeight="1" x14ac:dyDescent="0.25">
      <c r="A733" s="83" t="s">
        <v>4</v>
      </c>
      <c r="B733" s="125">
        <f>B723+B728</f>
        <v>272.89</v>
      </c>
      <c r="C733" s="125">
        <f t="shared" ref="B733:C735" si="134">C723+C728</f>
        <v>272.89</v>
      </c>
      <c r="D733" s="120">
        <f t="shared" si="133"/>
        <v>100</v>
      </c>
      <c r="E733" s="18"/>
    </row>
    <row r="734" spans="1:5" s="4" customFormat="1" ht="16.5" x14ac:dyDescent="0.25">
      <c r="A734" s="83" t="s">
        <v>5</v>
      </c>
      <c r="B734" s="125">
        <f t="shared" si="134"/>
        <v>55853.53</v>
      </c>
      <c r="C734" s="125">
        <f t="shared" si="134"/>
        <v>53640.662000000004</v>
      </c>
      <c r="D734" s="120">
        <f t="shared" si="133"/>
        <v>96.038087476297392</v>
      </c>
      <c r="E734" s="18"/>
    </row>
    <row r="735" spans="1:5" s="4" customFormat="1" ht="18.75" customHeight="1" x14ac:dyDescent="0.25">
      <c r="A735" s="20" t="s">
        <v>7</v>
      </c>
      <c r="B735" s="125">
        <f t="shared" si="134"/>
        <v>0</v>
      </c>
      <c r="C735" s="125">
        <f t="shared" si="134"/>
        <v>0</v>
      </c>
      <c r="D735" s="120">
        <f t="shared" si="133"/>
        <v>0</v>
      </c>
      <c r="E735" s="33"/>
    </row>
    <row r="736" spans="1:5" s="2" customFormat="1" ht="21" customHeight="1" x14ac:dyDescent="0.25">
      <c r="A736" s="155" t="s">
        <v>314</v>
      </c>
      <c r="B736" s="155"/>
      <c r="C736" s="155"/>
      <c r="D736" s="155"/>
      <c r="E736" s="155"/>
    </row>
    <row r="737" spans="1:5" s="3" customFormat="1" ht="66" x14ac:dyDescent="0.25">
      <c r="A737" s="66" t="s">
        <v>182</v>
      </c>
      <c r="B737" s="124">
        <f>B738</f>
        <v>6991.3</v>
      </c>
      <c r="C737" s="124">
        <f>C738</f>
        <v>6843.1</v>
      </c>
      <c r="D737" s="118">
        <f>IFERROR(C737/B737*100,0)</f>
        <v>97.880222562327475</v>
      </c>
      <c r="E737" s="18"/>
    </row>
    <row r="738" spans="1:5" s="12" customFormat="1" ht="257.25" customHeight="1" x14ac:dyDescent="0.25">
      <c r="A738" s="19" t="s">
        <v>112</v>
      </c>
      <c r="B738" s="117">
        <f>SUM(B739:B742)</f>
        <v>6991.3</v>
      </c>
      <c r="C738" s="117">
        <f>SUM(C739:C742)</f>
        <v>6843.1</v>
      </c>
      <c r="D738" s="140">
        <f>IFERROR(C738/B738*100,0)</f>
        <v>97.880222562327475</v>
      </c>
      <c r="E738" s="94" t="s">
        <v>298</v>
      </c>
    </row>
    <row r="739" spans="1:5" s="4" customFormat="1" ht="20.25" customHeight="1" x14ac:dyDescent="0.25">
      <c r="A739" s="82" t="s">
        <v>8</v>
      </c>
      <c r="B739" s="125">
        <v>0</v>
      </c>
      <c r="C739" s="125">
        <v>0</v>
      </c>
      <c r="D739" s="121">
        <f t="shared" ref="D739:D742" si="135">IFERROR(C739/B739*100,0)</f>
        <v>0</v>
      </c>
      <c r="E739" s="29"/>
    </row>
    <row r="740" spans="1:5" s="12" customFormat="1" ht="21" customHeight="1" x14ac:dyDescent="0.25">
      <c r="A740" s="83" t="s">
        <v>4</v>
      </c>
      <c r="B740" s="125">
        <v>0</v>
      </c>
      <c r="C740" s="125">
        <v>0</v>
      </c>
      <c r="D740" s="121">
        <f t="shared" si="135"/>
        <v>0</v>
      </c>
      <c r="E740" s="18"/>
    </row>
    <row r="741" spans="1:5" s="4" customFormat="1" ht="16.5" x14ac:dyDescent="0.25">
      <c r="A741" s="83" t="s">
        <v>5</v>
      </c>
      <c r="B741" s="125">
        <v>6991.3</v>
      </c>
      <c r="C741" s="125">
        <v>6843.1</v>
      </c>
      <c r="D741" s="121">
        <f t="shared" si="135"/>
        <v>97.880222562327475</v>
      </c>
      <c r="E741" s="18"/>
    </row>
    <row r="742" spans="1:5" s="4" customFormat="1" ht="18.75" customHeight="1" x14ac:dyDescent="0.25">
      <c r="A742" s="20" t="s">
        <v>7</v>
      </c>
      <c r="B742" s="125">
        <v>0</v>
      </c>
      <c r="C742" s="125">
        <v>0</v>
      </c>
      <c r="D742" s="121">
        <f t="shared" si="135"/>
        <v>0</v>
      </c>
      <c r="E742" s="33"/>
    </row>
    <row r="743" spans="1:5" s="3" customFormat="1" ht="55.5" customHeight="1" x14ac:dyDescent="0.25">
      <c r="A743" s="90" t="s">
        <v>305</v>
      </c>
      <c r="B743" s="124">
        <f>B744</f>
        <v>1024</v>
      </c>
      <c r="C743" s="124">
        <f>C744</f>
        <v>808.5</v>
      </c>
      <c r="D743" s="117">
        <f t="shared" ref="D743:D750" si="136">IFERROR(C743/B743*100,0)</f>
        <v>78.955078125</v>
      </c>
      <c r="E743" s="33"/>
    </row>
    <row r="744" spans="1:5" s="12" customFormat="1" ht="151.5" customHeight="1" x14ac:dyDescent="0.25">
      <c r="A744" s="60" t="s">
        <v>54</v>
      </c>
      <c r="B744" s="124">
        <f>SUM(B745:B748)</f>
        <v>1024</v>
      </c>
      <c r="C744" s="124">
        <f>SUM(C745:C748)</f>
        <v>808.5</v>
      </c>
      <c r="D744" s="131">
        <f t="shared" si="136"/>
        <v>78.955078125</v>
      </c>
      <c r="E744" s="20" t="s">
        <v>183</v>
      </c>
    </row>
    <row r="745" spans="1:5" s="4" customFormat="1" ht="18.75" customHeight="1" x14ac:dyDescent="0.25">
      <c r="A745" s="20" t="s">
        <v>8</v>
      </c>
      <c r="B745" s="125">
        <v>0</v>
      </c>
      <c r="C745" s="125">
        <v>0</v>
      </c>
      <c r="D745" s="121">
        <f t="shared" si="136"/>
        <v>0</v>
      </c>
      <c r="E745" s="34"/>
    </row>
    <row r="746" spans="1:5" s="12" customFormat="1" ht="18.75" customHeight="1" x14ac:dyDescent="0.25">
      <c r="A746" s="91" t="s">
        <v>4</v>
      </c>
      <c r="B746" s="124">
        <v>0</v>
      </c>
      <c r="C746" s="124">
        <v>0</v>
      </c>
      <c r="D746" s="117">
        <f t="shared" si="136"/>
        <v>0</v>
      </c>
      <c r="E746" s="51"/>
    </row>
    <row r="747" spans="1:5" s="4" customFormat="1" ht="18.75" customHeight="1" x14ac:dyDescent="0.25">
      <c r="A747" s="92" t="s">
        <v>5</v>
      </c>
      <c r="B747" s="125">
        <v>1024</v>
      </c>
      <c r="C747" s="125">
        <v>808.5</v>
      </c>
      <c r="D747" s="121">
        <f t="shared" si="136"/>
        <v>78.955078125</v>
      </c>
      <c r="E747" s="33"/>
    </row>
    <row r="748" spans="1:5" s="4" customFormat="1" ht="18.75" customHeight="1" x14ac:dyDescent="0.25">
      <c r="A748" s="20" t="s">
        <v>7</v>
      </c>
      <c r="B748" s="125">
        <v>0</v>
      </c>
      <c r="C748" s="125">
        <v>0</v>
      </c>
      <c r="D748" s="121">
        <f t="shared" si="136"/>
        <v>0</v>
      </c>
      <c r="E748" s="33"/>
    </row>
    <row r="749" spans="1:5" s="3" customFormat="1" ht="60.75" customHeight="1" x14ac:dyDescent="0.25">
      <c r="A749" s="93" t="s">
        <v>181</v>
      </c>
      <c r="B749" s="117">
        <f>B750</f>
        <v>18782.599999999999</v>
      </c>
      <c r="C749" s="117">
        <f>C750</f>
        <v>17786.143</v>
      </c>
      <c r="D749" s="117">
        <f t="shared" si="136"/>
        <v>94.694786664253101</v>
      </c>
      <c r="E749" s="18"/>
    </row>
    <row r="750" spans="1:5" s="12" customFormat="1" ht="117.75" customHeight="1" x14ac:dyDescent="0.25">
      <c r="A750" s="19" t="s">
        <v>21</v>
      </c>
      <c r="B750" s="117">
        <f>SUM(B751:B754)</f>
        <v>18782.599999999999</v>
      </c>
      <c r="C750" s="117">
        <f>SUM(C751:C754)</f>
        <v>17786.143</v>
      </c>
      <c r="D750" s="122">
        <f t="shared" si="136"/>
        <v>94.694786664253101</v>
      </c>
      <c r="E750" s="22" t="s">
        <v>184</v>
      </c>
    </row>
    <row r="751" spans="1:5" s="4" customFormat="1" ht="20.25" customHeight="1" x14ac:dyDescent="0.25">
      <c r="A751" s="82" t="s">
        <v>8</v>
      </c>
      <c r="B751" s="125">
        <v>0</v>
      </c>
      <c r="C751" s="125">
        <v>0</v>
      </c>
      <c r="D751" s="121">
        <f t="shared" ref="D751:D754" si="137">IFERROR(C751/B751*100,0)</f>
        <v>0</v>
      </c>
      <c r="E751" s="29"/>
    </row>
    <row r="752" spans="1:5" s="12" customFormat="1" ht="21" customHeight="1" x14ac:dyDescent="0.25">
      <c r="A752" s="83" t="s">
        <v>4</v>
      </c>
      <c r="B752" s="125">
        <v>0</v>
      </c>
      <c r="C752" s="125">
        <v>0</v>
      </c>
      <c r="D752" s="121">
        <f t="shared" si="137"/>
        <v>0</v>
      </c>
      <c r="E752" s="18"/>
    </row>
    <row r="753" spans="1:5" s="4" customFormat="1" ht="16.5" x14ac:dyDescent="0.25">
      <c r="A753" s="83" t="s">
        <v>5</v>
      </c>
      <c r="B753" s="125">
        <v>18782.599999999999</v>
      </c>
      <c r="C753" s="125">
        <v>17786.143</v>
      </c>
      <c r="D753" s="121">
        <f t="shared" si="137"/>
        <v>94.694786664253101</v>
      </c>
      <c r="E753" s="18"/>
    </row>
    <row r="754" spans="1:5" s="4" customFormat="1" ht="18.75" customHeight="1" x14ac:dyDescent="0.25">
      <c r="A754" s="20" t="s">
        <v>7</v>
      </c>
      <c r="B754" s="125">
        <v>0</v>
      </c>
      <c r="C754" s="125">
        <v>0</v>
      </c>
      <c r="D754" s="121">
        <f t="shared" si="137"/>
        <v>0</v>
      </c>
      <c r="E754" s="33"/>
    </row>
    <row r="755" spans="1:5" s="3" customFormat="1" ht="94.5" customHeight="1" x14ac:dyDescent="0.25">
      <c r="A755" s="93" t="s">
        <v>22</v>
      </c>
      <c r="B755" s="117">
        <f>B756</f>
        <v>27062.507000000001</v>
      </c>
      <c r="C755" s="117">
        <f>C756</f>
        <v>26295.578000000001</v>
      </c>
      <c r="D755" s="117">
        <f>IFERROR(C755/B755*100,0)</f>
        <v>97.166082950112497</v>
      </c>
      <c r="E755" s="18"/>
    </row>
    <row r="756" spans="1:5" s="12" customFormat="1" ht="63" customHeight="1" x14ac:dyDescent="0.25">
      <c r="A756" s="19" t="s">
        <v>23</v>
      </c>
      <c r="B756" s="117">
        <f>SUM(B757:B760)</f>
        <v>27062.507000000001</v>
      </c>
      <c r="C756" s="117">
        <f>SUM(C757:C760)</f>
        <v>26295.578000000001</v>
      </c>
      <c r="D756" s="140">
        <f>IFERROR(C756/B756*100,0)</f>
        <v>97.166082950112497</v>
      </c>
      <c r="E756" s="22" t="s">
        <v>73</v>
      </c>
    </row>
    <row r="757" spans="1:5" s="4" customFormat="1" ht="20.25" customHeight="1" x14ac:dyDescent="0.25">
      <c r="A757" s="82" t="s">
        <v>8</v>
      </c>
      <c r="B757" s="125">
        <v>0</v>
      </c>
      <c r="C757" s="125">
        <v>0</v>
      </c>
      <c r="D757" s="120">
        <f t="shared" ref="D757:D760" si="138">IFERROR(C757/B757*100,0)</f>
        <v>0</v>
      </c>
      <c r="E757" s="29"/>
    </row>
    <row r="758" spans="1:5" s="12" customFormat="1" ht="21" customHeight="1" x14ac:dyDescent="0.25">
      <c r="A758" s="83" t="s">
        <v>4</v>
      </c>
      <c r="B758" s="125">
        <v>728.88</v>
      </c>
      <c r="C758" s="125">
        <v>728.88</v>
      </c>
      <c r="D758" s="120">
        <f t="shared" si="138"/>
        <v>100</v>
      </c>
      <c r="E758" s="18"/>
    </row>
    <row r="759" spans="1:5" s="4" customFormat="1" ht="16.5" x14ac:dyDescent="0.25">
      <c r="A759" s="83" t="s">
        <v>5</v>
      </c>
      <c r="B759" s="125">
        <v>26333.627</v>
      </c>
      <c r="C759" s="125">
        <v>25566.698</v>
      </c>
      <c r="D759" s="120">
        <f t="shared" si="138"/>
        <v>97.087643870705705</v>
      </c>
      <c r="E759" s="18"/>
    </row>
    <row r="760" spans="1:5" s="4" customFormat="1" ht="18.75" customHeight="1" x14ac:dyDescent="0.25">
      <c r="A760" s="20" t="s">
        <v>7</v>
      </c>
      <c r="B760" s="125">
        <v>0</v>
      </c>
      <c r="C760" s="125">
        <v>0</v>
      </c>
      <c r="D760" s="120">
        <f t="shared" si="138"/>
        <v>0</v>
      </c>
      <c r="E760" s="33"/>
    </row>
    <row r="761" spans="1:5" s="3" customFormat="1" ht="16.5" x14ac:dyDescent="0.25">
      <c r="A761" s="68" t="s">
        <v>6</v>
      </c>
      <c r="B761" s="119">
        <f>SUM(B762:B765)</f>
        <v>53860.406999999999</v>
      </c>
      <c r="C761" s="119">
        <f>SUM(C762:C765)</f>
        <v>51733.321000000004</v>
      </c>
      <c r="D761" s="119">
        <f>IFERROR(C761/B761*100,0)</f>
        <v>96.050742802593376</v>
      </c>
      <c r="E761" s="42"/>
    </row>
    <row r="762" spans="1:5" s="2" customFormat="1" ht="16.5" x14ac:dyDescent="0.25">
      <c r="A762" s="82" t="s">
        <v>8</v>
      </c>
      <c r="B762" s="121">
        <f t="shared" ref="B762:C765" si="139">B739+B745+B751+B757</f>
        <v>0</v>
      </c>
      <c r="C762" s="121">
        <f t="shared" si="139"/>
        <v>0</v>
      </c>
      <c r="D762" s="120">
        <f t="shared" ref="D762:D765" si="140">IFERROR(C762/B762*100,0)</f>
        <v>0</v>
      </c>
      <c r="E762" s="18"/>
    </row>
    <row r="763" spans="1:5" s="3" customFormat="1" ht="16.5" x14ac:dyDescent="0.25">
      <c r="A763" s="83" t="s">
        <v>4</v>
      </c>
      <c r="B763" s="121">
        <f>B740+B746+B752+B758</f>
        <v>728.88</v>
      </c>
      <c r="C763" s="121">
        <f t="shared" si="139"/>
        <v>728.88</v>
      </c>
      <c r="D763" s="120">
        <f t="shared" si="140"/>
        <v>100</v>
      </c>
      <c r="E763" s="18"/>
    </row>
    <row r="764" spans="1:5" s="4" customFormat="1" ht="16.5" x14ac:dyDescent="0.25">
      <c r="A764" s="83" t="s">
        <v>5</v>
      </c>
      <c r="B764" s="121">
        <f t="shared" si="139"/>
        <v>53131.527000000002</v>
      </c>
      <c r="C764" s="121">
        <f t="shared" si="139"/>
        <v>51004.441000000006</v>
      </c>
      <c r="D764" s="120">
        <f t="shared" si="140"/>
        <v>95.99656527846453</v>
      </c>
      <c r="E764" s="18"/>
    </row>
    <row r="765" spans="1:5" s="4" customFormat="1" ht="18.75" customHeight="1" x14ac:dyDescent="0.25">
      <c r="A765" s="20" t="s">
        <v>7</v>
      </c>
      <c r="B765" s="121">
        <f t="shared" si="139"/>
        <v>0</v>
      </c>
      <c r="C765" s="121">
        <f t="shared" si="139"/>
        <v>0</v>
      </c>
      <c r="D765" s="120">
        <f t="shared" si="140"/>
        <v>0</v>
      </c>
      <c r="E765" s="33"/>
    </row>
    <row r="766" spans="1:5" ht="33" x14ac:dyDescent="0.25">
      <c r="A766" s="109" t="s">
        <v>13</v>
      </c>
      <c r="B766" s="136">
        <f>B767+B768+B769+B770</f>
        <v>8308793.8449000008</v>
      </c>
      <c r="C766" s="136">
        <f>C767+C768+C769+C770</f>
        <v>7411205.6439000005</v>
      </c>
      <c r="D766" s="136">
        <f t="shared" ref="D766:D770" si="141">IFERROR(C766/B766*100,0)</f>
        <v>89.197129959471226</v>
      </c>
      <c r="E766" s="73"/>
    </row>
    <row r="767" spans="1:5" ht="18.75" x14ac:dyDescent="0.25">
      <c r="A767" s="110" t="s">
        <v>8</v>
      </c>
      <c r="B767" s="137">
        <f>B411+B762+B732+B523+B290+B715+B372+B556+B646+B308+B469++B445+B186+B88+B241+B272+B582+B326+B111</f>
        <v>329140.69</v>
      </c>
      <c r="C767" s="137">
        <f>C411+C762+C732+C523+C290+C715+C372+C556+C646+C308+C469++C445+C186+C88+C241+C272+C582+C326+C111</f>
        <v>328235.86800000002</v>
      </c>
      <c r="D767" s="137">
        <f t="shared" si="141"/>
        <v>99.725095672613435</v>
      </c>
      <c r="E767" s="74"/>
    </row>
    <row r="768" spans="1:5" ht="18.75" x14ac:dyDescent="0.25">
      <c r="A768" s="110" t="s">
        <v>4</v>
      </c>
      <c r="B768" s="137">
        <f t="shared" ref="B768:C770" si="142">B412+B763+B733+B524+B291+B716+B373+B557+B647+B309+B470+B446+B187+B89+B242+B273+B583+B327+B112</f>
        <v>3386989.466</v>
      </c>
      <c r="C768" s="137">
        <f t="shared" si="142"/>
        <v>3287798.696</v>
      </c>
      <c r="D768" s="137">
        <f t="shared" si="141"/>
        <v>97.071417818221235</v>
      </c>
      <c r="E768" s="74"/>
    </row>
    <row r="769" spans="1:5" ht="18.75" x14ac:dyDescent="0.25">
      <c r="A769" s="110" t="s">
        <v>5</v>
      </c>
      <c r="B769" s="137">
        <f t="shared" si="142"/>
        <v>3358408.0970000001</v>
      </c>
      <c r="C769" s="137">
        <f t="shared" si="142"/>
        <v>3237217.3660000004</v>
      </c>
      <c r="D769" s="137">
        <f t="shared" si="141"/>
        <v>96.391423332135929</v>
      </c>
      <c r="E769" s="74"/>
    </row>
    <row r="770" spans="1:5" ht="18.75" x14ac:dyDescent="0.25">
      <c r="A770" s="110" t="s">
        <v>7</v>
      </c>
      <c r="B770" s="137">
        <f t="shared" si="142"/>
        <v>1234255.5918999999</v>
      </c>
      <c r="C770" s="137">
        <f t="shared" si="142"/>
        <v>557953.71390000009</v>
      </c>
      <c r="D770" s="137">
        <f t="shared" si="141"/>
        <v>45.205686533782853</v>
      </c>
      <c r="E770" s="74"/>
    </row>
    <row r="772" spans="1:5" x14ac:dyDescent="0.25">
      <c r="B772" s="62"/>
    </row>
    <row r="773" spans="1:5" x14ac:dyDescent="0.25">
      <c r="B773" s="138"/>
    </row>
  </sheetData>
  <autoFilter ref="D1:D773"/>
  <customSheetViews>
    <customSheetView guid="{E804F883-CA9D-4450-B2B1-A56C9C315ECD}" scale="70" showPageBreaks="1" fitToPage="1" printArea="1" showAutoFilter="1">
      <pane ySplit="6" topLeftCell="A7" activePane="bottomLeft" state="frozen"/>
      <selection pane="bottomLeft" activeCell="E786" sqref="E786"/>
      <rowBreaks count="9" manualBreakCount="9">
        <brk id="108" max="4" man="1"/>
        <brk id="60" max="4" man="1"/>
        <brk id="146" max="4" man="1"/>
        <brk id="235" max="4" man="1"/>
        <brk id="196" max="4" man="1"/>
        <brk id="627" max="4" man="1"/>
        <brk id="543" max="4" man="1"/>
        <brk id="760" max="4" man="1"/>
        <brk id="285" max="4" man="1"/>
      </rowBreaks>
      <pageMargins left="0" right="0" top="0" bottom="0" header="0" footer="0"/>
      <pageSetup paperSize="9" scale="50" firstPageNumber="57" fitToHeight="0" orientation="portrait" useFirstPageNumber="1" r:id="rId1"/>
      <headerFooter>
        <oddFooter>&amp;R &amp;P</oddFooter>
      </headerFooter>
      <autoFilter ref="D1:D773"/>
    </customSheetView>
    <customSheetView guid="{E7170C51-9D5A-4A08-B92E-A8EB730D7DEE}" scale="70" showPageBreaks="1" fitToPage="1" printArea="1">
      <pane ySplit="6" topLeftCell="A343" activePane="bottomLeft" state="frozen"/>
      <selection pane="bottomLeft" activeCell="G362" sqref="G362"/>
      <pageMargins left="0" right="0" top="0" bottom="0" header="0" footer="0"/>
      <pageSetup paperSize="9" scale="44" firstPageNumber="55" fitToHeight="0" orientation="portrait" useFirstPageNumber="1" r:id="rId2"/>
      <headerFooter>
        <oddFooter>&amp;R &amp;P</oddFooter>
      </headerFooter>
    </customSheetView>
    <customSheetView guid="{3693EDC1-FD1C-4AF3-912C-19CDCDBFB43C}" scale="70" showPageBreaks="1" fitToPage="1" printArea="1" view="pageBreakPreview">
      <pane ySplit="6" topLeftCell="A672" activePane="bottomLeft" state="frozen"/>
      <selection pane="bottomLeft" activeCell="B678" sqref="B678"/>
      <rowBreaks count="1" manualBreakCount="1">
        <brk id="43" max="16383" man="1"/>
      </rowBreaks>
      <pageMargins left="0" right="0" top="0" bottom="0" header="0" footer="0"/>
      <pageSetup paperSize="9" scale="51" firstPageNumber="55" fitToHeight="0" orientation="portrait" useFirstPageNumber="1" r:id="rId3"/>
      <headerFooter>
        <oddFooter>&amp;R &amp;P</oddFooter>
      </headerFooter>
    </customSheetView>
    <customSheetView guid="{7EFB992A-5645-4F29-95A8-993A90C7BBCC}" scale="70" showPageBreaks="1" fitToPage="1" printArea="1">
      <pane ySplit="6" topLeftCell="A334" activePane="bottomLeft" state="frozen"/>
      <selection pane="bottomLeft" activeCell="F340" sqref="F340"/>
      <rowBreaks count="7" manualBreakCount="7">
        <brk id="43" min="1" max="5" man="1"/>
        <brk id="88" min="1" max="5" man="1"/>
        <brk id="167" min="1" max="5" man="1"/>
        <brk id="249" min="1" max="5" man="1"/>
        <brk id="309" min="1" max="5" man="1"/>
        <brk id="383" min="1" max="5" man="1"/>
        <brk id="459" min="1" max="5" man="1"/>
      </rowBreaks>
      <pageMargins left="0" right="0" top="0" bottom="0" header="0" footer="0"/>
      <pageSetup paperSize="9" scale="61" firstPageNumber="57" fitToHeight="0" orientation="portrait" useFirstPageNumber="1" r:id="rId4"/>
      <headerFooter>
        <oddFooter>&amp;R &amp;P</oddFooter>
      </headerFooter>
    </customSheetView>
    <customSheetView guid="{10610988-B7D0-46D7-B8FD-DA5F72A4893C}" scale="70" showPageBreaks="1" fitToPage="1" printArea="1" hiddenRows="1">
      <pane ySplit="6" topLeftCell="A53" activePane="bottomLeft" state="frozen"/>
      <selection pane="bottomLeft" activeCell="F63" sqref="F63"/>
      <pageMargins left="0" right="0" top="0" bottom="0" header="0" footer="0"/>
      <pageSetup paperSize="9" scale="45" firstPageNumber="53" fitToHeight="0" orientation="portrait" useFirstPageNumber="1" r:id="rId5"/>
      <headerFooter>
        <oddFooter>&amp;R &amp;P</oddFooter>
      </headerFooter>
    </customSheetView>
    <customSheetView guid="{9561E1DA-B33F-4507-8FCD-307C71D9B236}" scale="70" showPageBreaks="1" fitToPage="1" printArea="1" view="pageBreakPreview">
      <pane ySplit="6" topLeftCell="A500" activePane="bottomLeft" state="frozen"/>
      <selection pane="bottomLeft" activeCell="C510" sqref="C510"/>
      <rowBreaks count="17" manualBreakCount="17">
        <brk id="42" min="1" max="5" man="1"/>
        <brk id="75" min="1" max="5" man="1"/>
        <brk id="99" min="1" max="5" man="1"/>
        <brk id="129" min="1" max="5" man="1"/>
        <brk id="155" min="1" max="5" man="1"/>
        <brk id="189" min="1" max="5" man="1"/>
        <brk id="222" min="1" max="5" man="1"/>
        <brk id="261" min="1" max="5" man="1"/>
        <brk id="292" min="1" max="5" man="1"/>
        <brk id="325" min="1" max="5" man="1"/>
        <brk id="356" min="1" max="5" man="1"/>
        <brk id="388" min="1" max="5" man="1"/>
        <brk id="422" min="1" max="5" man="1"/>
        <brk id="448" min="1" max="5" man="1"/>
        <brk id="518" min="1" max="5" man="1"/>
        <brk id="545" min="1" max="5" man="1"/>
        <brk id="570" min="1" max="5" man="1"/>
      </rowBreaks>
      <pageMargins left="0" right="0" top="0" bottom="0" header="0" footer="0"/>
      <pageSetup paperSize="9" scale="59" firstPageNumber="53" fitToHeight="0" orientation="portrait" useFirstPageNumber="1" r:id="rId6"/>
      <headerFooter>
        <oddFooter>&amp;R &amp;P</oddFooter>
      </headerFooter>
    </customSheetView>
    <customSheetView guid="{161695C3-1CE5-4E5C-AD86-E27CE310F608}" scale="70" showPageBreaks="1" fitToPage="1" printArea="1" view="pageBreakPreview">
      <pane ySplit="6" topLeftCell="A787" activePane="bottomLeft" state="frozen"/>
      <selection pane="bottomLeft" activeCell="E798" sqref="E798"/>
      <rowBreaks count="17" manualBreakCount="17">
        <brk id="42" min="1" max="5" man="1"/>
        <brk id="75" min="1" max="5" man="1"/>
        <brk id="99" min="1" max="5" man="1"/>
        <brk id="129" min="1" max="5" man="1"/>
        <brk id="155" min="1" max="5" man="1"/>
        <brk id="189" min="1" max="5" man="1"/>
        <brk id="222" min="1" max="5" man="1"/>
        <brk id="261" min="1" max="5" man="1"/>
        <brk id="292" min="1" max="5" man="1"/>
        <brk id="325" min="1" max="5" man="1"/>
        <brk id="356" min="1" max="5" man="1"/>
        <brk id="388" min="1" max="5" man="1"/>
        <brk id="422" min="1" max="5" man="1"/>
        <brk id="448" min="1" max="5" man="1"/>
        <brk id="518" min="1" max="5" man="1"/>
        <brk id="545" min="1" max="5" man="1"/>
        <brk id="570" min="1" max="5" man="1"/>
      </rowBreaks>
      <pageMargins left="0" right="0" top="0" bottom="0" header="0" footer="0"/>
      <pageSetup paperSize="9" scale="55" firstPageNumber="53" fitToHeight="0" orientation="portrait" useFirstPageNumber="1" r:id="rId7"/>
      <headerFooter>
        <oddFooter>&amp;R &amp;P</oddFooter>
      </headerFooter>
    </customSheetView>
    <customSheetView guid="{CB1E8E26-C9C8-4BE7-9036-74B49E080E83}" scale="85" showPageBreaks="1" fitToPage="1" printArea="1" topLeftCell="D1">
      <pane ySplit="6" topLeftCell="A199" activePane="bottomLeft" state="frozen"/>
      <selection pane="bottomLeft" activeCell="F216" sqref="F216"/>
      <pageMargins left="0" right="0" top="0" bottom="0" header="0" footer="0"/>
      <pageSetup paperSize="9" scale="44" firstPageNumber="55" fitToHeight="0" orientation="portrait" useFirstPageNumber="1" r:id="rId8"/>
      <headerFooter>
        <oddFooter>&amp;R &amp;P</oddFooter>
      </headerFooter>
    </customSheetView>
  </customSheetViews>
  <mergeCells count="23">
    <mergeCell ref="A3:E3"/>
    <mergeCell ref="A312:E312"/>
    <mergeCell ref="A277:E277"/>
    <mergeCell ref="A190:E190"/>
    <mergeCell ref="A92:E92"/>
    <mergeCell ref="A115:E115"/>
    <mergeCell ref="A7:E7"/>
    <mergeCell ref="A276:E276"/>
    <mergeCell ref="A8:E8"/>
    <mergeCell ref="A245:E245"/>
    <mergeCell ref="A376:E376"/>
    <mergeCell ref="A736:E736"/>
    <mergeCell ref="A449:E449"/>
    <mergeCell ref="A560:E560"/>
    <mergeCell ref="A294:E294"/>
    <mergeCell ref="A473:E473"/>
    <mergeCell ref="A415:E415"/>
    <mergeCell ref="A527:E527"/>
    <mergeCell ref="A720:E720"/>
    <mergeCell ref="A650:E650"/>
    <mergeCell ref="A719:E719"/>
    <mergeCell ref="A330:E330"/>
    <mergeCell ref="A586:E586"/>
  </mergeCells>
  <pageMargins left="0" right="0" top="0" bottom="0" header="0" footer="0"/>
  <pageSetup paperSize="9" scale="50" firstPageNumber="57" fitToHeight="0" orientation="portrait" useFirstPageNumber="1" r:id="rId9"/>
  <headerFooter>
    <oddFooter>&amp;R &amp;P</oddFooter>
  </headerFooter>
  <rowBreaks count="9" manualBreakCount="9">
    <brk id="108" max="4" man="1"/>
    <brk id="60" max="4" man="1"/>
    <brk id="146" max="4" man="1"/>
    <brk id="235" max="4" man="1"/>
    <brk id="196" max="4" man="1"/>
    <brk id="627" max="4" man="1"/>
    <brk id="543" max="4" man="1"/>
    <brk id="760" max="4" man="1"/>
    <brk id="28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11"/>
  <sheetViews>
    <sheetView workbookViewId="0">
      <selection activeCell="F30" sqref="F30"/>
    </sheetView>
  </sheetViews>
  <sheetFormatPr defaultRowHeight="15" x14ac:dyDescent="0.25"/>
  <sheetData>
    <row r="5" spans="2:3" x14ac:dyDescent="0.25">
      <c r="B5" t="s">
        <v>228</v>
      </c>
      <c r="C5">
        <v>98.8</v>
      </c>
    </row>
    <row r="6" spans="2:3" x14ac:dyDescent="0.25">
      <c r="B6" t="s">
        <v>232</v>
      </c>
      <c r="C6">
        <v>98.5</v>
      </c>
    </row>
    <row r="7" spans="2:3" x14ac:dyDescent="0.25">
      <c r="B7" t="s">
        <v>233</v>
      </c>
      <c r="C7">
        <v>98.5</v>
      </c>
    </row>
    <row r="8" spans="2:3" x14ac:dyDescent="0.25">
      <c r="B8" t="s">
        <v>230</v>
      </c>
      <c r="C8">
        <v>94.8</v>
      </c>
    </row>
    <row r="9" spans="2:3" x14ac:dyDescent="0.25">
      <c r="B9" t="s">
        <v>231</v>
      </c>
      <c r="C9">
        <v>90.1</v>
      </c>
    </row>
    <row r="10" spans="2:3" x14ac:dyDescent="0.25">
      <c r="B10" t="s">
        <v>227</v>
      </c>
      <c r="C10">
        <v>89.9</v>
      </c>
    </row>
    <row r="11" spans="2:3" x14ac:dyDescent="0.25">
      <c r="B11" t="s">
        <v>229</v>
      </c>
      <c r="C11">
        <v>44.3</v>
      </c>
    </row>
  </sheetData>
  <sortState ref="B5:C11">
    <sortCondition descending="1" ref="C5"/>
  </sortState>
  <customSheetViews>
    <customSheetView guid="{E804F883-CA9D-4450-B2B1-A56C9C315ECD}">
      <selection activeCell="F30" sqref="F30"/>
      <pageMargins left="0.7" right="0.7" top="0.75" bottom="0.75" header="0.3" footer="0.3"/>
    </customSheetView>
    <customSheetView guid="{E7170C51-9D5A-4A08-B92E-A8EB730D7DEE}">
      <selection activeCell="F30" sqref="F30"/>
      <pageMargins left="0.7" right="0.7" top="0.75" bottom="0.75" header="0.3" footer="0.3"/>
    </customSheetView>
    <customSheetView guid="{CB1E8E26-C9C8-4BE7-9036-74B49E080E83}">
      <selection activeCell="F30" sqref="F3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1</vt:lpstr>
      <vt:lpstr>удалить лист </vt:lpstr>
      <vt:lpstr>'Приложение 1'!Заголовки_для_печати</vt:lpstr>
      <vt:lpstr>'Приложение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Степаненко Наталья Алексеевна</cp:lastModifiedBy>
  <cp:lastPrinted>2024-05-13T05:21:18Z</cp:lastPrinted>
  <dcterms:created xsi:type="dcterms:W3CDTF">2006-09-16T00:00:00Z</dcterms:created>
  <dcterms:modified xsi:type="dcterms:W3CDTF">2025-05-19T07:13:03Z</dcterms:modified>
</cp:coreProperties>
</file>