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616"/>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0" i="1" l="1"/>
  <c r="W34" i="1"/>
  <c r="W59" i="1"/>
  <c r="U34" i="1"/>
  <c r="W58" i="1"/>
  <c r="W30" i="1"/>
  <c r="E45" i="1"/>
  <c r="E65" i="1"/>
  <c r="W64" i="1"/>
  <c r="E63" i="1"/>
  <c r="W62" i="1"/>
  <c r="E61" i="1"/>
  <c r="W60" i="1"/>
  <c r="F54" i="1"/>
  <c r="E54" i="1"/>
  <c r="W53" i="1"/>
  <c r="W51" i="1"/>
  <c r="E50" i="1"/>
  <c r="E49" i="1"/>
  <c r="W48" i="1"/>
  <c r="E28" i="1"/>
  <c r="E27" i="1"/>
  <c r="W38" i="1"/>
  <c r="E31" i="1"/>
  <c r="E32" i="1"/>
  <c r="E56" i="1"/>
  <c r="AD39" i="1"/>
  <c r="AD34" i="1" s="1"/>
  <c r="V10" i="1"/>
  <c r="V9" i="1"/>
  <c r="T9" i="1"/>
  <c r="R39" i="1"/>
  <c r="R34" i="1" s="1"/>
  <c r="D37" i="1"/>
  <c r="AF39" i="1"/>
  <c r="AF34" i="1" s="1"/>
  <c r="AB39" i="1"/>
  <c r="AB34" i="1" s="1"/>
  <c r="Z39" i="1"/>
  <c r="Z34" i="1" s="1"/>
  <c r="X39" i="1"/>
  <c r="X34" i="1" s="1"/>
  <c r="V39" i="1"/>
  <c r="V34" i="1" s="1"/>
  <c r="T39" i="1"/>
  <c r="T34" i="1" s="1"/>
  <c r="P39" i="1"/>
  <c r="P34" i="1" s="1"/>
  <c r="N39" i="1"/>
  <c r="N34" i="1" s="1"/>
  <c r="L39" i="1"/>
  <c r="L34" i="1" s="1"/>
  <c r="J39" i="1"/>
  <c r="D41" i="1"/>
  <c r="E37" i="1"/>
  <c r="D49" i="1"/>
  <c r="D45" i="1"/>
  <c r="D43" i="1"/>
  <c r="D42" i="1" s="1"/>
  <c r="W8" i="1" l="1"/>
  <c r="W33" i="1"/>
  <c r="AD38" i="1"/>
  <c r="E16" i="1"/>
  <c r="E43" i="1"/>
  <c r="E42" i="1" s="1"/>
  <c r="D28" i="1"/>
  <c r="M11" i="1" l="1"/>
  <c r="O11" i="1"/>
  <c r="Q11" i="1"/>
  <c r="S11" i="1"/>
  <c r="U11" i="1"/>
  <c r="W11" i="1"/>
  <c r="Y11" i="1"/>
  <c r="AA11" i="1"/>
  <c r="AC11" i="1"/>
  <c r="AE11" i="1"/>
  <c r="AG11" i="1"/>
  <c r="V59" i="1"/>
  <c r="AG10" i="1"/>
  <c r="J26" i="1"/>
  <c r="E47" i="1"/>
  <c r="G43" i="1"/>
  <c r="G42" i="1" s="1"/>
  <c r="K9" i="1"/>
  <c r="L9" i="1"/>
  <c r="M9" i="1"/>
  <c r="N9" i="1"/>
  <c r="O9" i="1"/>
  <c r="P9" i="1"/>
  <c r="Q9" i="1"/>
  <c r="R9" i="1"/>
  <c r="S9" i="1"/>
  <c r="U9" i="1"/>
  <c r="W9" i="1"/>
  <c r="X9" i="1"/>
  <c r="Y9" i="1"/>
  <c r="Z9" i="1"/>
  <c r="AA9" i="1"/>
  <c r="AB9" i="1"/>
  <c r="AC9" i="1"/>
  <c r="AD9" i="1"/>
  <c r="AE9" i="1"/>
  <c r="AF9" i="1"/>
  <c r="AG9" i="1"/>
  <c r="J9" i="1"/>
  <c r="D9" i="1"/>
  <c r="E9" i="1"/>
  <c r="V30" i="1"/>
  <c r="G31" i="1"/>
  <c r="F31" i="1" s="1"/>
  <c r="F9" i="1" s="1"/>
  <c r="G32" i="1"/>
  <c r="D30" i="1"/>
  <c r="AG8" i="1" l="1"/>
  <c r="G30" i="1"/>
  <c r="H30" i="1" s="1"/>
  <c r="G9" i="1"/>
  <c r="E30" i="1"/>
  <c r="F32" i="1"/>
  <c r="F30" i="1" s="1"/>
  <c r="I31" i="1"/>
  <c r="H32" i="1"/>
  <c r="H31" i="1"/>
  <c r="I32" i="1"/>
  <c r="U59" i="1"/>
  <c r="I30" i="1" l="1"/>
  <c r="H9" i="1"/>
  <c r="I9" i="1"/>
  <c r="G65" i="1"/>
  <c r="F65" i="1"/>
  <c r="F64" i="1" s="1"/>
  <c r="E64" i="1"/>
  <c r="D65" i="1"/>
  <c r="D64" i="1" s="1"/>
  <c r="AF64" i="1"/>
  <c r="AD64" i="1"/>
  <c r="AB64" i="1"/>
  <c r="Z64" i="1"/>
  <c r="X64" i="1"/>
  <c r="V64" i="1"/>
  <c r="U64" i="1"/>
  <c r="T64" i="1"/>
  <c r="S64" i="1"/>
  <c r="R64" i="1"/>
  <c r="Q64" i="1"/>
  <c r="P64" i="1"/>
  <c r="O64" i="1"/>
  <c r="N64" i="1"/>
  <c r="M64" i="1"/>
  <c r="L64" i="1"/>
  <c r="K64" i="1"/>
  <c r="J64" i="1"/>
  <c r="G63" i="1"/>
  <c r="G62" i="1" s="1"/>
  <c r="F63" i="1"/>
  <c r="F62" i="1" s="1"/>
  <c r="E62" i="1"/>
  <c r="D63" i="1"/>
  <c r="AF62" i="1"/>
  <c r="AD62" i="1"/>
  <c r="AB62" i="1"/>
  <c r="Z62" i="1"/>
  <c r="X62" i="1"/>
  <c r="V62" i="1"/>
  <c r="U62" i="1"/>
  <c r="T62" i="1"/>
  <c r="S62" i="1"/>
  <c r="R62" i="1"/>
  <c r="Q62" i="1"/>
  <c r="P62" i="1"/>
  <c r="O62" i="1"/>
  <c r="N62" i="1"/>
  <c r="M62" i="1"/>
  <c r="L62" i="1"/>
  <c r="J62" i="1"/>
  <c r="G61" i="1"/>
  <c r="G60" i="1" s="1"/>
  <c r="F61" i="1"/>
  <c r="F60" i="1" s="1"/>
  <c r="E60" i="1"/>
  <c r="D61" i="1"/>
  <c r="AF60" i="1"/>
  <c r="AD60" i="1"/>
  <c r="AB60" i="1"/>
  <c r="Z60" i="1"/>
  <c r="X60" i="1"/>
  <c r="V60" i="1"/>
  <c r="U60" i="1"/>
  <c r="T60" i="1"/>
  <c r="S60" i="1"/>
  <c r="R60" i="1"/>
  <c r="Q60" i="1"/>
  <c r="P60" i="1"/>
  <c r="O60" i="1"/>
  <c r="N60" i="1"/>
  <c r="M60" i="1"/>
  <c r="L60" i="1"/>
  <c r="K60" i="1"/>
  <c r="J60" i="1"/>
  <c r="AF59" i="1"/>
  <c r="AF58" i="1" s="1"/>
  <c r="AD59" i="1"/>
  <c r="AD58" i="1" s="1"/>
  <c r="AB59" i="1"/>
  <c r="AB58" i="1" s="1"/>
  <c r="Z59" i="1"/>
  <c r="Z58" i="1" s="1"/>
  <c r="X59" i="1"/>
  <c r="X58" i="1" s="1"/>
  <c r="V58" i="1"/>
  <c r="U58" i="1"/>
  <c r="T59" i="1"/>
  <c r="T58" i="1" s="1"/>
  <c r="S59" i="1"/>
  <c r="S58" i="1" s="1"/>
  <c r="R59" i="1"/>
  <c r="R58" i="1" s="1"/>
  <c r="Q59" i="1"/>
  <c r="Q58" i="1" s="1"/>
  <c r="P59" i="1"/>
  <c r="P58" i="1" s="1"/>
  <c r="O59" i="1"/>
  <c r="O58" i="1" s="1"/>
  <c r="N59" i="1"/>
  <c r="N58" i="1" s="1"/>
  <c r="M59" i="1"/>
  <c r="M58" i="1" s="1"/>
  <c r="L59" i="1"/>
  <c r="L58" i="1" s="1"/>
  <c r="K59" i="1"/>
  <c r="J59" i="1"/>
  <c r="G56" i="1"/>
  <c r="G55" i="1" s="1"/>
  <c r="E55" i="1"/>
  <c r="D56" i="1"/>
  <c r="D55" i="1" s="1"/>
  <c r="AF55" i="1"/>
  <c r="AD55" i="1"/>
  <c r="AB55" i="1"/>
  <c r="Z55" i="1"/>
  <c r="X55" i="1"/>
  <c r="V55" i="1"/>
  <c r="T55" i="1"/>
  <c r="S55" i="1"/>
  <c r="R55" i="1"/>
  <c r="P55" i="1"/>
  <c r="N55" i="1"/>
  <c r="L55" i="1"/>
  <c r="K55" i="1"/>
  <c r="J55" i="1"/>
  <c r="G54" i="1"/>
  <c r="F53" i="1"/>
  <c r="D54" i="1"/>
  <c r="D53" i="1" s="1"/>
  <c r="AF53" i="1"/>
  <c r="AD53" i="1"/>
  <c r="AB53" i="1"/>
  <c r="Z53" i="1"/>
  <c r="X53" i="1"/>
  <c r="V53" i="1"/>
  <c r="U53" i="1"/>
  <c r="T53" i="1"/>
  <c r="S53" i="1"/>
  <c r="R53" i="1"/>
  <c r="P53" i="1"/>
  <c r="N53" i="1"/>
  <c r="L53" i="1"/>
  <c r="K53" i="1"/>
  <c r="J53" i="1"/>
  <c r="AF52" i="1"/>
  <c r="AF51" i="1" s="1"/>
  <c r="AD52" i="1"/>
  <c r="AB52" i="1"/>
  <c r="AB51" i="1" s="1"/>
  <c r="Z52" i="1"/>
  <c r="Z51" i="1" s="1"/>
  <c r="X52" i="1"/>
  <c r="X51" i="1" s="1"/>
  <c r="V52" i="1"/>
  <c r="U52" i="1"/>
  <c r="T52" i="1"/>
  <c r="T51" i="1" s="1"/>
  <c r="S52" i="1"/>
  <c r="S51" i="1" s="1"/>
  <c r="R52" i="1"/>
  <c r="Q52" i="1"/>
  <c r="Q51" i="1" s="1"/>
  <c r="P52" i="1"/>
  <c r="P51" i="1" s="1"/>
  <c r="O52" i="1"/>
  <c r="O51" i="1" s="1"/>
  <c r="N52" i="1"/>
  <c r="M52" i="1"/>
  <c r="M34" i="1" s="1"/>
  <c r="L52" i="1"/>
  <c r="L51" i="1" s="1"/>
  <c r="K52" i="1"/>
  <c r="K51" i="1" s="1"/>
  <c r="J52" i="1"/>
  <c r="J34" i="1" s="1"/>
  <c r="G50" i="1"/>
  <c r="E48" i="1"/>
  <c r="D50" i="1"/>
  <c r="G49" i="1"/>
  <c r="AF48" i="1"/>
  <c r="AD48" i="1"/>
  <c r="AB48" i="1"/>
  <c r="Z48" i="1"/>
  <c r="X48" i="1"/>
  <c r="V48" i="1"/>
  <c r="U48" i="1"/>
  <c r="T48" i="1"/>
  <c r="S48" i="1"/>
  <c r="R48" i="1"/>
  <c r="Q48" i="1"/>
  <c r="P48" i="1"/>
  <c r="O48" i="1"/>
  <c r="N48" i="1"/>
  <c r="M48" i="1"/>
  <c r="L48" i="1"/>
  <c r="K48" i="1"/>
  <c r="J48" i="1"/>
  <c r="G47" i="1"/>
  <c r="F47" i="1" s="1"/>
  <c r="E46" i="1"/>
  <c r="D47" i="1"/>
  <c r="D39" i="1" s="1"/>
  <c r="AF46" i="1"/>
  <c r="AD46" i="1"/>
  <c r="AB46" i="1"/>
  <c r="Z46" i="1"/>
  <c r="X46" i="1"/>
  <c r="V46" i="1"/>
  <c r="T46" i="1"/>
  <c r="R46" i="1"/>
  <c r="Q46" i="1"/>
  <c r="P46" i="1"/>
  <c r="N46" i="1"/>
  <c r="L46" i="1"/>
  <c r="K46" i="1"/>
  <c r="G45" i="1"/>
  <c r="F45" i="1" s="1"/>
  <c r="E44" i="1"/>
  <c r="D44" i="1"/>
  <c r="AF44" i="1"/>
  <c r="Z44" i="1"/>
  <c r="X44" i="1"/>
  <c r="T44" i="1"/>
  <c r="S44" i="1"/>
  <c r="R44" i="1"/>
  <c r="Q44" i="1"/>
  <c r="P44" i="1"/>
  <c r="N44" i="1"/>
  <c r="M44" i="1"/>
  <c r="L44" i="1"/>
  <c r="K44" i="1"/>
  <c r="J44" i="1"/>
  <c r="F43" i="1"/>
  <c r="AF42" i="1"/>
  <c r="AD42" i="1"/>
  <c r="AB42" i="1"/>
  <c r="Z42" i="1"/>
  <c r="X42" i="1"/>
  <c r="V42" i="1"/>
  <c r="T42" i="1"/>
  <c r="R42" i="1"/>
  <c r="Q42" i="1"/>
  <c r="P42" i="1"/>
  <c r="N42" i="1"/>
  <c r="L42" i="1"/>
  <c r="K42" i="1"/>
  <c r="J42" i="1"/>
  <c r="G41" i="1"/>
  <c r="E41" i="1"/>
  <c r="D40" i="1"/>
  <c r="AF40" i="1"/>
  <c r="AD40" i="1"/>
  <c r="AB40" i="1"/>
  <c r="Z40" i="1"/>
  <c r="X40" i="1"/>
  <c r="V40" i="1"/>
  <c r="T40" i="1"/>
  <c r="S40" i="1"/>
  <c r="R40" i="1"/>
  <c r="Q40" i="1"/>
  <c r="P40" i="1"/>
  <c r="O40" i="1"/>
  <c r="N40" i="1"/>
  <c r="M40" i="1"/>
  <c r="L40" i="1"/>
  <c r="K40" i="1"/>
  <c r="J40" i="1"/>
  <c r="AF38" i="1"/>
  <c r="AB38" i="1"/>
  <c r="Z38" i="1"/>
  <c r="X38" i="1"/>
  <c r="V38" i="1"/>
  <c r="S39" i="1"/>
  <c r="S38" i="1" s="1"/>
  <c r="R38" i="1"/>
  <c r="Q39" i="1"/>
  <c r="Q38" i="1" s="1"/>
  <c r="P38" i="1"/>
  <c r="O39" i="1"/>
  <c r="N38" i="1"/>
  <c r="M39" i="1"/>
  <c r="M38" i="1" s="1"/>
  <c r="L38" i="1"/>
  <c r="K39" i="1"/>
  <c r="G37" i="1"/>
  <c r="E36" i="1"/>
  <c r="D36" i="1"/>
  <c r="AF36" i="1"/>
  <c r="AD36" i="1"/>
  <c r="AB36" i="1"/>
  <c r="Z36" i="1"/>
  <c r="X36" i="1"/>
  <c r="V36" i="1"/>
  <c r="T36" i="1"/>
  <c r="S36" i="1"/>
  <c r="R36" i="1"/>
  <c r="Q36" i="1"/>
  <c r="P36" i="1"/>
  <c r="N36" i="1"/>
  <c r="M36" i="1"/>
  <c r="L36" i="1"/>
  <c r="K36" i="1"/>
  <c r="J36" i="1"/>
  <c r="AF35" i="1"/>
  <c r="AF11" i="1" s="1"/>
  <c r="AD35" i="1"/>
  <c r="AD11" i="1" s="1"/>
  <c r="AB35" i="1"/>
  <c r="AB11" i="1" s="1"/>
  <c r="Z35" i="1"/>
  <c r="Z11" i="1" s="1"/>
  <c r="X35" i="1"/>
  <c r="X11" i="1" s="1"/>
  <c r="V35" i="1"/>
  <c r="V11" i="1" s="1"/>
  <c r="T35" i="1"/>
  <c r="T11" i="1" s="1"/>
  <c r="R35" i="1"/>
  <c r="R11" i="1" s="1"/>
  <c r="P35" i="1"/>
  <c r="P11" i="1" s="1"/>
  <c r="N35" i="1"/>
  <c r="N11" i="1" s="1"/>
  <c r="L35" i="1"/>
  <c r="L11" i="1" s="1"/>
  <c r="K35" i="1"/>
  <c r="J35" i="1"/>
  <c r="J11" i="1" s="1"/>
  <c r="G28" i="1"/>
  <c r="F28" i="1"/>
  <c r="G27" i="1"/>
  <c r="F27" i="1"/>
  <c r="E26" i="1"/>
  <c r="E25" i="1" s="1"/>
  <c r="D27" i="1"/>
  <c r="AF26" i="1"/>
  <c r="AF25" i="1" s="1"/>
  <c r="AE26" i="1"/>
  <c r="AD26" i="1"/>
  <c r="AD25" i="1" s="1"/>
  <c r="AC26" i="1"/>
  <c r="AC25" i="1" s="1"/>
  <c r="AB26" i="1"/>
  <c r="AB25" i="1" s="1"/>
  <c r="AA26" i="1"/>
  <c r="AA25" i="1" s="1"/>
  <c r="Z26" i="1"/>
  <c r="Z25" i="1" s="1"/>
  <c r="Y26" i="1"/>
  <c r="Y25" i="1" s="1"/>
  <c r="X26" i="1"/>
  <c r="X25" i="1" s="1"/>
  <c r="W26" i="1"/>
  <c r="W25" i="1" s="1"/>
  <c r="V26" i="1"/>
  <c r="U26" i="1"/>
  <c r="U25" i="1" s="1"/>
  <c r="T26" i="1"/>
  <c r="T25" i="1" s="1"/>
  <c r="S26" i="1"/>
  <c r="S25" i="1" s="1"/>
  <c r="R26" i="1"/>
  <c r="Q26" i="1"/>
  <c r="Q25" i="1" s="1"/>
  <c r="P26" i="1"/>
  <c r="P25" i="1" s="1"/>
  <c r="O26" i="1"/>
  <c r="O25" i="1" s="1"/>
  <c r="N26" i="1"/>
  <c r="N25" i="1" s="1"/>
  <c r="M26" i="1"/>
  <c r="L26" i="1"/>
  <c r="L25" i="1" s="1"/>
  <c r="K26" i="1"/>
  <c r="K25" i="1" s="1"/>
  <c r="J25" i="1"/>
  <c r="G23" i="1"/>
  <c r="F23" i="1" s="1"/>
  <c r="F22" i="1" s="1"/>
  <c r="E23" i="1"/>
  <c r="E22" i="1" s="1"/>
  <c r="D23" i="1"/>
  <c r="D22" i="1" s="1"/>
  <c r="AG22" i="1"/>
  <c r="AF22" i="1"/>
  <c r="AE22" i="1"/>
  <c r="AD22" i="1"/>
  <c r="AC22" i="1"/>
  <c r="AB22" i="1"/>
  <c r="AA22" i="1"/>
  <c r="Z22" i="1"/>
  <c r="Y22" i="1"/>
  <c r="X22" i="1"/>
  <c r="W22" i="1"/>
  <c r="V22" i="1"/>
  <c r="U22" i="1"/>
  <c r="T22" i="1"/>
  <c r="S22" i="1"/>
  <c r="R22" i="1"/>
  <c r="Q22" i="1"/>
  <c r="P22" i="1"/>
  <c r="O22" i="1"/>
  <c r="N22" i="1"/>
  <c r="L22" i="1"/>
  <c r="K22" i="1"/>
  <c r="J22" i="1"/>
  <c r="G20" i="1"/>
  <c r="E20" i="1"/>
  <c r="E19" i="1" s="1"/>
  <c r="D20" i="1"/>
  <c r="D19" i="1" s="1"/>
  <c r="AF19" i="1"/>
  <c r="AD19" i="1"/>
  <c r="AC19" i="1"/>
  <c r="AB19" i="1"/>
  <c r="AA19" i="1"/>
  <c r="Z19" i="1"/>
  <c r="Y19" i="1"/>
  <c r="X19" i="1"/>
  <c r="W19" i="1"/>
  <c r="V19" i="1"/>
  <c r="U19" i="1"/>
  <c r="T19" i="1"/>
  <c r="S19" i="1"/>
  <c r="R19" i="1"/>
  <c r="Q19" i="1"/>
  <c r="P19" i="1"/>
  <c r="O19" i="1"/>
  <c r="N19" i="1"/>
  <c r="L19" i="1"/>
  <c r="K19" i="1"/>
  <c r="J19" i="1"/>
  <c r="G18" i="1"/>
  <c r="F18" i="1" s="1"/>
  <c r="F17" i="1" s="1"/>
  <c r="E18" i="1"/>
  <c r="E17" i="1" s="1"/>
  <c r="D18" i="1"/>
  <c r="D17" i="1" s="1"/>
  <c r="AF17" i="1"/>
  <c r="AD17" i="1"/>
  <c r="AC17" i="1"/>
  <c r="AB17" i="1"/>
  <c r="AA17" i="1"/>
  <c r="Z17" i="1"/>
  <c r="Y17" i="1"/>
  <c r="X17" i="1"/>
  <c r="W17" i="1"/>
  <c r="V17" i="1"/>
  <c r="U17" i="1"/>
  <c r="T17" i="1"/>
  <c r="S17" i="1"/>
  <c r="R17" i="1"/>
  <c r="Q17" i="1"/>
  <c r="P17" i="1"/>
  <c r="N17" i="1"/>
  <c r="L17" i="1"/>
  <c r="K17" i="1"/>
  <c r="J17" i="1"/>
  <c r="G16" i="1"/>
  <c r="F16" i="1" s="1"/>
  <c r="F15" i="1" s="1"/>
  <c r="E15" i="1"/>
  <c r="AF15" i="1"/>
  <c r="AD15" i="1"/>
  <c r="AC15" i="1"/>
  <c r="AB15" i="1"/>
  <c r="AA15" i="1"/>
  <c r="Z15" i="1"/>
  <c r="Y15" i="1"/>
  <c r="X15" i="1"/>
  <c r="W15" i="1"/>
  <c r="V15" i="1"/>
  <c r="U15" i="1"/>
  <c r="T15" i="1"/>
  <c r="S15" i="1"/>
  <c r="R15" i="1"/>
  <c r="Q15" i="1"/>
  <c r="P15" i="1"/>
  <c r="O15" i="1"/>
  <c r="N15" i="1"/>
  <c r="L15" i="1"/>
  <c r="K15" i="1"/>
  <c r="J15" i="1"/>
  <c r="D15" i="1"/>
  <c r="AF14" i="1"/>
  <c r="AF10" i="1" s="1"/>
  <c r="AD14" i="1"/>
  <c r="AC14" i="1"/>
  <c r="AB14" i="1"/>
  <c r="AB10" i="1" s="1"/>
  <c r="AA14" i="1"/>
  <c r="Z14" i="1"/>
  <c r="Y14" i="1"/>
  <c r="X14" i="1"/>
  <c r="X10" i="1" s="1"/>
  <c r="W14" i="1"/>
  <c r="V14" i="1"/>
  <c r="U14" i="1"/>
  <c r="T14" i="1"/>
  <c r="T10" i="1" s="1"/>
  <c r="S14" i="1"/>
  <c r="R14" i="1"/>
  <c r="Q14" i="1"/>
  <c r="P14" i="1"/>
  <c r="P10" i="1" s="1"/>
  <c r="O14" i="1"/>
  <c r="N14" i="1"/>
  <c r="L14" i="1"/>
  <c r="L10" i="1" s="1"/>
  <c r="K14" i="1"/>
  <c r="J14" i="1"/>
  <c r="AG13" i="1"/>
  <c r="AE13" i="1"/>
  <c r="N10" i="1" l="1"/>
  <c r="Z10" i="1"/>
  <c r="D11" i="1"/>
  <c r="K38" i="1"/>
  <c r="G39" i="1"/>
  <c r="E39" i="1"/>
  <c r="R10" i="1"/>
  <c r="R8" i="1" s="1"/>
  <c r="AD10" i="1"/>
  <c r="AD8" i="1" s="1"/>
  <c r="D14" i="1"/>
  <c r="J10" i="1"/>
  <c r="V25" i="1"/>
  <c r="R25" i="1"/>
  <c r="D26" i="1"/>
  <c r="G35" i="1"/>
  <c r="F35" i="1" s="1"/>
  <c r="K11" i="1"/>
  <c r="G11" i="1" s="1"/>
  <c r="Y13" i="1"/>
  <c r="Y10" i="1"/>
  <c r="Y8" i="1" s="1"/>
  <c r="AF13" i="1"/>
  <c r="P13" i="1"/>
  <c r="U13" i="1"/>
  <c r="O13" i="1"/>
  <c r="AC13" i="1"/>
  <c r="AC10" i="1"/>
  <c r="AC8" i="1" s="1"/>
  <c r="L13" i="1"/>
  <c r="W13" i="1"/>
  <c r="AA13" i="1"/>
  <c r="AA10" i="1"/>
  <c r="AA8" i="1" s="1"/>
  <c r="AB13" i="1"/>
  <c r="AE25" i="1"/>
  <c r="AE10" i="1"/>
  <c r="AE8" i="1" s="1"/>
  <c r="S13" i="1"/>
  <c r="T13" i="1"/>
  <c r="X13" i="1"/>
  <c r="M10" i="1"/>
  <c r="M8" i="1" s="1"/>
  <c r="K13" i="1"/>
  <c r="J13" i="1"/>
  <c r="E11" i="1"/>
  <c r="F46" i="1"/>
  <c r="G46" i="1"/>
  <c r="I46" i="1" s="1"/>
  <c r="M33" i="1"/>
  <c r="U51" i="1"/>
  <c r="U10" i="1"/>
  <c r="U8" i="1" s="1"/>
  <c r="J38" i="1"/>
  <c r="F26" i="1"/>
  <c r="F25" i="1" s="1"/>
  <c r="O34" i="1"/>
  <c r="O10" i="1" s="1"/>
  <c r="O8" i="1" s="1"/>
  <c r="H41" i="1"/>
  <c r="H40" i="1" s="1"/>
  <c r="I50" i="1"/>
  <c r="AF8" i="1"/>
  <c r="H63" i="1"/>
  <c r="Q34" i="1"/>
  <c r="Q10" i="1" s="1"/>
  <c r="Q8" i="1" s="1"/>
  <c r="G48" i="1"/>
  <c r="E59" i="1"/>
  <c r="E58" i="1" s="1"/>
  <c r="H61" i="1"/>
  <c r="F59" i="1"/>
  <c r="F58" i="1" s="1"/>
  <c r="I65" i="1"/>
  <c r="T8" i="1"/>
  <c r="H47" i="1"/>
  <c r="J58" i="1"/>
  <c r="G64" i="1"/>
  <c r="I64" i="1" s="1"/>
  <c r="G14" i="1"/>
  <c r="I27" i="1"/>
  <c r="I54" i="1"/>
  <c r="E14" i="1"/>
  <c r="E13" i="1" s="1"/>
  <c r="H28" i="1"/>
  <c r="P8" i="1"/>
  <c r="E35" i="1"/>
  <c r="T38" i="1"/>
  <c r="D38" i="1"/>
  <c r="L8" i="1"/>
  <c r="D60" i="1"/>
  <c r="H60" i="1" s="1"/>
  <c r="I47" i="1"/>
  <c r="H50" i="1"/>
  <c r="H16" i="1"/>
  <c r="H27" i="1"/>
  <c r="K34" i="1"/>
  <c r="K10" i="1" s="1"/>
  <c r="I41" i="1"/>
  <c r="I40" i="1" s="1"/>
  <c r="H45" i="1"/>
  <c r="D46" i="1"/>
  <c r="D48" i="1"/>
  <c r="H54" i="1"/>
  <c r="K58" i="1"/>
  <c r="I63" i="1"/>
  <c r="I28" i="1"/>
  <c r="I45" i="1"/>
  <c r="G52" i="1"/>
  <c r="F52" i="1" s="1"/>
  <c r="F51" i="1" s="1"/>
  <c r="G59" i="1"/>
  <c r="H18" i="1"/>
  <c r="S34" i="1"/>
  <c r="S10" i="1" s="1"/>
  <c r="S8" i="1" s="1"/>
  <c r="G40" i="1"/>
  <c r="G44" i="1"/>
  <c r="F44" i="1" s="1"/>
  <c r="N8" i="1"/>
  <c r="V8" i="1"/>
  <c r="I60" i="1"/>
  <c r="F42" i="1"/>
  <c r="H42" i="1"/>
  <c r="R13" i="1"/>
  <c r="Z13" i="1"/>
  <c r="F55" i="1"/>
  <c r="I55" i="1"/>
  <c r="H55" i="1"/>
  <c r="I62" i="1"/>
  <c r="H23" i="1"/>
  <c r="M25" i="1"/>
  <c r="G26" i="1"/>
  <c r="D35" i="1"/>
  <c r="E38" i="1"/>
  <c r="E40" i="1"/>
  <c r="F49" i="1"/>
  <c r="I49" i="1"/>
  <c r="H49" i="1"/>
  <c r="F56" i="1"/>
  <c r="I56" i="1"/>
  <c r="H56" i="1"/>
  <c r="I61" i="1"/>
  <c r="D13" i="1"/>
  <c r="N13" i="1"/>
  <c r="AD13" i="1"/>
  <c r="F20" i="1"/>
  <c r="F19" i="1" s="1"/>
  <c r="I20" i="1"/>
  <c r="H20" i="1"/>
  <c r="G19" i="1"/>
  <c r="Z8" i="1"/>
  <c r="F37" i="1"/>
  <c r="F36" i="1" s="1"/>
  <c r="I37" i="1"/>
  <c r="G36" i="1"/>
  <c r="H37" i="1"/>
  <c r="D52" i="1"/>
  <c r="D51" i="1" s="1"/>
  <c r="J51" i="1"/>
  <c r="E53" i="1"/>
  <c r="E52" i="1"/>
  <c r="E51" i="1" s="1"/>
  <c r="V13" i="1"/>
  <c r="F11" i="1"/>
  <c r="I43" i="1"/>
  <c r="H43" i="1"/>
  <c r="N51" i="1"/>
  <c r="R51" i="1"/>
  <c r="V51" i="1"/>
  <c r="AD51" i="1"/>
  <c r="D59" i="1"/>
  <c r="D58" i="1" s="1"/>
  <c r="G15" i="1"/>
  <c r="I16" i="1"/>
  <c r="G17" i="1"/>
  <c r="I18" i="1"/>
  <c r="I23" i="1"/>
  <c r="F41" i="1"/>
  <c r="F40" i="1" s="1"/>
  <c r="F50" i="1"/>
  <c r="G53" i="1"/>
  <c r="D62" i="1"/>
  <c r="H62" i="1" s="1"/>
  <c r="Q13" i="1"/>
  <c r="G22" i="1"/>
  <c r="H65" i="1"/>
  <c r="D34" i="1" l="1"/>
  <c r="D10" i="1" s="1"/>
  <c r="D25" i="1"/>
  <c r="X8" i="1"/>
  <c r="K8" i="1"/>
  <c r="J8" i="1"/>
  <c r="I35" i="1"/>
  <c r="H35" i="1"/>
  <c r="I11" i="1"/>
  <c r="AB8" i="1"/>
  <c r="G10" i="1"/>
  <c r="G8" i="1" s="1"/>
  <c r="H11" i="1"/>
  <c r="I42" i="1"/>
  <c r="E34" i="1"/>
  <c r="AB33" i="1"/>
  <c r="P33" i="1"/>
  <c r="AD33" i="1"/>
  <c r="Z33" i="1"/>
  <c r="AF33" i="1"/>
  <c r="T33" i="1"/>
  <c r="X33" i="1"/>
  <c r="V33" i="1"/>
  <c r="R33" i="1"/>
  <c r="N33" i="1"/>
  <c r="Q33" i="1"/>
  <c r="U33" i="1"/>
  <c r="H46" i="1"/>
  <c r="O33" i="1"/>
  <c r="I59" i="1"/>
  <c r="H48" i="1"/>
  <c r="I48" i="1"/>
  <c r="H64" i="1"/>
  <c r="G58" i="1"/>
  <c r="I58" i="1" s="1"/>
  <c r="H14" i="1"/>
  <c r="I44" i="1"/>
  <c r="F48" i="1"/>
  <c r="L33" i="1"/>
  <c r="G13" i="1"/>
  <c r="H13" i="1" s="1"/>
  <c r="I14" i="1"/>
  <c r="F14" i="1"/>
  <c r="F13" i="1" s="1"/>
  <c r="G51" i="1"/>
  <c r="H51" i="1" s="1"/>
  <c r="K33" i="1"/>
  <c r="G34" i="1"/>
  <c r="S33" i="1"/>
  <c r="D33" i="1"/>
  <c r="H44" i="1"/>
  <c r="H22" i="1"/>
  <c r="I22" i="1"/>
  <c r="I15" i="1"/>
  <c r="H15" i="1"/>
  <c r="H36" i="1"/>
  <c r="I36" i="1"/>
  <c r="I19" i="1"/>
  <c r="H19" i="1"/>
  <c r="I53" i="1"/>
  <c r="H53" i="1"/>
  <c r="I52" i="1"/>
  <c r="H26" i="1"/>
  <c r="G25" i="1"/>
  <c r="I26" i="1"/>
  <c r="I17" i="1"/>
  <c r="H17" i="1"/>
  <c r="H59" i="1"/>
  <c r="J33" i="1"/>
  <c r="F39" i="1"/>
  <c r="F38" i="1" s="1"/>
  <c r="I39" i="1"/>
  <c r="I38" i="1" s="1"/>
  <c r="G38" i="1"/>
  <c r="H39" i="1"/>
  <c r="H38" i="1" s="1"/>
  <c r="H52" i="1"/>
  <c r="E10" i="1" l="1"/>
  <c r="E8" i="1" s="1"/>
  <c r="D8" i="1"/>
  <c r="H8" i="1" s="1"/>
  <c r="I13" i="1"/>
  <c r="I51" i="1"/>
  <c r="H58" i="1"/>
  <c r="H34" i="1"/>
  <c r="F34" i="1"/>
  <c r="F33" i="1" s="1"/>
  <c r="G33" i="1"/>
  <c r="H33" i="1" s="1"/>
  <c r="E33" i="1"/>
  <c r="I34" i="1"/>
  <c r="I25" i="1"/>
  <c r="H25" i="1"/>
  <c r="F10" i="1" l="1"/>
  <c r="F8" i="1" s="1"/>
  <c r="I8" i="1"/>
  <c r="I33" i="1"/>
  <c r="H10" i="1"/>
  <c r="I10" i="1"/>
</calcChain>
</file>

<file path=xl/comments1.xml><?xml version="1.0" encoding="utf-8"?>
<comments xmlns="http://schemas.openxmlformats.org/spreadsheetml/2006/main">
  <authors>
    <author>Автор</author>
  </authors>
  <commentList>
    <comment ref="B30" authorId="0" shapeId="0">
      <text>
        <r>
          <rPr>
            <b/>
            <sz val="9"/>
            <color indexed="81"/>
            <rFont val="Tahoma"/>
            <family val="2"/>
            <charset val="204"/>
          </rPr>
          <t>Автор:</t>
        </r>
        <r>
          <rPr>
            <sz val="9"/>
            <color indexed="81"/>
            <rFont val="Tahoma"/>
            <family val="2"/>
            <charset val="204"/>
          </rPr>
          <t xml:space="preserve">
забыли добавить новый проект </t>
        </r>
      </text>
    </comment>
    <comment ref="A58" authorId="0" shapeId="0">
      <text>
        <r>
          <rPr>
            <b/>
            <sz val="9"/>
            <color indexed="81"/>
            <rFont val="Tahoma"/>
            <family val="2"/>
            <charset val="204"/>
          </rPr>
          <t>Автор:</t>
        </r>
        <r>
          <rPr>
            <sz val="9"/>
            <color indexed="81"/>
            <rFont val="Tahoma"/>
            <family val="2"/>
            <charset val="204"/>
          </rPr>
          <t xml:space="preserve">
5.1.</t>
        </r>
      </text>
    </comment>
  </commentList>
</comments>
</file>

<file path=xl/sharedStrings.xml><?xml version="1.0" encoding="utf-8"?>
<sst xmlns="http://schemas.openxmlformats.org/spreadsheetml/2006/main" count="157" uniqueCount="88">
  <si>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</si>
  <si>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</si>
  <si>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</si>
  <si>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</si>
  <si>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</si>
  <si>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</si>
  <si>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 2026</t>
  </si>
  <si>
    <t xml:space="preserve">План на </t>
  </si>
  <si>
    <t xml:space="preserve">Профинансировано на </t>
  </si>
  <si>
    <t xml:space="preserve">Кассовый расход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</si>
  <si>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</si>
  <si>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</si>
  <si>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</si>
  <si>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</si>
  <si>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</si>
  <si>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</si>
  <si>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</si>
  <si>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</si>
  <si>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</si>
  <si>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</si>
  <si>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</si>
  <si>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</si>
  <si>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</si>
  <si>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</si>
  <si>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</si>
  <si>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</si>
  <si>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</si>
  <si>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</si>
  <si>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</si>
  <si>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</si>
  <si>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</si>
  <si>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источники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</si>
  <si>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</si>
  <si>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</si>
  <si>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</si>
  <si>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</si>
  <si>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</si>
  <si>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0.00</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</si>
  <si>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</si>
  <si>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</si>
  <si>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</si>
  <si>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</si>
  <si>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</si>
  <si>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</si>
  <si>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</si>
  <si>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</si>
  <si>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</si>
  <si>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</si>
  <si>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</si>
  <si>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</si>
  <si>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</si>
  <si>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запланировано к реализации во 2 кв.2026</t>
  </si>
  <si>
    <t>внебюджетные источики</t>
  </si>
  <si>
    <t xml:space="preserve"> 4.    Реализация мероприятий в целях организации досуга детей, подростков и молодёжи (всего), в том числ:</t>
  </si>
  <si>
    <t>4 ./  4.2   Предоставлена субсидия в связи с выполнением муниципальной работы «Организация досуга детей, подростков и молодёжи»</t>
  </si>
  <si>
    <t>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</si>
  <si>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в том числе:</t>
  </si>
  <si>
    <t>1 Обеспечено функционирование ОпоСВ</t>
  </si>
  <si>
    <t xml:space="preserve">2 Обеспечено функционирование сектора пресс-службы </t>
  </si>
  <si>
    <t>3 Обеспечено функционирование УВП</t>
  </si>
  <si>
    <t xml:space="preserve">РП4.1. </t>
  </si>
  <si>
    <t xml:space="preserve">бюджет автономного окурга </t>
  </si>
  <si>
    <t xml:space="preserve">Региональный проект «Россия – страна возможностей»/ 
В муниципальных образованиях реализованы молодежные инициативы, отобранные 
по результатам конкурса </t>
  </si>
  <si>
    <t>1.</t>
  </si>
  <si>
    <t>4.</t>
  </si>
  <si>
    <t>2.</t>
  </si>
  <si>
    <t>3.</t>
  </si>
  <si>
    <t>5.</t>
  </si>
  <si>
    <r>
      <rPr>
        <i/>
        <sz val="12"/>
        <rFont val="Times New Roman"/>
        <family val="1"/>
        <charset val="204"/>
      </rPr>
      <t xml:space="preserve">2 ./  </t>
    </r>
    <r>
      <rPr>
        <i/>
        <sz val="12"/>
        <color theme="1"/>
        <rFont val="Times New Roman"/>
        <family val="1"/>
        <charset val="204"/>
      </rPr>
      <t>2.2   Организован и проведен конкурс молодёжных инициатив города Когалыма</t>
    </r>
  </si>
  <si>
    <t>1."Освещена деятельность  структурных подразделенийАдминистрации города Когалыма  в телевизионных эфирах"</t>
  </si>
  <si>
    <t xml:space="preserve"> 3.     Обеспечена деятельность учреждения сферы работы с молодёжью и развитие его материально-технической базы </t>
  </si>
  <si>
    <t xml:space="preserve">2 / 2.3. Молодежь вовлечена в добровольческую, в общественную деятельность    </t>
  </si>
  <si>
    <t>Обеспечена деятельность муниципального тказенного учреждения "Редакция газеты "Когалымский вестник"</t>
  </si>
  <si>
    <t xml:space="preserve">4. / 4.1. Организована работа досуговых площадок, проведены  мероприятия, направленные на 
организацию полезного отдыха семей </t>
  </si>
  <si>
    <t xml:space="preserve"> 2.   «Созданы условия для разностороннего развития, самореализации и 
роста созидательной активности молодёжи», (всего), в том числе: </t>
  </si>
  <si>
    <t xml:space="preserve">  5.1.</t>
  </si>
  <si>
    <t>Организуюся Сборы по парашутно -десантной подгтовке , Торжественная программа в рамках весенне-осеннего призыва в ряды Вооруженных сил Российской Федерации,Мероприятие на  сохранение и укрепление традиционных российских духовно-нравственных ценностей, Финал  военно-спортивной игы "Зарница 2.0";  мероприятия, посвященные Дню Победы в Великой Отечественной войне;</t>
  </si>
  <si>
    <t xml:space="preserve">1    "Созданы условия для развития духовно-нравственных и гражданско-патриотических качеств детей и молодёжи"/ 1.1.Организованы и проведены мероприятия, направленные на развитие духовно -нравственных и гражданско-патриотических качеств детей и молодёжи; Мероприятия в рамках празднования Дня города Когалыма и Дня работника нефтяной и газовой промышленности; Мероприятие в рамках Дня России. </t>
  </si>
  <si>
    <t>Экономия по данному пункту в размере 900, 00 тыс.руб. сложилась по мероприятиям : 1)Муниципальный этап Фестиваль работающей молодежи  -(февраль: неисполнение плановых ассигнований в сумме  774,96 т.р. Мероприятие будет проводится в первом полугодии);  Аис Молодежь - (март: неисполнение плановых ассигнований в сумме   4,6 т.р. договор заключен, оплата будет произведена после поставки товара); 2)Молодежный форум - (апрель: неисполнение плановых ассигнований в сумме  159,33 т.р.,экономия сложилась за счет наименьшей стоимости товара и заключенными спикерами договорами ГПХ.); Встретимся в Центре- (июнь: неисполнение плановых ассигнований в сумме   88,36 т.р. Мероприятие будет проводится в первом полугодии. Поиск поставщика) ; Мероприятие Презентационные сессии грантовых возможностей (март: неисполнение плановых ассигнований в сумме   14,89 т.р., экономия сложилась по договору ГПХ.); ЧР и ПР  г. Нарткала Авиатор , (февраль: неисполнение плановых ассигнований в сумме  545,76 т.р.); Мероприятие будет проводится в первом полугодии);  Серия неформальных встреч (февраль: неисполнение плановых ассигнований в сумме   33,20 т.р.);  Мероприятие будет проводится в первом полугодии); Поддержка клуба "Креатив"  (февраль: неисполнение плановых ассигнований в сумме   76,72 т.р., поиск поставщика.   Выполнены в полном объеме: поддержка авиа-ракетомодельного клуба "Авиатор",мероприятие "Праздник Весны и труда" , Программа в рамках Дня молодёжи.</t>
  </si>
  <si>
    <t xml:space="preserve"> Сложилась экономия в размере 294,00 т.р.  по направлениям Организации досуговых площадок и Дни семейного отдыха </t>
  </si>
  <si>
    <t xml:space="preserve">бинар "Юристы для НКО"/ресурсный центр "Третий сектор".   -18.07.2026 Команда РЦ приняла участие в мероприятиии АНО ТОС Приполярый;  - </t>
  </si>
  <si>
    <t xml:space="preserve">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четырех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(очные, по телефону, электронная почта и мессенджеры):  Январь - 33 ; Февраль -26 Март -25; Апрель -49; Май-21, Июнь -26,Июль -32, Август - ___, Сентябрь____,Октябрь -___, Ноябрь - __,Декабрь -_____. Итого за отчетный период: 187                                                                                                                                                                                                                                                                                                   
         2) Мероприятия:  в рамках методического сопровождения участия социально ориентированных некоммерческих организаций, их руководителей, организаторов в конкурсах в направлениях «развитие некоммерческих организаций, их социально ориентированной деятельности, гражданских инициатив», «развитие межнациональных (межэтнических) взаимоотношений, поддержка межнационального единства»: не менее 3 конкурсов / не менее 3 заявок (проектов, инициатив) :проведен обучающий семинар на стартовавшие грантовые конкурсы 2026 год, подана заявка на региональный конкурс по инициативному бюджетированию.  На ФПГ были поданы заявки от АНО «ЕРМАК» и АНО «АЛЫЕ ПАРУСа». На Грант Губернатора для СО НКО были поданы заявки от: АНО «РЦ НКО Когалыма», АНО «ЕРМАК», АНО «НКО Таджиков Когалыма», АНО «Вуккэн Тохи», АНО «АЛЫЕ ПАРУСа», АНО «Выбери жизнь», РОО «Конгресс татар ХМАО-Югры». На грант для физ лиц поданы следующие заявки:  - Спортивно военно-патриотическая страйкбольная игра "Орлёнок", номинация:"Охрана здоровья, пропаганда здорового образа жизни, физической культуры и спорта"; -Киноплощадка «Югра объединяет», номинация: "Поддержка молодежных проектов"; -"Спектр развития", номинация "Социальное обслуживание, социальная поддержка и защита отдельных категорий граждан"; - "Чемоданчик туриста «Югра в игре», номинация: "Историческое просвещение и патриотическое воспитание"; "Гитара с нуля до сцены: Развитие музыкальной студии для детей и подростков", номинация: "Наука и образование"; проект "Передышка" для РАСпрекрасных школьников и их родителей", номинация: "Социальное обслуживание, социальная поддержка и защита отдельных категорий граждан".
- 16.01,21.01, - 22.01. 2025 специалисты РЦ приняли участие в подготовке проекта «Спортивный оазис» 
- 26.01.2026 специалисты РЦ ознакомились с правилами сдачи отчетов в МИНЮСТ от «Юристы для НКО» 
- 27.01.2025 директор ресурсного центра  получила удостоверение о повышении квалификации «Проектирование и управление экспертными продуктами»
- 02.02.2026 организован "круглый стол" по взаимодействию национально культурных обществ, органов власти и системы профилактики правонарушений. 
- 10.02.2025 специалисты ресурсного центра ознакомились с материалами ПСП-Фонда, посвященные методикам и практикам преподавания русского языка детям с миграционной историей
-11-13.02.2025 директор ресурсного центра приняла участие в «Делай саммит с Центром ГРАНИ:» в г. Екатеринбурге . 
-17.02.26 специалисты ресурсного центра приняли участие в вебинаре Фонда гражданских и социальных инициатив, на котором рассказали о конкурсах, обучении и работе платформы "ЕЛКА". Ссылка на публикацию: https://vk.com/wall-203821726_2295
-17.02.26 специалисты ресурсного центра ознакомились с материалами юристов для НКО Правового ресурсного центра "Третий сектор" на тему: базовые правила работы с разными источниками финансирования». Ссылка на публикацию: https://vk.com/wall-203821726_2296
-19.02.2026 специалисты РЦ ознакомились с материалами ПСП-Фонда «Должны ли дети-иностранные граждане повторно проходить тести-рование на знание русского языка при переходе из одной школы в другую». Ссылка на пресс-релиз https://vk.com/wall-203821726_2300
- 19.02.2026 онлайн -встречи "ХМАО-Югра: узнать за 60 секунд", ссылка на публикацию: https://vk.com/wall-203821726_2301
-21.02.2026 специалисты РЦ приняли участие в Семинаре «ТОС – от команды к территории. Масленица – повод познакомиться». Ссылка на пресс-релиз: https://vk.com/wall-203821726_2304
-26.02.2026  директор ресурсного центра приняла участие в программе «с 7 до 10», в которой рассказала про III межмуниципальный форум «Гармонизация межнациональных отношений в ХМАО Югре. Ссылка на публикацию https://vk.com/wall-694554_29932
-27.02.2026 в Доме Дружбы в Когалыме состоялся итоговый регио-нальный форум проекта — III межмуниципальный форум «Гармониза-ция межнациональных отношений в ХМАО Югре. Организация меро-приятий в сфере адаптации иностранных граждан, профилактики кон-фликтов и экстремизма». Ссылка на публикацию https://vk.com/wall-203821726_2312
-03.03.2026 специалисты РЦ прослушали вебинар «ПСП-Фонда» Тема: Освоение русской лексики иноязычными школьниками
- 04.03.2026 специалисты РЦ прослушали вебинар Фонда гражданских и социальных инициатив «клубно-досуговые проекты» 
- 11.03.2026 специалисты РЦ прослушали вебинар Фонда гражданских и социальных инициатив «социальные проекты»
- 16.03.2026 специалисты РЦ прослушали вебинар «Новые правила сдачи отчётности НКО в Минюст»
- 14-16.04.2026 Специалисты РЦ  в составе делегации города приняли участие в ежегодном Всероссийском форуме национального единства в г. Ханты-Мансийске 
- 17-19.04.2026 Директор РЦ приняла участие в образовательном интенсиве «НКО360» от Академии «Добрино»
- 25.04.2026 Специалисты РЦ провели молодежный форум «Духовное и культурное единство народов России». Ссылка на публикацию: https://vk.com/wall-203821726_2294, https://vk.com/wall-203821726_2356
- 28.04.2026 Специалисты провели форум «Русский язык как культурный код и средство межнационального общения» в рамках проекта-победителя конкурса для СО НКО Когалыма. Ссылка на пресс-релиз: https://vk.com/wall-203821726_2367, https://vk.com/wall-203821726_2369
 -09.05.2026 Специалисты РЦ  в составе команда АНО «ЕРМАК» провели в парке военной техники игру-реконструкцию «По следам героя» Ссыл-ка на пресс-релиз: https://vk.com/wall-203821726_2273 
-13.05.2026 Местное отделение Ассамблеи народов России в Когалыме и национальные НКО приняли участие в телемосте «Многонациональ-ная история Победы», организованном коллегами из Урая. Ссылка на пресс-релиз https://vk.com/wall-203821726_2342 
-16.05.2026 Специалисты  РЦ ознакомились с материалами «Юристы НКО» «10 готовых образцов документов для НКО»   
-19.05.2026 Менеджер РЦ приняла участие во встрече О.Н.Ануфриевой и И.Каск с общественниками города. Ссылка на публикацию: https://vk.com/wall-203821726_2348
- 23.05.26 Менеджер РЦ приняла участие в Субботнике, приуроченному к проходящей сейчас акции «Вода России». Ссылка на пресс-релиз: https://vk.com/wall-203821726_2295
- 29-31.05.2026 Менеджер РЦ приняла участие в акции «День соседей» на территории парка «Югорочка», сквер «Фестивальный» и территории ТОС Мечта Ссылка на пресс-релиз: https://vk.com/wall-203821726_2393, https://vk.com/wall-203821726_2394, https://vk.com/wall-230133475_176.                                                                                                            -06.07.2026 продолжается публикация видеороликов  из адаптивного курса ФАДН РОссии для иностранных граждан;  -10.07.2026 День открытых дверей в рамках Всероссийской недели правовой помощи по вопосам защиты семей на базеРесурсного центра; - 13.07.2026 размещен видеоролик "Адаптация в России"; - Команда Рц прослушала веь 
   3) Уроки вежливости» для мигрантов                                                                                                                                                                                                                                                                                                                           -   27.01.2026 даны разъяснения по личному запросу от лидеров национально-культурных объединений города Когалыма.
-  02.02.2026 даны разъяснения по личному запросу от лидеров национально-культурных объединений города Когалыма.
- 13.03.2026 даны разъяснения по личному запросу от лидеров национально-культурных объединений города Когалыма.                                                                                                                                                                                        - 28.04.2026, даны разъяснения по личному запросу от лидеров национально-культурных объединений города Когалыма.                                                                                                                                                                         - 07.05.26, даны разъяснения по личному запросу от лидеров наци-онально-культурных объединений города Когалыма.                                                                                                                                                                                         - 25.06. 2026 даны разъяснения по личному запросу от лидеров национально-культурных объединений города Когалыма.                                                                                                                                                                          -  28.06.2026  даны разъяснения по личному запросу от лидеров национально-культурных объединений города Когалыма.                                                                                                                                                                     08.06.2026 Ресурсный центр Когалыма начинает серию информационных видео для иностранных граждан и специалистов, работающих с ними. 
15.06.2026 Видеоролик №2 из цикла «Адаптация в России»  
22.06.2026 Видеоролик №3 из цикла «Адаптация в России» 
            - 25.06.2026 в Доме Дружбы Когалыма прошёл традиционный круглый стол. В мероприятии приняли участие представители ОМВД, сферы здравоохранения, руководители национально культурных обществ, а также работодатели, приглашающие на работу иностранных специали-стов, Ссылка на пресс-релиз: https://vk.com/wall-203821726_2416 
29.06.2026 Видеоролик №3 из цикла «Адаптация в России» Ссылка на публикацию: https://vk.com/wall-203821726_2419 
                               4) За отчетный период (январь)  проведено _1_ индивидуальное и _1_ групповое занятие по РКИ (русский как иностранный) для взрослых. За отчетный период проведено 6 обучающих занятий по РКИ (русский как ино-странный) для групп детей-школьников и  16 индивидуальныхзанятий  с детьми - иностранными гражданами , проживающими в г.Когалыме .                                                                                 За отчетный период (февраль)  проведено _1_ индивидуальное и _1_ групповое занятие по РКИ (русский как иностранный) для взрослых. За отчетный период проведено 8 обучающих занятий по РКИ (русский как иностранный) для групп детей-школьников и 13 индивидуальных.занятий  с детьми - иностранными горажданами , проживающими в г.Когалыме .                                                                                           За отчетный период (март)  проведено _1_ индивидуальное и _1_ групповое занятие по РКИ (русский как иностранный) для взрослых. За отчетный период проведено 15 обучающих занятий по РКИ (русский как иностранный) для групп детей-школьников и 3 индивидуальных занятий  с детьми - иностранными горажданами , проживающими в г.Когалыме .                                                                                        За отчетный период (апрель) проведено 5 индивидуальных и 3 групповых занятий по РКИ (русский как иностранный) для взрослых.За отчетный период проведено 8 обучающих занятий по РКИ (русский как иностранный) для групп детей-школьников  и 7 индивидуальных занятий с детьми - иностранными гражданами, проживающими в городе Когалым.                                                                                                                                                                                                                      За отчетный период (май) проведено  2 индивидуальных и 2 групповых заня-тия по РКИ (русский как иностранный) для взрослых. За отчетный период проведено 7 обучающих занятий по РКИ (русский как иностранный) для групп детей-школьников. В мае 2026 года было проведено 11 индивидуальных занятий с детьми - иностранными гражданами, прожи-вающими в городе Когалым.                                         За отчетный период (январь)  проведено _4 индивидуальных  занятия по РКИ (русский как иностранный) для взрослых.                                               
5) Публикации : январь - размещено 12 публикаций на различных площадках;февраль -28, март-14 , апрель - 23, май-20,июнь -15, июль - 11. Всего за отчетный период 123 публикации. Все ссылки на посты в социальных сетях РЦ и на официальном сайте: https://vk.com/public203821726 .                                                                                                                                                                                                                               
6) реализация проекта "Школа актива НКО":                                                                                                                                                                                                                                                                                                                   -  28.01.2025  Школа актива НКО онлайн-вебинар «Грантовые конкурсы 2026 года для социальных и социокультурных проектов» с экспертом Мариной Дмитриевой. https://vk.com/wall-203821726_2265                                                                                                                                                                                                                                                                                                                                                                          -27.02.2026  Школа актива НКО  - тренинг «Минюст 2026: от формы к делу — тренинг по отчётности для НКО» со спикером Спа-сибиным А.А. ». Ссылка на публикацию: https://vk.com/wall-203821726_2314               
- 27.03.26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Ссылка на публикацию: https://vk.com/wall-203821726_2295    - 27.04.26 Специалисты РЦ провели Школу актива НКО- финальная проверка перед отправкой". Спикер Дмитриева М.В. - эксперт по проектированию с многолетним опытом. Ссылка на пресс-релиз: https://vk.com/wall-203821726_22957)                                                                                                                                                                                                                                                                                                                                                                          7)организация проведения, участия во всероссийских (региональных, муниципальных) акциях (проектах, мероприятиях) для некоммерческих организаций: «Югра - Защитникам Отечества», «Георгиевская лента», «Окна Победы», "Вода России", "День соседей"
8) Поведен обучающий семинар на стартовавшие грантовые конкурсы 2026 года, подана заявка на региональный конкурс по ИБ, 
На ФПГ были поданы заявки от АНО «ЕРМАК» и АНО «АЛЫЕ ПАРУСА». С 1 апреля стартует Грант Губернатора Югры для СО НКО и физических лиц.</t>
  </si>
  <si>
    <t xml:space="preserve">Экономия средств 2612,76тыс.руб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</si>
  <si>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r>
      <rPr>
        <sz val="12"/>
        <rFont val="Times New Roman"/>
        <family val="1"/>
        <charset val="204"/>
      </rPr>
      <t>Экономия в размере - 8304,00 тыс.руб. сложилась  по следущим нарравлениям:                                                                                                                                                                                                                                          Комунальные услуги Феникс - июль: неисполнение плановых ассигнований в сумме 337,17 т.р , по факту выставленным счетам;    Комунальные услуги  пр.Нефтяников - июль: неисполнение плановых ассигнований в сумме 1 039,70т.р , по факту выставленным счетам ; Оплата работ, услуг  пр.Нефтяников - июль:  неисполнение плановых ассигнований в сумме 937,27т.р , по фактически  выставленным счетам;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 - июль:  неисполнение плановых ассигнований в сумме  351,91т.р , по факту выставленным счетам;                    Нормативные затраты, непосредственно связанные с оказанием муниципальной услуги.                                                                                                                                                                                                                                                                                                                                                Нормативные затраты на общехозяйсвтенные нужды - июнь: неисполнение плановых ассигнований в сумме 1443,96т.р Выплата по заработной плате была за фактически отработанное время; Июль: неисполнение плановых ассигнований в сумме 916,354 т.р , по факту выставленным счетам по оплате работ и услуг;  увеличение стоимости материальных запасов, основных средств - июль: неисполнение плановых ассигнований в сумме 600 т.р , по факту выставленным счетам.                                         Нормативные затраты на содержание имущества (налог на имущество, налог на землю)июль: неисполнение плановых ассигнований в сумме 41,74т.р , по факту выставленным счетам</t>
    </r>
    <r>
      <rPr>
        <sz val="12"/>
        <color rgb="FFFF0000"/>
        <rFont val="Times New Roman"/>
        <family val="1"/>
        <charset val="204"/>
      </rPr>
      <t xml:space="preserve">
</t>
    </r>
  </si>
  <si>
    <t xml:space="preserve">Экономия в размере 252,00тыс.руб. сложилась в связи наличием больничных листов сотрудников.
</t>
  </si>
  <si>
    <t xml:space="preserve">Сложилась экономия в размере 718,81 тыс.руб. в связи  в связи: с наличием вакансии, премия по итогам года выплачена в  сответсвии с фактически отработанным временем, в связи с наличием больничных листов сотрудников.
</t>
  </si>
  <si>
    <t xml:space="preserve">Экономия по заработной плате в размере 566,93 тыс.руб. сложилась в связи с тем, что выплата по итогам года осуществлялась по фактически отработанныму времени и в связи с наличием больничных листов сотрудников . 
</t>
  </si>
  <si>
    <t>Конкурсный отбор проводится на платформе "Электронный бюджет" с учетом технической возможности организации  запланировано поведениев июле -августе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</si>
</sst>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31"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1"/>
      <name val="Calibri"/>
      <family val="2"/>
      <charset val="204"/>
      <scheme val="minor"/>
    </font>
    <font>
      <sz val="12"/>
      <color rgb="FFFF0000"/>
      <name val="Times New Roman"/>
      <family val="1"/>
      <charset val="204"/>
    </font>
    <font>
      <sz val="16"/>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
      <b/>
      <sz val="16"/>
      <name val="Calibri"/>
      <family val="2"/>
      <charset val="204"/>
      <scheme val="minor"/>
    </font>
    <font>
      <b/>
      <sz val="16"/>
      <name val="Times New Roman"/>
      <family val="1"/>
      <charset val="204"/>
    </font>
    <font>
      <b/>
      <sz val="9"/>
      <color indexed="81"/>
      <name val="Tahoma"/>
      <family val="2"/>
      <charset val="204"/>
    </font>
    <font>
      <sz val="9"/>
      <color indexed="81"/>
      <name val="Tahoma"/>
      <family val="2"/>
      <charset val="204"/>
    </font>
    <font>
      <sz val="10"/>
      <name val="Arial"/>
      <family val="2"/>
      <charset val="204"/>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3"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0" fillId="0" borderId="0"/>
  </cellStyleXfs>
  <cellXfs count="198">
    <xf numFmtId="0" fontId="0" fillId="0" borderId="0" xfId="0"/>
    <xf numFmtId="0" fontId="4" fillId="0" borderId="0" xfId="1" applyFont="1" applyProtection="1"/>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0" fontId="10" fillId="0" borderId="9" xfId="1" applyFont="1" applyFill="1" applyBorder="1" applyAlignment="1" applyProtection="1">
      <alignment vertical="center" wrapText="1"/>
    </xf>
    <xf numFmtId="0" fontId="12" fillId="0" borderId="0" xfId="1" applyFont="1" applyFill="1" applyAlignment="1" applyProtection="1">
      <alignment vertical="center"/>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5" fillId="2" borderId="9"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4" fillId="0" borderId="0" xfId="1" applyFont="1" applyAlignment="1" applyProtection="1">
      <alignment vertical="center"/>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2" fillId="0" borderId="0" xfId="1" applyNumberFormat="1" applyFont="1" applyAlignment="1" applyProtection="1">
      <alignment vertical="center"/>
    </xf>
    <xf numFmtId="0" fontId="12" fillId="0" borderId="0" xfId="1" applyFont="1" applyAlignment="1" applyProtection="1">
      <alignment vertical="center"/>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4" fillId="0" borderId="0" xfId="1" applyNumberFormat="1" applyFont="1" applyAlignment="1" applyProtection="1">
      <alignment vertical="center"/>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6" fillId="3" borderId="9" xfId="1" applyFont="1" applyFill="1" applyBorder="1" applyAlignment="1" applyProtection="1">
      <alignment horizontal="left" vertical="center" wrapText="1"/>
    </xf>
    <xf numFmtId="166" fontId="15" fillId="3" borderId="9" xfId="1" applyNumberFormat="1" applyFont="1" applyFill="1" applyBorder="1" applyAlignment="1" applyProtection="1">
      <alignment horizontal="center" vertical="center"/>
    </xf>
    <xf numFmtId="166" fontId="15"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7" fillId="3" borderId="2" xfId="1" applyFont="1" applyFill="1" applyBorder="1" applyAlignment="1" applyProtection="1">
      <alignment horizontal="left" vertical="center" wrapText="1"/>
    </xf>
    <xf numFmtId="166" fontId="18" fillId="3" borderId="2" xfId="1" applyNumberFormat="1" applyFont="1" applyFill="1" applyBorder="1" applyAlignment="1" applyProtection="1">
      <alignment horizontal="center" vertical="center"/>
    </xf>
    <xf numFmtId="166" fontId="18" fillId="3" borderId="2" xfId="1" applyNumberFormat="1" applyFont="1" applyFill="1" applyBorder="1" applyAlignment="1" applyProtection="1">
      <alignment horizontal="center" vertical="center"/>
      <protection locked="0"/>
    </xf>
    <xf numFmtId="0" fontId="18" fillId="3" borderId="9" xfId="1" applyFont="1" applyFill="1" applyBorder="1" applyAlignment="1" applyProtection="1">
      <alignment vertical="center" wrapText="1"/>
    </xf>
    <xf numFmtId="166" fontId="19" fillId="0" borderId="0" xfId="1" applyNumberFormat="1" applyFont="1" applyAlignment="1" applyProtection="1">
      <alignment vertical="center"/>
    </xf>
    <xf numFmtId="0" fontId="1" fillId="0" borderId="0" xfId="1" applyFont="1" applyAlignment="1" applyProtection="1">
      <alignment vertical="center"/>
    </xf>
    <xf numFmtId="0" fontId="15" fillId="3" borderId="9" xfId="1" applyFont="1" applyFill="1" applyBorder="1" applyAlignment="1" applyProtection="1">
      <alignment horizontal="center" vertical="center"/>
    </xf>
    <xf numFmtId="0" fontId="18" fillId="3" borderId="2" xfId="1" applyFont="1" applyFill="1" applyBorder="1" applyAlignment="1" applyProtection="1">
      <alignment vertical="center" wrapText="1"/>
    </xf>
    <xf numFmtId="166" fontId="18" fillId="3" borderId="9" xfId="1" applyNumberFormat="1" applyFont="1" applyFill="1" applyBorder="1" applyAlignment="1" applyProtection="1">
      <alignment horizontal="center" vertical="center"/>
      <protection locked="0"/>
    </xf>
    <xf numFmtId="16" fontId="15" fillId="3" borderId="2" xfId="1" applyNumberFormat="1" applyFont="1" applyFill="1" applyBorder="1" applyAlignment="1" applyProtection="1">
      <alignment horizontal="left" vertical="center"/>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5" fillId="3" borderId="5" xfId="1" applyNumberFormat="1" applyFont="1" applyFill="1" applyBorder="1" applyAlignment="1" applyProtection="1">
      <alignment horizontal="left" vertical="center"/>
    </xf>
    <xf numFmtId="166" fontId="14" fillId="0" borderId="0" xfId="1" applyNumberFormat="1" applyFont="1" applyFill="1" applyAlignment="1" applyProtection="1">
      <alignment vertical="center"/>
    </xf>
    <xf numFmtId="0" fontId="15" fillId="3" borderId="5" xfId="1" applyFont="1" applyFill="1" applyBorder="1" applyAlignment="1" applyProtection="1">
      <alignment horizontal="left" vertical="center"/>
    </xf>
    <xf numFmtId="0" fontId="15" fillId="0" borderId="2" xfId="1" applyFont="1" applyFill="1" applyBorder="1" applyAlignment="1" applyProtection="1">
      <alignment horizontal="center" vertical="center"/>
    </xf>
    <xf numFmtId="0" fontId="16" fillId="0" borderId="9" xfId="1" applyFont="1" applyFill="1" applyBorder="1" applyAlignment="1" applyProtection="1">
      <alignment horizontal="left" vertical="center" wrapText="1"/>
    </xf>
    <xf numFmtId="166" fontId="15" fillId="0" borderId="9" xfId="1" applyNumberFormat="1" applyFont="1" applyFill="1" applyBorder="1" applyAlignment="1" applyProtection="1">
      <alignment horizontal="center" vertical="center"/>
    </xf>
    <xf numFmtId="166" fontId="15" fillId="0" borderId="9" xfId="1" applyNumberFormat="1" applyFont="1" applyFill="1" applyBorder="1" applyAlignment="1" applyProtection="1">
      <alignment horizontal="center" vertical="center"/>
      <protection locked="0"/>
    </xf>
    <xf numFmtId="166" fontId="15" fillId="0" borderId="9" xfId="1" applyNumberFormat="1" applyFont="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18" fillId="0" borderId="9" xfId="1" applyFont="1" applyBorder="1" applyAlignment="1" applyProtection="1">
      <alignment vertical="center" wrapText="1"/>
    </xf>
    <xf numFmtId="0" fontId="15" fillId="0" borderId="8" xfId="1" applyFont="1" applyFill="1" applyBorder="1" applyAlignment="1" applyProtection="1">
      <alignment horizontal="center" vertical="center"/>
    </xf>
    <xf numFmtId="0" fontId="17" fillId="0" borderId="9" xfId="1" applyFont="1" applyFill="1" applyBorder="1" applyAlignment="1" applyProtection="1">
      <alignment horizontal="left" vertical="center" wrapText="1"/>
    </xf>
    <xf numFmtId="166" fontId="18" fillId="0" borderId="9" xfId="1" applyNumberFormat="1" applyFont="1" applyFill="1" applyBorder="1" applyAlignment="1" applyProtection="1">
      <alignment horizontal="center" vertical="center"/>
    </xf>
    <xf numFmtId="166" fontId="18" fillId="0" borderId="9" xfId="1" applyNumberFormat="1" applyFont="1" applyFill="1" applyBorder="1" applyAlignment="1" applyProtection="1">
      <alignment horizontal="center" vertical="center"/>
      <protection locked="0"/>
    </xf>
    <xf numFmtId="166" fontId="18" fillId="0" borderId="9" xfId="1" applyNumberFormat="1" applyFont="1" applyBorder="1" applyAlignment="1" applyProtection="1">
      <alignment horizontal="center" vertical="center"/>
      <protection locked="0"/>
    </xf>
    <xf numFmtId="166" fontId="10" fillId="0" borderId="9" xfId="1" applyNumberFormat="1" applyFont="1" applyFill="1" applyBorder="1" applyAlignment="1" applyProtection="1">
      <alignment horizontal="center" vertical="center"/>
      <protection locked="0"/>
    </xf>
    <xf numFmtId="0" fontId="1" fillId="0" borderId="0" xfId="1" applyFont="1" applyAlignment="1" applyProtection="1">
      <alignment horizontal="center" vertical="center"/>
    </xf>
    <xf numFmtId="0" fontId="5" fillId="0" borderId="9" xfId="1" applyFont="1" applyFill="1" applyBorder="1" applyAlignment="1" applyProtection="1">
      <alignment horizontal="left" vertical="center" wrapText="1"/>
    </xf>
    <xf numFmtId="0" fontId="13" fillId="0" borderId="9" xfId="1" applyFont="1" applyFill="1" applyBorder="1" applyAlignment="1" applyProtection="1">
      <alignment vertical="center" wrapText="1"/>
    </xf>
    <xf numFmtId="0" fontId="17" fillId="0" borderId="9" xfId="1" applyFont="1" applyBorder="1" applyAlignment="1" applyProtection="1">
      <alignment horizontal="left" vertical="center" wrapText="1"/>
    </xf>
    <xf numFmtId="16" fontId="18" fillId="0" borderId="5" xfId="1" applyNumberFormat="1" applyFont="1" applyBorder="1" applyAlignment="1" applyProtection="1">
      <alignment horizontal="center" vertical="center"/>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166" fontId="6" fillId="4" borderId="9" xfId="1" applyNumberFormat="1" applyFont="1" applyFill="1" applyBorder="1" applyAlignment="1" applyProtection="1">
      <alignment horizontal="center" vertical="center"/>
    </xf>
    <xf numFmtId="166" fontId="6" fillId="4" borderId="9" xfId="1" applyNumberFormat="1" applyFont="1" applyFill="1" applyBorder="1" applyAlignment="1" applyProtection="1">
      <alignment horizontal="center" vertical="center"/>
      <protection locked="0"/>
    </xf>
    <xf numFmtId="0" fontId="6" fillId="0" borderId="5" xfId="1" applyFont="1" applyBorder="1" applyAlignment="1" applyProtection="1">
      <alignment horizontal="center" vertical="center"/>
    </xf>
    <xf numFmtId="166" fontId="23" fillId="0" borderId="0" xfId="1" applyNumberFormat="1" applyFont="1" applyAlignment="1" applyProtection="1">
      <alignment vertical="center"/>
    </xf>
    <xf numFmtId="0" fontId="2" fillId="0" borderId="0" xfId="1" applyFont="1" applyAlignment="1" applyProtection="1">
      <alignment vertical="center"/>
    </xf>
    <xf numFmtId="166" fontId="24" fillId="0" borderId="0" xfId="1" applyNumberFormat="1" applyFont="1" applyFill="1" applyAlignment="1" applyProtection="1">
      <alignment vertical="center"/>
    </xf>
    <xf numFmtId="0" fontId="25" fillId="0" borderId="0" xfId="1" applyFont="1" applyFill="1" applyAlignment="1" applyProtection="1">
      <alignment vertical="center"/>
    </xf>
    <xf numFmtId="0" fontId="24" fillId="0" borderId="0" xfId="1" applyFont="1" applyFill="1" applyAlignment="1" applyProtection="1">
      <alignment vertical="center"/>
    </xf>
    <xf numFmtId="166" fontId="6" fillId="0" borderId="9" xfId="1" applyNumberFormat="1" applyFont="1" applyFill="1" applyBorder="1" applyAlignment="1" applyProtection="1">
      <alignment vertical="center" wrapText="1"/>
    </xf>
    <xf numFmtId="0" fontId="2" fillId="0" borderId="0" xfId="1" applyFont="1" applyAlignment="1" applyProtection="1">
      <alignment vertical="top"/>
    </xf>
    <xf numFmtId="0" fontId="2" fillId="0" borderId="0" xfId="1" applyFont="1" applyFill="1" applyProtection="1"/>
    <xf numFmtId="0" fontId="2" fillId="0" borderId="0" xfId="1" applyFont="1" applyProtection="1"/>
    <xf numFmtId="0" fontId="27" fillId="0" borderId="0" xfId="1" applyFont="1" applyFill="1" applyAlignment="1" applyProtection="1">
      <alignment horizontal="left" vertical="top" wrapText="1"/>
    </xf>
    <xf numFmtId="0" fontId="27" fillId="0" borderId="0" xfId="1" applyFont="1" applyFill="1" applyAlignment="1" applyProtection="1">
      <alignment horizontal="justify" vertical="center" wrapText="1"/>
    </xf>
    <xf numFmtId="0" fontId="17" fillId="3" borderId="9" xfId="1" applyFont="1" applyFill="1" applyBorder="1" applyAlignment="1" applyProtection="1">
      <alignment horizontal="left" vertical="center" wrapText="1"/>
    </xf>
    <xf numFmtId="0" fontId="26" fillId="0" borderId="0" xfId="1" applyFont="1" applyFill="1" applyAlignment="1" applyProtection="1">
      <alignment vertical="top"/>
    </xf>
    <xf numFmtId="0" fontId="9" fillId="0" borderId="0" xfId="1" applyFont="1" applyAlignment="1" applyProtection="1">
      <alignment vertical="top"/>
    </xf>
    <xf numFmtId="165" fontId="6" fillId="0" borderId="9" xfId="1" applyNumberFormat="1" applyFont="1" applyFill="1" applyBorder="1" applyAlignment="1" applyProtection="1">
      <alignment horizontal="center" vertical="top" wrapText="1"/>
    </xf>
    <xf numFmtId="0" fontId="10" fillId="5" borderId="9" xfId="1" applyFont="1" applyFill="1" applyBorder="1" applyAlignment="1" applyProtection="1">
      <alignment horizontal="center" vertical="center"/>
    </xf>
    <xf numFmtId="0" fontId="10" fillId="5" borderId="5" xfId="1" applyFont="1" applyFill="1" applyBorder="1" applyAlignment="1" applyProtection="1">
      <alignment horizontal="center" vertical="center"/>
    </xf>
    <xf numFmtId="16" fontId="15" fillId="0" borderId="2" xfId="1" applyNumberFormat="1" applyFont="1" applyFill="1" applyBorder="1" applyAlignment="1" applyProtection="1">
      <alignment horizontal="center" vertical="center"/>
    </xf>
    <xf numFmtId="16" fontId="15" fillId="0" borderId="5" xfId="1" applyNumberFormat="1" applyFont="1" applyFill="1" applyBorder="1" applyAlignment="1" applyProtection="1">
      <alignment horizontal="center" vertical="center"/>
    </xf>
    <xf numFmtId="16" fontId="6" fillId="0" borderId="2" xfId="1" applyNumberFormat="1" applyFont="1" applyFill="1" applyBorder="1" applyAlignment="1" applyProtection="1">
      <alignment horizontal="center" vertical="center"/>
    </xf>
    <xf numFmtId="16" fontId="6" fillId="0" borderId="5" xfId="1" applyNumberFormat="1" applyFont="1" applyFill="1" applyBorder="1" applyAlignment="1" applyProtection="1">
      <alignment horizontal="center" vertical="center"/>
    </xf>
    <xf numFmtId="0" fontId="18" fillId="0" borderId="5" xfId="1" applyFont="1" applyFill="1" applyBorder="1" applyAlignment="1" applyProtection="1">
      <alignment horizontal="center" vertical="center"/>
    </xf>
    <xf numFmtId="16" fontId="18" fillId="0" borderId="2" xfId="1" applyNumberFormat="1" applyFont="1" applyFill="1" applyBorder="1" applyAlignment="1" applyProtection="1">
      <alignment horizontal="center" vertical="center"/>
    </xf>
    <xf numFmtId="0" fontId="10" fillId="3" borderId="9" xfId="1" applyFont="1" applyFill="1" applyBorder="1" applyAlignment="1" applyProtection="1">
      <alignment horizontal="left" vertical="top" wrapText="1"/>
    </xf>
    <xf numFmtId="166" fontId="4" fillId="0" borderId="0" xfId="1" applyNumberFormat="1" applyFont="1" applyFill="1" applyAlignment="1" applyProtection="1">
      <alignment vertical="center"/>
    </xf>
    <xf numFmtId="166" fontId="10" fillId="2" borderId="9" xfId="1" applyNumberFormat="1" applyFont="1" applyFill="1" applyBorder="1" applyAlignment="1" applyProtection="1">
      <alignment horizontal="center" vertical="center"/>
      <protection locked="0"/>
    </xf>
    <xf numFmtId="0" fontId="10" fillId="6" borderId="5" xfId="1" applyFont="1" applyFill="1" applyBorder="1" applyAlignment="1" applyProtection="1">
      <alignment horizontal="center" vertical="center"/>
    </xf>
    <xf numFmtId="0" fontId="6" fillId="6" borderId="8" xfId="1" applyFont="1" applyFill="1" applyBorder="1" applyAlignment="1" applyProtection="1">
      <alignment vertical="center" wrapText="1"/>
    </xf>
    <xf numFmtId="16" fontId="15" fillId="6" borderId="2" xfId="1" applyNumberFormat="1" applyFont="1" applyFill="1" applyBorder="1" applyAlignment="1" applyProtection="1">
      <alignment horizontal="left" vertical="center"/>
    </xf>
    <xf numFmtId="0" fontId="11" fillId="6" borderId="9" xfId="1" applyFont="1" applyFill="1" applyBorder="1" applyAlignment="1" applyProtection="1">
      <alignment horizontal="left" vertical="center" wrapText="1"/>
    </xf>
    <xf numFmtId="166" fontId="10" fillId="6" borderId="9" xfId="1" applyNumberFormat="1" applyFont="1" applyFill="1" applyBorder="1" applyAlignment="1" applyProtection="1">
      <alignment horizontal="center" vertical="center"/>
    </xf>
    <xf numFmtId="166" fontId="10" fillId="6" borderId="9" xfId="1" applyNumberFormat="1" applyFont="1" applyFill="1" applyBorder="1" applyAlignment="1" applyProtection="1">
      <alignment horizontal="center" vertical="center"/>
      <protection locked="0"/>
    </xf>
    <xf numFmtId="0" fontId="10" fillId="6" borderId="9" xfId="1" applyFont="1" applyFill="1" applyBorder="1" applyAlignment="1" applyProtection="1">
      <alignment vertical="center" wrapText="1"/>
    </xf>
    <xf numFmtId="16" fontId="15" fillId="6" borderId="5" xfId="1" applyNumberFormat="1" applyFont="1" applyFill="1" applyBorder="1" applyAlignment="1" applyProtection="1">
      <alignment horizontal="left" vertical="center"/>
    </xf>
    <xf numFmtId="0" fontId="5" fillId="6" borderId="9" xfId="1" applyFont="1" applyFill="1" applyBorder="1" applyAlignment="1" applyProtection="1">
      <alignment horizontal="left" vertical="center" wrapText="1"/>
    </xf>
    <xf numFmtId="166" fontId="6" fillId="6" borderId="9" xfId="1" applyNumberFormat="1" applyFont="1" applyFill="1" applyBorder="1" applyAlignment="1" applyProtection="1">
      <alignment horizontal="center" vertical="center"/>
    </xf>
    <xf numFmtId="166" fontId="6" fillId="6" borderId="9" xfId="1" applyNumberFormat="1" applyFont="1" applyFill="1" applyBorder="1" applyAlignment="1" applyProtection="1">
      <alignment horizontal="center" vertical="center"/>
      <protection locked="0"/>
    </xf>
    <xf numFmtId="0" fontId="15" fillId="6" borderId="5" xfId="1" applyFont="1" applyFill="1" applyBorder="1" applyAlignment="1" applyProtection="1">
      <alignment horizontal="left" vertical="center"/>
    </xf>
    <xf numFmtId="0" fontId="13" fillId="0" borderId="2" xfId="1" applyFont="1" applyFill="1" applyBorder="1" applyAlignment="1" applyProtection="1">
      <alignment horizontal="left" vertical="center" wrapText="1"/>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6" fillId="0" borderId="9" xfId="1" applyFont="1" applyBorder="1" applyAlignment="1" applyProtection="1">
      <alignment horizontal="left" vertical="top" wrapText="1"/>
    </xf>
    <xf numFmtId="0" fontId="20" fillId="0" borderId="9" xfId="1" applyFont="1" applyBorder="1" applyAlignment="1" applyProtection="1">
      <alignment horizontal="left" vertical="top" wrapText="1"/>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0" fillId="3" borderId="2" xfId="1" applyFont="1" applyFill="1" applyBorder="1" applyAlignment="1" applyProtection="1">
      <alignment horizontal="left" vertical="top" wrapText="1"/>
    </xf>
    <xf numFmtId="0" fontId="10" fillId="3" borderId="8" xfId="1" applyFont="1" applyFill="1" applyBorder="1" applyAlignment="1" applyProtection="1">
      <alignment horizontal="left" vertical="top" wrapText="1"/>
    </xf>
    <xf numFmtId="0" fontId="6" fillId="0" borderId="2" xfId="1" applyFont="1" applyFill="1" applyBorder="1" applyAlignment="1" applyProtection="1">
      <alignment horizontal="left" vertical="top" wrapText="1"/>
    </xf>
    <xf numFmtId="0" fontId="6" fillId="0" borderId="5" xfId="1" applyFont="1" applyFill="1" applyBorder="1" applyAlignment="1" applyProtection="1">
      <alignment horizontal="left" vertical="top" wrapText="1"/>
    </xf>
    <xf numFmtId="16" fontId="6" fillId="0" borderId="2"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0" fillId="0" borderId="2" xfId="1" applyFont="1" applyBorder="1" applyAlignment="1" applyProtection="1">
      <alignment horizontal="left" vertical="top" wrapText="1"/>
    </xf>
    <xf numFmtId="0" fontId="20" fillId="0" borderId="5" xfId="1" applyFont="1" applyBorder="1" applyAlignment="1" applyProtection="1">
      <alignment horizontal="left" vertical="top" wrapText="1"/>
    </xf>
    <xf numFmtId="0" fontId="10" fillId="0" borderId="2" xfId="1" applyFont="1" applyBorder="1" applyAlignment="1" applyProtection="1">
      <alignment horizontal="center" vertical="center"/>
    </xf>
    <xf numFmtId="0" fontId="10" fillId="0" borderId="8" xfId="1" applyFont="1" applyBorder="1" applyAlignment="1" applyProtection="1">
      <alignment horizontal="center" vertical="center"/>
    </xf>
    <xf numFmtId="0" fontId="10" fillId="0" borderId="2" xfId="1" applyFont="1" applyBorder="1" applyAlignment="1" applyProtection="1">
      <alignment horizontal="left" vertical="top" wrapText="1"/>
    </xf>
    <xf numFmtId="0" fontId="10" fillId="0" borderId="8" xfId="1" applyFont="1" applyBorder="1" applyAlignment="1" applyProtection="1">
      <alignment horizontal="left" vertical="top" wrapText="1"/>
    </xf>
    <xf numFmtId="0" fontId="15" fillId="3" borderId="2" xfId="1" applyFont="1" applyFill="1" applyBorder="1" applyAlignment="1" applyProtection="1">
      <alignment horizontal="center" vertical="center"/>
    </xf>
    <xf numFmtId="0" fontId="15" fillId="3" borderId="5" xfId="1" applyFont="1" applyFill="1" applyBorder="1" applyAlignment="1" applyProtection="1">
      <alignment horizontal="center" vertical="center"/>
    </xf>
    <xf numFmtId="0" fontId="15" fillId="3" borderId="2" xfId="1" applyFont="1" applyFill="1" applyBorder="1" applyAlignment="1" applyProtection="1">
      <alignment horizontal="left" vertical="top" wrapText="1"/>
    </xf>
    <xf numFmtId="0" fontId="15" fillId="3" borderId="5" xfId="1" applyFont="1" applyFill="1" applyBorder="1" applyAlignment="1" applyProtection="1">
      <alignment horizontal="left" vertical="top" wrapText="1"/>
    </xf>
    <xf numFmtId="0" fontId="6" fillId="6" borderId="6" xfId="1" applyFont="1" applyFill="1" applyBorder="1" applyAlignment="1" applyProtection="1">
      <alignment horizontal="left" vertical="center" wrapText="1"/>
    </xf>
    <xf numFmtId="0" fontId="6" fillId="6" borderId="1" xfId="1" applyFont="1" applyFill="1" applyBorder="1" applyAlignment="1" applyProtection="1">
      <alignment horizontal="left" vertical="center" wrapText="1"/>
    </xf>
    <xf numFmtId="0" fontId="6" fillId="6" borderId="7" xfId="1" applyFont="1" applyFill="1" applyBorder="1" applyAlignment="1" applyProtection="1">
      <alignment horizontal="left" vertical="center" wrapText="1"/>
    </xf>
    <xf numFmtId="0" fontId="10" fillId="0" borderId="5" xfId="1" applyFont="1" applyBorder="1" applyAlignment="1" applyProtection="1">
      <alignment horizontal="center" vertical="center"/>
    </xf>
    <xf numFmtId="0" fontId="22" fillId="0" borderId="2" xfId="1" applyFont="1" applyFill="1" applyBorder="1" applyAlignment="1" applyProtection="1">
      <alignment horizontal="left" vertical="top" wrapText="1"/>
    </xf>
    <xf numFmtId="0" fontId="22" fillId="0" borderId="5" xfId="1" applyFont="1" applyFill="1" applyBorder="1" applyAlignment="1" applyProtection="1">
      <alignment horizontal="left" vertical="top" wrapText="1"/>
    </xf>
    <xf numFmtId="16" fontId="10" fillId="0" borderId="2" xfId="1" applyNumberFormat="1" applyFont="1" applyBorder="1" applyAlignment="1" applyProtection="1">
      <alignment horizontal="center" vertical="center"/>
    </xf>
    <xf numFmtId="16" fontId="10" fillId="0" borderId="5" xfId="1" applyNumberFormat="1" applyFont="1" applyBorder="1" applyAlignment="1" applyProtection="1">
      <alignment horizontal="center" vertical="center"/>
    </xf>
    <xf numFmtId="0" fontId="22" fillId="3" borderId="2" xfId="1" applyFont="1" applyFill="1" applyBorder="1" applyAlignment="1" applyProtection="1">
      <alignment horizontal="left" vertical="top" wrapText="1"/>
    </xf>
    <xf numFmtId="0" fontId="22" fillId="3" borderId="5" xfId="1" applyFont="1" applyFill="1" applyBorder="1" applyAlignment="1" applyProtection="1">
      <alignment horizontal="left" vertical="top" wrapText="1"/>
    </xf>
    <xf numFmtId="0" fontId="15" fillId="3" borderId="8" xfId="1" applyFont="1" applyFill="1" applyBorder="1" applyAlignment="1" applyProtection="1">
      <alignment horizontal="left" vertical="top" wrapText="1"/>
    </xf>
    <xf numFmtId="0" fontId="15" fillId="6" borderId="2" xfId="1" applyFont="1" applyFill="1" applyBorder="1" applyAlignment="1" applyProtection="1">
      <alignment horizontal="left" vertical="top" wrapText="1"/>
    </xf>
    <xf numFmtId="0" fontId="15" fillId="6" borderId="5" xfId="1" applyFont="1" applyFill="1" applyBorder="1" applyAlignment="1" applyProtection="1">
      <alignment horizontal="left" vertical="top" wrapText="1"/>
    </xf>
    <xf numFmtId="0" fontId="15" fillId="6" borderId="8" xfId="1" applyFont="1" applyFill="1" applyBorder="1" applyAlignment="1" applyProtection="1">
      <alignment horizontal="left" vertical="top" wrapText="1"/>
    </xf>
    <xf numFmtId="0" fontId="21" fillId="0" borderId="2" xfId="1" applyFont="1" applyBorder="1" applyAlignment="1" applyProtection="1">
      <alignment horizontal="left" vertical="top" wrapText="1"/>
    </xf>
    <xf numFmtId="0" fontId="21" fillId="0" borderId="8" xfId="1" applyFont="1" applyBorder="1" applyAlignment="1" applyProtection="1">
      <alignment horizontal="left" vertical="top" wrapText="1"/>
    </xf>
    <xf numFmtId="0" fontId="6" fillId="0" borderId="2" xfId="1" applyFont="1" applyBorder="1" applyAlignment="1" applyProtection="1">
      <alignment horizontal="left" vertical="top" wrapText="1"/>
    </xf>
    <xf numFmtId="0" fontId="6" fillId="0" borderId="8" xfId="1" applyFont="1" applyBorder="1" applyAlignment="1" applyProtection="1">
      <alignment horizontal="left" vertical="top"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0" fontId="10" fillId="2" borderId="2" xfId="1" applyFont="1" applyFill="1" applyBorder="1" applyAlignment="1" applyProtection="1">
      <alignment horizontal="center" vertical="top" wrapText="1"/>
    </xf>
    <xf numFmtId="0" fontId="10" fillId="2" borderId="5" xfId="1" applyFont="1" applyFill="1" applyBorder="1" applyAlignment="1" applyProtection="1">
      <alignment horizontal="center" vertical="top" wrapText="1"/>
    </xf>
    <xf numFmtId="0" fontId="10" fillId="2" borderId="8" xfId="1" applyFont="1" applyFill="1" applyBorder="1" applyAlignment="1" applyProtection="1">
      <alignment horizontal="center" vertical="top" wrapText="1"/>
    </xf>
    <xf numFmtId="0" fontId="10" fillId="3" borderId="2" xfId="1" applyFont="1" applyFill="1" applyBorder="1" applyAlignment="1" applyProtection="1">
      <alignment horizontal="center" vertical="center"/>
    </xf>
    <xf numFmtId="0" fontId="10" fillId="3" borderId="8" xfId="1" applyFont="1" applyFill="1" applyBorder="1" applyAlignment="1" applyProtection="1">
      <alignment horizontal="center" vertical="center"/>
    </xf>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164" fontId="10" fillId="0" borderId="0" xfId="1" applyNumberFormat="1" applyFont="1" applyAlignment="1" applyProtection="1">
      <alignment horizontal="center" vertical="center" wrapText="1"/>
    </xf>
    <xf numFmtId="164" fontId="10" fillId="0" borderId="1" xfId="1" applyNumberFormat="1" applyFont="1" applyBorder="1" applyAlignment="1" applyProtection="1">
      <alignment horizontal="center" vertical="center" wrapText="1"/>
    </xf>
    <xf numFmtId="0" fontId="10" fillId="0" borderId="5"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0" fillId="0" borderId="5" xfId="1" applyFont="1" applyBorder="1" applyAlignment="1" applyProtection="1">
      <alignment horizontal="center" vertical="top" wrapText="1"/>
    </xf>
    <xf numFmtId="0" fontId="10" fillId="0" borderId="8"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5"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0" fontId="20" fillId="0" borderId="8" xfId="1" applyFont="1" applyBorder="1" applyAlignment="1" applyProtection="1">
      <alignment horizontal="left" vertical="top" wrapText="1"/>
    </xf>
    <xf numFmtId="0" fontId="22" fillId="0" borderId="8" xfId="1" applyFont="1" applyFill="1" applyBorder="1" applyAlignment="1" applyProtection="1">
      <alignment horizontal="left" vertical="top" wrapText="1"/>
    </xf>
  </cellXfs>
  <cellStyles count="3">
    <cellStyle name="Обычный" xfId="0" builtinId="0"/>
    <cellStyle name="Обычный 2" xfId="2"/>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66"/>
  <sheetViews>
    <sheetView tabSelected="1" zoomScale="50" zoomScaleNormal="50" workbookViewId="0">
      <pane xSplit="3" ySplit="6" topLeftCell="S54" activePane="bottomRight" state="frozen"/>
      <selection pane="topRight" activeCell="D1" sqref="D1"/>
      <selection pane="bottomLeft" activeCell="A7" sqref="A7"/>
      <selection pane="bottomRight" activeCell="AH64" sqref="AH64"/>
    </sheetView>
  </sheetViews>
  <sheetFormatPr defaultColWidth="9.109375" defaultRowHeight="14.4" x14ac:dyDescent="0.3"/>
  <cols>
    <col min="1" max="1" width="8.5546875" style="99" customWidth="1"/>
    <col min="2" max="2" width="34.5546875" style="97" customWidth="1"/>
    <col min="3" max="3" width="24.44140625" style="97" customWidth="1"/>
    <col min="4" max="4" width="18" style="98" customWidth="1"/>
    <col min="5" max="5" width="14.6640625" style="99" customWidth="1"/>
    <col min="6" max="6" width="15" style="99" customWidth="1"/>
    <col min="7" max="7" width="13.88671875" style="99" customWidth="1"/>
    <col min="8" max="8" width="12.109375" style="99" customWidth="1"/>
    <col min="9" max="9" width="10.88671875" style="99" customWidth="1"/>
    <col min="10" max="10" width="14.33203125" style="99" customWidth="1"/>
    <col min="11" max="11" width="13.5546875" style="99" customWidth="1"/>
    <col min="12" max="12" width="15.109375" style="99" customWidth="1"/>
    <col min="13" max="13" width="13" style="99" customWidth="1"/>
    <col min="14" max="14" width="15.33203125" style="99" customWidth="1"/>
    <col min="15" max="15" width="11.5546875" style="99" customWidth="1"/>
    <col min="16" max="16" width="15" style="99" customWidth="1"/>
    <col min="17" max="17" width="16.6640625" style="99" customWidth="1"/>
    <col min="18" max="18" width="14.44140625" style="99" customWidth="1"/>
    <col min="19" max="19" width="11.5546875" style="99" customWidth="1"/>
    <col min="20" max="20" width="13" style="99" customWidth="1"/>
    <col min="21" max="21" width="11.5546875" style="99" customWidth="1"/>
    <col min="22" max="22" width="14.33203125" style="99" customWidth="1"/>
    <col min="23" max="23" width="11.5546875" style="99" customWidth="1"/>
    <col min="24" max="24" width="15" style="99" customWidth="1"/>
    <col min="25" max="25" width="11.5546875" style="99" customWidth="1"/>
    <col min="26" max="26" width="16.109375" style="99" customWidth="1"/>
    <col min="27" max="27" width="11.5546875" style="99" customWidth="1"/>
    <col min="28" max="28" width="14.88671875" style="99" customWidth="1"/>
    <col min="29" max="29" width="11.5546875" style="99" customWidth="1"/>
    <col min="30" max="30" width="13.44140625" style="99" customWidth="1"/>
    <col min="31" max="31" width="11.5546875" style="99" customWidth="1"/>
    <col min="32" max="32" width="13.6640625" style="99" customWidth="1"/>
    <col min="33" max="33" width="11.5546875" style="99" customWidth="1"/>
    <col min="34" max="34" width="144.33203125" style="99" customWidth="1"/>
    <col min="35" max="35" width="14.33203125" style="99" bestFit="1" customWidth="1"/>
    <col min="36" max="16384" width="9.109375" style="99"/>
  </cols>
  <sheetData>
    <row r="1" spans="1:35" s="1" customFormat="1" ht="23.25" customHeight="1" x14ac:dyDescent="0.3">
      <c r="B1" s="103"/>
      <c r="C1" s="100"/>
      <c r="D1" s="101"/>
      <c r="E1" s="2"/>
      <c r="F1" s="2"/>
      <c r="G1" s="2"/>
      <c r="H1" s="2"/>
      <c r="I1" s="3"/>
      <c r="J1" s="4"/>
      <c r="K1" s="4"/>
      <c r="L1" s="4"/>
      <c r="M1" s="4"/>
      <c r="N1" s="4"/>
      <c r="O1" s="4"/>
      <c r="P1" s="4"/>
      <c r="Q1" s="4"/>
      <c r="R1" s="4"/>
      <c r="S1" s="4"/>
      <c r="T1" s="4"/>
      <c r="U1" s="4"/>
      <c r="V1" s="5"/>
      <c r="W1" s="5"/>
      <c r="X1" s="5"/>
      <c r="Y1" s="5"/>
      <c r="Z1" s="5"/>
      <c r="AA1" s="5"/>
      <c r="AB1" s="5"/>
      <c r="AC1" s="5"/>
      <c r="AD1" s="6"/>
      <c r="AE1" s="6"/>
      <c r="AF1" s="6"/>
      <c r="AG1" s="4"/>
      <c r="AH1" s="7"/>
    </row>
    <row r="2" spans="1:35" s="1" customFormat="1" ht="15.6" x14ac:dyDescent="0.3">
      <c r="A2" s="8"/>
      <c r="B2" s="104"/>
      <c r="C2" s="183" t="s">
        <v>0</v>
      </c>
      <c r="D2" s="183"/>
      <c r="E2" s="183"/>
      <c r="F2" s="183"/>
      <c r="G2" s="183"/>
      <c r="H2" s="183"/>
      <c r="I2" s="183"/>
      <c r="J2" s="183"/>
      <c r="K2" s="183"/>
      <c r="L2" s="183"/>
      <c r="M2" s="183"/>
      <c r="N2" s="183"/>
      <c r="O2" s="183"/>
      <c r="P2" s="183"/>
      <c r="Q2" s="183"/>
      <c r="R2" s="183"/>
      <c r="S2" s="183"/>
      <c r="T2" s="9"/>
      <c r="U2" s="9"/>
      <c r="V2" s="9"/>
      <c r="W2" s="9"/>
      <c r="X2" s="9"/>
      <c r="Y2" s="9"/>
      <c r="Z2" s="9"/>
      <c r="AA2" s="9"/>
      <c r="AB2" s="9"/>
      <c r="AC2" s="9"/>
      <c r="AD2" s="9"/>
      <c r="AE2" s="9"/>
      <c r="AF2" s="9"/>
      <c r="AG2" s="9"/>
      <c r="AH2" s="9"/>
    </row>
    <row r="3" spans="1:35" s="1" customFormat="1" ht="27" customHeight="1" x14ac:dyDescent="0.3">
      <c r="A3" s="8"/>
      <c r="B3" s="104"/>
      <c r="C3" s="184" t="s">
        <v>1</v>
      </c>
      <c r="D3" s="184"/>
      <c r="E3" s="184"/>
      <c r="F3" s="184"/>
      <c r="G3" s="184"/>
      <c r="H3" s="184"/>
      <c r="I3" s="184"/>
      <c r="J3" s="184"/>
      <c r="K3" s="184"/>
      <c r="L3" s="184"/>
      <c r="M3" s="184"/>
      <c r="N3" s="184"/>
      <c r="O3" s="184"/>
      <c r="P3" s="184"/>
      <c r="Q3" s="184"/>
      <c r="R3" s="184"/>
      <c r="S3" s="184"/>
      <c r="T3" s="10"/>
      <c r="U3" s="10"/>
      <c r="V3" s="10"/>
      <c r="W3" s="10"/>
      <c r="X3" s="10"/>
      <c r="Y3" s="10"/>
      <c r="Z3" s="10"/>
      <c r="AA3" s="10"/>
      <c r="AB3" s="10"/>
      <c r="AC3" s="10"/>
      <c r="AD3" s="11"/>
      <c r="AE3" s="11"/>
      <c r="AF3" s="11"/>
      <c r="AG3" s="11" t="s">
        <v>2</v>
      </c>
      <c r="AH3" s="11"/>
    </row>
    <row r="4" spans="1:35" s="1" customFormat="1" ht="15" customHeight="1" x14ac:dyDescent="0.3">
      <c r="A4" s="147" t="s">
        <v>3</v>
      </c>
      <c r="B4" s="186" t="s">
        <v>4</v>
      </c>
      <c r="C4" s="189" t="s">
        <v>5</v>
      </c>
      <c r="D4" s="192" t="s">
        <v>6</v>
      </c>
      <c r="E4" s="194" t="s">
        <v>7</v>
      </c>
      <c r="F4" s="194" t="s">
        <v>8</v>
      </c>
      <c r="G4" s="194" t="s">
        <v>9</v>
      </c>
      <c r="H4" s="179" t="s">
        <v>10</v>
      </c>
      <c r="I4" s="180"/>
      <c r="J4" s="179" t="s">
        <v>11</v>
      </c>
      <c r="K4" s="180"/>
      <c r="L4" s="179" t="s">
        <v>12</v>
      </c>
      <c r="M4" s="180"/>
      <c r="N4" s="179" t="s">
        <v>13</v>
      </c>
      <c r="O4" s="180"/>
      <c r="P4" s="179" t="s">
        <v>14</v>
      </c>
      <c r="Q4" s="180"/>
      <c r="R4" s="179" t="s">
        <v>15</v>
      </c>
      <c r="S4" s="180"/>
      <c r="T4" s="179" t="s">
        <v>16</v>
      </c>
      <c r="U4" s="180"/>
      <c r="V4" s="179" t="s">
        <v>17</v>
      </c>
      <c r="W4" s="180"/>
      <c r="X4" s="179" t="s">
        <v>18</v>
      </c>
      <c r="Y4" s="180"/>
      <c r="Z4" s="179" t="s">
        <v>19</v>
      </c>
      <c r="AA4" s="180"/>
      <c r="AB4" s="179" t="s">
        <v>20</v>
      </c>
      <c r="AC4" s="180"/>
      <c r="AD4" s="179" t="s">
        <v>21</v>
      </c>
      <c r="AE4" s="180"/>
      <c r="AF4" s="179" t="s">
        <v>22</v>
      </c>
      <c r="AG4" s="180"/>
      <c r="AH4" s="171" t="s">
        <v>23</v>
      </c>
    </row>
    <row r="5" spans="1:35" s="1" customFormat="1" ht="43.5" customHeight="1" x14ac:dyDescent="0.3">
      <c r="A5" s="185"/>
      <c r="B5" s="187"/>
      <c r="C5" s="190"/>
      <c r="D5" s="193"/>
      <c r="E5" s="195"/>
      <c r="F5" s="195"/>
      <c r="G5" s="195"/>
      <c r="H5" s="181"/>
      <c r="I5" s="182"/>
      <c r="J5" s="181"/>
      <c r="K5" s="182"/>
      <c r="L5" s="181"/>
      <c r="M5" s="182"/>
      <c r="N5" s="181"/>
      <c r="O5" s="182"/>
      <c r="P5" s="181"/>
      <c r="Q5" s="182"/>
      <c r="R5" s="181"/>
      <c r="S5" s="182"/>
      <c r="T5" s="181"/>
      <c r="U5" s="182"/>
      <c r="V5" s="181"/>
      <c r="W5" s="182"/>
      <c r="X5" s="181"/>
      <c r="Y5" s="182"/>
      <c r="Z5" s="181"/>
      <c r="AA5" s="182"/>
      <c r="AB5" s="181"/>
      <c r="AC5" s="182"/>
      <c r="AD5" s="181"/>
      <c r="AE5" s="182"/>
      <c r="AF5" s="181"/>
      <c r="AG5" s="182"/>
      <c r="AH5" s="172"/>
    </row>
    <row r="6" spans="1:35" s="1" customFormat="1" ht="64.5" customHeight="1" x14ac:dyDescent="0.3">
      <c r="A6" s="148"/>
      <c r="B6" s="188"/>
      <c r="C6" s="191"/>
      <c r="D6" s="12">
        <v>2026</v>
      </c>
      <c r="E6" s="13">
        <v>46235</v>
      </c>
      <c r="F6" s="13">
        <v>46235</v>
      </c>
      <c r="G6" s="13">
        <v>46235</v>
      </c>
      <c r="H6" s="14" t="s">
        <v>24</v>
      </c>
      <c r="I6" s="14" t="s">
        <v>25</v>
      </c>
      <c r="J6" s="14" t="s">
        <v>26</v>
      </c>
      <c r="K6" s="14" t="s">
        <v>27</v>
      </c>
      <c r="L6" s="14" t="s">
        <v>26</v>
      </c>
      <c r="M6" s="14" t="s">
        <v>27</v>
      </c>
      <c r="N6" s="14" t="s">
        <v>26</v>
      </c>
      <c r="O6" s="14" t="s">
        <v>27</v>
      </c>
      <c r="P6" s="14" t="s">
        <v>26</v>
      </c>
      <c r="Q6" s="14" t="s">
        <v>27</v>
      </c>
      <c r="R6" s="14" t="s">
        <v>26</v>
      </c>
      <c r="S6" s="14" t="s">
        <v>27</v>
      </c>
      <c r="T6" s="14" t="s">
        <v>26</v>
      </c>
      <c r="U6" s="14" t="s">
        <v>27</v>
      </c>
      <c r="V6" s="14" t="s">
        <v>26</v>
      </c>
      <c r="W6" s="14" t="s">
        <v>27</v>
      </c>
      <c r="X6" s="14" t="s">
        <v>26</v>
      </c>
      <c r="Y6" s="14" t="s">
        <v>27</v>
      </c>
      <c r="Z6" s="14" t="s">
        <v>26</v>
      </c>
      <c r="AA6" s="14" t="s">
        <v>27</v>
      </c>
      <c r="AB6" s="14" t="s">
        <v>26</v>
      </c>
      <c r="AC6" s="14" t="s">
        <v>27</v>
      </c>
      <c r="AD6" s="14" t="s">
        <v>26</v>
      </c>
      <c r="AE6" s="14" t="s">
        <v>27</v>
      </c>
      <c r="AF6" s="14" t="s">
        <v>26</v>
      </c>
      <c r="AG6" s="14" t="s">
        <v>27</v>
      </c>
      <c r="AH6" s="173"/>
    </row>
    <row r="7" spans="1:35" s="17" customFormat="1" ht="15.6" x14ac:dyDescent="0.3">
      <c r="A7" s="15">
        <v>1</v>
      </c>
      <c r="B7" s="105">
        <v>2</v>
      </c>
      <c r="C7" s="16">
        <v>3</v>
      </c>
      <c r="D7" s="15">
        <v>4</v>
      </c>
      <c r="E7" s="15">
        <v>5</v>
      </c>
      <c r="F7" s="15">
        <v>6</v>
      </c>
      <c r="G7" s="15">
        <v>7</v>
      </c>
      <c r="H7" s="15">
        <v>8</v>
      </c>
      <c r="I7" s="15">
        <v>9</v>
      </c>
      <c r="J7" s="15">
        <v>10</v>
      </c>
      <c r="K7" s="15">
        <v>11</v>
      </c>
      <c r="L7" s="15">
        <v>12</v>
      </c>
      <c r="M7" s="15">
        <v>13</v>
      </c>
      <c r="N7" s="15">
        <v>14</v>
      </c>
      <c r="O7" s="15">
        <v>15</v>
      </c>
      <c r="P7" s="15">
        <v>16</v>
      </c>
      <c r="Q7" s="15">
        <v>17</v>
      </c>
      <c r="R7" s="15">
        <v>18</v>
      </c>
      <c r="S7" s="15">
        <v>19</v>
      </c>
      <c r="T7" s="15">
        <v>20</v>
      </c>
      <c r="U7" s="15">
        <v>21</v>
      </c>
      <c r="V7" s="15">
        <v>22</v>
      </c>
      <c r="W7" s="15">
        <v>23</v>
      </c>
      <c r="X7" s="15">
        <v>24</v>
      </c>
      <c r="Y7" s="15">
        <v>25</v>
      </c>
      <c r="Z7" s="15">
        <v>26</v>
      </c>
      <c r="AA7" s="15">
        <v>27</v>
      </c>
      <c r="AB7" s="15">
        <v>28</v>
      </c>
      <c r="AC7" s="15">
        <v>29</v>
      </c>
      <c r="AD7" s="15">
        <v>30</v>
      </c>
      <c r="AE7" s="15">
        <v>31</v>
      </c>
      <c r="AF7" s="15">
        <v>32</v>
      </c>
      <c r="AG7" s="15">
        <v>33</v>
      </c>
      <c r="AH7" s="15">
        <v>34</v>
      </c>
    </row>
    <row r="8" spans="1:35" s="21" customFormat="1" ht="31.5" customHeight="1" x14ac:dyDescent="0.3">
      <c r="A8" s="174"/>
      <c r="B8" s="174" t="s">
        <v>28</v>
      </c>
      <c r="C8" s="18" t="s">
        <v>29</v>
      </c>
      <c r="D8" s="19">
        <f>D10+D11+D9</f>
        <v>133049.742</v>
      </c>
      <c r="E8" s="19">
        <f t="shared" ref="E8:G8" si="0">E10+E11+E9</f>
        <v>80773.448999999993</v>
      </c>
      <c r="F8" s="19">
        <f t="shared" si="0"/>
        <v>69695.555999999997</v>
      </c>
      <c r="G8" s="19">
        <f t="shared" si="0"/>
        <v>69695.555999999997</v>
      </c>
      <c r="H8" s="19">
        <f>IFERROR(G8/D8*100,0)</f>
        <v>52.383082411388671</v>
      </c>
      <c r="I8" s="19">
        <f>IFERROR(G8/E8*100,0)</f>
        <v>86.285229692247029</v>
      </c>
      <c r="J8" s="116">
        <f>J10+J11+J9</f>
        <v>26140.804000000004</v>
      </c>
      <c r="K8" s="116">
        <f t="shared" ref="K8:AG8" si="1">K10+K11+K9</f>
        <v>19966.641</v>
      </c>
      <c r="L8" s="116">
        <f t="shared" si="1"/>
        <v>12170.216</v>
      </c>
      <c r="M8" s="116">
        <f t="shared" si="1"/>
        <v>12326.597000000002</v>
      </c>
      <c r="N8" s="116">
        <f t="shared" si="1"/>
        <v>9233.2890000000007</v>
      </c>
      <c r="O8" s="116">
        <f t="shared" si="1"/>
        <v>9162.985999999999</v>
      </c>
      <c r="P8" s="116">
        <f t="shared" si="1"/>
        <v>10164.342000000001</v>
      </c>
      <c r="Q8" s="116">
        <f t="shared" si="1"/>
        <v>8994.9439999999995</v>
      </c>
      <c r="R8" s="116">
        <f t="shared" si="1"/>
        <v>12476.217999999999</v>
      </c>
      <c r="S8" s="116">
        <f t="shared" si="1"/>
        <v>8592.8140000000003</v>
      </c>
      <c r="T8" s="116">
        <f t="shared" si="1"/>
        <v>10054.166999999999</v>
      </c>
      <c r="U8" s="116">
        <f t="shared" si="1"/>
        <v>10120.763999999999</v>
      </c>
      <c r="V8" s="116">
        <f t="shared" si="1"/>
        <v>10585.155000000001</v>
      </c>
      <c r="W8" s="116">
        <f>W10+W11+W9</f>
        <v>9906.3259999999991</v>
      </c>
      <c r="X8" s="116">
        <f t="shared" si="1"/>
        <v>9677.639000000001</v>
      </c>
      <c r="Y8" s="116">
        <f t="shared" si="1"/>
        <v>0</v>
      </c>
      <c r="Z8" s="116">
        <f t="shared" si="1"/>
        <v>7725.5400000000009</v>
      </c>
      <c r="AA8" s="116">
        <f t="shared" si="1"/>
        <v>0</v>
      </c>
      <c r="AB8" s="116">
        <f t="shared" si="1"/>
        <v>8685.505000000001</v>
      </c>
      <c r="AC8" s="116">
        <f t="shared" si="1"/>
        <v>0</v>
      </c>
      <c r="AD8" s="116">
        <f t="shared" si="1"/>
        <v>8009.1329999999998</v>
      </c>
      <c r="AE8" s="116">
        <f t="shared" si="1"/>
        <v>0</v>
      </c>
      <c r="AF8" s="116">
        <f t="shared" si="1"/>
        <v>8127.7339999999995</v>
      </c>
      <c r="AG8" s="116">
        <f t="shared" si="1"/>
        <v>0</v>
      </c>
      <c r="AH8" s="20"/>
    </row>
    <row r="9" spans="1:35" s="21" customFormat="1" ht="31.5" customHeight="1" x14ac:dyDescent="0.3">
      <c r="A9" s="175"/>
      <c r="B9" s="175"/>
      <c r="C9" s="26" t="s">
        <v>61</v>
      </c>
      <c r="D9" s="19">
        <f>D31</f>
        <v>623</v>
      </c>
      <c r="E9" s="19">
        <f t="shared" ref="E9:G9" si="2">E31</f>
        <v>534.41300000000001</v>
      </c>
      <c r="F9" s="19">
        <f t="shared" si="2"/>
        <v>530.80999999999995</v>
      </c>
      <c r="G9" s="19">
        <f t="shared" si="2"/>
        <v>530.80999999999995</v>
      </c>
      <c r="H9" s="19">
        <f>IFERROR(G9/D9*100,0)</f>
        <v>85.202247191011224</v>
      </c>
      <c r="I9" s="19">
        <f>IFERROR(G9/E9*100,0)</f>
        <v>99.325802328910399</v>
      </c>
      <c r="J9" s="19">
        <f t="shared" ref="J9:AG9" si="3">J31</f>
        <v>0</v>
      </c>
      <c r="K9" s="19">
        <f t="shared" si="3"/>
        <v>0</v>
      </c>
      <c r="L9" s="19">
        <f t="shared" si="3"/>
        <v>0</v>
      </c>
      <c r="M9" s="19">
        <f t="shared" si="3"/>
        <v>0</v>
      </c>
      <c r="N9" s="19">
        <f t="shared" si="3"/>
        <v>0</v>
      </c>
      <c r="O9" s="19">
        <f t="shared" si="3"/>
        <v>0</v>
      </c>
      <c r="P9" s="19">
        <f t="shared" si="3"/>
        <v>0</v>
      </c>
      <c r="Q9" s="19">
        <f t="shared" si="3"/>
        <v>0</v>
      </c>
      <c r="R9" s="19">
        <f t="shared" si="3"/>
        <v>0</v>
      </c>
      <c r="S9" s="19">
        <f t="shared" si="3"/>
        <v>0</v>
      </c>
      <c r="T9" s="19">
        <f>T31</f>
        <v>0</v>
      </c>
      <c r="U9" s="19">
        <f t="shared" si="3"/>
        <v>0</v>
      </c>
      <c r="V9" s="19">
        <f>V31</f>
        <v>534.41300000000001</v>
      </c>
      <c r="W9" s="19">
        <f t="shared" si="3"/>
        <v>530.80999999999995</v>
      </c>
      <c r="X9" s="19">
        <f t="shared" si="3"/>
        <v>0</v>
      </c>
      <c r="Y9" s="19">
        <f t="shared" si="3"/>
        <v>0</v>
      </c>
      <c r="Z9" s="19">
        <f t="shared" si="3"/>
        <v>88.587000000000003</v>
      </c>
      <c r="AA9" s="19">
        <f t="shared" si="3"/>
        <v>0</v>
      </c>
      <c r="AB9" s="19">
        <f t="shared" si="3"/>
        <v>0</v>
      </c>
      <c r="AC9" s="19">
        <f t="shared" si="3"/>
        <v>0</v>
      </c>
      <c r="AD9" s="19">
        <f t="shared" si="3"/>
        <v>0</v>
      </c>
      <c r="AE9" s="19">
        <f t="shared" si="3"/>
        <v>0</v>
      </c>
      <c r="AF9" s="19">
        <f t="shared" si="3"/>
        <v>0</v>
      </c>
      <c r="AG9" s="19">
        <f t="shared" si="3"/>
        <v>0</v>
      </c>
      <c r="AH9" s="20"/>
    </row>
    <row r="10" spans="1:35" s="25" customFormat="1" ht="40.5" customHeight="1" x14ac:dyDescent="0.3">
      <c r="A10" s="175"/>
      <c r="B10" s="175"/>
      <c r="C10" s="22" t="s">
        <v>30</v>
      </c>
      <c r="D10" s="23">
        <f>D14+D23+D26+D32+D34+D59</f>
        <v>131946.342</v>
      </c>
      <c r="E10" s="23">
        <f>J10+L10+N10+P10+R10+T10</f>
        <v>79758.635999999999</v>
      </c>
      <c r="F10" s="23">
        <f>G10</f>
        <v>69164.745999999999</v>
      </c>
      <c r="G10" s="23">
        <f>K10+M10+O10+Q10+S10+U10</f>
        <v>69164.745999999999</v>
      </c>
      <c r="H10" s="23">
        <f>IFERROR(G10/D10*100,0)</f>
        <v>52.418843108208335</v>
      </c>
      <c r="I10" s="23">
        <f>IFERROR(G10/E10*100,0)</f>
        <v>86.717563725638442</v>
      </c>
      <c r="J10" s="23">
        <f t="shared" ref="J10:Q10" si="4">J14+J23+J26+J34+J59+J52</f>
        <v>26140.804000000004</v>
      </c>
      <c r="K10" s="23">
        <f t="shared" si="4"/>
        <v>19966.641</v>
      </c>
      <c r="L10" s="23">
        <f t="shared" si="4"/>
        <v>11689.816000000001</v>
      </c>
      <c r="M10" s="23">
        <f t="shared" si="4"/>
        <v>12326.597000000002</v>
      </c>
      <c r="N10" s="23">
        <f t="shared" si="4"/>
        <v>9233.2890000000007</v>
      </c>
      <c r="O10" s="23">
        <f t="shared" si="4"/>
        <v>9162.985999999999</v>
      </c>
      <c r="P10" s="23">
        <f t="shared" si="4"/>
        <v>10164.342000000001</v>
      </c>
      <c r="Q10" s="23">
        <f t="shared" si="4"/>
        <v>8994.9439999999995</v>
      </c>
      <c r="R10" s="23">
        <f>R14+R23+R26+R36+R41+R43+R49+R54+R56++R61+R63+R65</f>
        <v>12476.217999999999</v>
      </c>
      <c r="S10" s="23">
        <f>S14+S23+S26+S34+S59+S52</f>
        <v>8592.8140000000003</v>
      </c>
      <c r="T10" s="23">
        <f>T14+T23+T26+T36+T41+T43+T49+T54+T56++T61+T63+T65</f>
        <v>10054.166999999999</v>
      </c>
      <c r="U10" s="23">
        <f>U14+U23+U26+U34+U59+U52</f>
        <v>10120.763999999999</v>
      </c>
      <c r="V10" s="23">
        <f>V16+V27+V28+V32+V45+V49+V54+V61+V63+V65</f>
        <v>10050.742</v>
      </c>
      <c r="W10" s="23">
        <f>W14+W23+W26+W34+W59+W32+W52</f>
        <v>9375.5159999999996</v>
      </c>
      <c r="X10" s="23">
        <f>X14+X23+X26+X36+X41+X43+X49+X54+X56++X61+X63+X65</f>
        <v>9677.639000000001</v>
      </c>
      <c r="Y10" s="23">
        <f>Y14+Y23+Y26+Y34+Y59+Y52</f>
        <v>0</v>
      </c>
      <c r="Z10" s="23">
        <f>Z14+Z23+Z26+Z32+Z36+Z41+Z43+Z49+Z54+Z56++Z61+Z63+Z65</f>
        <v>7636.9530000000004</v>
      </c>
      <c r="AA10" s="23">
        <f>AA14+AA23+AA26+AA34+AA59+AA52</f>
        <v>0</v>
      </c>
      <c r="AB10" s="23">
        <f>AB14+AB23+AB26+AB36+AB41+AB43+AB49+AB54+AB56++AB61+AB63+AB65</f>
        <v>8685.505000000001</v>
      </c>
      <c r="AC10" s="23">
        <f>AC14+AC23+AC26+AC34+AC59+AC52</f>
        <v>0</v>
      </c>
      <c r="AD10" s="23">
        <f>AD14+AD23+AD26+AD36+AD41+AD43+AD49+AD54+AD56++AD61+AD63+AD65</f>
        <v>8009.1329999999998</v>
      </c>
      <c r="AE10" s="23">
        <f>AE14+AE23+AE26+AE34+AE59+AE52</f>
        <v>0</v>
      </c>
      <c r="AF10" s="23">
        <f>AF14+AF23+AF26+AF36+AF41+AF43+AF49+AF54+AF56++AF61+AF63+AF65</f>
        <v>8127.7339999999995</v>
      </c>
      <c r="AG10" s="23">
        <f>AG14+AG23+AG26+AG34+AG59+AG52</f>
        <v>0</v>
      </c>
      <c r="AH10" s="24"/>
      <c r="AI10" s="115"/>
    </row>
    <row r="11" spans="1:35" s="25" customFormat="1" ht="34.5" customHeight="1" x14ac:dyDescent="0.3">
      <c r="A11" s="176"/>
      <c r="B11" s="176"/>
      <c r="C11" s="26" t="s">
        <v>31</v>
      </c>
      <c r="D11" s="23">
        <f>J11+L11+N11+P11+R11+T11+V11+X11+Z11+AB11+AD11+AF11</f>
        <v>480.4</v>
      </c>
      <c r="E11" s="23">
        <f>J11+L11+N11+P11+R11+T11+V11</f>
        <v>480.4</v>
      </c>
      <c r="F11" s="23">
        <f t="shared" ref="F11" si="5">G11</f>
        <v>0</v>
      </c>
      <c r="G11" s="23">
        <f t="shared" ref="G11" si="6">K11+M11+O11+Q11+S11+U11+W11+Y11+AA11+AC11+AE11+AG11</f>
        <v>0</v>
      </c>
      <c r="H11" s="23">
        <f>IFERROR(G11/D11*100,0)</f>
        <v>0</v>
      </c>
      <c r="I11" s="23">
        <f>IFERROR(G11/E11*100,0)</f>
        <v>0</v>
      </c>
      <c r="J11" s="23">
        <f>J35</f>
        <v>0</v>
      </c>
      <c r="K11" s="23">
        <f t="shared" ref="K11:AG11" si="7">K35</f>
        <v>0</v>
      </c>
      <c r="L11" s="23">
        <f t="shared" si="7"/>
        <v>480.4</v>
      </c>
      <c r="M11" s="23">
        <f t="shared" si="7"/>
        <v>0</v>
      </c>
      <c r="N11" s="23">
        <f t="shared" si="7"/>
        <v>0</v>
      </c>
      <c r="O11" s="23">
        <f t="shared" si="7"/>
        <v>0</v>
      </c>
      <c r="P11" s="23">
        <f t="shared" si="7"/>
        <v>0</v>
      </c>
      <c r="Q11" s="23">
        <f t="shared" si="7"/>
        <v>0</v>
      </c>
      <c r="R11" s="23">
        <f t="shared" si="7"/>
        <v>0</v>
      </c>
      <c r="S11" s="23">
        <f t="shared" si="7"/>
        <v>0</v>
      </c>
      <c r="T11" s="23">
        <f t="shared" si="7"/>
        <v>0</v>
      </c>
      <c r="U11" s="23">
        <f t="shared" si="7"/>
        <v>0</v>
      </c>
      <c r="V11" s="23">
        <f t="shared" si="7"/>
        <v>0</v>
      </c>
      <c r="W11" s="23">
        <f t="shared" si="7"/>
        <v>0</v>
      </c>
      <c r="X11" s="23">
        <f t="shared" si="7"/>
        <v>0</v>
      </c>
      <c r="Y11" s="23">
        <f t="shared" si="7"/>
        <v>0</v>
      </c>
      <c r="Z11" s="23">
        <f t="shared" si="7"/>
        <v>0</v>
      </c>
      <c r="AA11" s="23">
        <f t="shared" si="7"/>
        <v>0</v>
      </c>
      <c r="AB11" s="23">
        <f t="shared" si="7"/>
        <v>0</v>
      </c>
      <c r="AC11" s="23">
        <f t="shared" si="7"/>
        <v>0</v>
      </c>
      <c r="AD11" s="23">
        <f t="shared" si="7"/>
        <v>0</v>
      </c>
      <c r="AE11" s="23">
        <f t="shared" si="7"/>
        <v>0</v>
      </c>
      <c r="AF11" s="23">
        <f t="shared" si="7"/>
        <v>0</v>
      </c>
      <c r="AG11" s="23">
        <f t="shared" si="7"/>
        <v>0</v>
      </c>
      <c r="AH11" s="24"/>
    </row>
    <row r="12" spans="1:35" s="28" customFormat="1" ht="18.75" customHeight="1" x14ac:dyDescent="0.3">
      <c r="A12" s="106" t="s">
        <v>63</v>
      </c>
      <c r="B12" s="134" t="s">
        <v>32</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6"/>
      <c r="AH12" s="27"/>
    </row>
    <row r="13" spans="1:35" s="33" customFormat="1" ht="23.25" customHeight="1" x14ac:dyDescent="0.3">
      <c r="A13" s="177" t="s">
        <v>33</v>
      </c>
      <c r="B13" s="137" t="s">
        <v>34</v>
      </c>
      <c r="C13" s="29" t="s">
        <v>29</v>
      </c>
      <c r="D13" s="30">
        <f>D14</f>
        <v>11749.2</v>
      </c>
      <c r="E13" s="30">
        <f>E14</f>
        <v>11449.2</v>
      </c>
      <c r="F13" s="30">
        <f t="shared" ref="F13:G13" si="8">F14</f>
        <v>8449.2000000000007</v>
      </c>
      <c r="G13" s="30">
        <f t="shared" si="8"/>
        <v>8449.2000000000007</v>
      </c>
      <c r="H13" s="30">
        <f t="shared" ref="H13:H33" si="9">IFERROR(G13/D13*100,0)</f>
        <v>71.912981309365748</v>
      </c>
      <c r="I13" s="30">
        <f t="shared" ref="I13:I33" si="10">IFERROR(G13/E13*100,0)</f>
        <v>73.797295880934911</v>
      </c>
      <c r="J13" s="30">
        <f>J14</f>
        <v>8449.2000000000007</v>
      </c>
      <c r="K13" s="30">
        <f>K14</f>
        <v>8449.2000000000007</v>
      </c>
      <c r="L13" s="30">
        <f t="shared" ref="L13:AF13" si="11">L14</f>
        <v>0</v>
      </c>
      <c r="M13" s="30">
        <v>0</v>
      </c>
      <c r="N13" s="30">
        <f t="shared" si="11"/>
        <v>0</v>
      </c>
      <c r="O13" s="30">
        <f t="shared" si="11"/>
        <v>0</v>
      </c>
      <c r="P13" s="30">
        <f t="shared" si="11"/>
        <v>0</v>
      </c>
      <c r="Q13" s="30">
        <f t="shared" si="11"/>
        <v>0</v>
      </c>
      <c r="R13" s="30">
        <f t="shared" si="11"/>
        <v>3000</v>
      </c>
      <c r="S13" s="30">
        <f t="shared" si="11"/>
        <v>0</v>
      </c>
      <c r="T13" s="30">
        <f t="shared" si="11"/>
        <v>0</v>
      </c>
      <c r="U13" s="30">
        <f t="shared" si="11"/>
        <v>0</v>
      </c>
      <c r="V13" s="30">
        <f t="shared" si="11"/>
        <v>0</v>
      </c>
      <c r="W13" s="30">
        <f t="shared" si="11"/>
        <v>0</v>
      </c>
      <c r="X13" s="30">
        <f t="shared" si="11"/>
        <v>0</v>
      </c>
      <c r="Y13" s="30">
        <f t="shared" si="11"/>
        <v>0</v>
      </c>
      <c r="Z13" s="30">
        <f t="shared" si="11"/>
        <v>0</v>
      </c>
      <c r="AA13" s="30">
        <f t="shared" si="11"/>
        <v>0</v>
      </c>
      <c r="AB13" s="30">
        <f t="shared" si="11"/>
        <v>300</v>
      </c>
      <c r="AC13" s="30">
        <f t="shared" si="11"/>
        <v>0</v>
      </c>
      <c r="AD13" s="30">
        <f t="shared" si="11"/>
        <v>0</v>
      </c>
      <c r="AE13" s="30">
        <f t="shared" si="11"/>
        <v>0</v>
      </c>
      <c r="AF13" s="30">
        <f t="shared" si="11"/>
        <v>0</v>
      </c>
      <c r="AG13" s="30">
        <f>AG14</f>
        <v>0</v>
      </c>
      <c r="AH13" s="31"/>
      <c r="AI13" s="32"/>
    </row>
    <row r="14" spans="1:35" s="28" customFormat="1" ht="48" customHeight="1" x14ac:dyDescent="0.3">
      <c r="A14" s="178"/>
      <c r="B14" s="138"/>
      <c r="C14" s="34" t="s">
        <v>35</v>
      </c>
      <c r="D14" s="35">
        <f>SUM(J14,L14,N14,P14,R14,T14,V14,X14,Z14,AB14,AD14,AF14)</f>
        <v>11749.2</v>
      </c>
      <c r="E14" s="35">
        <f>E16+E18+E20</f>
        <v>11449.2</v>
      </c>
      <c r="F14" s="35">
        <f>G14</f>
        <v>8449.2000000000007</v>
      </c>
      <c r="G14" s="35">
        <f>SUM(K14,M14,O14,Q14,S14,U14,W14,Y14,AA14,AC14,AE14,AG14)</f>
        <v>8449.2000000000007</v>
      </c>
      <c r="H14" s="35">
        <f t="shared" si="9"/>
        <v>71.912981309365748</v>
      </c>
      <c r="I14" s="35">
        <f t="shared" si="10"/>
        <v>73.797295880934911</v>
      </c>
      <c r="J14" s="36">
        <f t="shared" ref="J14:AF14" si="12">J16+J18+J20</f>
        <v>8449.2000000000007</v>
      </c>
      <c r="K14" s="36">
        <f t="shared" si="12"/>
        <v>8449.2000000000007</v>
      </c>
      <c r="L14" s="36">
        <f>L16+L18+L20</f>
        <v>0</v>
      </c>
      <c r="M14" s="36">
        <v>0</v>
      </c>
      <c r="N14" s="36">
        <f t="shared" si="12"/>
        <v>0</v>
      </c>
      <c r="O14" s="36">
        <f t="shared" si="12"/>
        <v>0</v>
      </c>
      <c r="P14" s="36">
        <f t="shared" si="12"/>
        <v>0</v>
      </c>
      <c r="Q14" s="36">
        <f t="shared" si="12"/>
        <v>0</v>
      </c>
      <c r="R14" s="36">
        <f>R16+R18+R20</f>
        <v>3000</v>
      </c>
      <c r="S14" s="36">
        <f>S16+S18+S20</f>
        <v>0</v>
      </c>
      <c r="T14" s="36">
        <f t="shared" si="12"/>
        <v>0</v>
      </c>
      <c r="U14" s="36">
        <f t="shared" si="12"/>
        <v>0</v>
      </c>
      <c r="V14" s="36">
        <f t="shared" si="12"/>
        <v>0</v>
      </c>
      <c r="W14" s="36">
        <f t="shared" si="12"/>
        <v>0</v>
      </c>
      <c r="X14" s="36">
        <f t="shared" si="12"/>
        <v>0</v>
      </c>
      <c r="Y14" s="36">
        <f t="shared" si="12"/>
        <v>0</v>
      </c>
      <c r="Z14" s="36">
        <f t="shared" si="12"/>
        <v>0</v>
      </c>
      <c r="AA14" s="36">
        <f t="shared" si="12"/>
        <v>0</v>
      </c>
      <c r="AB14" s="36">
        <f t="shared" si="12"/>
        <v>300</v>
      </c>
      <c r="AC14" s="36">
        <f t="shared" si="12"/>
        <v>0</v>
      </c>
      <c r="AD14" s="36">
        <f t="shared" si="12"/>
        <v>0</v>
      </c>
      <c r="AE14" s="36">
        <v>0</v>
      </c>
      <c r="AF14" s="36">
        <f t="shared" si="12"/>
        <v>0</v>
      </c>
      <c r="AG14" s="36">
        <v>0</v>
      </c>
      <c r="AH14" s="37"/>
      <c r="AI14" s="38"/>
    </row>
    <row r="15" spans="1:35" s="33" customFormat="1" ht="48" customHeight="1" x14ac:dyDescent="0.3">
      <c r="A15" s="130"/>
      <c r="B15" s="169" t="s">
        <v>36</v>
      </c>
      <c r="C15" s="39" t="s">
        <v>29</v>
      </c>
      <c r="D15" s="40">
        <f>D16</f>
        <v>3000</v>
      </c>
      <c r="E15" s="40">
        <f>E16</f>
        <v>3000</v>
      </c>
      <c r="F15" s="40">
        <f t="shared" ref="F15:G15" si="13">F16</f>
        <v>0</v>
      </c>
      <c r="G15" s="40">
        <f t="shared" si="13"/>
        <v>0</v>
      </c>
      <c r="H15" s="41">
        <f t="shared" si="9"/>
        <v>0</v>
      </c>
      <c r="I15" s="41">
        <f t="shared" si="10"/>
        <v>0</v>
      </c>
      <c r="J15" s="41">
        <f>J16</f>
        <v>0</v>
      </c>
      <c r="K15" s="41">
        <f t="shared" ref="K15:AF15" si="14">K16</f>
        <v>0</v>
      </c>
      <c r="L15" s="41">
        <f t="shared" si="14"/>
        <v>0</v>
      </c>
      <c r="M15" s="41">
        <v>0</v>
      </c>
      <c r="N15" s="41">
        <f t="shared" si="14"/>
        <v>0</v>
      </c>
      <c r="O15" s="41">
        <f t="shared" si="14"/>
        <v>0</v>
      </c>
      <c r="P15" s="41">
        <f t="shared" si="14"/>
        <v>0</v>
      </c>
      <c r="Q15" s="41">
        <f t="shared" si="14"/>
        <v>0</v>
      </c>
      <c r="R15" s="41">
        <f>R16</f>
        <v>3000</v>
      </c>
      <c r="S15" s="41">
        <f>S16</f>
        <v>0</v>
      </c>
      <c r="T15" s="41">
        <f t="shared" si="14"/>
        <v>0</v>
      </c>
      <c r="U15" s="41">
        <f t="shared" si="14"/>
        <v>0</v>
      </c>
      <c r="V15" s="41">
        <f t="shared" si="14"/>
        <v>0</v>
      </c>
      <c r="W15" s="41">
        <f t="shared" si="14"/>
        <v>0</v>
      </c>
      <c r="X15" s="41">
        <f t="shared" si="14"/>
        <v>0</v>
      </c>
      <c r="Y15" s="41">
        <f t="shared" si="14"/>
        <v>0</v>
      </c>
      <c r="Z15" s="41">
        <f t="shared" si="14"/>
        <v>0</v>
      </c>
      <c r="AA15" s="41">
        <f t="shared" si="14"/>
        <v>0</v>
      </c>
      <c r="AB15" s="41">
        <f t="shared" si="14"/>
        <v>0</v>
      </c>
      <c r="AC15" s="41">
        <f t="shared" si="14"/>
        <v>0</v>
      </c>
      <c r="AD15" s="41">
        <f t="shared" si="14"/>
        <v>0</v>
      </c>
      <c r="AE15" s="41">
        <v>0</v>
      </c>
      <c r="AF15" s="41">
        <f t="shared" si="14"/>
        <v>0</v>
      </c>
      <c r="AG15" s="41">
        <v>0</v>
      </c>
      <c r="AH15" s="42"/>
      <c r="AI15" s="32"/>
    </row>
    <row r="16" spans="1:35" s="28" customFormat="1" ht="61.95" customHeight="1" x14ac:dyDescent="0.3">
      <c r="A16" s="131"/>
      <c r="B16" s="170"/>
      <c r="C16" s="43" t="s">
        <v>35</v>
      </c>
      <c r="D16" s="44">
        <v>3000</v>
      </c>
      <c r="E16" s="44">
        <f>J16+L16+N16+P16+R16+T16</f>
        <v>3000</v>
      </c>
      <c r="F16" s="44">
        <f>G16</f>
        <v>0</v>
      </c>
      <c r="G16" s="44">
        <f>SUM(K16,M16,O16,Q16,S16,U16,W16,Y16,AA16,AC16,AE16,AG16)</f>
        <v>0</v>
      </c>
      <c r="H16" s="45">
        <f t="shared" si="9"/>
        <v>0</v>
      </c>
      <c r="I16" s="45">
        <f t="shared" si="10"/>
        <v>0</v>
      </c>
      <c r="J16" s="46">
        <v>0</v>
      </c>
      <c r="K16" s="46">
        <v>0</v>
      </c>
      <c r="L16" s="46">
        <v>0</v>
      </c>
      <c r="M16" s="46">
        <v>0</v>
      </c>
      <c r="N16" s="46">
        <v>0</v>
      </c>
      <c r="O16" s="46">
        <v>0</v>
      </c>
      <c r="P16" s="46">
        <v>0</v>
      </c>
      <c r="Q16" s="46">
        <v>0</v>
      </c>
      <c r="R16" s="46">
        <v>3000</v>
      </c>
      <c r="S16" s="46">
        <v>0</v>
      </c>
      <c r="T16" s="46">
        <v>0</v>
      </c>
      <c r="U16" s="46">
        <v>0</v>
      </c>
      <c r="V16" s="46">
        <v>0</v>
      </c>
      <c r="W16" s="46">
        <v>0</v>
      </c>
      <c r="X16" s="46">
        <v>0</v>
      </c>
      <c r="Y16" s="46">
        <v>0</v>
      </c>
      <c r="Z16" s="46">
        <v>0</v>
      </c>
      <c r="AA16" s="46">
        <v>0</v>
      </c>
      <c r="AB16" s="46">
        <v>0</v>
      </c>
      <c r="AC16" s="46">
        <v>0</v>
      </c>
      <c r="AD16" s="46">
        <v>0</v>
      </c>
      <c r="AE16" s="46">
        <v>0</v>
      </c>
      <c r="AF16" s="46">
        <v>0</v>
      </c>
      <c r="AG16" s="46" t="s">
        <v>37</v>
      </c>
      <c r="AH16" s="47"/>
      <c r="AI16" s="38"/>
    </row>
    <row r="17" spans="1:35" s="33" customFormat="1" ht="409.6" x14ac:dyDescent="0.3">
      <c r="A17" s="130"/>
      <c r="B17" s="169" t="s">
        <v>38</v>
      </c>
      <c r="C17" s="39" t="s">
        <v>29</v>
      </c>
      <c r="D17" s="40">
        <f>D18</f>
        <v>8449.2000000000007</v>
      </c>
      <c r="E17" s="40">
        <f t="shared" ref="E17:G17" si="15">E18</f>
        <v>8449.2000000000007</v>
      </c>
      <c r="F17" s="40">
        <f t="shared" si="15"/>
        <v>8449.2000000000007</v>
      </c>
      <c r="G17" s="40">
        <f t="shared" si="15"/>
        <v>8449.2000000000007</v>
      </c>
      <c r="H17" s="41">
        <f t="shared" si="9"/>
        <v>100</v>
      </c>
      <c r="I17" s="41">
        <f t="shared" si="10"/>
        <v>100</v>
      </c>
      <c r="J17" s="41">
        <f>J18</f>
        <v>8449.2000000000007</v>
      </c>
      <c r="K17" s="41">
        <f t="shared" ref="K17:AF17" si="16">K18</f>
        <v>8449.2000000000007</v>
      </c>
      <c r="L17" s="41">
        <f t="shared" si="16"/>
        <v>0</v>
      </c>
      <c r="M17" s="41">
        <v>0</v>
      </c>
      <c r="N17" s="41">
        <f t="shared" si="16"/>
        <v>0</v>
      </c>
      <c r="O17" s="41">
        <v>0</v>
      </c>
      <c r="P17" s="41">
        <f t="shared" si="16"/>
        <v>0</v>
      </c>
      <c r="Q17" s="41">
        <f t="shared" si="16"/>
        <v>0</v>
      </c>
      <c r="R17" s="41">
        <f t="shared" si="16"/>
        <v>0</v>
      </c>
      <c r="S17" s="41">
        <f t="shared" si="16"/>
        <v>0</v>
      </c>
      <c r="T17" s="41">
        <f t="shared" si="16"/>
        <v>0</v>
      </c>
      <c r="U17" s="41">
        <f t="shared" si="16"/>
        <v>0</v>
      </c>
      <c r="V17" s="41">
        <f t="shared" si="16"/>
        <v>0</v>
      </c>
      <c r="W17" s="41">
        <f t="shared" si="16"/>
        <v>0</v>
      </c>
      <c r="X17" s="41">
        <f t="shared" si="16"/>
        <v>0</v>
      </c>
      <c r="Y17" s="41">
        <f t="shared" si="16"/>
        <v>0</v>
      </c>
      <c r="Z17" s="41">
        <f t="shared" si="16"/>
        <v>0</v>
      </c>
      <c r="AA17" s="41">
        <f t="shared" si="16"/>
        <v>0</v>
      </c>
      <c r="AB17" s="41">
        <f t="shared" si="16"/>
        <v>0</v>
      </c>
      <c r="AC17" s="41">
        <f t="shared" si="16"/>
        <v>0</v>
      </c>
      <c r="AD17" s="41">
        <f t="shared" si="16"/>
        <v>0</v>
      </c>
      <c r="AE17" s="41">
        <v>0</v>
      </c>
      <c r="AF17" s="41">
        <f t="shared" si="16"/>
        <v>0</v>
      </c>
      <c r="AG17" s="41">
        <v>0</v>
      </c>
      <c r="AH17" s="42" t="s">
        <v>81</v>
      </c>
      <c r="AI17" s="32"/>
    </row>
    <row r="18" spans="1:35" s="28" customFormat="1" ht="121.8" customHeight="1" x14ac:dyDescent="0.3">
      <c r="A18" s="131"/>
      <c r="B18" s="170"/>
      <c r="C18" s="43" t="s">
        <v>35</v>
      </c>
      <c r="D18" s="44">
        <f>SUM(J18,L18,N18,P18,R18,T18,V18,X18,Z18,AB18,AD18,AF18)</f>
        <v>8449.2000000000007</v>
      </c>
      <c r="E18" s="44">
        <f>J18+L18</f>
        <v>8449.2000000000007</v>
      </c>
      <c r="F18" s="44">
        <f>G18</f>
        <v>8449.2000000000007</v>
      </c>
      <c r="G18" s="44">
        <f>SUM(K18,M18,O18,Q18,S18,U18,W18,Y18,AA18,AC18,AE18,AG18)</f>
        <v>8449.2000000000007</v>
      </c>
      <c r="H18" s="45">
        <f t="shared" si="9"/>
        <v>100</v>
      </c>
      <c r="I18" s="45">
        <f t="shared" si="10"/>
        <v>100</v>
      </c>
      <c r="J18" s="46">
        <v>8449.2000000000007</v>
      </c>
      <c r="K18" s="46">
        <v>8449.2000000000007</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37" t="s">
        <v>80</v>
      </c>
      <c r="AI18" s="38"/>
    </row>
    <row r="19" spans="1:35" s="33" customFormat="1" ht="40.5" customHeight="1" x14ac:dyDescent="0.3">
      <c r="A19" s="145"/>
      <c r="B19" s="169" t="s">
        <v>39</v>
      </c>
      <c r="C19" s="39" t="s">
        <v>29</v>
      </c>
      <c r="D19" s="40">
        <f>D20</f>
        <v>300</v>
      </c>
      <c r="E19" s="40">
        <f>E20</f>
        <v>0</v>
      </c>
      <c r="F19" s="40">
        <f t="shared" ref="F19:G19" si="17">F20</f>
        <v>0</v>
      </c>
      <c r="G19" s="40">
        <f t="shared" si="17"/>
        <v>0</v>
      </c>
      <c r="H19" s="41">
        <f t="shared" si="9"/>
        <v>0</v>
      </c>
      <c r="I19" s="41">
        <f t="shared" si="10"/>
        <v>0</v>
      </c>
      <c r="J19" s="41">
        <f>J20</f>
        <v>0</v>
      </c>
      <c r="K19" s="41">
        <f t="shared" ref="K19:AF19" si="18">K20</f>
        <v>0</v>
      </c>
      <c r="L19" s="41">
        <f t="shared" si="18"/>
        <v>0</v>
      </c>
      <c r="M19" s="41">
        <v>0</v>
      </c>
      <c r="N19" s="41">
        <f t="shared" si="18"/>
        <v>0</v>
      </c>
      <c r="O19" s="41">
        <f t="shared" si="18"/>
        <v>0</v>
      </c>
      <c r="P19" s="41">
        <f t="shared" si="18"/>
        <v>0</v>
      </c>
      <c r="Q19" s="41">
        <f t="shared" si="18"/>
        <v>0</v>
      </c>
      <c r="R19" s="41">
        <f t="shared" si="18"/>
        <v>0</v>
      </c>
      <c r="S19" s="41">
        <f t="shared" si="18"/>
        <v>0</v>
      </c>
      <c r="T19" s="41">
        <f t="shared" si="18"/>
        <v>0</v>
      </c>
      <c r="U19" s="41">
        <f t="shared" si="18"/>
        <v>0</v>
      </c>
      <c r="V19" s="41">
        <f t="shared" si="18"/>
        <v>0</v>
      </c>
      <c r="W19" s="41">
        <f t="shared" si="18"/>
        <v>0</v>
      </c>
      <c r="X19" s="41">
        <f t="shared" si="18"/>
        <v>0</v>
      </c>
      <c r="Y19" s="41">
        <f t="shared" si="18"/>
        <v>0</v>
      </c>
      <c r="Z19" s="41">
        <f t="shared" si="18"/>
        <v>0</v>
      </c>
      <c r="AA19" s="41">
        <f t="shared" si="18"/>
        <v>0</v>
      </c>
      <c r="AB19" s="41">
        <f t="shared" si="18"/>
        <v>300</v>
      </c>
      <c r="AC19" s="41">
        <f t="shared" si="18"/>
        <v>0</v>
      </c>
      <c r="AD19" s="41">
        <f t="shared" si="18"/>
        <v>0</v>
      </c>
      <c r="AE19" s="41">
        <v>0</v>
      </c>
      <c r="AF19" s="41">
        <f t="shared" si="18"/>
        <v>0</v>
      </c>
      <c r="AG19" s="41">
        <v>0</v>
      </c>
      <c r="AH19" s="42"/>
      <c r="AI19" s="32"/>
    </row>
    <row r="20" spans="1:35" s="28" customFormat="1" ht="64.95" customHeight="1" x14ac:dyDescent="0.3">
      <c r="A20" s="146"/>
      <c r="B20" s="170"/>
      <c r="C20" s="43" t="s">
        <v>35</v>
      </c>
      <c r="D20" s="44">
        <f>SUM(J20,L20,N20,P20,R20,T20,V20,X20,Z20,AB20,AD20,AF20)</f>
        <v>300</v>
      </c>
      <c r="E20" s="44">
        <f>J20</f>
        <v>0</v>
      </c>
      <c r="F20" s="44">
        <f>G20</f>
        <v>0</v>
      </c>
      <c r="G20" s="44">
        <f>SUM(K20,M20,O20,Q20,S20,U20,W20,Y20,AA20,AC20,AE20,AG20)</f>
        <v>0</v>
      </c>
      <c r="H20" s="45">
        <f t="shared" si="9"/>
        <v>0</v>
      </c>
      <c r="I20" s="45">
        <f t="shared" si="10"/>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300</v>
      </c>
      <c r="AC20" s="46">
        <v>0</v>
      </c>
      <c r="AD20" s="46">
        <v>0</v>
      </c>
      <c r="AE20" s="46">
        <v>0</v>
      </c>
      <c r="AF20" s="46">
        <v>0</v>
      </c>
      <c r="AG20" s="46">
        <v>0</v>
      </c>
      <c r="AH20" s="37"/>
      <c r="AI20" s="38"/>
    </row>
    <row r="21" spans="1:35" s="28" customFormat="1" ht="29.25" customHeight="1" x14ac:dyDescent="0.3">
      <c r="A21" s="107" t="s">
        <v>65</v>
      </c>
      <c r="B21" s="134" t="s">
        <v>40</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6"/>
      <c r="AH21" s="37"/>
      <c r="AI21" s="38"/>
    </row>
    <row r="22" spans="1:35" s="33" customFormat="1" ht="55.5" customHeight="1" x14ac:dyDescent="0.3">
      <c r="A22" s="145" t="s">
        <v>41</v>
      </c>
      <c r="B22" s="147" t="s">
        <v>42</v>
      </c>
      <c r="C22" s="39" t="s">
        <v>29</v>
      </c>
      <c r="D22" s="40">
        <f>D23</f>
        <v>1717</v>
      </c>
      <c r="E22" s="40">
        <f>E23</f>
        <v>0</v>
      </c>
      <c r="F22" s="40">
        <f t="shared" ref="F22:G22" si="19">F23</f>
        <v>0</v>
      </c>
      <c r="G22" s="40">
        <f t="shared" si="19"/>
        <v>0</v>
      </c>
      <c r="H22" s="41">
        <f t="shared" si="9"/>
        <v>0</v>
      </c>
      <c r="I22" s="41">
        <f t="shared" si="10"/>
        <v>0</v>
      </c>
      <c r="J22" s="41">
        <f>J23</f>
        <v>0</v>
      </c>
      <c r="K22" s="41">
        <f t="shared" ref="K22:AG22" si="20">K23</f>
        <v>0</v>
      </c>
      <c r="L22" s="41">
        <f t="shared" si="20"/>
        <v>0</v>
      </c>
      <c r="M22" s="41">
        <v>0</v>
      </c>
      <c r="N22" s="41">
        <f t="shared" si="20"/>
        <v>0</v>
      </c>
      <c r="O22" s="41">
        <f t="shared" si="20"/>
        <v>0</v>
      </c>
      <c r="P22" s="41">
        <f t="shared" si="20"/>
        <v>0</v>
      </c>
      <c r="Q22" s="41">
        <f t="shared" si="20"/>
        <v>0</v>
      </c>
      <c r="R22" s="41">
        <f t="shared" si="20"/>
        <v>0</v>
      </c>
      <c r="S22" s="41">
        <f t="shared" si="20"/>
        <v>0</v>
      </c>
      <c r="T22" s="41">
        <f t="shared" si="20"/>
        <v>0</v>
      </c>
      <c r="U22" s="41">
        <f t="shared" si="20"/>
        <v>0</v>
      </c>
      <c r="V22" s="41">
        <f t="shared" si="20"/>
        <v>0</v>
      </c>
      <c r="W22" s="41">
        <f t="shared" si="20"/>
        <v>0</v>
      </c>
      <c r="X22" s="41">
        <f t="shared" si="20"/>
        <v>1617</v>
      </c>
      <c r="Y22" s="41">
        <f t="shared" si="20"/>
        <v>0</v>
      </c>
      <c r="Z22" s="41">
        <f t="shared" si="20"/>
        <v>0</v>
      </c>
      <c r="AA22" s="41">
        <f t="shared" si="20"/>
        <v>0</v>
      </c>
      <c r="AB22" s="41">
        <f t="shared" si="20"/>
        <v>0</v>
      </c>
      <c r="AC22" s="41">
        <f t="shared" si="20"/>
        <v>0</v>
      </c>
      <c r="AD22" s="41">
        <f t="shared" si="20"/>
        <v>0</v>
      </c>
      <c r="AE22" s="41">
        <f t="shared" si="20"/>
        <v>0</v>
      </c>
      <c r="AF22" s="41">
        <f t="shared" si="20"/>
        <v>100</v>
      </c>
      <c r="AG22" s="41">
        <f t="shared" si="20"/>
        <v>0</v>
      </c>
      <c r="AH22" s="31"/>
      <c r="AI22" s="32"/>
    </row>
    <row r="23" spans="1:35" s="28" customFormat="1" ht="118.5" customHeight="1" x14ac:dyDescent="0.3">
      <c r="A23" s="146"/>
      <c r="B23" s="148"/>
      <c r="C23" s="43" t="s">
        <v>35</v>
      </c>
      <c r="D23" s="44">
        <f>SUM(J23,L23,N23,P23,R23,T23,V23,X23,Z23,AB23,AD23,AF23)</f>
        <v>1717</v>
      </c>
      <c r="E23" s="46">
        <f>J23</f>
        <v>0</v>
      </c>
      <c r="F23" s="46">
        <f>G23</f>
        <v>0</v>
      </c>
      <c r="G23" s="46">
        <f>SUM(K23,M23,O23,Q23,S23,U23,W23,Y23,AA23,AC23,AE23,AG23)</f>
        <v>0</v>
      </c>
      <c r="H23" s="45">
        <f t="shared" si="9"/>
        <v>0</v>
      </c>
      <c r="I23" s="45">
        <f t="shared" si="10"/>
        <v>0</v>
      </c>
      <c r="J23" s="46">
        <v>0</v>
      </c>
      <c r="K23" s="46">
        <v>0</v>
      </c>
      <c r="L23" s="46">
        <v>0</v>
      </c>
      <c r="M23" s="46">
        <v>0</v>
      </c>
      <c r="N23" s="46">
        <v>0</v>
      </c>
      <c r="O23" s="46">
        <v>0</v>
      </c>
      <c r="P23" s="46">
        <v>0</v>
      </c>
      <c r="Q23" s="46">
        <v>0</v>
      </c>
      <c r="R23" s="46">
        <v>0</v>
      </c>
      <c r="S23" s="46">
        <v>0</v>
      </c>
      <c r="T23" s="46">
        <v>0</v>
      </c>
      <c r="U23" s="46">
        <v>0</v>
      </c>
      <c r="V23" s="46">
        <v>0</v>
      </c>
      <c r="W23" s="46">
        <v>0</v>
      </c>
      <c r="X23" s="46">
        <v>1617</v>
      </c>
      <c r="Y23" s="46">
        <v>0</v>
      </c>
      <c r="Z23" s="46">
        <v>0</v>
      </c>
      <c r="AA23" s="46">
        <v>0</v>
      </c>
      <c r="AB23" s="46">
        <v>0</v>
      </c>
      <c r="AC23" s="46">
        <v>0</v>
      </c>
      <c r="AD23" s="46">
        <v>0</v>
      </c>
      <c r="AE23" s="46">
        <v>0</v>
      </c>
      <c r="AF23" s="46">
        <v>100</v>
      </c>
      <c r="AG23" s="46">
        <v>0</v>
      </c>
      <c r="AH23" s="37"/>
      <c r="AI23" s="38"/>
    </row>
    <row r="24" spans="1:35" s="28" customFormat="1" ht="27.6" customHeight="1" x14ac:dyDescent="0.3">
      <c r="A24" s="107" t="s">
        <v>66</v>
      </c>
      <c r="B24" s="134" t="s">
        <v>43</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6"/>
      <c r="AH24" s="37"/>
      <c r="AI24" s="38"/>
    </row>
    <row r="25" spans="1:35" s="52" customFormat="1" ht="55.5" customHeight="1" x14ac:dyDescent="0.3">
      <c r="A25" s="149" t="s">
        <v>44</v>
      </c>
      <c r="B25" s="151" t="s">
        <v>45</v>
      </c>
      <c r="C25" s="48" t="s">
        <v>29</v>
      </c>
      <c r="D25" s="49">
        <f>D26</f>
        <v>21047.600000000002</v>
      </c>
      <c r="E25" s="49">
        <f t="shared" ref="E25:G25" si="21">E26</f>
        <v>13004.191999999999</v>
      </c>
      <c r="F25" s="49">
        <f>F26</f>
        <v>10391.434999999999</v>
      </c>
      <c r="G25" s="49">
        <f t="shared" si="21"/>
        <v>10391.434999999999</v>
      </c>
      <c r="H25" s="49">
        <f t="shared" ref="H25:H28" si="22">IFERROR(G25/D25*100,0)</f>
        <v>49.371115946711257</v>
      </c>
      <c r="I25" s="49">
        <f t="shared" ref="I25:I28" si="23">IFERROR(G25/E25*100,0)</f>
        <v>79.908348015778301</v>
      </c>
      <c r="J25" s="49">
        <f>J26</f>
        <v>1866.076</v>
      </c>
      <c r="K25" s="49">
        <f t="shared" ref="K25:AF25" si="24">K26</f>
        <v>781.47500000000002</v>
      </c>
      <c r="L25" s="49">
        <f t="shared" si="24"/>
        <v>1528.9869999999999</v>
      </c>
      <c r="M25" s="49">
        <f t="shared" si="24"/>
        <v>1467.075</v>
      </c>
      <c r="N25" s="49">
        <f t="shared" si="24"/>
        <v>1654.2459999999999</v>
      </c>
      <c r="O25" s="49">
        <f t="shared" si="24"/>
        <v>1577.4749999999999</v>
      </c>
      <c r="P25" s="49">
        <f t="shared" si="24"/>
        <v>1733.8909999999998</v>
      </c>
      <c r="Q25" s="49">
        <f t="shared" si="24"/>
        <v>1689.875</v>
      </c>
      <c r="R25" s="49">
        <f t="shared" si="24"/>
        <v>1759.73</v>
      </c>
      <c r="S25" s="49">
        <f t="shared" si="24"/>
        <v>1397.2649999999999</v>
      </c>
      <c r="T25" s="49">
        <f t="shared" si="24"/>
        <v>2354.8220000000001</v>
      </c>
      <c r="U25" s="49">
        <f t="shared" si="24"/>
        <v>1745.2249999999999</v>
      </c>
      <c r="V25" s="49">
        <f t="shared" si="24"/>
        <v>2106.44</v>
      </c>
      <c r="W25" s="49">
        <f t="shared" si="24"/>
        <v>1733.0449999999998</v>
      </c>
      <c r="X25" s="49">
        <f t="shared" si="24"/>
        <v>1746.914</v>
      </c>
      <c r="Y25" s="49">
        <f t="shared" si="24"/>
        <v>0</v>
      </c>
      <c r="Z25" s="49">
        <f t="shared" si="24"/>
        <v>1555.2139999999999</v>
      </c>
      <c r="AA25" s="49">
        <f t="shared" si="24"/>
        <v>0</v>
      </c>
      <c r="AB25" s="49">
        <f t="shared" si="24"/>
        <v>1563.415</v>
      </c>
      <c r="AC25" s="49">
        <f t="shared" si="24"/>
        <v>0</v>
      </c>
      <c r="AD25" s="49">
        <f t="shared" si="24"/>
        <v>1555.9849999999999</v>
      </c>
      <c r="AE25" s="49">
        <f t="shared" si="24"/>
        <v>0</v>
      </c>
      <c r="AF25" s="49">
        <f t="shared" si="24"/>
        <v>1621.8799999999999</v>
      </c>
      <c r="AG25" s="49">
        <v>0</v>
      </c>
      <c r="AH25" s="50"/>
      <c r="AI25" s="51"/>
    </row>
    <row r="26" spans="1:35" s="58" customFormat="1" ht="69" customHeight="1" x14ac:dyDescent="0.3">
      <c r="A26" s="150"/>
      <c r="B26" s="152"/>
      <c r="C26" s="53" t="s">
        <v>35</v>
      </c>
      <c r="D26" s="54">
        <f>J26+L26+N26+P26+R26+T26+V26+X26+Z26+AB26+AD26+AF26</f>
        <v>21047.600000000002</v>
      </c>
      <c r="E26" s="54">
        <f>E27+E28</f>
        <v>13004.191999999999</v>
      </c>
      <c r="F26" s="54">
        <f>F27+F28</f>
        <v>10391.434999999999</v>
      </c>
      <c r="G26" s="54">
        <f>K26+M26+O26+Q26+S26+U26+W26+Y26+AA26+AC26+AE26+AG26</f>
        <v>10391.434999999999</v>
      </c>
      <c r="H26" s="54">
        <f t="shared" si="22"/>
        <v>49.371115946711257</v>
      </c>
      <c r="I26" s="54">
        <f t="shared" si="23"/>
        <v>79.908348015778301</v>
      </c>
      <c r="J26" s="55">
        <f>J27+J28</f>
        <v>1866.076</v>
      </c>
      <c r="K26" s="55">
        <f t="shared" ref="K26:AE26" si="25">K27+K28</f>
        <v>781.47500000000002</v>
      </c>
      <c r="L26" s="55">
        <f t="shared" si="25"/>
        <v>1528.9869999999999</v>
      </c>
      <c r="M26" s="55">
        <f t="shared" si="25"/>
        <v>1467.075</v>
      </c>
      <c r="N26" s="55">
        <f t="shared" si="25"/>
        <v>1654.2459999999999</v>
      </c>
      <c r="O26" s="55">
        <f t="shared" si="25"/>
        <v>1577.4749999999999</v>
      </c>
      <c r="P26" s="55">
        <f t="shared" si="25"/>
        <v>1733.8909999999998</v>
      </c>
      <c r="Q26" s="55">
        <f t="shared" si="25"/>
        <v>1689.875</v>
      </c>
      <c r="R26" s="55">
        <f t="shared" si="25"/>
        <v>1759.73</v>
      </c>
      <c r="S26" s="55">
        <f t="shared" si="25"/>
        <v>1397.2649999999999</v>
      </c>
      <c r="T26" s="55">
        <f t="shared" si="25"/>
        <v>2354.8220000000001</v>
      </c>
      <c r="U26" s="55">
        <f t="shared" si="25"/>
        <v>1745.2249999999999</v>
      </c>
      <c r="V26" s="55">
        <f t="shared" si="25"/>
        <v>2106.44</v>
      </c>
      <c r="W26" s="55">
        <f t="shared" si="25"/>
        <v>1733.0449999999998</v>
      </c>
      <c r="X26" s="55">
        <f>X27+X28</f>
        <v>1746.914</v>
      </c>
      <c r="Y26" s="55">
        <f t="shared" si="25"/>
        <v>0</v>
      </c>
      <c r="Z26" s="55">
        <f>Z27+Z28</f>
        <v>1555.2139999999999</v>
      </c>
      <c r="AA26" s="55">
        <f t="shared" si="25"/>
        <v>0</v>
      </c>
      <c r="AB26" s="55">
        <f>AB27+AB28</f>
        <v>1563.415</v>
      </c>
      <c r="AC26" s="55">
        <f t="shared" si="25"/>
        <v>0</v>
      </c>
      <c r="AD26" s="55">
        <f>AD27+AD28</f>
        <v>1555.9849999999999</v>
      </c>
      <c r="AE26" s="55">
        <f t="shared" si="25"/>
        <v>0</v>
      </c>
      <c r="AF26" s="55">
        <f>AF27+AF28</f>
        <v>1621.8799999999999</v>
      </c>
      <c r="AG26" s="55">
        <v>0</v>
      </c>
      <c r="AH26" s="56"/>
      <c r="AI26" s="57"/>
    </row>
    <row r="27" spans="1:35" s="58" customFormat="1" ht="95.4" customHeight="1" x14ac:dyDescent="0.3">
      <c r="A27" s="59"/>
      <c r="B27" s="114" t="s">
        <v>69</v>
      </c>
      <c r="C27" s="53" t="s">
        <v>35</v>
      </c>
      <c r="D27" s="55">
        <f>J27+L27+N27+P27+R27+T27+V27+X27+Z27+AB27+AD27+AF27</f>
        <v>2030.5999999999997</v>
      </c>
      <c r="E27" s="55">
        <f>J27+L27+N27+P27+R27+T27+V27</f>
        <v>1307.2249999999999</v>
      </c>
      <c r="F27" s="55">
        <f>K27+M27+O27+Q27+S27+U27+W27+Y27+AA27+AC27+AE27+AG27</f>
        <v>1307.2249999999999</v>
      </c>
      <c r="G27" s="55">
        <f>K27+M27+O27+Q27+S27+U27+W27+Y27+AA27+AC27+AE27+AG27</f>
        <v>1307.2249999999999</v>
      </c>
      <c r="H27" s="55">
        <f t="shared" si="22"/>
        <v>64.376292721363143</v>
      </c>
      <c r="I27" s="55">
        <f t="shared" si="23"/>
        <v>100</v>
      </c>
      <c r="J27" s="55">
        <v>335.17500000000001</v>
      </c>
      <c r="K27" s="55">
        <v>335.17500000000001</v>
      </c>
      <c r="L27" s="55">
        <v>147.09</v>
      </c>
      <c r="M27" s="55">
        <v>144.67500000000001</v>
      </c>
      <c r="N27" s="55">
        <v>147.09</v>
      </c>
      <c r="O27" s="55">
        <v>144.67500000000001</v>
      </c>
      <c r="P27" s="55">
        <v>147.09</v>
      </c>
      <c r="Q27" s="55">
        <v>144.67500000000001</v>
      </c>
      <c r="R27" s="55">
        <v>241.43</v>
      </c>
      <c r="S27" s="55">
        <v>248.67500000000001</v>
      </c>
      <c r="T27" s="55">
        <v>144.67500000000001</v>
      </c>
      <c r="U27" s="55">
        <v>144.67500000000001</v>
      </c>
      <c r="V27" s="55">
        <v>144.67500000000001</v>
      </c>
      <c r="W27" s="55">
        <v>144.67500000000001</v>
      </c>
      <c r="X27" s="55">
        <v>144.67500000000001</v>
      </c>
      <c r="Y27" s="55"/>
      <c r="Z27" s="55">
        <v>144.67500000000001</v>
      </c>
      <c r="AA27" s="55"/>
      <c r="AB27" s="55">
        <v>144.67500000000001</v>
      </c>
      <c r="AC27" s="55"/>
      <c r="AD27" s="55">
        <v>144.67500000000001</v>
      </c>
      <c r="AE27" s="55"/>
      <c r="AF27" s="55">
        <v>144.67500000000001</v>
      </c>
      <c r="AG27" s="55"/>
      <c r="AH27" s="60"/>
      <c r="AI27" s="57"/>
    </row>
    <row r="28" spans="1:35" s="58" customFormat="1" ht="135" customHeight="1" x14ac:dyDescent="0.3">
      <c r="A28" s="59"/>
      <c r="B28" s="114" t="s">
        <v>72</v>
      </c>
      <c r="C28" s="102" t="s">
        <v>35</v>
      </c>
      <c r="D28" s="61">
        <f>J28+L28+N28+P28+R28+T28+V28+X28+Z28+AB28+AD28+AF28</f>
        <v>19017</v>
      </c>
      <c r="E28" s="61">
        <f>J28+L28+N28+P28+R28+T28+V28</f>
        <v>11696.966999999999</v>
      </c>
      <c r="F28" s="61">
        <f>K28+M28+O28+Q28+S28+U28+W28+Y28+AA28+AC28+AE28+AG28</f>
        <v>9084.2099999999991</v>
      </c>
      <c r="G28" s="61">
        <f>K28+M28+O28+Q28+S28+U28+W28+Y28+AA28+AC28+AE28+AG28</f>
        <v>9084.2099999999991</v>
      </c>
      <c r="H28" s="61">
        <f t="shared" si="22"/>
        <v>47.768890992270066</v>
      </c>
      <c r="I28" s="61">
        <f t="shared" si="23"/>
        <v>77.662953139903706</v>
      </c>
      <c r="J28" s="61">
        <v>1530.9010000000001</v>
      </c>
      <c r="K28" s="61">
        <v>446.3</v>
      </c>
      <c r="L28" s="61">
        <v>1381.8969999999999</v>
      </c>
      <c r="M28" s="61">
        <v>1322.4</v>
      </c>
      <c r="N28" s="61">
        <v>1507.1559999999999</v>
      </c>
      <c r="O28" s="61">
        <v>1432.8</v>
      </c>
      <c r="P28" s="61">
        <v>1586.8009999999999</v>
      </c>
      <c r="Q28" s="61">
        <v>1545.2</v>
      </c>
      <c r="R28" s="36">
        <v>1518.3</v>
      </c>
      <c r="S28" s="61">
        <v>1148.5899999999999</v>
      </c>
      <c r="T28" s="61">
        <v>2210.1469999999999</v>
      </c>
      <c r="U28" s="61">
        <v>1600.55</v>
      </c>
      <c r="V28" s="61">
        <v>1961.7650000000001</v>
      </c>
      <c r="W28" s="61">
        <v>1588.37</v>
      </c>
      <c r="X28" s="61">
        <v>1602.239</v>
      </c>
      <c r="Y28" s="61"/>
      <c r="Z28" s="61">
        <v>1410.539</v>
      </c>
      <c r="AA28" s="61"/>
      <c r="AB28" s="61">
        <v>1418.74</v>
      </c>
      <c r="AC28" s="61"/>
      <c r="AD28" s="61">
        <v>1411.31</v>
      </c>
      <c r="AE28" s="61"/>
      <c r="AF28" s="61">
        <v>1477.2049999999999</v>
      </c>
      <c r="AG28" s="61"/>
      <c r="AH28" s="56" t="s">
        <v>82</v>
      </c>
      <c r="AI28" s="57"/>
    </row>
    <row r="29" spans="1:35" s="28" customFormat="1" ht="27.75" customHeight="1" x14ac:dyDescent="0.3">
      <c r="A29" s="117" t="s">
        <v>64</v>
      </c>
      <c r="B29" s="153" t="s">
        <v>46</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5"/>
      <c r="AH29" s="118"/>
      <c r="AI29" s="38"/>
    </row>
    <row r="30" spans="1:35" s="28" customFormat="1" ht="28.5" customHeight="1" x14ac:dyDescent="0.3">
      <c r="A30" s="119" t="s">
        <v>60</v>
      </c>
      <c r="B30" s="164" t="s">
        <v>62</v>
      </c>
      <c r="C30" s="120" t="s">
        <v>29</v>
      </c>
      <c r="D30" s="121">
        <f>D31+D32</f>
        <v>890.15</v>
      </c>
      <c r="E30" s="121">
        <f>E31+E32</f>
        <v>762.65</v>
      </c>
      <c r="F30" s="121">
        <f t="shared" ref="F30:G30" si="26">F32+F31</f>
        <v>759.04699999999991</v>
      </c>
      <c r="G30" s="121">
        <f t="shared" si="26"/>
        <v>759.04699999999991</v>
      </c>
      <c r="H30" s="121">
        <f t="shared" ref="H30" si="27">IFERROR(G30/D30*100,0)</f>
        <v>85.271808122226574</v>
      </c>
      <c r="I30" s="121">
        <f t="shared" ref="I30" si="28">IFERROR(G30/E30*100,0)</f>
        <v>99.527568347210376</v>
      </c>
      <c r="J30" s="122">
        <v>0</v>
      </c>
      <c r="K30" s="122">
        <v>0</v>
      </c>
      <c r="L30" s="122">
        <v>0</v>
      </c>
      <c r="M30" s="122">
        <v>0</v>
      </c>
      <c r="N30" s="122">
        <v>0</v>
      </c>
      <c r="O30" s="122">
        <v>0</v>
      </c>
      <c r="P30" s="122">
        <v>0</v>
      </c>
      <c r="Q30" s="122">
        <v>0</v>
      </c>
      <c r="R30" s="122">
        <v>0</v>
      </c>
      <c r="S30" s="122">
        <v>0</v>
      </c>
      <c r="T30" s="122">
        <v>0</v>
      </c>
      <c r="U30" s="122">
        <v>0</v>
      </c>
      <c r="V30" s="122">
        <f>V31+V32</f>
        <v>762.65</v>
      </c>
      <c r="W30" s="122">
        <f>W31+W32</f>
        <v>759.04699999999991</v>
      </c>
      <c r="X30" s="122">
        <v>0</v>
      </c>
      <c r="Y30" s="122">
        <v>0</v>
      </c>
      <c r="Z30" s="122">
        <v>0</v>
      </c>
      <c r="AA30" s="122">
        <v>0</v>
      </c>
      <c r="AB30" s="122">
        <v>0</v>
      </c>
      <c r="AC30" s="122">
        <v>0</v>
      </c>
      <c r="AD30" s="122">
        <v>0</v>
      </c>
      <c r="AE30" s="122">
        <v>0</v>
      </c>
      <c r="AF30" s="122">
        <v>0</v>
      </c>
      <c r="AG30" s="122">
        <v>0</v>
      </c>
      <c r="AH30" s="123"/>
      <c r="AI30" s="38"/>
    </row>
    <row r="31" spans="1:35" s="25" customFormat="1" ht="34.200000000000003" customHeight="1" x14ac:dyDescent="0.3">
      <c r="A31" s="124"/>
      <c r="B31" s="165"/>
      <c r="C31" s="125" t="s">
        <v>61</v>
      </c>
      <c r="D31" s="126">
        <v>623</v>
      </c>
      <c r="E31" s="126">
        <f>J31+L31+N31+P31+R31+T31+V31</f>
        <v>534.41300000000001</v>
      </c>
      <c r="F31" s="126">
        <f>G31</f>
        <v>530.80999999999995</v>
      </c>
      <c r="G31" s="126">
        <f>SUM(K31,M31,O31,Q31,S31,U31,W31,Y31,AA31,AC31,AE31,AG31)</f>
        <v>530.80999999999995</v>
      </c>
      <c r="H31" s="126">
        <f>IFERROR(G31/D31*100,0)</f>
        <v>85.202247191011224</v>
      </c>
      <c r="I31" s="126">
        <f>IFERROR(G31/E31*100,0)</f>
        <v>99.325802328910399</v>
      </c>
      <c r="J31" s="122">
        <v>0</v>
      </c>
      <c r="K31" s="122">
        <v>0</v>
      </c>
      <c r="L31" s="122">
        <v>0</v>
      </c>
      <c r="M31" s="122">
        <v>0</v>
      </c>
      <c r="N31" s="122">
        <v>0</v>
      </c>
      <c r="O31" s="122">
        <v>0</v>
      </c>
      <c r="P31" s="122">
        <v>0</v>
      </c>
      <c r="Q31" s="122">
        <v>0</v>
      </c>
      <c r="R31" s="122">
        <v>0</v>
      </c>
      <c r="S31" s="122">
        <v>0</v>
      </c>
      <c r="T31" s="122">
        <v>0</v>
      </c>
      <c r="U31" s="122">
        <v>0</v>
      </c>
      <c r="V31" s="127">
        <v>534.41300000000001</v>
      </c>
      <c r="W31" s="127">
        <v>530.80999999999995</v>
      </c>
      <c r="X31" s="122">
        <v>0</v>
      </c>
      <c r="Y31" s="122">
        <v>0</v>
      </c>
      <c r="Z31" s="122">
        <v>88.587000000000003</v>
      </c>
      <c r="AA31" s="122">
        <v>0</v>
      </c>
      <c r="AB31" s="122">
        <v>0</v>
      </c>
      <c r="AC31" s="122">
        <v>0</v>
      </c>
      <c r="AD31" s="122">
        <v>0</v>
      </c>
      <c r="AE31" s="122">
        <v>0</v>
      </c>
      <c r="AF31" s="122">
        <v>0</v>
      </c>
      <c r="AG31" s="122">
        <v>0</v>
      </c>
      <c r="AH31" s="123"/>
      <c r="AI31" s="66"/>
    </row>
    <row r="32" spans="1:35" s="25" customFormat="1" ht="59.25" customHeight="1" x14ac:dyDescent="0.3">
      <c r="A32" s="128"/>
      <c r="B32" s="166"/>
      <c r="C32" s="125" t="s">
        <v>35</v>
      </c>
      <c r="D32" s="126">
        <v>267.14999999999998</v>
      </c>
      <c r="E32" s="126">
        <f>J32+L32+N32+P32+R32+T32+V32</f>
        <v>228.23699999999999</v>
      </c>
      <c r="F32" s="126">
        <f>G32</f>
        <v>228.23699999999999</v>
      </c>
      <c r="G32" s="126">
        <f>SUM(K32,M32,O32,Q32,S32,U32,W32,Y32,AA32,AC32,AE32,AG32)</f>
        <v>228.23699999999999</v>
      </c>
      <c r="H32" s="126">
        <f>IFERROR(G32/D32*100,0)</f>
        <v>85.434025828186421</v>
      </c>
      <c r="I32" s="126">
        <f>IFERROR(G32/E32*100,0)</f>
        <v>100</v>
      </c>
      <c r="J32" s="122">
        <v>0</v>
      </c>
      <c r="K32" s="122">
        <v>0</v>
      </c>
      <c r="L32" s="122">
        <v>0</v>
      </c>
      <c r="M32" s="122">
        <v>0</v>
      </c>
      <c r="N32" s="122">
        <v>0</v>
      </c>
      <c r="O32" s="122">
        <v>0</v>
      </c>
      <c r="P32" s="122">
        <v>0</v>
      </c>
      <c r="Q32" s="122">
        <v>0</v>
      </c>
      <c r="R32" s="122">
        <v>0</v>
      </c>
      <c r="S32" s="122">
        <v>0</v>
      </c>
      <c r="T32" s="122">
        <v>0</v>
      </c>
      <c r="U32" s="122">
        <v>0</v>
      </c>
      <c r="V32" s="127">
        <v>228.23699999999999</v>
      </c>
      <c r="W32" s="127">
        <v>228.23699999999999</v>
      </c>
      <c r="X32" s="122">
        <v>0</v>
      </c>
      <c r="Y32" s="122">
        <v>0</v>
      </c>
      <c r="Z32" s="122">
        <v>38.912999999999997</v>
      </c>
      <c r="AA32" s="122">
        <v>0</v>
      </c>
      <c r="AB32" s="122">
        <v>0</v>
      </c>
      <c r="AC32" s="122">
        <v>0</v>
      </c>
      <c r="AD32" s="122">
        <v>0</v>
      </c>
      <c r="AE32" s="122">
        <v>0</v>
      </c>
      <c r="AF32" s="122">
        <v>0</v>
      </c>
      <c r="AG32" s="122">
        <v>0</v>
      </c>
      <c r="AH32" s="123"/>
      <c r="AI32" s="66"/>
    </row>
    <row r="33" spans="1:35" s="28" customFormat="1" ht="28.5" customHeight="1" x14ac:dyDescent="0.3">
      <c r="A33" s="62" t="s">
        <v>47</v>
      </c>
      <c r="B33" s="151" t="s">
        <v>48</v>
      </c>
      <c r="C33" s="29" t="s">
        <v>29</v>
      </c>
      <c r="D33" s="30">
        <f>D36+D38+D48+D51</f>
        <v>67202.790999999997</v>
      </c>
      <c r="E33" s="30">
        <f>E35+E34</f>
        <v>41071.546000000002</v>
      </c>
      <c r="F33" s="30">
        <f t="shared" ref="F33:G33" si="29">F35+F34</f>
        <v>41268.620000000003</v>
      </c>
      <c r="G33" s="30">
        <f t="shared" si="29"/>
        <v>41268.620000000003</v>
      </c>
      <c r="H33" s="30">
        <f t="shared" si="9"/>
        <v>61.409086417259076</v>
      </c>
      <c r="I33" s="30">
        <f t="shared" si="10"/>
        <v>100.47983097592675</v>
      </c>
      <c r="J33" s="63">
        <f>J35+J34</f>
        <v>11639.494000000001</v>
      </c>
      <c r="K33" s="63">
        <f t="shared" ref="K33:AF33" si="30">K35+K34</f>
        <v>8470.6939999999995</v>
      </c>
      <c r="L33" s="63">
        <f>L35+L34</f>
        <v>8075.1729999999998</v>
      </c>
      <c r="M33" s="63">
        <f t="shared" si="30"/>
        <v>7591.3729999999996</v>
      </c>
      <c r="N33" s="63">
        <f t="shared" si="30"/>
        <v>5362.3419999999996</v>
      </c>
      <c r="O33" s="63">
        <f t="shared" si="30"/>
        <v>5362.3419999999996</v>
      </c>
      <c r="P33" s="63">
        <f t="shared" si="30"/>
        <v>5424.9930000000004</v>
      </c>
      <c r="Q33" s="63">
        <f t="shared" si="30"/>
        <v>5209.9949999999999</v>
      </c>
      <c r="R33" s="63">
        <f>R35+R34</f>
        <v>5100.402</v>
      </c>
      <c r="S33" s="63">
        <f t="shared" si="30"/>
        <v>4200.4049999999997</v>
      </c>
      <c r="T33" s="63">
        <f t="shared" si="30"/>
        <v>5469.1419999999998</v>
      </c>
      <c r="U33" s="63">
        <f t="shared" si="30"/>
        <v>5469.1419999999998</v>
      </c>
      <c r="V33" s="63">
        <f t="shared" si="30"/>
        <v>4964.67</v>
      </c>
      <c r="W33" s="63">
        <f>W34</f>
        <v>4964.6689999999999</v>
      </c>
      <c r="X33" s="63">
        <f t="shared" si="30"/>
        <v>4008.9119999999998</v>
      </c>
      <c r="Y33" s="63"/>
      <c r="Z33" s="63">
        <f t="shared" si="30"/>
        <v>3999.5320000000002</v>
      </c>
      <c r="AA33" s="63"/>
      <c r="AB33" s="63">
        <f t="shared" si="30"/>
        <v>4345.8180000000002</v>
      </c>
      <c r="AC33" s="63"/>
      <c r="AD33" s="63">
        <f t="shared" si="30"/>
        <v>4279.0950000000003</v>
      </c>
      <c r="AE33" s="63"/>
      <c r="AF33" s="63">
        <f t="shared" si="30"/>
        <v>4239.2179999999998</v>
      </c>
      <c r="AG33" s="63"/>
      <c r="AH33" s="64"/>
      <c r="AI33" s="38"/>
    </row>
    <row r="34" spans="1:35" s="25" customFormat="1" ht="34.200000000000003" customHeight="1" x14ac:dyDescent="0.3">
      <c r="A34" s="65"/>
      <c r="B34" s="152"/>
      <c r="C34" s="34" t="s">
        <v>35</v>
      </c>
      <c r="D34" s="35">
        <f>D37+D39+D49+D52</f>
        <v>66722.391000000003</v>
      </c>
      <c r="E34" s="35">
        <f>J34+L34+N34+P34+R34+T34</f>
        <v>40591.146000000001</v>
      </c>
      <c r="F34" s="35">
        <f>G34</f>
        <v>41268.620000000003</v>
      </c>
      <c r="G34" s="35">
        <f>SUM(K34,M34,O34,Q34,S34,U34,W34,Y34,AA34,AC34,AE34,AG34)</f>
        <v>41268.620000000003</v>
      </c>
      <c r="H34" s="35">
        <f>IFERROR(G34/D34*100,0)</f>
        <v>61.851230721033367</v>
      </c>
      <c r="I34" s="35">
        <f>IFERROR(G34/E34*100,0)</f>
        <v>101.66901915013685</v>
      </c>
      <c r="J34" s="36">
        <f>J37+J39+J49+J5+J52</f>
        <v>11639.494000000001</v>
      </c>
      <c r="K34" s="36">
        <f>K37+K41+K49+K52</f>
        <v>8470.6939999999995</v>
      </c>
      <c r="L34" s="36">
        <f>L37+L39+L49+L54</f>
        <v>7594.7730000000001</v>
      </c>
      <c r="M34" s="36">
        <f>M37+M41+M49+M52</f>
        <v>7591.3729999999996</v>
      </c>
      <c r="N34" s="36">
        <f>N37+N39+N49+N54</f>
        <v>5362.3419999999996</v>
      </c>
      <c r="O34" s="36">
        <f>O37+O41+O49+O52</f>
        <v>5362.3419999999996</v>
      </c>
      <c r="P34" s="36">
        <f>P37+P39+P49+P54</f>
        <v>5424.9930000000004</v>
      </c>
      <c r="Q34" s="36">
        <f>Q37+Q41+Q49+Q52</f>
        <v>5209.9949999999999</v>
      </c>
      <c r="R34" s="36">
        <f>R37+R39+R49+R54</f>
        <v>5100.402</v>
      </c>
      <c r="S34" s="36">
        <f>S37+S41+S49+S52</f>
        <v>4200.4049999999997</v>
      </c>
      <c r="T34" s="36">
        <f>T37+T39+T49+T54</f>
        <v>5469.1419999999998</v>
      </c>
      <c r="U34" s="36">
        <f>U37+U41+U49+U52</f>
        <v>5469.1419999999998</v>
      </c>
      <c r="V34" s="36">
        <f>V37+V39+V49+V54</f>
        <v>4964.67</v>
      </c>
      <c r="W34" s="36">
        <f>W37+W41+W43+W45+W47+W49+W54+W56</f>
        <v>4964.6689999999999</v>
      </c>
      <c r="X34" s="36">
        <f>X37+X39+X49+X54</f>
        <v>4008.9119999999998</v>
      </c>
      <c r="Y34" s="36"/>
      <c r="Z34" s="36">
        <f>Z37+Z39+Z49+Z54</f>
        <v>3999.5320000000002</v>
      </c>
      <c r="AA34" s="36"/>
      <c r="AB34" s="36">
        <f>AB37+AB39+AB49+AB54</f>
        <v>4345.8180000000002</v>
      </c>
      <c r="AC34" s="36"/>
      <c r="AD34" s="36">
        <f>AD37+AD39+AD49+AD54</f>
        <v>4279.0950000000003</v>
      </c>
      <c r="AE34" s="36"/>
      <c r="AF34" s="36">
        <f>AF37+AF39+AF49+AF54</f>
        <v>4239.2179999999998</v>
      </c>
      <c r="AG34" s="36"/>
      <c r="AH34" s="64"/>
      <c r="AI34" s="66"/>
    </row>
    <row r="35" spans="1:35" s="25" customFormat="1" ht="37.5" customHeight="1" x14ac:dyDescent="0.3">
      <c r="A35" s="67"/>
      <c r="B35" s="163"/>
      <c r="C35" s="34" t="s">
        <v>31</v>
      </c>
      <c r="D35" s="35">
        <f>SUM(J35,L35,N35,P35,R35,T35,V35,X35,Z35,AB35,AD35,AF35)</f>
        <v>480.4</v>
      </c>
      <c r="E35" s="35">
        <f>J35+L35+N35+P35+R35+T35+V35</f>
        <v>480.4</v>
      </c>
      <c r="F35" s="35">
        <f>G35</f>
        <v>0</v>
      </c>
      <c r="G35" s="35">
        <f>SUM(K35,M35,O35,Q35,S35,U35,W35,Y35,AA35,AC35,AE35,AG35)</f>
        <v>0</v>
      </c>
      <c r="H35" s="35">
        <f>IFERROR(G35/D35*100,0)</f>
        <v>0</v>
      </c>
      <c r="I35" s="35">
        <f>IFERROR(G35/E35*100,0)</f>
        <v>0</v>
      </c>
      <c r="J35" s="36">
        <f>J50</f>
        <v>0</v>
      </c>
      <c r="K35" s="36">
        <f t="shared" ref="K35:AF35" si="31">K50</f>
        <v>0</v>
      </c>
      <c r="L35" s="36">
        <f t="shared" si="31"/>
        <v>480.4</v>
      </c>
      <c r="M35" s="36">
        <v>0</v>
      </c>
      <c r="N35" s="36">
        <f t="shared" si="31"/>
        <v>0</v>
      </c>
      <c r="O35" s="36">
        <v>0</v>
      </c>
      <c r="P35" s="36">
        <f t="shared" si="31"/>
        <v>0</v>
      </c>
      <c r="Q35" s="36">
        <v>0</v>
      </c>
      <c r="R35" s="36">
        <f t="shared" si="31"/>
        <v>0</v>
      </c>
      <c r="S35" s="36">
        <v>0</v>
      </c>
      <c r="T35" s="36">
        <f t="shared" si="31"/>
        <v>0</v>
      </c>
      <c r="U35" s="36">
        <v>0</v>
      </c>
      <c r="V35" s="36">
        <f t="shared" si="31"/>
        <v>0</v>
      </c>
      <c r="W35" s="36">
        <v>0</v>
      </c>
      <c r="X35" s="36">
        <f t="shared" si="31"/>
        <v>0</v>
      </c>
      <c r="Y35" s="36"/>
      <c r="Z35" s="36">
        <f t="shared" si="31"/>
        <v>0</v>
      </c>
      <c r="AA35" s="36"/>
      <c r="AB35" s="36">
        <f t="shared" si="31"/>
        <v>0</v>
      </c>
      <c r="AC35" s="36"/>
      <c r="AD35" s="36">
        <f t="shared" si="31"/>
        <v>0</v>
      </c>
      <c r="AE35" s="36"/>
      <c r="AF35" s="36">
        <f t="shared" si="31"/>
        <v>0</v>
      </c>
      <c r="AG35" s="36"/>
      <c r="AH35" s="64"/>
      <c r="AI35" s="66"/>
    </row>
    <row r="36" spans="1:35" s="58" customFormat="1" ht="105.75" customHeight="1" x14ac:dyDescent="0.3">
      <c r="A36" s="68"/>
      <c r="B36" s="157" t="s">
        <v>77</v>
      </c>
      <c r="C36" s="69" t="s">
        <v>29</v>
      </c>
      <c r="D36" s="70">
        <f>D37</f>
        <v>824.4</v>
      </c>
      <c r="E36" s="70">
        <f>E37</f>
        <v>824.4</v>
      </c>
      <c r="F36" s="70">
        <f t="shared" ref="F36:G36" si="32">F37</f>
        <v>824.4</v>
      </c>
      <c r="G36" s="70">
        <f t="shared" si="32"/>
        <v>824.4</v>
      </c>
      <c r="H36" s="70">
        <f t="shared" ref="H36" si="33">IFERROR(G36/D36*100,0)</f>
        <v>100</v>
      </c>
      <c r="I36" s="70">
        <f t="shared" ref="I36" si="34">IFERROR(G36/E36*100,0)</f>
        <v>100</v>
      </c>
      <c r="J36" s="71">
        <f>J37</f>
        <v>36.6</v>
      </c>
      <c r="K36" s="71">
        <f t="shared" ref="K36:AF36" si="35">K37</f>
        <v>36.6</v>
      </c>
      <c r="L36" s="71">
        <f t="shared" si="35"/>
        <v>104.5</v>
      </c>
      <c r="M36" s="71">
        <f>M37</f>
        <v>104.5</v>
      </c>
      <c r="N36" s="72">
        <f t="shared" si="35"/>
        <v>660.9</v>
      </c>
      <c r="O36" s="72">
        <v>660.9</v>
      </c>
      <c r="P36" s="71">
        <f t="shared" si="35"/>
        <v>15.4</v>
      </c>
      <c r="Q36" s="71">
        <f>Q37</f>
        <v>15.4</v>
      </c>
      <c r="R36" s="72">
        <f t="shared" si="35"/>
        <v>7</v>
      </c>
      <c r="S36" s="72">
        <f>S37</f>
        <v>7</v>
      </c>
      <c r="T36" s="72">
        <f t="shared" si="35"/>
        <v>0</v>
      </c>
      <c r="U36" s="72">
        <v>0</v>
      </c>
      <c r="V36" s="72">
        <f t="shared" si="35"/>
        <v>0</v>
      </c>
      <c r="W36" s="72">
        <v>0</v>
      </c>
      <c r="X36" s="72">
        <f t="shared" si="35"/>
        <v>0</v>
      </c>
      <c r="Y36" s="72"/>
      <c r="Z36" s="72">
        <f t="shared" si="35"/>
        <v>0</v>
      </c>
      <c r="AA36" s="72"/>
      <c r="AB36" s="72">
        <f t="shared" si="35"/>
        <v>0</v>
      </c>
      <c r="AC36" s="72"/>
      <c r="AD36" s="72">
        <f t="shared" si="35"/>
        <v>0</v>
      </c>
      <c r="AE36" s="72"/>
      <c r="AF36" s="72">
        <f t="shared" si="35"/>
        <v>0</v>
      </c>
      <c r="AG36" s="73"/>
      <c r="AH36" s="74" t="s">
        <v>76</v>
      </c>
      <c r="AI36" s="57"/>
    </row>
    <row r="37" spans="1:35" s="58" customFormat="1" ht="62.4" customHeight="1" x14ac:dyDescent="0.3">
      <c r="A37" s="75"/>
      <c r="B37" s="197"/>
      <c r="C37" s="76" t="s">
        <v>35</v>
      </c>
      <c r="D37" s="77">
        <f>SUM(J37,L37,N37,P37,R37,T37,V37,X37,Z37,AB37,AD37,AF37)</f>
        <v>824.4</v>
      </c>
      <c r="E37" s="77">
        <f>J37+L37+N37+P37+R37+T37</f>
        <v>824.4</v>
      </c>
      <c r="F37" s="77">
        <f>G37</f>
        <v>824.4</v>
      </c>
      <c r="G37" s="77">
        <f>SUM(K37,M37,O37,Q37,S37,U37,W37,Y37,AA37,AC37,AE37,AG37)</f>
        <v>824.4</v>
      </c>
      <c r="H37" s="77">
        <f>IFERROR(G37/D37*100,0)</f>
        <v>100</v>
      </c>
      <c r="I37" s="77">
        <f>IFERROR(G37/E37*100,0)</f>
        <v>100</v>
      </c>
      <c r="J37" s="78">
        <v>36.6</v>
      </c>
      <c r="K37" s="78">
        <v>36.6</v>
      </c>
      <c r="L37" s="78">
        <v>104.5</v>
      </c>
      <c r="M37" s="78">
        <v>104.5</v>
      </c>
      <c r="N37" s="78">
        <v>660.9</v>
      </c>
      <c r="O37" s="78">
        <v>660.9</v>
      </c>
      <c r="P37" s="78">
        <v>15.4</v>
      </c>
      <c r="Q37" s="78">
        <v>15.4</v>
      </c>
      <c r="R37" s="78">
        <v>7</v>
      </c>
      <c r="S37" s="78">
        <v>7</v>
      </c>
      <c r="T37" s="78">
        <v>0</v>
      </c>
      <c r="U37" s="78">
        <v>0</v>
      </c>
      <c r="V37" s="78">
        <v>0</v>
      </c>
      <c r="W37" s="78">
        <v>0</v>
      </c>
      <c r="X37" s="78">
        <v>0</v>
      </c>
      <c r="Y37" s="78"/>
      <c r="Z37" s="78">
        <v>0</v>
      </c>
      <c r="AA37" s="78"/>
      <c r="AB37" s="78">
        <v>0</v>
      </c>
      <c r="AC37" s="78"/>
      <c r="AD37" s="78">
        <v>0</v>
      </c>
      <c r="AE37" s="78"/>
      <c r="AF37" s="78">
        <v>0</v>
      </c>
      <c r="AG37" s="73"/>
      <c r="AH37" s="74"/>
      <c r="AI37" s="57"/>
    </row>
    <row r="38" spans="1:35" s="58" customFormat="1" ht="195.6" customHeight="1" x14ac:dyDescent="0.3">
      <c r="A38" s="108"/>
      <c r="B38" s="157" t="s">
        <v>74</v>
      </c>
      <c r="C38" s="69" t="s">
        <v>29</v>
      </c>
      <c r="D38" s="80">
        <f t="shared" ref="D38:N38" si="36">D39</f>
        <v>7224.0969999999998</v>
      </c>
      <c r="E38" s="80">
        <f t="shared" si="36"/>
        <v>7224.0969999999998</v>
      </c>
      <c r="F38" s="80">
        <f t="shared" si="36"/>
        <v>6324.0990000000011</v>
      </c>
      <c r="G38" s="80">
        <f t="shared" si="36"/>
        <v>6324.0990000000011</v>
      </c>
      <c r="H38" s="80">
        <f t="shared" si="36"/>
        <v>87.541723207758722</v>
      </c>
      <c r="I38" s="80">
        <f t="shared" si="36"/>
        <v>87.541723207758722</v>
      </c>
      <c r="J38" s="80">
        <f t="shared" si="36"/>
        <v>3514.1000000000004</v>
      </c>
      <c r="K38" s="80">
        <f t="shared" si="36"/>
        <v>3514.1000000000004</v>
      </c>
      <c r="L38" s="80">
        <f t="shared" si="36"/>
        <v>2325.8389999999999</v>
      </c>
      <c r="M38" s="80">
        <f t="shared" si="36"/>
        <v>2325.8389999999999</v>
      </c>
      <c r="N38" s="80">
        <f t="shared" si="36"/>
        <v>104.6</v>
      </c>
      <c r="O38" s="80">
        <v>104.6</v>
      </c>
      <c r="P38" s="80">
        <f t="shared" ref="P38:AF38" si="37">P39</f>
        <v>300.75799999999998</v>
      </c>
      <c r="Q38" s="80">
        <f t="shared" si="37"/>
        <v>300.76</v>
      </c>
      <c r="R38" s="80">
        <f t="shared" si="37"/>
        <v>913.8</v>
      </c>
      <c r="S38" s="80">
        <f t="shared" si="37"/>
        <v>13.8</v>
      </c>
      <c r="T38" s="80">
        <f t="shared" si="37"/>
        <v>0</v>
      </c>
      <c r="U38" s="80">
        <v>0</v>
      </c>
      <c r="V38" s="80">
        <f t="shared" si="37"/>
        <v>65</v>
      </c>
      <c r="W38" s="80">
        <f>W39</f>
        <v>65</v>
      </c>
      <c r="X38" s="80">
        <f t="shared" si="37"/>
        <v>0</v>
      </c>
      <c r="Y38" s="80"/>
      <c r="Z38" s="80">
        <f t="shared" si="37"/>
        <v>0</v>
      </c>
      <c r="AA38" s="80"/>
      <c r="AB38" s="72">
        <f t="shared" si="37"/>
        <v>0</v>
      </c>
      <c r="AC38" s="72"/>
      <c r="AD38" s="72">
        <f t="shared" si="37"/>
        <v>0</v>
      </c>
      <c r="AE38" s="72"/>
      <c r="AF38" s="72">
        <f t="shared" si="37"/>
        <v>0</v>
      </c>
      <c r="AG38" s="73"/>
      <c r="AH38" s="74" t="s">
        <v>78</v>
      </c>
      <c r="AI38" s="57"/>
    </row>
    <row r="39" spans="1:35" s="58" customFormat="1" ht="64.2" customHeight="1" x14ac:dyDescent="0.3">
      <c r="A39" s="109"/>
      <c r="B39" s="197"/>
      <c r="C39" s="76" t="s">
        <v>35</v>
      </c>
      <c r="D39" s="44">
        <f>D41+D43+D45+D47</f>
        <v>7224.0969999999998</v>
      </c>
      <c r="E39" s="44">
        <f>E41+E43+E45+E47</f>
        <v>7224.0969999999998</v>
      </c>
      <c r="F39" s="44">
        <f>G39</f>
        <v>6324.0990000000011</v>
      </c>
      <c r="G39" s="44">
        <f>K39+M39+O39+Q39+S39+U39+W39</f>
        <v>6324.0990000000011</v>
      </c>
      <c r="H39" s="44">
        <f>IFERROR(G39/D39*100,0)</f>
        <v>87.541723207758722</v>
      </c>
      <c r="I39" s="44">
        <f>IFERROR(G39/E39*100,0)</f>
        <v>87.541723207758722</v>
      </c>
      <c r="J39" s="78">
        <f>J41+J43+J45+J47</f>
        <v>3514.1000000000004</v>
      </c>
      <c r="K39" s="78">
        <f t="shared" ref="K39:S39" si="38">K41+K43+K45+K47</f>
        <v>3514.1000000000004</v>
      </c>
      <c r="L39" s="78">
        <f>L41+L43+L45+L47</f>
        <v>2325.8389999999999</v>
      </c>
      <c r="M39" s="78">
        <f t="shared" si="38"/>
        <v>2325.8389999999999</v>
      </c>
      <c r="N39" s="78">
        <f>N41+N43+N45+N47</f>
        <v>104.6</v>
      </c>
      <c r="O39" s="78">
        <f t="shared" si="38"/>
        <v>104.6</v>
      </c>
      <c r="P39" s="78">
        <f>P41+P43+P45+P47</f>
        <v>300.75799999999998</v>
      </c>
      <c r="Q39" s="81">
        <f t="shared" si="38"/>
        <v>300.76</v>
      </c>
      <c r="R39" s="78">
        <f>R41+R43+R45+R47</f>
        <v>913.8</v>
      </c>
      <c r="S39" s="78">
        <f t="shared" si="38"/>
        <v>13.8</v>
      </c>
      <c r="T39" s="78">
        <f>T41+T43+T45+T47</f>
        <v>0</v>
      </c>
      <c r="U39" s="78">
        <v>0</v>
      </c>
      <c r="V39" s="78">
        <f>V41+V43+V45+V47</f>
        <v>65</v>
      </c>
      <c r="W39" s="78">
        <v>65</v>
      </c>
      <c r="X39" s="78">
        <f>X41+X43+X45+X47</f>
        <v>0</v>
      </c>
      <c r="Y39" s="78"/>
      <c r="Z39" s="78">
        <f>Z41+Z43+Z45+Z47</f>
        <v>0</v>
      </c>
      <c r="AA39" s="78"/>
      <c r="AB39" s="78">
        <f>AB41+AB43+AB45+AB47</f>
        <v>0</v>
      </c>
      <c r="AC39" s="78"/>
      <c r="AD39" s="78">
        <f>AD41+AD43+AD45+AD47</f>
        <v>0</v>
      </c>
      <c r="AE39" s="78"/>
      <c r="AF39" s="78">
        <f>AF41+AF43+AF45+AF47</f>
        <v>0</v>
      </c>
      <c r="AG39" s="79"/>
      <c r="AH39" s="74"/>
      <c r="AI39" s="57"/>
    </row>
    <row r="40" spans="1:35" s="58" customFormat="1" ht="62.4" customHeight="1" x14ac:dyDescent="0.3">
      <c r="A40" s="110"/>
      <c r="B40" s="143" t="s">
        <v>49</v>
      </c>
      <c r="C40" s="43" t="s">
        <v>29</v>
      </c>
      <c r="D40" s="44">
        <f t="shared" ref="D40:N40" si="39">D41</f>
        <v>2871.8969999999999</v>
      </c>
      <c r="E40" s="44">
        <f>E41</f>
        <v>2871.8969999999999</v>
      </c>
      <c r="F40" s="44">
        <f t="shared" si="39"/>
        <v>2871.8990000000003</v>
      </c>
      <c r="G40" s="77">
        <f t="shared" si="39"/>
        <v>2871.8990000000003</v>
      </c>
      <c r="H40" s="77">
        <f t="shared" si="39"/>
        <v>100.00006964038057</v>
      </c>
      <c r="I40" s="77">
        <f t="shared" si="39"/>
        <v>100.00006964038057</v>
      </c>
      <c r="J40" s="79">
        <f t="shared" si="39"/>
        <v>130.30000000000001</v>
      </c>
      <c r="K40" s="79">
        <f t="shared" si="39"/>
        <v>130.30000000000001</v>
      </c>
      <c r="L40" s="79">
        <f t="shared" si="39"/>
        <v>2322.4389999999999</v>
      </c>
      <c r="M40" s="79">
        <f t="shared" si="39"/>
        <v>2322.4389999999999</v>
      </c>
      <c r="N40" s="79">
        <f t="shared" si="39"/>
        <v>104.6</v>
      </c>
      <c r="O40" s="79">
        <f>O41</f>
        <v>104.6</v>
      </c>
      <c r="P40" s="78">
        <f t="shared" ref="P40:AF40" si="40">P41</f>
        <v>300.75799999999998</v>
      </c>
      <c r="Q40" s="78">
        <f>Q41</f>
        <v>300.76</v>
      </c>
      <c r="R40" s="79">
        <f t="shared" si="40"/>
        <v>13.8</v>
      </c>
      <c r="S40" s="79">
        <f>S41</f>
        <v>13.8</v>
      </c>
      <c r="T40" s="79">
        <f t="shared" si="40"/>
        <v>0</v>
      </c>
      <c r="U40" s="79">
        <v>0</v>
      </c>
      <c r="V40" s="79">
        <f t="shared" si="40"/>
        <v>0</v>
      </c>
      <c r="W40" s="79">
        <v>0</v>
      </c>
      <c r="X40" s="79">
        <f t="shared" si="40"/>
        <v>0</v>
      </c>
      <c r="Y40" s="79"/>
      <c r="Z40" s="79">
        <f t="shared" si="40"/>
        <v>0</v>
      </c>
      <c r="AA40" s="79"/>
      <c r="AB40" s="79">
        <f t="shared" si="40"/>
        <v>0</v>
      </c>
      <c r="AC40" s="79"/>
      <c r="AD40" s="79">
        <f t="shared" si="40"/>
        <v>0</v>
      </c>
      <c r="AE40" s="79"/>
      <c r="AF40" s="79">
        <f t="shared" si="40"/>
        <v>0</v>
      </c>
      <c r="AG40" s="73"/>
      <c r="AH40" s="74"/>
      <c r="AI40" s="57"/>
    </row>
    <row r="41" spans="1:35" s="58" customFormat="1" ht="21" x14ac:dyDescent="0.3">
      <c r="A41" s="111"/>
      <c r="B41" s="196"/>
      <c r="C41" s="82" t="s">
        <v>35</v>
      </c>
      <c r="D41" s="77">
        <f>J41+L41+N41+P41+R41+T41</f>
        <v>2871.8969999999999</v>
      </c>
      <c r="E41" s="77">
        <f>J41+L41+N41+P41+R41</f>
        <v>2871.8969999999999</v>
      </c>
      <c r="F41" s="77">
        <f>G41</f>
        <v>2871.8990000000003</v>
      </c>
      <c r="G41" s="77">
        <f>K41+M41+O41+Q41+S41+U3</f>
        <v>2871.8990000000003</v>
      </c>
      <c r="H41" s="77">
        <f>IFERROR(G41/D41*100,0)</f>
        <v>100.00006964038057</v>
      </c>
      <c r="I41" s="77">
        <f>IFERROR(G41/E41*100,0)</f>
        <v>100.00006964038057</v>
      </c>
      <c r="J41" s="78">
        <v>130.30000000000001</v>
      </c>
      <c r="K41" s="78">
        <v>130.30000000000001</v>
      </c>
      <c r="L41" s="78">
        <v>2322.4389999999999</v>
      </c>
      <c r="M41" s="78">
        <v>2322.4389999999999</v>
      </c>
      <c r="N41" s="78">
        <v>104.6</v>
      </c>
      <c r="O41" s="78">
        <v>104.6</v>
      </c>
      <c r="P41" s="78">
        <v>300.75799999999998</v>
      </c>
      <c r="Q41" s="78">
        <v>300.76</v>
      </c>
      <c r="R41" s="78">
        <v>13.8</v>
      </c>
      <c r="S41" s="78">
        <v>13.8</v>
      </c>
      <c r="T41" s="78">
        <v>0</v>
      </c>
      <c r="U41" s="78">
        <v>0</v>
      </c>
      <c r="V41" s="78">
        <v>0</v>
      </c>
      <c r="W41" s="78">
        <v>0</v>
      </c>
      <c r="X41" s="78">
        <v>0</v>
      </c>
      <c r="Y41" s="78"/>
      <c r="Z41" s="78">
        <v>0</v>
      </c>
      <c r="AA41" s="78"/>
      <c r="AB41" s="78">
        <v>0</v>
      </c>
      <c r="AC41" s="78"/>
      <c r="AD41" s="78"/>
      <c r="AE41" s="78"/>
      <c r="AF41" s="78">
        <v>0</v>
      </c>
      <c r="AG41" s="44"/>
      <c r="AH41" s="83"/>
      <c r="AI41" s="57"/>
    </row>
    <row r="42" spans="1:35" s="58" customFormat="1" ht="51" customHeight="1" x14ac:dyDescent="0.3">
      <c r="A42" s="112"/>
      <c r="B42" s="167" t="s">
        <v>68</v>
      </c>
      <c r="C42" s="84" t="s">
        <v>29</v>
      </c>
      <c r="D42" s="77">
        <f>D43</f>
        <v>900</v>
      </c>
      <c r="E42" s="77">
        <f>E43</f>
        <v>900</v>
      </c>
      <c r="F42" s="77">
        <f t="shared" ref="F42:F45" si="41">G42</f>
        <v>0</v>
      </c>
      <c r="G42" s="77">
        <f>G43</f>
        <v>0</v>
      </c>
      <c r="H42" s="77">
        <f t="shared" ref="H42:H46" si="42">IFERROR(G42/D42*100,0)</f>
        <v>0</v>
      </c>
      <c r="I42" s="77">
        <f t="shared" ref="I42:I46" si="43">IFERROR(G42/E42*100,0)</f>
        <v>0</v>
      </c>
      <c r="J42" s="77">
        <f t="shared" ref="J42:AF42" si="44">J43</f>
        <v>0</v>
      </c>
      <c r="K42" s="77">
        <f t="shared" si="44"/>
        <v>0</v>
      </c>
      <c r="L42" s="77">
        <f t="shared" si="44"/>
        <v>0</v>
      </c>
      <c r="M42" s="77">
        <v>0</v>
      </c>
      <c r="N42" s="77">
        <f t="shared" si="44"/>
        <v>0</v>
      </c>
      <c r="O42" s="77">
        <v>0</v>
      </c>
      <c r="P42" s="77">
        <f t="shared" si="44"/>
        <v>0</v>
      </c>
      <c r="Q42" s="77">
        <f>Q43</f>
        <v>0</v>
      </c>
      <c r="R42" s="77">
        <f t="shared" si="44"/>
        <v>900</v>
      </c>
      <c r="S42" s="77">
        <v>0</v>
      </c>
      <c r="T42" s="77">
        <f t="shared" si="44"/>
        <v>0</v>
      </c>
      <c r="U42" s="77">
        <v>0</v>
      </c>
      <c r="V42" s="77">
        <f t="shared" si="44"/>
        <v>0</v>
      </c>
      <c r="W42" s="77">
        <v>0</v>
      </c>
      <c r="X42" s="77">
        <f t="shared" si="44"/>
        <v>0</v>
      </c>
      <c r="Y42" s="77"/>
      <c r="Z42" s="77">
        <f t="shared" si="44"/>
        <v>0</v>
      </c>
      <c r="AA42" s="77"/>
      <c r="AB42" s="77">
        <f t="shared" si="44"/>
        <v>0</v>
      </c>
      <c r="AC42" s="77"/>
      <c r="AD42" s="77">
        <f t="shared" si="44"/>
        <v>0</v>
      </c>
      <c r="AE42" s="77"/>
      <c r="AF42" s="77">
        <f t="shared" si="44"/>
        <v>0</v>
      </c>
      <c r="AG42" s="77"/>
      <c r="AH42" s="74"/>
      <c r="AI42" s="57"/>
    </row>
    <row r="43" spans="1:35" s="58" customFormat="1" ht="39.6" customHeight="1" x14ac:dyDescent="0.3">
      <c r="A43" s="112"/>
      <c r="B43" s="168"/>
      <c r="C43" s="84" t="s">
        <v>35</v>
      </c>
      <c r="D43" s="77">
        <f>SUM(J43,L43,N43,P43,R43,T43,V43,X43,Z43,AB43,AD43,AF43)</f>
        <v>900</v>
      </c>
      <c r="E43" s="77">
        <f>J43+L43+N43+P43+R43+T43</f>
        <v>900</v>
      </c>
      <c r="F43" s="77">
        <f>AE43</f>
        <v>0</v>
      </c>
      <c r="G43" s="77">
        <f>SUM(K43,M43,O43,Q43,S43,U43,W43,Y43,AA43,AC43,AE43,AG43)</f>
        <v>0</v>
      </c>
      <c r="H43" s="77">
        <f t="shared" si="42"/>
        <v>0</v>
      </c>
      <c r="I43" s="77">
        <f t="shared" si="43"/>
        <v>0</v>
      </c>
      <c r="J43" s="78">
        <v>0</v>
      </c>
      <c r="K43" s="78">
        <v>0</v>
      </c>
      <c r="L43" s="78">
        <v>0</v>
      </c>
      <c r="M43" s="78">
        <v>0</v>
      </c>
      <c r="N43" s="78">
        <v>0</v>
      </c>
      <c r="O43" s="78">
        <v>0</v>
      </c>
      <c r="P43" s="78">
        <v>0</v>
      </c>
      <c r="Q43" s="78">
        <v>0</v>
      </c>
      <c r="R43" s="78">
        <v>900</v>
      </c>
      <c r="S43" s="78">
        <v>0</v>
      </c>
      <c r="T43" s="78">
        <v>0</v>
      </c>
      <c r="U43" s="78">
        <v>0</v>
      </c>
      <c r="V43" s="78">
        <v>0</v>
      </c>
      <c r="W43" s="78">
        <v>0</v>
      </c>
      <c r="X43" s="78">
        <v>0</v>
      </c>
      <c r="Y43" s="78"/>
      <c r="Z43" s="78">
        <v>0</v>
      </c>
      <c r="AA43" s="78"/>
      <c r="AB43" s="78">
        <v>0</v>
      </c>
      <c r="AC43" s="78"/>
      <c r="AD43" s="78">
        <v>0</v>
      </c>
      <c r="AE43" s="77"/>
      <c r="AF43" s="78">
        <v>0</v>
      </c>
      <c r="AG43" s="78"/>
      <c r="AH43" s="74"/>
      <c r="AI43" s="57"/>
    </row>
    <row r="44" spans="1:35" s="58" customFormat="1" ht="63" customHeight="1" x14ac:dyDescent="0.3">
      <c r="A44" s="112"/>
      <c r="B44" s="143" t="s">
        <v>71</v>
      </c>
      <c r="C44" s="84" t="s">
        <v>29</v>
      </c>
      <c r="D44" s="77">
        <f t="shared" ref="D44:E44" si="45">D45</f>
        <v>68.400000000000006</v>
      </c>
      <c r="E44" s="77">
        <f t="shared" si="45"/>
        <v>68.400000000000006</v>
      </c>
      <c r="F44" s="77">
        <f t="shared" si="41"/>
        <v>68.400000000000006</v>
      </c>
      <c r="G44" s="77">
        <f>G45</f>
        <v>68.400000000000006</v>
      </c>
      <c r="H44" s="77">
        <f t="shared" si="42"/>
        <v>100</v>
      </c>
      <c r="I44" s="77">
        <f t="shared" si="43"/>
        <v>100</v>
      </c>
      <c r="J44" s="77">
        <f t="shared" ref="J44:AF44" si="46">J45</f>
        <v>0</v>
      </c>
      <c r="K44" s="77">
        <f t="shared" si="46"/>
        <v>0</v>
      </c>
      <c r="L44" s="77">
        <f t="shared" si="46"/>
        <v>3.4</v>
      </c>
      <c r="M44" s="77">
        <f>M45</f>
        <v>3.4</v>
      </c>
      <c r="N44" s="77">
        <f t="shared" si="46"/>
        <v>0</v>
      </c>
      <c r="O44" s="77">
        <v>0</v>
      </c>
      <c r="P44" s="77">
        <f t="shared" si="46"/>
        <v>0</v>
      </c>
      <c r="Q44" s="77">
        <f>Q45</f>
        <v>0</v>
      </c>
      <c r="R44" s="77">
        <f t="shared" si="46"/>
        <v>0</v>
      </c>
      <c r="S44" s="77">
        <f>S45</f>
        <v>0</v>
      </c>
      <c r="T44" s="77">
        <f t="shared" si="46"/>
        <v>0</v>
      </c>
      <c r="U44" s="77">
        <v>0</v>
      </c>
      <c r="V44" s="77">
        <v>65</v>
      </c>
      <c r="W44" s="77">
        <v>65</v>
      </c>
      <c r="X44" s="77">
        <f t="shared" si="46"/>
        <v>0</v>
      </c>
      <c r="Y44" s="77"/>
      <c r="Z44" s="77">
        <f t="shared" si="46"/>
        <v>0</v>
      </c>
      <c r="AA44" s="77"/>
      <c r="AB44" s="77">
        <v>0</v>
      </c>
      <c r="AC44" s="77"/>
      <c r="AD44" s="77">
        <v>0</v>
      </c>
      <c r="AE44" s="77"/>
      <c r="AF44" s="77">
        <f t="shared" si="46"/>
        <v>0</v>
      </c>
      <c r="AG44" s="78"/>
      <c r="AH44" s="74"/>
      <c r="AI44" s="57"/>
    </row>
    <row r="45" spans="1:35" s="58" customFormat="1" ht="37.950000000000003" customHeight="1" x14ac:dyDescent="0.3">
      <c r="A45" s="112"/>
      <c r="B45" s="196"/>
      <c r="C45" s="84" t="s">
        <v>35</v>
      </c>
      <c r="D45" s="77">
        <f>SUM(J45,L45,N45,P45,R45,T45,V45,X45,Z45,AB45,AD45,AF45)</f>
        <v>68.400000000000006</v>
      </c>
      <c r="E45" s="77">
        <f>J45+L45+N45+P45+R45+T45+V45</f>
        <v>68.400000000000006</v>
      </c>
      <c r="F45" s="77">
        <f t="shared" si="41"/>
        <v>68.400000000000006</v>
      </c>
      <c r="G45" s="77">
        <f t="shared" ref="G45" si="47">SUM(K45,M45,O45,Q45,S45,U45,W45,Y45,AA45,AC45,AE45,AG45)</f>
        <v>68.400000000000006</v>
      </c>
      <c r="H45" s="77">
        <f t="shared" si="42"/>
        <v>100</v>
      </c>
      <c r="I45" s="77">
        <f t="shared" si="43"/>
        <v>100</v>
      </c>
      <c r="J45" s="78">
        <v>0</v>
      </c>
      <c r="K45" s="78">
        <v>0</v>
      </c>
      <c r="L45" s="78">
        <v>3.4</v>
      </c>
      <c r="M45" s="78">
        <v>3.4</v>
      </c>
      <c r="N45" s="78">
        <v>0</v>
      </c>
      <c r="O45" s="78">
        <v>0</v>
      </c>
      <c r="P45" s="78">
        <v>0</v>
      </c>
      <c r="Q45" s="78">
        <v>0</v>
      </c>
      <c r="R45" s="78">
        <v>0</v>
      </c>
      <c r="S45" s="78">
        <v>0</v>
      </c>
      <c r="T45" s="78">
        <v>0</v>
      </c>
      <c r="U45" s="78">
        <v>0</v>
      </c>
      <c r="V45" s="78">
        <v>65</v>
      </c>
      <c r="W45" s="78">
        <v>65</v>
      </c>
      <c r="X45" s="78">
        <v>0</v>
      </c>
      <c r="Y45" s="78"/>
      <c r="Z45" s="78">
        <v>0</v>
      </c>
      <c r="AA45" s="78"/>
      <c r="AB45" s="78">
        <v>0</v>
      </c>
      <c r="AC45" s="78"/>
      <c r="AD45" s="78">
        <v>0</v>
      </c>
      <c r="AE45" s="78"/>
      <c r="AF45" s="78">
        <v>0</v>
      </c>
      <c r="AG45" s="78"/>
      <c r="AH45" s="74"/>
      <c r="AI45" s="57"/>
    </row>
    <row r="46" spans="1:35" s="58" customFormat="1" ht="154.5" customHeight="1" x14ac:dyDescent="0.3">
      <c r="A46" s="113"/>
      <c r="B46" s="143" t="s">
        <v>50</v>
      </c>
      <c r="C46" s="84" t="s">
        <v>29</v>
      </c>
      <c r="D46" s="77">
        <f>D47</f>
        <v>3383.8</v>
      </c>
      <c r="E46" s="77">
        <f>E47</f>
        <v>3383.8</v>
      </c>
      <c r="F46" s="77">
        <f>F47</f>
        <v>3383.8</v>
      </c>
      <c r="G46" s="77">
        <f>G47</f>
        <v>3383.8</v>
      </c>
      <c r="H46" s="77">
        <f t="shared" si="42"/>
        <v>100</v>
      </c>
      <c r="I46" s="77">
        <f t="shared" si="43"/>
        <v>100</v>
      </c>
      <c r="J46" s="79">
        <v>3383.8</v>
      </c>
      <c r="K46" s="79">
        <f>K47</f>
        <v>3383.8</v>
      </c>
      <c r="L46" s="79">
        <f t="shared" ref="L46:AF46" si="48">L47</f>
        <v>0</v>
      </c>
      <c r="M46" s="79">
        <v>0</v>
      </c>
      <c r="N46" s="79">
        <f t="shared" si="48"/>
        <v>0</v>
      </c>
      <c r="O46" s="79">
        <v>0</v>
      </c>
      <c r="P46" s="78">
        <f t="shared" si="48"/>
        <v>0</v>
      </c>
      <c r="Q46" s="78">
        <f>Q47</f>
        <v>0</v>
      </c>
      <c r="R46" s="79">
        <f t="shared" si="48"/>
        <v>0</v>
      </c>
      <c r="S46" s="79">
        <v>0</v>
      </c>
      <c r="T46" s="79">
        <f t="shared" si="48"/>
        <v>0</v>
      </c>
      <c r="U46" s="79">
        <v>0</v>
      </c>
      <c r="V46" s="79">
        <f t="shared" si="48"/>
        <v>0</v>
      </c>
      <c r="W46" s="79">
        <v>0</v>
      </c>
      <c r="X46" s="79">
        <f t="shared" si="48"/>
        <v>0</v>
      </c>
      <c r="Y46" s="79"/>
      <c r="Z46" s="79">
        <f t="shared" si="48"/>
        <v>0</v>
      </c>
      <c r="AA46" s="79"/>
      <c r="AB46" s="79">
        <f t="shared" si="48"/>
        <v>0</v>
      </c>
      <c r="AC46" s="79"/>
      <c r="AD46" s="79">
        <f t="shared" si="48"/>
        <v>0</v>
      </c>
      <c r="AE46" s="79"/>
      <c r="AF46" s="79">
        <f t="shared" si="48"/>
        <v>0</v>
      </c>
      <c r="AG46" s="79"/>
      <c r="AH46" s="74" t="s">
        <v>51</v>
      </c>
      <c r="AI46" s="57"/>
    </row>
    <row r="47" spans="1:35" s="58" customFormat="1" ht="21" x14ac:dyDescent="0.3">
      <c r="A47" s="85"/>
      <c r="B47" s="196"/>
      <c r="C47" s="84" t="s">
        <v>35</v>
      </c>
      <c r="D47" s="77">
        <f>SUM(J47,L47,N47,P47,R47,T47,V47,X47,Z47,AB47,AD47,AF47)</f>
        <v>3383.8</v>
      </c>
      <c r="E47" s="77">
        <f>J47+L47</f>
        <v>3383.8</v>
      </c>
      <c r="F47" s="77">
        <f>G47</f>
        <v>3383.8</v>
      </c>
      <c r="G47" s="77">
        <f>SUM(K47,M47,O47,Q47,S47,U47,W47,Y47,AA47,AC47,AE47,AG47)</f>
        <v>3383.8</v>
      </c>
      <c r="H47" s="77">
        <f>IFERROR(G47/D47*100,0)</f>
        <v>100</v>
      </c>
      <c r="I47" s="77">
        <f>IFERROR(G47/E47*100,0)</f>
        <v>100</v>
      </c>
      <c r="J47" s="78">
        <v>3383.8</v>
      </c>
      <c r="K47" s="78">
        <v>3383.8</v>
      </c>
      <c r="L47" s="78">
        <v>0</v>
      </c>
      <c r="M47" s="78">
        <v>0</v>
      </c>
      <c r="N47" s="78">
        <v>0</v>
      </c>
      <c r="O47" s="78">
        <v>0</v>
      </c>
      <c r="P47" s="78">
        <v>0</v>
      </c>
      <c r="Q47" s="78">
        <v>0</v>
      </c>
      <c r="R47" s="78">
        <v>0</v>
      </c>
      <c r="S47" s="78">
        <v>0</v>
      </c>
      <c r="T47" s="78">
        <v>0</v>
      </c>
      <c r="U47" s="78">
        <v>0</v>
      </c>
      <c r="V47" s="78">
        <v>0</v>
      </c>
      <c r="W47" s="78">
        <v>0</v>
      </c>
      <c r="X47" s="78">
        <v>0</v>
      </c>
      <c r="Y47" s="78"/>
      <c r="Z47" s="78">
        <v>0</v>
      </c>
      <c r="AA47" s="78"/>
      <c r="AB47" s="78">
        <v>0</v>
      </c>
      <c r="AC47" s="78"/>
      <c r="AD47" s="78">
        <v>0</v>
      </c>
      <c r="AE47" s="78"/>
      <c r="AF47" s="78">
        <v>0</v>
      </c>
      <c r="AG47" s="78"/>
      <c r="AH47" s="74"/>
      <c r="AI47" s="57"/>
    </row>
    <row r="48" spans="1:35" s="28" customFormat="1" ht="127.95" customHeight="1" x14ac:dyDescent="0.3">
      <c r="A48" s="145"/>
      <c r="B48" s="157" t="s">
        <v>70</v>
      </c>
      <c r="C48" s="86" t="s">
        <v>29</v>
      </c>
      <c r="D48" s="40">
        <f>D50+D49</f>
        <v>58366.195</v>
      </c>
      <c r="E48" s="40">
        <f>E50+E49</f>
        <v>45877.765999999996</v>
      </c>
      <c r="F48" s="40">
        <f>F50+F49</f>
        <v>37093.572</v>
      </c>
      <c r="G48" s="40">
        <f t="shared" ref="G48" si="49">G50+G49</f>
        <v>37093.572</v>
      </c>
      <c r="H48" s="40">
        <f t="shared" ref="H48" si="50">IFERROR(G48/D48*100,0)</f>
        <v>63.553178342360674</v>
      </c>
      <c r="I48" s="40">
        <f t="shared" ref="I48" si="51">IFERROR(G48/E48*100,0)</f>
        <v>80.85304763967801</v>
      </c>
      <c r="J48" s="87">
        <f>J50+J49</f>
        <v>8088.7939999999999</v>
      </c>
      <c r="K48" s="87">
        <f t="shared" ref="K48:AF48" si="52">K50+K49</f>
        <v>8303.7939999999999</v>
      </c>
      <c r="L48" s="89">
        <f t="shared" si="52"/>
        <v>5644.8339999999998</v>
      </c>
      <c r="M48" s="87">
        <f>M49</f>
        <v>5164.4340000000002</v>
      </c>
      <c r="N48" s="87">
        <f t="shared" si="52"/>
        <v>4596.8419999999996</v>
      </c>
      <c r="O48" s="87">
        <f>O49</f>
        <v>4596.8419999999996</v>
      </c>
      <c r="P48" s="87">
        <f t="shared" si="52"/>
        <v>5108.835</v>
      </c>
      <c r="Q48" s="87">
        <f>Q49</f>
        <v>4893.835</v>
      </c>
      <c r="R48" s="87">
        <f>R49</f>
        <v>4006.6849999999999</v>
      </c>
      <c r="S48" s="87">
        <f>S49</f>
        <v>4006.6849999999999</v>
      </c>
      <c r="T48" s="87">
        <f>T49</f>
        <v>5312.232</v>
      </c>
      <c r="U48" s="87">
        <f>U49</f>
        <v>5312.232</v>
      </c>
      <c r="V48" s="87">
        <f>V50+X49</f>
        <v>3928.56</v>
      </c>
      <c r="W48" s="87">
        <f>W49+W50</f>
        <v>4815.75</v>
      </c>
      <c r="X48" s="87">
        <f>X49</f>
        <v>3928.56</v>
      </c>
      <c r="Y48" s="87"/>
      <c r="Z48" s="87">
        <f t="shared" si="52"/>
        <v>3999.5320000000002</v>
      </c>
      <c r="AA48" s="87"/>
      <c r="AB48" s="87">
        <f t="shared" si="52"/>
        <v>4345.8180000000002</v>
      </c>
      <c r="AC48" s="87"/>
      <c r="AD48" s="87">
        <f t="shared" si="52"/>
        <v>4279.0950000000003</v>
      </c>
      <c r="AE48" s="87"/>
      <c r="AF48" s="87">
        <f t="shared" si="52"/>
        <v>4239.2179999999998</v>
      </c>
      <c r="AG48" s="73"/>
      <c r="AH48" s="37"/>
      <c r="AI48" s="38"/>
    </row>
    <row r="49" spans="1:35" s="28" customFormat="1" ht="200.4" customHeight="1" x14ac:dyDescent="0.3">
      <c r="A49" s="156"/>
      <c r="B49" s="158"/>
      <c r="C49" s="82" t="s">
        <v>35</v>
      </c>
      <c r="D49" s="44">
        <f>J49+L49+N49+P49+R49+T49+V49+X49+Z49+AB49+AD49+AF49</f>
        <v>57885.794999999998</v>
      </c>
      <c r="E49" s="88">
        <f>J49+L49+N49+P49+K49+R49+T49+V49</f>
        <v>45397.365999999995</v>
      </c>
      <c r="F49" s="88">
        <f>G49</f>
        <v>37093.572</v>
      </c>
      <c r="G49" s="88">
        <f>K49+M49+O49+Q49+S49+U49+W49+Y49+AA49+AC49+AE49+AG49</f>
        <v>37093.572</v>
      </c>
      <c r="H49" s="88">
        <f>IFERROR(G49/D49*100,0)</f>
        <v>64.08061252333151</v>
      </c>
      <c r="I49" s="88">
        <f>IFERROR(G49/E49*100,0)</f>
        <v>81.708643624830586</v>
      </c>
      <c r="J49" s="89">
        <v>8088.7939999999999</v>
      </c>
      <c r="K49" s="89">
        <v>8303.7939999999999</v>
      </c>
      <c r="L49" s="89">
        <v>5164.4340000000002</v>
      </c>
      <c r="M49" s="89">
        <v>5164.4340000000002</v>
      </c>
      <c r="N49" s="46">
        <v>4596.8419999999996</v>
      </c>
      <c r="O49" s="46">
        <v>4596.8419999999996</v>
      </c>
      <c r="P49" s="46">
        <v>5108.835</v>
      </c>
      <c r="Q49" s="46">
        <v>4893.835</v>
      </c>
      <c r="R49" s="46">
        <v>4006.6849999999999</v>
      </c>
      <c r="S49" s="46">
        <v>4006.6849999999999</v>
      </c>
      <c r="T49" s="46">
        <v>5312.232</v>
      </c>
      <c r="U49" s="46">
        <v>5312.232</v>
      </c>
      <c r="V49" s="46">
        <v>4815.75</v>
      </c>
      <c r="W49" s="46">
        <v>4815.75</v>
      </c>
      <c r="X49" s="46">
        <v>3928.56</v>
      </c>
      <c r="Y49" s="46"/>
      <c r="Z49" s="46">
        <v>3999.5320000000002</v>
      </c>
      <c r="AA49" s="46"/>
      <c r="AB49" s="46">
        <v>4345.8180000000002</v>
      </c>
      <c r="AC49" s="46"/>
      <c r="AD49" s="46">
        <v>4279.0950000000003</v>
      </c>
      <c r="AE49" s="46"/>
      <c r="AF49" s="46">
        <v>4239.2179999999998</v>
      </c>
      <c r="AG49" s="73"/>
      <c r="AH49" s="129" t="s">
        <v>83</v>
      </c>
      <c r="AI49" s="38"/>
    </row>
    <row r="50" spans="1:35" s="28" customFormat="1" ht="109.2" customHeight="1" x14ac:dyDescent="0.3">
      <c r="A50" s="146"/>
      <c r="B50" s="158"/>
      <c r="C50" s="73" t="s">
        <v>52</v>
      </c>
      <c r="D50" s="73">
        <f>J50+L50+N50+P50+R50+T50+V50+X50+Z50+AB50+AD50+AF50</f>
        <v>480.4</v>
      </c>
      <c r="E50" s="73">
        <f>J50+L50+N50+P50+R50+T50+V50</f>
        <v>480.4</v>
      </c>
      <c r="F50" s="73">
        <f>G50</f>
        <v>0</v>
      </c>
      <c r="G50" s="73">
        <f>SUM(K50,M50,O50,Q50,S50,U50,W50,Y50,AA50,AC50,AE50,AG50)</f>
        <v>0</v>
      </c>
      <c r="H50" s="73">
        <f>IFERROR(G50/D50*100,0)</f>
        <v>0</v>
      </c>
      <c r="I50" s="73">
        <f>IFERROR(G50/E50*100,0)</f>
        <v>0</v>
      </c>
      <c r="J50" s="73">
        <v>0</v>
      </c>
      <c r="K50" s="73">
        <v>0</v>
      </c>
      <c r="L50" s="73">
        <v>480.4</v>
      </c>
      <c r="M50" s="73">
        <v>0</v>
      </c>
      <c r="N50" s="73">
        <v>0</v>
      </c>
      <c r="O50" s="73">
        <v>0</v>
      </c>
      <c r="P50" s="73">
        <v>0</v>
      </c>
      <c r="Q50" s="73">
        <v>0</v>
      </c>
      <c r="R50" s="73">
        <v>0</v>
      </c>
      <c r="S50" s="73">
        <v>0</v>
      </c>
      <c r="T50" s="73">
        <v>0</v>
      </c>
      <c r="U50" s="73">
        <v>0</v>
      </c>
      <c r="V50" s="73">
        <v>0</v>
      </c>
      <c r="W50" s="73">
        <v>0</v>
      </c>
      <c r="X50" s="73">
        <v>0</v>
      </c>
      <c r="Y50" s="73"/>
      <c r="Z50" s="73">
        <v>0</v>
      </c>
      <c r="AA50" s="73"/>
      <c r="AB50" s="73">
        <v>0</v>
      </c>
      <c r="AC50" s="73"/>
      <c r="AD50" s="73">
        <v>0</v>
      </c>
      <c r="AE50" s="73"/>
      <c r="AF50" s="73">
        <v>0</v>
      </c>
      <c r="AG50" s="73"/>
      <c r="AH50" s="31"/>
      <c r="AI50" s="38"/>
    </row>
    <row r="51" spans="1:35" s="28" customFormat="1" ht="30.75" customHeight="1" x14ac:dyDescent="0.3">
      <c r="A51" s="159"/>
      <c r="B51" s="161" t="s">
        <v>53</v>
      </c>
      <c r="C51" s="29" t="s">
        <v>29</v>
      </c>
      <c r="D51" s="35">
        <f>D52</f>
        <v>788.09899999999993</v>
      </c>
      <c r="E51" s="35">
        <f t="shared" ref="E51:G51" si="53">E52</f>
        <v>707.74700000000007</v>
      </c>
      <c r="F51" s="30">
        <f t="shared" si="53"/>
        <v>413.74899999999997</v>
      </c>
      <c r="G51" s="30">
        <f t="shared" si="53"/>
        <v>413.74899999999997</v>
      </c>
      <c r="H51" s="30">
        <f t="shared" ref="H51" si="54">IFERROR(G51/D51*100,0)</f>
        <v>52.499622509354793</v>
      </c>
      <c r="I51" s="30">
        <f t="shared" ref="I51" si="55">IFERROR(G51/E51*100,0)</f>
        <v>58.460014666257841</v>
      </c>
      <c r="J51" s="63">
        <f>J52</f>
        <v>0</v>
      </c>
      <c r="K51" s="63">
        <f t="shared" ref="K51:AF51" si="56">K52</f>
        <v>0</v>
      </c>
      <c r="L51" s="63">
        <f t="shared" si="56"/>
        <v>0</v>
      </c>
      <c r="M51" s="63">
        <v>0</v>
      </c>
      <c r="N51" s="63">
        <f t="shared" si="56"/>
        <v>0</v>
      </c>
      <c r="O51" s="63">
        <f t="shared" si="56"/>
        <v>0</v>
      </c>
      <c r="P51" s="63">
        <f t="shared" si="56"/>
        <v>0</v>
      </c>
      <c r="Q51" s="63">
        <f>Q52</f>
        <v>0</v>
      </c>
      <c r="R51" s="63">
        <f t="shared" si="56"/>
        <v>466.91700000000003</v>
      </c>
      <c r="S51" s="63">
        <f>S52</f>
        <v>172.92</v>
      </c>
      <c r="T51" s="63">
        <f t="shared" si="56"/>
        <v>156.91</v>
      </c>
      <c r="U51" s="63">
        <f t="shared" si="56"/>
        <v>156.91</v>
      </c>
      <c r="V51" s="63">
        <f t="shared" si="56"/>
        <v>83.92</v>
      </c>
      <c r="W51" s="63">
        <f>W52</f>
        <v>83.918999999999997</v>
      </c>
      <c r="X51" s="63">
        <f t="shared" si="56"/>
        <v>80.352000000000004</v>
      </c>
      <c r="Y51" s="63"/>
      <c r="Z51" s="63">
        <f t="shared" si="56"/>
        <v>0</v>
      </c>
      <c r="AA51" s="63"/>
      <c r="AB51" s="63">
        <f t="shared" si="56"/>
        <v>0</v>
      </c>
      <c r="AC51" s="63"/>
      <c r="AD51" s="63">
        <f t="shared" si="56"/>
        <v>0</v>
      </c>
      <c r="AE51" s="63"/>
      <c r="AF51" s="63">
        <f t="shared" si="56"/>
        <v>0</v>
      </c>
      <c r="AG51" s="63"/>
      <c r="AH51" s="37" t="s">
        <v>79</v>
      </c>
      <c r="AI51" s="38"/>
    </row>
    <row r="52" spans="1:35" s="28" customFormat="1" ht="52.95" customHeight="1" x14ac:dyDescent="0.3">
      <c r="A52" s="160"/>
      <c r="B52" s="162"/>
      <c r="C52" s="34" t="s">
        <v>35</v>
      </c>
      <c r="D52" s="35">
        <f>SUM(J52,L52,N52,P52,R52,T52,V52,X52,Z52,AB52,AD52,AF52)</f>
        <v>788.09899999999993</v>
      </c>
      <c r="E52" s="35">
        <f>E54+E56</f>
        <v>707.74700000000007</v>
      </c>
      <c r="F52" s="35">
        <f>G52</f>
        <v>413.74899999999997</v>
      </c>
      <c r="G52" s="35">
        <f>SUM(K52,M52,O52,Q52,S52,U52,W52,Y52,AA52,AC52,AE52,AG52)</f>
        <v>413.74899999999997</v>
      </c>
      <c r="H52" s="35">
        <f>IFERROR(G52/D52*100,0)</f>
        <v>52.499622509354793</v>
      </c>
      <c r="I52" s="35">
        <f>IFERROR(G52/E52*100,0)</f>
        <v>58.460014666257841</v>
      </c>
      <c r="J52" s="36">
        <f>J54+J56</f>
        <v>0</v>
      </c>
      <c r="K52" s="36">
        <f t="shared" ref="K52:AF52" si="57">K54+K56</f>
        <v>0</v>
      </c>
      <c r="L52" s="36">
        <f t="shared" si="57"/>
        <v>0</v>
      </c>
      <c r="M52" s="36">
        <f t="shared" si="57"/>
        <v>0</v>
      </c>
      <c r="N52" s="36">
        <f t="shared" si="57"/>
        <v>0</v>
      </c>
      <c r="O52" s="36">
        <f t="shared" si="57"/>
        <v>0</v>
      </c>
      <c r="P52" s="36">
        <f t="shared" si="57"/>
        <v>0</v>
      </c>
      <c r="Q52" s="36">
        <f t="shared" si="57"/>
        <v>0</v>
      </c>
      <c r="R52" s="36">
        <f t="shared" si="57"/>
        <v>466.91700000000003</v>
      </c>
      <c r="S52" s="36">
        <f t="shared" si="57"/>
        <v>172.92</v>
      </c>
      <c r="T52" s="36">
        <f t="shared" si="57"/>
        <v>156.91</v>
      </c>
      <c r="U52" s="36">
        <f t="shared" si="57"/>
        <v>156.91</v>
      </c>
      <c r="V52" s="36">
        <f t="shared" si="57"/>
        <v>83.92</v>
      </c>
      <c r="W52" s="36">
        <v>83.918999999999997</v>
      </c>
      <c r="X52" s="36">
        <f t="shared" si="57"/>
        <v>80.352000000000004</v>
      </c>
      <c r="Y52" s="36"/>
      <c r="Z52" s="36">
        <f t="shared" si="57"/>
        <v>0</v>
      </c>
      <c r="AA52" s="36"/>
      <c r="AB52" s="36">
        <f t="shared" si="57"/>
        <v>0</v>
      </c>
      <c r="AC52" s="36"/>
      <c r="AD52" s="36">
        <f t="shared" si="57"/>
        <v>0</v>
      </c>
      <c r="AE52" s="36"/>
      <c r="AF52" s="36">
        <f t="shared" si="57"/>
        <v>0</v>
      </c>
      <c r="AG52" s="36"/>
      <c r="AH52" s="31"/>
      <c r="AI52" s="38"/>
    </row>
    <row r="53" spans="1:35" s="28" customFormat="1" ht="90" customHeight="1" x14ac:dyDescent="0.3">
      <c r="A53" s="141"/>
      <c r="B53" s="143" t="s">
        <v>73</v>
      </c>
      <c r="C53" s="43" t="s">
        <v>29</v>
      </c>
      <c r="D53" s="44">
        <f>D54</f>
        <v>494.09900000000005</v>
      </c>
      <c r="E53" s="44">
        <f t="shared" ref="E53:F53" si="58">E54</f>
        <v>413.74700000000001</v>
      </c>
      <c r="F53" s="44">
        <f t="shared" si="58"/>
        <v>413.74700000000001</v>
      </c>
      <c r="G53" s="44">
        <f>G54</f>
        <v>413.74899999999997</v>
      </c>
      <c r="H53" s="44">
        <f t="shared" ref="H53" si="59">IFERROR(G53/D53*100,0)</f>
        <v>83.738076782183313</v>
      </c>
      <c r="I53" s="44">
        <f t="shared" ref="I53" si="60">IFERROR(G53/E53*100,0)</f>
        <v>100.00048338719071</v>
      </c>
      <c r="J53" s="73">
        <f>J54</f>
        <v>0</v>
      </c>
      <c r="K53" s="73">
        <f t="shared" ref="K53:AF53" si="61">K54</f>
        <v>0</v>
      </c>
      <c r="L53" s="73">
        <f t="shared" si="61"/>
        <v>0</v>
      </c>
      <c r="M53" s="73">
        <v>0</v>
      </c>
      <c r="N53" s="73">
        <f t="shared" si="61"/>
        <v>0</v>
      </c>
      <c r="O53" s="73">
        <v>0</v>
      </c>
      <c r="P53" s="73">
        <f t="shared" si="61"/>
        <v>0</v>
      </c>
      <c r="Q53" s="73">
        <v>0</v>
      </c>
      <c r="R53" s="73">
        <f t="shared" si="61"/>
        <v>172.917</v>
      </c>
      <c r="S53" s="73">
        <f>S54</f>
        <v>172.92</v>
      </c>
      <c r="T53" s="73">
        <f t="shared" si="61"/>
        <v>156.91</v>
      </c>
      <c r="U53" s="73">
        <f>U54</f>
        <v>156.91</v>
      </c>
      <c r="V53" s="73">
        <f t="shared" si="61"/>
        <v>83.92</v>
      </c>
      <c r="W53" s="73">
        <f>W54</f>
        <v>83.918999999999997</v>
      </c>
      <c r="X53" s="73">
        <f t="shared" si="61"/>
        <v>80.352000000000004</v>
      </c>
      <c r="Y53" s="73"/>
      <c r="Z53" s="73">
        <f t="shared" si="61"/>
        <v>0</v>
      </c>
      <c r="AA53" s="73"/>
      <c r="AB53" s="73">
        <f t="shared" si="61"/>
        <v>0</v>
      </c>
      <c r="AC53" s="73"/>
      <c r="AD53" s="73">
        <f t="shared" si="61"/>
        <v>0</v>
      </c>
      <c r="AE53" s="73"/>
      <c r="AF53" s="73">
        <f t="shared" si="61"/>
        <v>0</v>
      </c>
      <c r="AG53" s="73"/>
      <c r="AH53" s="37"/>
      <c r="AI53" s="38"/>
    </row>
    <row r="54" spans="1:35" s="28" customFormat="1" ht="30" customHeight="1" x14ac:dyDescent="0.3">
      <c r="A54" s="142"/>
      <c r="B54" s="144"/>
      <c r="C54" s="43" t="s">
        <v>35</v>
      </c>
      <c r="D54" s="44">
        <f>SUM(J54,L54,N54,P54,R54,T54,V54,X54,Z54,AB54,AD54,AF54)</f>
        <v>494.09900000000005</v>
      </c>
      <c r="E54" s="44">
        <f>J54+L54+N54+P54+R54+T54+V54</f>
        <v>413.74700000000001</v>
      </c>
      <c r="F54" s="44">
        <f>J54+L54+N54+P54+R54+T54+V54</f>
        <v>413.74700000000001</v>
      </c>
      <c r="G54" s="44">
        <f>SUM(K54,M54,O54,Q54,S54,U54,W54,Y54,AA54,AC54,AE54,AG54)</f>
        <v>413.74899999999997</v>
      </c>
      <c r="H54" s="44">
        <f>IFERROR(G54/D54*100,0)</f>
        <v>83.738076782183313</v>
      </c>
      <c r="I54" s="44">
        <f>IFERROR(G54/E54*100,0)</f>
        <v>100.00048338719071</v>
      </c>
      <c r="J54" s="45">
        <v>0</v>
      </c>
      <c r="K54" s="45">
        <v>0</v>
      </c>
      <c r="L54" s="45">
        <v>0</v>
      </c>
      <c r="M54" s="45">
        <v>0</v>
      </c>
      <c r="N54" s="45">
        <v>0</v>
      </c>
      <c r="O54" s="45">
        <v>0</v>
      </c>
      <c r="P54" s="45">
        <v>0</v>
      </c>
      <c r="Q54" s="45">
        <v>0</v>
      </c>
      <c r="R54" s="45">
        <v>172.917</v>
      </c>
      <c r="S54" s="45">
        <v>172.92</v>
      </c>
      <c r="T54" s="45">
        <v>156.91</v>
      </c>
      <c r="U54" s="45">
        <v>156.91</v>
      </c>
      <c r="V54" s="45">
        <v>83.92</v>
      </c>
      <c r="W54" s="45">
        <v>83.918999999999997</v>
      </c>
      <c r="X54" s="45">
        <v>80.352000000000004</v>
      </c>
      <c r="Y54" s="45"/>
      <c r="Z54" s="45">
        <v>0</v>
      </c>
      <c r="AA54" s="73"/>
      <c r="AB54" s="73">
        <v>0</v>
      </c>
      <c r="AC54" s="73"/>
      <c r="AD54" s="73">
        <v>0</v>
      </c>
      <c r="AE54" s="73"/>
      <c r="AF54" s="73">
        <v>0</v>
      </c>
      <c r="AG54" s="73"/>
      <c r="AH54" s="37"/>
      <c r="AI54" s="38"/>
    </row>
    <row r="55" spans="1:35" s="28" customFormat="1" ht="30.75" customHeight="1" x14ac:dyDescent="0.3">
      <c r="A55" s="90"/>
      <c r="B55" s="133" t="s">
        <v>54</v>
      </c>
      <c r="C55" s="43" t="s">
        <v>29</v>
      </c>
      <c r="D55" s="44">
        <f t="shared" ref="D55" si="62">D56</f>
        <v>294</v>
      </c>
      <c r="E55" s="44">
        <f>E56</f>
        <v>294</v>
      </c>
      <c r="F55" s="44">
        <f>G55</f>
        <v>0</v>
      </c>
      <c r="G55" s="44">
        <f>G56</f>
        <v>0</v>
      </c>
      <c r="H55" s="44">
        <f t="shared" ref="H55:H56" si="63">IFERROR(G55/D55*100,0)</f>
        <v>0</v>
      </c>
      <c r="I55" s="44">
        <f t="shared" ref="I55:I56" si="64">IFERROR(G55/E55*100,0)</f>
        <v>0</v>
      </c>
      <c r="J55" s="45">
        <f t="shared" ref="J55:AF55" si="65">J56</f>
        <v>0</v>
      </c>
      <c r="K55" s="45">
        <f t="shared" si="65"/>
        <v>0</v>
      </c>
      <c r="L55" s="45">
        <f t="shared" si="65"/>
        <v>0</v>
      </c>
      <c r="M55" s="45">
        <v>0</v>
      </c>
      <c r="N55" s="45">
        <f t="shared" si="65"/>
        <v>0</v>
      </c>
      <c r="O55" s="45">
        <v>0</v>
      </c>
      <c r="P55" s="45">
        <f t="shared" si="65"/>
        <v>0</v>
      </c>
      <c r="Q55" s="45">
        <v>0</v>
      </c>
      <c r="R55" s="45">
        <f t="shared" si="65"/>
        <v>294</v>
      </c>
      <c r="S55" s="45">
        <f>S56</f>
        <v>0</v>
      </c>
      <c r="T55" s="45">
        <f t="shared" si="65"/>
        <v>0</v>
      </c>
      <c r="U55" s="45">
        <v>0</v>
      </c>
      <c r="V55" s="45">
        <f t="shared" si="65"/>
        <v>0</v>
      </c>
      <c r="W55" s="45">
        <v>0</v>
      </c>
      <c r="X55" s="45">
        <f t="shared" si="65"/>
        <v>0</v>
      </c>
      <c r="Y55" s="45"/>
      <c r="Z55" s="45">
        <f t="shared" si="65"/>
        <v>0</v>
      </c>
      <c r="AA55" s="45"/>
      <c r="AB55" s="45">
        <f t="shared" si="65"/>
        <v>0</v>
      </c>
      <c r="AC55" s="45"/>
      <c r="AD55" s="45">
        <f t="shared" si="65"/>
        <v>0</v>
      </c>
      <c r="AE55" s="45"/>
      <c r="AF55" s="45">
        <f t="shared" si="65"/>
        <v>0</v>
      </c>
      <c r="AG55" s="45"/>
      <c r="AH55" s="37"/>
      <c r="AI55" s="38"/>
    </row>
    <row r="56" spans="1:35" s="28" customFormat="1" ht="52.95" customHeight="1" x14ac:dyDescent="0.3">
      <c r="A56" s="90"/>
      <c r="B56" s="133"/>
      <c r="C56" s="43" t="s">
        <v>35</v>
      </c>
      <c r="D56" s="44">
        <f>SUM(J56,L56,N56,P56,R56,T56,V56,X56,Z56,AB56,AD56,AF56)</f>
        <v>294</v>
      </c>
      <c r="E56" s="44">
        <f>J56+L56+N56+P56+R56</f>
        <v>294</v>
      </c>
      <c r="F56" s="44">
        <f>G56</f>
        <v>0</v>
      </c>
      <c r="G56" s="44">
        <f t="shared" ref="G56" si="66">SUM(K56,M56,O56,Q56,S56,U56,W56,Y56,AA56,AC56,AE56,AG56)</f>
        <v>0</v>
      </c>
      <c r="H56" s="44">
        <f t="shared" si="63"/>
        <v>0</v>
      </c>
      <c r="I56" s="44">
        <f t="shared" si="64"/>
        <v>0</v>
      </c>
      <c r="J56" s="73">
        <v>0</v>
      </c>
      <c r="K56" s="73">
        <v>0</v>
      </c>
      <c r="L56" s="73">
        <v>0</v>
      </c>
      <c r="M56" s="73">
        <v>0</v>
      </c>
      <c r="N56" s="73">
        <v>0</v>
      </c>
      <c r="O56" s="73">
        <v>0</v>
      </c>
      <c r="P56" s="73">
        <v>0</v>
      </c>
      <c r="Q56" s="73">
        <v>0</v>
      </c>
      <c r="R56" s="73">
        <v>294</v>
      </c>
      <c r="S56" s="73">
        <v>0</v>
      </c>
      <c r="T56" s="73">
        <v>0</v>
      </c>
      <c r="U56" s="73">
        <v>0</v>
      </c>
      <c r="V56" s="73">
        <v>0</v>
      </c>
      <c r="W56" s="73">
        <v>0</v>
      </c>
      <c r="X56" s="73">
        <v>0</v>
      </c>
      <c r="Y56" s="73"/>
      <c r="Z56" s="73">
        <v>0</v>
      </c>
      <c r="AA56" s="73"/>
      <c r="AB56" s="73">
        <v>0</v>
      </c>
      <c r="AC56" s="73"/>
      <c r="AD56" s="73">
        <v>0</v>
      </c>
      <c r="AE56" s="73"/>
      <c r="AF56" s="73">
        <v>0</v>
      </c>
      <c r="AG56" s="73"/>
      <c r="AH56" s="24" t="s">
        <v>87</v>
      </c>
      <c r="AI56" s="38"/>
    </row>
    <row r="57" spans="1:35" s="92" customFormat="1" ht="21.75" customHeight="1" x14ac:dyDescent="0.3">
      <c r="A57" s="90" t="s">
        <v>67</v>
      </c>
      <c r="B57" s="134" t="s">
        <v>55</v>
      </c>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6"/>
      <c r="AH57" s="27"/>
      <c r="AI57" s="91"/>
    </row>
    <row r="58" spans="1:35" s="94" customFormat="1" ht="27" customHeight="1" x14ac:dyDescent="0.3">
      <c r="A58" s="90" t="s">
        <v>75</v>
      </c>
      <c r="B58" s="137" t="s">
        <v>56</v>
      </c>
      <c r="C58" s="29" t="s">
        <v>29</v>
      </c>
      <c r="D58" s="30">
        <f>D59</f>
        <v>30443.001</v>
      </c>
      <c r="E58" s="30">
        <f>E59</f>
        <v>16526.538</v>
      </c>
      <c r="F58" s="30">
        <f>F59</f>
        <v>17789.021000000001</v>
      </c>
      <c r="G58" s="30">
        <f t="shared" ref="G58" si="67">G59</f>
        <v>17789.021000000001</v>
      </c>
      <c r="H58" s="30">
        <f t="shared" ref="H58:H65" si="68">IFERROR(G58/D58*100,0)</f>
        <v>58.433861366032872</v>
      </c>
      <c r="I58" s="30">
        <f t="shared" ref="I58:I65" si="69">IFERROR(G58/E58*100,0)</f>
        <v>107.63912562933629</v>
      </c>
      <c r="J58" s="63">
        <f t="shared" ref="J58:AF58" si="70">SUM(J59:J59)</f>
        <v>4186.0339999999997</v>
      </c>
      <c r="K58" s="63">
        <f t="shared" si="70"/>
        <v>2265.2719999999999</v>
      </c>
      <c r="L58" s="63">
        <f t="shared" si="70"/>
        <v>2566.056</v>
      </c>
      <c r="M58" s="63">
        <f t="shared" si="70"/>
        <v>3268.1490000000003</v>
      </c>
      <c r="N58" s="63">
        <f t="shared" si="70"/>
        <v>2216.701</v>
      </c>
      <c r="O58" s="63">
        <f t="shared" si="70"/>
        <v>2223.1689999999999</v>
      </c>
      <c r="P58" s="63">
        <f t="shared" si="70"/>
        <v>3005.4579999999996</v>
      </c>
      <c r="Q58" s="63">
        <f>Q59</f>
        <v>2095.0740000000001</v>
      </c>
      <c r="R58" s="63">
        <f t="shared" si="70"/>
        <v>2322.0860000000002</v>
      </c>
      <c r="S58" s="63">
        <f>S59</f>
        <v>2822.2240000000002</v>
      </c>
      <c r="T58" s="63">
        <f t="shared" si="70"/>
        <v>2230.203</v>
      </c>
      <c r="U58" s="63">
        <f>U59</f>
        <v>2749.4870000000001</v>
      </c>
      <c r="V58" s="63">
        <f t="shared" si="70"/>
        <v>2751.395</v>
      </c>
      <c r="W58" s="63">
        <f>W59</f>
        <v>2365.6459999999997</v>
      </c>
      <c r="X58" s="63">
        <f t="shared" si="70"/>
        <v>2304.8130000000001</v>
      </c>
      <c r="Y58" s="63"/>
      <c r="Z58" s="63">
        <f t="shared" si="70"/>
        <v>2043.2939999999999</v>
      </c>
      <c r="AA58" s="63"/>
      <c r="AB58" s="63">
        <f t="shared" si="70"/>
        <v>2476.2719999999999</v>
      </c>
      <c r="AC58" s="63"/>
      <c r="AD58" s="63">
        <f t="shared" si="70"/>
        <v>2174.0529999999999</v>
      </c>
      <c r="AE58" s="63"/>
      <c r="AF58" s="63">
        <f t="shared" si="70"/>
        <v>2166.636</v>
      </c>
      <c r="AG58" s="63"/>
      <c r="AH58" s="37"/>
      <c r="AI58" s="93"/>
    </row>
    <row r="59" spans="1:35" s="95" customFormat="1" ht="54" customHeight="1" x14ac:dyDescent="0.3">
      <c r="A59" s="90"/>
      <c r="B59" s="138"/>
      <c r="C59" s="34" t="s">
        <v>35</v>
      </c>
      <c r="D59" s="35">
        <f>SUM(J59,L59,N59,P59,R59,T59,V59,X59,Z59,AB59,AD59,AF59)</f>
        <v>30443.001</v>
      </c>
      <c r="E59" s="35">
        <f>J59+L59+N59+P59+R59+T59</f>
        <v>16526.538</v>
      </c>
      <c r="F59" s="35">
        <f>K59+M59+O59+Q59+S59+U59+W59+Y59+AA59+AC59+AE59+AG59</f>
        <v>17789.021000000001</v>
      </c>
      <c r="G59" s="35">
        <f>SUM(K59,M59,O59,Q59,S59,U59,W59,Y59,AA59,AC59,AE59,AG59)</f>
        <v>17789.021000000001</v>
      </c>
      <c r="H59" s="35">
        <f t="shared" si="68"/>
        <v>58.433861366032872</v>
      </c>
      <c r="I59" s="35">
        <f t="shared" si="69"/>
        <v>107.63912562933629</v>
      </c>
      <c r="J59" s="36">
        <f>J61+J63+J65</f>
        <v>4186.0339999999997</v>
      </c>
      <c r="K59" s="36">
        <f>K61+K63+K65</f>
        <v>2265.2719999999999</v>
      </c>
      <c r="L59" s="36">
        <f>L61+L63+L65</f>
        <v>2566.056</v>
      </c>
      <c r="M59" s="36">
        <f t="shared" ref="M59:S59" si="71">M61+M63+M65</f>
        <v>3268.1490000000003</v>
      </c>
      <c r="N59" s="36">
        <f>N61+N63+N65</f>
        <v>2216.701</v>
      </c>
      <c r="O59" s="36">
        <f t="shared" si="71"/>
        <v>2223.1689999999999</v>
      </c>
      <c r="P59" s="36">
        <f>P61+P63+P65</f>
        <v>3005.4579999999996</v>
      </c>
      <c r="Q59" s="36">
        <f t="shared" si="71"/>
        <v>2095.0740000000001</v>
      </c>
      <c r="R59" s="36">
        <f>R61+R63+R65</f>
        <v>2322.0860000000002</v>
      </c>
      <c r="S59" s="36">
        <f t="shared" si="71"/>
        <v>2822.2240000000002</v>
      </c>
      <c r="T59" s="36">
        <f>T61+T63+T65</f>
        <v>2230.203</v>
      </c>
      <c r="U59" s="36">
        <f>U61+U63+U65</f>
        <v>2749.4870000000001</v>
      </c>
      <c r="V59" s="36">
        <f>V61+V63+V65</f>
        <v>2751.395</v>
      </c>
      <c r="W59" s="36">
        <f>W61+W63+W65</f>
        <v>2365.6459999999997</v>
      </c>
      <c r="X59" s="36">
        <f>X61+X63+X65</f>
        <v>2304.8130000000001</v>
      </c>
      <c r="Y59" s="36"/>
      <c r="Z59" s="36">
        <f>Z61+Z63+Z65</f>
        <v>2043.2939999999999</v>
      </c>
      <c r="AA59" s="36"/>
      <c r="AB59" s="36">
        <f>AB61+AB63+AB65</f>
        <v>2476.2719999999999</v>
      </c>
      <c r="AC59" s="36"/>
      <c r="AD59" s="36">
        <f>AD61+AD63+AD65</f>
        <v>2174.0529999999999</v>
      </c>
      <c r="AE59" s="36"/>
      <c r="AF59" s="36">
        <f>AF61+AF63+AF65</f>
        <v>2166.636</v>
      </c>
      <c r="AG59" s="36"/>
      <c r="AH59" s="83"/>
      <c r="AI59" s="93"/>
    </row>
    <row r="60" spans="1:35" s="1" customFormat="1" ht="41.25" customHeight="1" x14ac:dyDescent="0.3">
      <c r="A60" s="90"/>
      <c r="B60" s="139" t="s">
        <v>57</v>
      </c>
      <c r="C60" s="86" t="s">
        <v>29</v>
      </c>
      <c r="D60" s="40">
        <f>D61</f>
        <v>6773.7000000000007</v>
      </c>
      <c r="E60" s="40">
        <f t="shared" ref="E60:F60" si="72">E61</f>
        <v>4357.3050000000003</v>
      </c>
      <c r="F60" s="40">
        <f t="shared" si="72"/>
        <v>4268.4260000000004</v>
      </c>
      <c r="G60" s="40">
        <f>G61</f>
        <v>4268.4260000000004</v>
      </c>
      <c r="H60" s="40">
        <f t="shared" si="68"/>
        <v>63.014689165448722</v>
      </c>
      <c r="I60" s="40">
        <f t="shared" si="69"/>
        <v>97.960230004555569</v>
      </c>
      <c r="J60" s="80">
        <f t="shared" ref="J60:AF60" si="73">SUM(J61:J61)</f>
        <v>1013.109</v>
      </c>
      <c r="K60" s="80">
        <f t="shared" si="73"/>
        <v>800.95100000000002</v>
      </c>
      <c r="L60" s="80">
        <f t="shared" si="73"/>
        <v>512.274</v>
      </c>
      <c r="M60" s="80">
        <f>M61</f>
        <v>592.06100000000004</v>
      </c>
      <c r="N60" s="80">
        <f t="shared" si="73"/>
        <v>573.84799999999996</v>
      </c>
      <c r="O60" s="80">
        <f>O61</f>
        <v>611.33399999999995</v>
      </c>
      <c r="P60" s="80">
        <f t="shared" si="73"/>
        <v>662.09</v>
      </c>
      <c r="Q60" s="80">
        <f>Q61</f>
        <v>389.53199999999998</v>
      </c>
      <c r="R60" s="80">
        <f t="shared" si="73"/>
        <v>512.22900000000004</v>
      </c>
      <c r="S60" s="80">
        <f>S61</f>
        <v>412.38400000000001</v>
      </c>
      <c r="T60" s="80">
        <f t="shared" si="73"/>
        <v>457.34100000000001</v>
      </c>
      <c r="U60" s="80">
        <f>U61</f>
        <v>703.68899999999996</v>
      </c>
      <c r="V60" s="80">
        <f t="shared" si="73"/>
        <v>626.41399999999999</v>
      </c>
      <c r="W60" s="80">
        <f>W61</f>
        <v>758.47500000000002</v>
      </c>
      <c r="X60" s="80">
        <f t="shared" si="73"/>
        <v>512.22900000000004</v>
      </c>
      <c r="Y60" s="80"/>
      <c r="Z60" s="80">
        <f t="shared" si="73"/>
        <v>457.34100000000001</v>
      </c>
      <c r="AA60" s="80"/>
      <c r="AB60" s="80">
        <f t="shared" si="73"/>
        <v>548.21500000000003</v>
      </c>
      <c r="AC60" s="80"/>
      <c r="AD60" s="80">
        <f t="shared" si="73"/>
        <v>484.78399999999999</v>
      </c>
      <c r="AE60" s="80"/>
      <c r="AF60" s="80">
        <f t="shared" si="73"/>
        <v>413.82600000000002</v>
      </c>
      <c r="AG60" s="80"/>
      <c r="AH60" s="24" t="s">
        <v>84</v>
      </c>
    </row>
    <row r="61" spans="1:35" s="1" customFormat="1" ht="27" customHeight="1" x14ac:dyDescent="0.3">
      <c r="A61" s="90"/>
      <c r="B61" s="140"/>
      <c r="C61" s="82" t="s">
        <v>35</v>
      </c>
      <c r="D61" s="44">
        <f>SUM(J61,L61,N61,P61,R61,T61,V61,X61,Z61,AB61,AD61,AF61)</f>
        <v>6773.7000000000007</v>
      </c>
      <c r="E61" s="44">
        <f>J61+L61+N61+P61+R61+T61+V61</f>
        <v>4357.3050000000003</v>
      </c>
      <c r="F61" s="44">
        <f>K61+M61+O61+Q61+S61+U61+W61+Y61+AA61+AC61+AE61+AG61</f>
        <v>4268.4260000000004</v>
      </c>
      <c r="G61" s="44">
        <f>SUM(K61,M61,O61,Q61,S61,U61,W61,Y61,AA61,AC61,AE61,AG61)</f>
        <v>4268.4260000000004</v>
      </c>
      <c r="H61" s="44">
        <f t="shared" si="68"/>
        <v>63.014689165448722</v>
      </c>
      <c r="I61" s="44">
        <f t="shared" si="69"/>
        <v>97.960230004555569</v>
      </c>
      <c r="J61" s="46">
        <v>1013.109</v>
      </c>
      <c r="K61" s="46">
        <v>800.95100000000002</v>
      </c>
      <c r="L61" s="46">
        <v>512.274</v>
      </c>
      <c r="M61" s="46">
        <v>592.06100000000004</v>
      </c>
      <c r="N61" s="46">
        <v>573.84799999999996</v>
      </c>
      <c r="O61" s="46">
        <v>611.33399999999995</v>
      </c>
      <c r="P61" s="46">
        <v>662.09</v>
      </c>
      <c r="Q61" s="46">
        <v>389.53199999999998</v>
      </c>
      <c r="R61" s="46">
        <v>512.22900000000004</v>
      </c>
      <c r="S61" s="46">
        <v>412.38400000000001</v>
      </c>
      <c r="T61" s="46">
        <v>457.34100000000001</v>
      </c>
      <c r="U61" s="46">
        <v>703.68899999999996</v>
      </c>
      <c r="V61" s="46">
        <v>626.41399999999999</v>
      </c>
      <c r="W61" s="46">
        <v>758.47500000000002</v>
      </c>
      <c r="X61" s="46">
        <v>512.22900000000004</v>
      </c>
      <c r="Y61" s="46"/>
      <c r="Z61" s="46">
        <v>457.34100000000001</v>
      </c>
      <c r="AA61" s="73"/>
      <c r="AB61" s="46">
        <v>548.21500000000003</v>
      </c>
      <c r="AC61" s="46"/>
      <c r="AD61" s="46">
        <v>484.78399999999999</v>
      </c>
      <c r="AE61" s="46"/>
      <c r="AF61" s="46">
        <v>413.82600000000002</v>
      </c>
      <c r="AG61" s="46"/>
    </row>
    <row r="62" spans="1:35" s="1" customFormat="1" ht="97.2" customHeight="1" x14ac:dyDescent="0.3">
      <c r="A62" s="130"/>
      <c r="B62" s="132" t="s">
        <v>58</v>
      </c>
      <c r="C62" s="86" t="s">
        <v>29</v>
      </c>
      <c r="D62" s="40">
        <f>D63</f>
        <v>4197.5999999999995</v>
      </c>
      <c r="E62" s="40">
        <f>E63</f>
        <v>2636.2929999999997</v>
      </c>
      <c r="F62" s="40">
        <f>F63</f>
        <v>1955.0639999999999</v>
      </c>
      <c r="G62" s="40">
        <f t="shared" ref="F62:G64" si="74">G63</f>
        <v>1955.0639999999999</v>
      </c>
      <c r="H62" s="40">
        <f t="shared" si="68"/>
        <v>46.575757575757578</v>
      </c>
      <c r="I62" s="40">
        <f t="shared" si="69"/>
        <v>74.159586965485246</v>
      </c>
      <c r="J62" s="80">
        <f t="shared" ref="J62:AF64" si="75">SUM(J63:J63)</f>
        <v>614.40300000000002</v>
      </c>
      <c r="K62" s="80">
        <v>232.51</v>
      </c>
      <c r="L62" s="80">
        <f t="shared" si="75"/>
        <v>459.83100000000002</v>
      </c>
      <c r="M62" s="80">
        <f>M63</f>
        <v>698.72400000000005</v>
      </c>
      <c r="N62" s="80">
        <f t="shared" si="75"/>
        <v>263.702</v>
      </c>
      <c r="O62" s="80">
        <f>O63</f>
        <v>183.72300000000001</v>
      </c>
      <c r="P62" s="80">
        <f t="shared" si="75"/>
        <v>432.56799999999998</v>
      </c>
      <c r="Q62" s="80">
        <f>Q63</f>
        <v>174.61799999999999</v>
      </c>
      <c r="R62" s="80">
        <f t="shared" si="75"/>
        <v>314.69900000000001</v>
      </c>
      <c r="S62" s="80">
        <f>S63</f>
        <v>190.43299999999999</v>
      </c>
      <c r="T62" s="80">
        <f t="shared" si="75"/>
        <v>263.702</v>
      </c>
      <c r="U62" s="80">
        <f>U63</f>
        <v>297.39999999999998</v>
      </c>
      <c r="V62" s="80">
        <f t="shared" si="75"/>
        <v>287.38799999999998</v>
      </c>
      <c r="W62" s="80">
        <f>W63</f>
        <v>173.08199999999999</v>
      </c>
      <c r="X62" s="80">
        <f t="shared" si="75"/>
        <v>314.69900000000001</v>
      </c>
      <c r="Y62" s="80"/>
      <c r="Z62" s="80">
        <f t="shared" si="75"/>
        <v>263.702</v>
      </c>
      <c r="AA62" s="80"/>
      <c r="AB62" s="80">
        <f t="shared" si="75"/>
        <v>348.13499999999999</v>
      </c>
      <c r="AC62" s="80"/>
      <c r="AD62" s="80">
        <f t="shared" si="75"/>
        <v>289.20100000000002</v>
      </c>
      <c r="AE62" s="80"/>
      <c r="AF62" s="80">
        <f t="shared" si="75"/>
        <v>345.57</v>
      </c>
      <c r="AG62" s="80"/>
      <c r="AH62" s="24" t="s">
        <v>86</v>
      </c>
    </row>
    <row r="63" spans="1:35" s="1" customFormat="1" ht="37.950000000000003" customHeight="1" x14ac:dyDescent="0.3">
      <c r="A63" s="131"/>
      <c r="B63" s="132"/>
      <c r="C63" s="82" t="s">
        <v>35</v>
      </c>
      <c r="D63" s="44">
        <f>+J63+L63+N63+P63+R63+T63+V63+X63+Z63+AB63+AD63+AF63</f>
        <v>4197.5999999999995</v>
      </c>
      <c r="E63" s="44">
        <f>J63+L63+N63+P63+R63+T63+V63</f>
        <v>2636.2929999999997</v>
      </c>
      <c r="F63" s="44">
        <f>K63+M63+O63+Q63+S63+U63+W63+Y63+AA63+AC63+AE63+AG63</f>
        <v>1955.0639999999999</v>
      </c>
      <c r="G63" s="44">
        <f>SUM(K63,M63,O63,Q63,S63,U63,W63,Y63,AA63,AC63,AE63,AG63)</f>
        <v>1955.0639999999999</v>
      </c>
      <c r="H63" s="44">
        <f t="shared" si="68"/>
        <v>46.575757575757578</v>
      </c>
      <c r="I63" s="44">
        <f t="shared" si="69"/>
        <v>74.159586965485246</v>
      </c>
      <c r="J63" s="46">
        <v>614.40300000000002</v>
      </c>
      <c r="K63" s="46">
        <v>237.084</v>
      </c>
      <c r="L63" s="46">
        <v>459.83100000000002</v>
      </c>
      <c r="M63" s="46">
        <v>698.72400000000005</v>
      </c>
      <c r="N63" s="46">
        <v>263.702</v>
      </c>
      <c r="O63" s="46">
        <v>183.72300000000001</v>
      </c>
      <c r="P63" s="46">
        <v>432.56799999999998</v>
      </c>
      <c r="Q63" s="46">
        <v>174.61799999999999</v>
      </c>
      <c r="R63" s="46">
        <v>314.69900000000001</v>
      </c>
      <c r="S63" s="46">
        <v>190.43299999999999</v>
      </c>
      <c r="T63" s="46">
        <v>263.702</v>
      </c>
      <c r="U63" s="46">
        <v>297.39999999999998</v>
      </c>
      <c r="V63" s="46">
        <v>287.38799999999998</v>
      </c>
      <c r="W63" s="46">
        <v>173.08199999999999</v>
      </c>
      <c r="X63" s="46">
        <v>314.69900000000001</v>
      </c>
      <c r="Y63" s="46"/>
      <c r="Z63" s="46">
        <v>263.702</v>
      </c>
      <c r="AA63" s="46"/>
      <c r="AB63" s="46">
        <v>348.13499999999999</v>
      </c>
      <c r="AC63" s="46"/>
      <c r="AD63" s="46">
        <v>289.20100000000002</v>
      </c>
      <c r="AE63" s="46"/>
      <c r="AF63" s="46">
        <v>345.57</v>
      </c>
      <c r="AG63" s="46"/>
    </row>
    <row r="64" spans="1:35" s="1" customFormat="1" ht="68.400000000000006" customHeight="1" x14ac:dyDescent="0.3">
      <c r="A64" s="130"/>
      <c r="B64" s="132" t="s">
        <v>59</v>
      </c>
      <c r="C64" s="86" t="s">
        <v>29</v>
      </c>
      <c r="D64" s="40">
        <f>D65</f>
        <v>19471.701000000001</v>
      </c>
      <c r="E64" s="40">
        <f>E65</f>
        <v>12284.335000000001</v>
      </c>
      <c r="F64" s="40">
        <f t="shared" si="74"/>
        <v>11565.530999999999</v>
      </c>
      <c r="G64" s="40">
        <f>G65</f>
        <v>11565.530999999999</v>
      </c>
      <c r="H64" s="40">
        <f t="shared" si="68"/>
        <v>59.39661357782763</v>
      </c>
      <c r="I64" s="40">
        <f t="shared" si="69"/>
        <v>94.14861284717486</v>
      </c>
      <c r="J64" s="80">
        <f t="shared" si="75"/>
        <v>2558.5219999999999</v>
      </c>
      <c r="K64" s="80">
        <f t="shared" si="75"/>
        <v>1227.2370000000001</v>
      </c>
      <c r="L64" s="80">
        <f t="shared" si="75"/>
        <v>1593.951</v>
      </c>
      <c r="M64" s="80">
        <f>M65</f>
        <v>1977.364</v>
      </c>
      <c r="N64" s="80">
        <f t="shared" si="75"/>
        <v>1379.1510000000001</v>
      </c>
      <c r="O64" s="80">
        <f>O65</f>
        <v>1428.1120000000001</v>
      </c>
      <c r="P64" s="80">
        <f>SUM(P65:P65)</f>
        <v>1910.8</v>
      </c>
      <c r="Q64" s="80">
        <f>Q65</f>
        <v>1530.924</v>
      </c>
      <c r="R64" s="80">
        <f>SUM(R65:R65)</f>
        <v>1495.1579999999999</v>
      </c>
      <c r="S64" s="80">
        <f>S65</f>
        <v>2219.4070000000002</v>
      </c>
      <c r="T64" s="80">
        <f>T65</f>
        <v>1509.16</v>
      </c>
      <c r="U64" s="80">
        <f>U65</f>
        <v>1748.3979999999999</v>
      </c>
      <c r="V64" s="80">
        <f>SUM(V65:V65)</f>
        <v>1837.5930000000001</v>
      </c>
      <c r="W64" s="80">
        <f>W65</f>
        <v>1434.0889999999999</v>
      </c>
      <c r="X64" s="80">
        <f>SUM(X65:X65)</f>
        <v>1477.885</v>
      </c>
      <c r="Y64" s="80"/>
      <c r="Z64" s="80">
        <f>SUM(Z65:Z65)</f>
        <v>1322.251</v>
      </c>
      <c r="AA64" s="80"/>
      <c r="AB64" s="80">
        <f t="shared" si="75"/>
        <v>1579.922</v>
      </c>
      <c r="AC64" s="80"/>
      <c r="AD64" s="80">
        <f t="shared" si="75"/>
        <v>1400.068</v>
      </c>
      <c r="AE64" s="80"/>
      <c r="AF64" s="80">
        <f t="shared" si="75"/>
        <v>1407.24</v>
      </c>
      <c r="AG64" s="80"/>
      <c r="AH64" s="24" t="s">
        <v>85</v>
      </c>
    </row>
    <row r="65" spans="1:34" s="1" customFormat="1" ht="48.6" customHeight="1" x14ac:dyDescent="0.3">
      <c r="A65" s="131"/>
      <c r="B65" s="132"/>
      <c r="C65" s="82" t="s">
        <v>35</v>
      </c>
      <c r="D65" s="44">
        <f>SUM(J65,L65,N65,P65,R65,T65,V65,X65,Z65,AB65,AD65,AF65)</f>
        <v>19471.701000000001</v>
      </c>
      <c r="E65" s="44">
        <f>J65+L65+N65+P65+R65+T65+V65</f>
        <v>12284.335000000001</v>
      </c>
      <c r="F65" s="44">
        <f>K65+M65+O65+Q65+S65+U65+W65+Y65+AA65+AC65+AE65+AG65</f>
        <v>11565.530999999999</v>
      </c>
      <c r="G65" s="44">
        <f>SUM(K65,M65,O65,Q65,S65,U65,W65,Y65,AA65,AC65,AE65,AG65)</f>
        <v>11565.530999999999</v>
      </c>
      <c r="H65" s="44">
        <f t="shared" si="68"/>
        <v>59.39661357782763</v>
      </c>
      <c r="I65" s="44">
        <f t="shared" si="69"/>
        <v>94.14861284717486</v>
      </c>
      <c r="J65" s="46">
        <v>2558.5219999999999</v>
      </c>
      <c r="K65" s="46">
        <v>1227.2370000000001</v>
      </c>
      <c r="L65" s="46">
        <v>1593.951</v>
      </c>
      <c r="M65" s="46">
        <v>1977.364</v>
      </c>
      <c r="N65" s="46">
        <v>1379.1510000000001</v>
      </c>
      <c r="O65" s="46">
        <v>1428.1120000000001</v>
      </c>
      <c r="P65" s="46">
        <v>1910.8</v>
      </c>
      <c r="Q65" s="46">
        <v>1530.924</v>
      </c>
      <c r="R65" s="46">
        <v>1495.1579999999999</v>
      </c>
      <c r="S65" s="46">
        <v>2219.4070000000002</v>
      </c>
      <c r="T65" s="46">
        <v>1509.16</v>
      </c>
      <c r="U65" s="46">
        <v>1748.3979999999999</v>
      </c>
      <c r="V65" s="46">
        <v>1837.5930000000001</v>
      </c>
      <c r="W65" s="46">
        <v>1434.0889999999999</v>
      </c>
      <c r="X65" s="46">
        <v>1477.885</v>
      </c>
      <c r="Y65" s="46"/>
      <c r="Z65" s="46">
        <v>1322.251</v>
      </c>
      <c r="AA65" s="46"/>
      <c r="AB65" s="46">
        <v>1579.922</v>
      </c>
      <c r="AC65" s="46"/>
      <c r="AD65" s="46">
        <v>1400.068</v>
      </c>
      <c r="AE65" s="46"/>
      <c r="AF65" s="46">
        <v>1407.24</v>
      </c>
      <c r="AG65" s="46"/>
      <c r="AH65" s="96"/>
    </row>
    <row r="66" spans="1:34" x14ac:dyDescent="0.3">
      <c r="L66" s="98"/>
    </row>
  </sheetData>
  <mergeCells count="63">
    <mergeCell ref="B44:B45"/>
    <mergeCell ref="B46:B47"/>
    <mergeCell ref="B36:B37"/>
    <mergeCell ref="B38:B39"/>
    <mergeCell ref="B40:B41"/>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4"/>
    <mergeCell ref="B13:B14"/>
    <mergeCell ref="V4:W5"/>
    <mergeCell ref="X4:Y5"/>
    <mergeCell ref="Z4:AA5"/>
    <mergeCell ref="AB4:AC5"/>
    <mergeCell ref="AD4:AE5"/>
    <mergeCell ref="AF4:AG5"/>
    <mergeCell ref="J4:K5"/>
    <mergeCell ref="L4:M5"/>
    <mergeCell ref="N4:O5"/>
    <mergeCell ref="P4:Q5"/>
    <mergeCell ref="A15:A16"/>
    <mergeCell ref="B15:B16"/>
    <mergeCell ref="A17:A18"/>
    <mergeCell ref="B17:B18"/>
    <mergeCell ref="A19:A20"/>
    <mergeCell ref="B19:B20"/>
    <mergeCell ref="A53:A54"/>
    <mergeCell ref="B53:B54"/>
    <mergeCell ref="B21:AG21"/>
    <mergeCell ref="A22:A23"/>
    <mergeCell ref="B22:B23"/>
    <mergeCell ref="B24:AG24"/>
    <mergeCell ref="A25:A26"/>
    <mergeCell ref="B25:B26"/>
    <mergeCell ref="B29:AG29"/>
    <mergeCell ref="A48:A50"/>
    <mergeCell ref="B48:B50"/>
    <mergeCell ref="A51:A52"/>
    <mergeCell ref="B51:B52"/>
    <mergeCell ref="B33:B35"/>
    <mergeCell ref="B30:B32"/>
    <mergeCell ref="B42:B43"/>
    <mergeCell ref="A62:A63"/>
    <mergeCell ref="B62:B63"/>
    <mergeCell ref="A64:A65"/>
    <mergeCell ref="B64:B65"/>
    <mergeCell ref="B55:B56"/>
    <mergeCell ref="B57:AG57"/>
    <mergeCell ref="B58:B59"/>
    <mergeCell ref="B60:B6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2026-08-18T10:40:38Z</dcterms:modified>
</cp:coreProperties>
</file>