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19320" windowHeight="8250" tabRatio="648" activeTab="1"/>
  </bookViews>
  <sheets>
    <sheet name="Титульный лист" sheetId="12" r:id="rId1"/>
    <sheet name="2017" sheetId="28" r:id="rId2"/>
  </sheets>
  <definedNames>
    <definedName name="_xlnm.Print_Titles" localSheetId="1">'2017'!$A:$A,'2017'!$3:$4</definedName>
    <definedName name="_xlnm.Print_Area" localSheetId="1">'2017'!$A$1:$AH$65</definedName>
  </definedNames>
  <calcPr calcId="125725"/>
</workbook>
</file>

<file path=xl/calcChain.xml><?xml version="1.0" encoding="utf-8"?>
<calcChain xmlns="http://schemas.openxmlformats.org/spreadsheetml/2006/main">
  <c r="AK7" i="28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"/>
  <c r="F45" l="1"/>
  <c r="G45"/>
  <c r="F44"/>
  <c r="G44"/>
  <c r="E29" l="1"/>
  <c r="E27"/>
  <c r="E16"/>
  <c r="E11"/>
  <c r="C56"/>
  <c r="C51"/>
  <c r="C46"/>
  <c r="C44"/>
  <c r="C27"/>
  <c r="C28"/>
  <c r="C29"/>
  <c r="C32"/>
  <c r="C33"/>
  <c r="AI8" l="1"/>
  <c r="AJ8"/>
  <c r="AI10"/>
  <c r="AJ10"/>
  <c r="AI11"/>
  <c r="AJ11"/>
  <c r="AI12"/>
  <c r="AJ12"/>
  <c r="AI14"/>
  <c r="AJ14"/>
  <c r="AI15"/>
  <c r="AJ15"/>
  <c r="AI16"/>
  <c r="AJ16"/>
  <c r="AI17"/>
  <c r="AJ17"/>
  <c r="AI19"/>
  <c r="AJ19"/>
  <c r="AI20"/>
  <c r="AJ20"/>
  <c r="AI21"/>
  <c r="AJ21"/>
  <c r="AI23"/>
  <c r="AJ23"/>
  <c r="AI24"/>
  <c r="AJ24"/>
  <c r="AI25"/>
  <c r="AJ25"/>
  <c r="AI27"/>
  <c r="AJ27"/>
  <c r="AI28"/>
  <c r="AJ28"/>
  <c r="AI29"/>
  <c r="AJ29"/>
  <c r="AI32"/>
  <c r="AJ32"/>
  <c r="AI33"/>
  <c r="AJ33"/>
  <c r="AJ35"/>
  <c r="AI37"/>
  <c r="AJ37"/>
  <c r="AI38"/>
  <c r="AJ38"/>
  <c r="AI39"/>
  <c r="AJ39"/>
  <c r="AI41"/>
  <c r="AJ41"/>
  <c r="AI44"/>
  <c r="AJ44"/>
  <c r="AI45"/>
  <c r="AJ45"/>
  <c r="AI46"/>
  <c r="AJ46"/>
  <c r="AI50"/>
  <c r="AJ50"/>
  <c r="AI51"/>
  <c r="AJ51"/>
  <c r="AI55"/>
  <c r="AJ55"/>
  <c r="AI56"/>
  <c r="AJ56"/>
  <c r="C38" l="1"/>
  <c r="C36" s="1"/>
  <c r="C20"/>
  <c r="C16"/>
  <c r="C11"/>
  <c r="U59"/>
  <c r="D56" l="1"/>
  <c r="E56"/>
  <c r="J60" l="1"/>
  <c r="B28"/>
  <c r="C61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E34"/>
  <c r="H34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H36"/>
  <c r="E45"/>
  <c r="E46"/>
  <c r="E44"/>
  <c r="E43" s="1"/>
  <c r="E61" s="1"/>
  <c r="D45"/>
  <c r="D46"/>
  <c r="D61" s="1"/>
  <c r="D44"/>
  <c r="D43" s="1"/>
  <c r="D42" s="1"/>
  <c r="D40" s="1"/>
  <c r="C45"/>
  <c r="C43" s="1"/>
  <c r="C42" s="1"/>
  <c r="C40" s="1"/>
  <c r="B45"/>
  <c r="B46"/>
  <c r="B61" s="1"/>
  <c r="B44"/>
  <c r="B43" s="1"/>
  <c r="B42" s="1"/>
  <c r="B40" s="1"/>
  <c r="I43"/>
  <c r="J43"/>
  <c r="J42" s="1"/>
  <c r="J40" s="1"/>
  <c r="K43"/>
  <c r="K61" s="1"/>
  <c r="L43"/>
  <c r="L42" s="1"/>
  <c r="L40" s="1"/>
  <c r="M43"/>
  <c r="M61" s="1"/>
  <c r="N43"/>
  <c r="N42" s="1"/>
  <c r="N40" s="1"/>
  <c r="O43"/>
  <c r="O61" s="1"/>
  <c r="P43"/>
  <c r="P42" s="1"/>
  <c r="P40" s="1"/>
  <c r="Q43"/>
  <c r="Q61" s="1"/>
  <c r="R43"/>
  <c r="R42" s="1"/>
  <c r="R40" s="1"/>
  <c r="S43"/>
  <c r="S61" s="1"/>
  <c r="T43"/>
  <c r="T42" s="1"/>
  <c r="T40" s="1"/>
  <c r="U43"/>
  <c r="U42" s="1"/>
  <c r="U40" s="1"/>
  <c r="V43"/>
  <c r="V61" s="1"/>
  <c r="W43"/>
  <c r="W42" s="1"/>
  <c r="W40" s="1"/>
  <c r="X43"/>
  <c r="X61" s="1"/>
  <c r="Y43"/>
  <c r="Y42" s="1"/>
  <c r="Y40" s="1"/>
  <c r="Z43"/>
  <c r="Z61" s="1"/>
  <c r="AA43"/>
  <c r="AA42" s="1"/>
  <c r="AA40" s="1"/>
  <c r="AB43"/>
  <c r="AB61" s="1"/>
  <c r="AC43"/>
  <c r="AC42" s="1"/>
  <c r="AC40" s="1"/>
  <c r="AD43"/>
  <c r="AD61" s="1"/>
  <c r="AE43"/>
  <c r="AE42" s="1"/>
  <c r="AE40" s="1"/>
  <c r="H43"/>
  <c r="H42" s="1"/>
  <c r="AJ42" l="1"/>
  <c r="H40"/>
  <c r="F61"/>
  <c r="G61" s="1"/>
  <c r="G43"/>
  <c r="AD42"/>
  <c r="AD40" s="1"/>
  <c r="AB42"/>
  <c r="AB40" s="1"/>
  <c r="Z42"/>
  <c r="Z40" s="1"/>
  <c r="X42"/>
  <c r="X40" s="1"/>
  <c r="V42"/>
  <c r="V40" s="1"/>
  <c r="S42"/>
  <c r="S40" s="1"/>
  <c r="Q42"/>
  <c r="Q40" s="1"/>
  <c r="O42"/>
  <c r="O40" s="1"/>
  <c r="M42"/>
  <c r="M40" s="1"/>
  <c r="K42"/>
  <c r="K40" s="1"/>
  <c r="I42"/>
  <c r="AJ34"/>
  <c r="AE61"/>
  <c r="AC61"/>
  <c r="AA61"/>
  <c r="Y61"/>
  <c r="W61"/>
  <c r="T61"/>
  <c r="R61"/>
  <c r="P61"/>
  <c r="N61"/>
  <c r="L61"/>
  <c r="J61"/>
  <c r="AJ43"/>
  <c r="AI43"/>
  <c r="F46"/>
  <c r="F43"/>
  <c r="E42"/>
  <c r="E40" s="1"/>
  <c r="H61"/>
  <c r="I61"/>
  <c r="AJ36"/>
  <c r="AI36"/>
  <c r="F40"/>
  <c r="G40" s="1"/>
  <c r="F42"/>
  <c r="G42" s="1"/>
  <c r="G46"/>
  <c r="U61"/>
  <c r="AJ61" l="1"/>
  <c r="AI61"/>
  <c r="I40"/>
  <c r="AI40"/>
  <c r="AJ40"/>
  <c r="AI42"/>
  <c r="E51"/>
  <c r="D51"/>
  <c r="D11"/>
  <c r="Z60"/>
  <c r="AD60"/>
  <c r="AD35"/>
  <c r="D38"/>
  <c r="D36" s="1"/>
  <c r="D35" s="1"/>
  <c r="D34" s="1"/>
  <c r="E38"/>
  <c r="B38"/>
  <c r="B36" s="1"/>
  <c r="AI35" l="1"/>
  <c r="AD34"/>
  <c r="AI34" s="1"/>
  <c r="B35"/>
  <c r="B34" s="1"/>
  <c r="F36"/>
  <c r="G36"/>
  <c r="C35"/>
  <c r="C34" s="1"/>
  <c r="F38"/>
  <c r="AG8"/>
  <c r="AG10"/>
  <c r="AG12"/>
  <c r="AG17"/>
  <c r="AG19"/>
  <c r="AG21"/>
  <c r="AG23"/>
  <c r="AG25"/>
  <c r="AG50"/>
  <c r="AG55"/>
  <c r="B56" l="1"/>
  <c r="B16"/>
  <c r="D24"/>
  <c r="C24"/>
  <c r="C60" s="1"/>
  <c r="Q54"/>
  <c r="Q49"/>
  <c r="Q48" s="1"/>
  <c r="Q47" s="1"/>
  <c r="Q9"/>
  <c r="D20" l="1"/>
  <c r="AG11"/>
  <c r="D16"/>
  <c r="G11"/>
  <c r="AG56"/>
  <c r="D29" l="1"/>
  <c r="D28"/>
  <c r="D27"/>
  <c r="C18"/>
  <c r="AG51" l="1"/>
  <c r="B11" l="1"/>
  <c r="B9" l="1"/>
  <c r="F11"/>
  <c r="C54"/>
  <c r="B24"/>
  <c r="P60"/>
  <c r="H60"/>
  <c r="N60" l="1"/>
  <c r="L60"/>
  <c r="I9"/>
  <c r="J9"/>
  <c r="K9"/>
  <c r="L9"/>
  <c r="M9"/>
  <c r="N9"/>
  <c r="O9"/>
  <c r="P9"/>
  <c r="R9"/>
  <c r="S9"/>
  <c r="T9"/>
  <c r="U9"/>
  <c r="V9"/>
  <c r="W9"/>
  <c r="X9"/>
  <c r="Y9"/>
  <c r="Z9"/>
  <c r="AA9"/>
  <c r="AB9"/>
  <c r="AC9"/>
  <c r="AD9"/>
  <c r="AE9"/>
  <c r="H9"/>
  <c r="K59"/>
  <c r="L59"/>
  <c r="M59"/>
  <c r="N59"/>
  <c r="O59"/>
  <c r="P59"/>
  <c r="Q59"/>
  <c r="R59"/>
  <c r="S59"/>
  <c r="T59"/>
  <c r="V59"/>
  <c r="W59"/>
  <c r="X59"/>
  <c r="Y59"/>
  <c r="Z59"/>
  <c r="AA59"/>
  <c r="AB59"/>
  <c r="AC59"/>
  <c r="AD59"/>
  <c r="AE59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J58"/>
  <c r="J59"/>
  <c r="J57" s="1"/>
  <c r="AG27"/>
  <c r="E28"/>
  <c r="AG28" s="1"/>
  <c r="AG29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B29"/>
  <c r="AI58" l="1"/>
  <c r="AJ58"/>
  <c r="P57"/>
  <c r="L57"/>
  <c r="C9"/>
  <c r="AJ9"/>
  <c r="AI9"/>
  <c r="N57"/>
  <c r="AD57"/>
  <c r="Z57"/>
  <c r="C58"/>
  <c r="B58"/>
  <c r="D9"/>
  <c r="D58"/>
  <c r="E9"/>
  <c r="E26"/>
  <c r="G29"/>
  <c r="E58"/>
  <c r="G28"/>
  <c r="F29"/>
  <c r="G27"/>
  <c r="AG16"/>
  <c r="AG58" l="1"/>
  <c r="AG9"/>
  <c r="G16"/>
  <c r="G58"/>
  <c r="F9"/>
  <c r="G9"/>
  <c r="H26"/>
  <c r="C26" l="1"/>
  <c r="AI26"/>
  <c r="AJ26"/>
  <c r="D26"/>
  <c r="D54"/>
  <c r="I54"/>
  <c r="J54"/>
  <c r="K54"/>
  <c r="L54"/>
  <c r="M54"/>
  <c r="N54"/>
  <c r="O54"/>
  <c r="P54"/>
  <c r="R54"/>
  <c r="S54"/>
  <c r="T54"/>
  <c r="U54"/>
  <c r="V54"/>
  <c r="W54"/>
  <c r="X54"/>
  <c r="Y54"/>
  <c r="Z54"/>
  <c r="AA54"/>
  <c r="AB54"/>
  <c r="AC54"/>
  <c r="AD54"/>
  <c r="AE54"/>
  <c r="H54"/>
  <c r="D18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H13"/>
  <c r="C13" l="1"/>
  <c r="AJ13"/>
  <c r="AI13"/>
  <c r="AC7"/>
  <c r="AC6" s="1"/>
  <c r="Y7"/>
  <c r="Y6" s="1"/>
  <c r="U7"/>
  <c r="U6" s="1"/>
  <c r="Q7"/>
  <c r="Q6" s="1"/>
  <c r="M7"/>
  <c r="M6" s="1"/>
  <c r="E13"/>
  <c r="I7"/>
  <c r="AI54"/>
  <c r="AJ54"/>
  <c r="AG13"/>
  <c r="G26"/>
  <c r="AG26"/>
  <c r="I18"/>
  <c r="J18"/>
  <c r="J7" s="1"/>
  <c r="J6" s="1"/>
  <c r="K18"/>
  <c r="K7" s="1"/>
  <c r="K6" s="1"/>
  <c r="L18"/>
  <c r="L7" s="1"/>
  <c r="L6" s="1"/>
  <c r="M18"/>
  <c r="N18"/>
  <c r="N7" s="1"/>
  <c r="N6" s="1"/>
  <c r="O18"/>
  <c r="O7" s="1"/>
  <c r="O6" s="1"/>
  <c r="P18"/>
  <c r="P7" s="1"/>
  <c r="P6" s="1"/>
  <c r="Q18"/>
  <c r="R18"/>
  <c r="R7" s="1"/>
  <c r="R6" s="1"/>
  <c r="S18"/>
  <c r="S7" s="1"/>
  <c r="S6" s="1"/>
  <c r="T18"/>
  <c r="T7" s="1"/>
  <c r="T6" s="1"/>
  <c r="U18"/>
  <c r="V18"/>
  <c r="V7" s="1"/>
  <c r="V6" s="1"/>
  <c r="W18"/>
  <c r="W7" s="1"/>
  <c r="W6" s="1"/>
  <c r="X18"/>
  <c r="X7" s="1"/>
  <c r="X6" s="1"/>
  <c r="Y18"/>
  <c r="Z18"/>
  <c r="Z7" s="1"/>
  <c r="Z6" s="1"/>
  <c r="AA18"/>
  <c r="AA7" s="1"/>
  <c r="AA6" s="1"/>
  <c r="AB18"/>
  <c r="AB7" s="1"/>
  <c r="AB6" s="1"/>
  <c r="AC18"/>
  <c r="AD18"/>
  <c r="AD7" s="1"/>
  <c r="AD6" s="1"/>
  <c r="AE18"/>
  <c r="AE7" s="1"/>
  <c r="AE6" s="1"/>
  <c r="H18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H22"/>
  <c r="I49"/>
  <c r="J49"/>
  <c r="K49"/>
  <c r="L49"/>
  <c r="M49"/>
  <c r="N49"/>
  <c r="O49"/>
  <c r="P49"/>
  <c r="R49"/>
  <c r="S49"/>
  <c r="T49"/>
  <c r="U49"/>
  <c r="V49"/>
  <c r="W49"/>
  <c r="X49"/>
  <c r="Y49"/>
  <c r="Z49"/>
  <c r="AA49"/>
  <c r="AB49"/>
  <c r="AC49"/>
  <c r="AD49"/>
  <c r="AE49"/>
  <c r="H49"/>
  <c r="C49"/>
  <c r="B27"/>
  <c r="B26" s="1"/>
  <c r="AI22" l="1"/>
  <c r="AJ22"/>
  <c r="AI18"/>
  <c r="AJ18"/>
  <c r="I6"/>
  <c r="AJ49"/>
  <c r="AI49"/>
  <c r="E18"/>
  <c r="H7"/>
  <c r="D13"/>
  <c r="F26"/>
  <c r="C48"/>
  <c r="C47" s="1"/>
  <c r="AG18"/>
  <c r="D22"/>
  <c r="C22"/>
  <c r="C7" s="1"/>
  <c r="C6" s="1"/>
  <c r="G13"/>
  <c r="F27"/>
  <c r="F28"/>
  <c r="B22"/>
  <c r="H6" l="1"/>
  <c r="AJ7"/>
  <c r="AI7"/>
  <c r="G18"/>
  <c r="D14"/>
  <c r="C14"/>
  <c r="AG14" s="1"/>
  <c r="B14"/>
  <c r="F58" l="1"/>
  <c r="E15" l="1"/>
  <c r="E49" l="1"/>
  <c r="AG49" s="1"/>
  <c r="D49"/>
  <c r="B51"/>
  <c r="E33"/>
  <c r="B33"/>
  <c r="E32"/>
  <c r="B32"/>
  <c r="E24"/>
  <c r="AG24" s="1"/>
  <c r="E20"/>
  <c r="AG20" s="1"/>
  <c r="B20"/>
  <c r="B18" l="1"/>
  <c r="F18" s="1"/>
  <c r="B60"/>
  <c r="E59"/>
  <c r="AG32"/>
  <c r="AG33"/>
  <c r="B49"/>
  <c r="F24"/>
  <c r="G24"/>
  <c r="F20"/>
  <c r="G20"/>
  <c r="E22"/>
  <c r="B31"/>
  <c r="E54"/>
  <c r="AG54" s="1"/>
  <c r="M60"/>
  <c r="M57" s="1"/>
  <c r="I59"/>
  <c r="AG22" l="1"/>
  <c r="E7"/>
  <c r="E6" s="1"/>
  <c r="F22"/>
  <c r="G22"/>
  <c r="F16" l="1"/>
  <c r="D15" l="1"/>
  <c r="D59" s="1"/>
  <c r="C15"/>
  <c r="AG15" s="1"/>
  <c r="B15"/>
  <c r="B13" s="1"/>
  <c r="B7" s="1"/>
  <c r="B6" s="1"/>
  <c r="F13" l="1"/>
  <c r="H59"/>
  <c r="B48"/>
  <c r="B47" s="1"/>
  <c r="B59" l="1"/>
  <c r="AJ59"/>
  <c r="AI59"/>
  <c r="H57"/>
  <c r="C59"/>
  <c r="B54"/>
  <c r="B53" s="1"/>
  <c r="AG59" l="1"/>
  <c r="C57"/>
  <c r="G59"/>
  <c r="B30"/>
  <c r="F33"/>
  <c r="D48" l="1"/>
  <c r="D47" s="1"/>
  <c r="D33"/>
  <c r="D57" l="1"/>
  <c r="D60"/>
  <c r="D31"/>
  <c r="D30" s="1"/>
  <c r="D53"/>
  <c r="D52" s="1"/>
  <c r="H31"/>
  <c r="B52" l="1"/>
  <c r="G32"/>
  <c r="F32"/>
  <c r="G33"/>
  <c r="S31"/>
  <c r="I60" l="1"/>
  <c r="K60"/>
  <c r="K57" s="1"/>
  <c r="O60"/>
  <c r="O57" s="1"/>
  <c r="Q60"/>
  <c r="Q57" s="1"/>
  <c r="R60"/>
  <c r="S60"/>
  <c r="S57" s="1"/>
  <c r="T60"/>
  <c r="T57" s="1"/>
  <c r="U60"/>
  <c r="U57" s="1"/>
  <c r="V60"/>
  <c r="V57" s="1"/>
  <c r="W60"/>
  <c r="W57" s="1"/>
  <c r="X60"/>
  <c r="X57" s="1"/>
  <c r="Y60"/>
  <c r="Y57" s="1"/>
  <c r="AA60"/>
  <c r="AA57" s="1"/>
  <c r="AB60"/>
  <c r="AB57" s="1"/>
  <c r="AC60"/>
  <c r="AC57" s="1"/>
  <c r="AE60"/>
  <c r="AE57" s="1"/>
  <c r="AI60" l="1"/>
  <c r="R57"/>
  <c r="AJ60"/>
  <c r="I57"/>
  <c r="E60"/>
  <c r="B57" l="1"/>
  <c r="AI57"/>
  <c r="AJ57"/>
  <c r="AG60"/>
  <c r="E57"/>
  <c r="G57" s="1"/>
  <c r="G60"/>
  <c r="O31"/>
  <c r="O30" s="1"/>
  <c r="P31"/>
  <c r="P30" s="1"/>
  <c r="Q31"/>
  <c r="Q30" s="1"/>
  <c r="R31"/>
  <c r="R30" s="1"/>
  <c r="S30"/>
  <c r="T31"/>
  <c r="T30" s="1"/>
  <c r="U31"/>
  <c r="U30" s="1"/>
  <c r="V31"/>
  <c r="V30" s="1"/>
  <c r="W31"/>
  <c r="W30" s="1"/>
  <c r="X31"/>
  <c r="X30" s="1"/>
  <c r="Y31"/>
  <c r="Y30" s="1"/>
  <c r="Z31"/>
  <c r="Z30" s="1"/>
  <c r="AA31"/>
  <c r="AA30" s="1"/>
  <c r="AB31"/>
  <c r="AB30" s="1"/>
  <c r="AC31"/>
  <c r="AC30" s="1"/>
  <c r="AD31"/>
  <c r="AD30" s="1"/>
  <c r="AE31"/>
  <c r="AE30" s="1"/>
  <c r="I31"/>
  <c r="J31"/>
  <c r="K31"/>
  <c r="K30" s="1"/>
  <c r="L31"/>
  <c r="L30" s="1"/>
  <c r="M31"/>
  <c r="M30" s="1"/>
  <c r="H30"/>
  <c r="K48"/>
  <c r="K47" s="1"/>
  <c r="L48"/>
  <c r="L47" s="1"/>
  <c r="M48"/>
  <c r="M47" s="1"/>
  <c r="N48"/>
  <c r="N47" s="1"/>
  <c r="O48"/>
  <c r="O47" s="1"/>
  <c r="P48"/>
  <c r="P47" s="1"/>
  <c r="R48"/>
  <c r="R47" s="1"/>
  <c r="S48"/>
  <c r="S47" s="1"/>
  <c r="T48"/>
  <c r="T47" s="1"/>
  <c r="U48"/>
  <c r="U47" s="1"/>
  <c r="V48"/>
  <c r="V47" s="1"/>
  <c r="W48"/>
  <c r="W47" s="1"/>
  <c r="X48"/>
  <c r="X47" s="1"/>
  <c r="Z48"/>
  <c r="Z47" s="1"/>
  <c r="AA48"/>
  <c r="AA47" s="1"/>
  <c r="AB48"/>
  <c r="AB47" s="1"/>
  <c r="AC48"/>
  <c r="AC47" s="1"/>
  <c r="AD48"/>
  <c r="AD47" s="1"/>
  <c r="AE48"/>
  <c r="AE47" s="1"/>
  <c r="J48"/>
  <c r="J47" s="1"/>
  <c r="I30" l="1"/>
  <c r="J30"/>
  <c r="AG57"/>
  <c r="Y48"/>
  <c r="Y47" s="1"/>
  <c r="I48"/>
  <c r="I47" l="1"/>
  <c r="I53"/>
  <c r="G51"/>
  <c r="E31"/>
  <c r="I52" l="1"/>
  <c r="E30"/>
  <c r="F31"/>
  <c r="F30" s="1"/>
  <c r="C53" l="1"/>
  <c r="C52" l="1"/>
  <c r="N31"/>
  <c r="H48"/>
  <c r="N30" l="1"/>
  <c r="AJ31"/>
  <c r="AI31"/>
  <c r="C31"/>
  <c r="H47"/>
  <c r="AI48"/>
  <c r="AJ48"/>
  <c r="F60"/>
  <c r="F51"/>
  <c r="AG31" l="1"/>
  <c r="G31"/>
  <c r="G30" s="1"/>
  <c r="AJ47"/>
  <c r="AI47"/>
  <c r="C30"/>
  <c r="AG30" s="1"/>
  <c r="AJ30"/>
  <c r="AI30"/>
  <c r="J53"/>
  <c r="J52" s="1"/>
  <c r="L53"/>
  <c r="L52" s="1"/>
  <c r="M53"/>
  <c r="M52" s="1"/>
  <c r="N53"/>
  <c r="N52" s="1"/>
  <c r="O53"/>
  <c r="O52" s="1"/>
  <c r="P53"/>
  <c r="P52" s="1"/>
  <c r="Q53"/>
  <c r="Q52" s="1"/>
  <c r="R53"/>
  <c r="R52" s="1"/>
  <c r="S53"/>
  <c r="S52" s="1"/>
  <c r="T53"/>
  <c r="T52" s="1"/>
  <c r="U53"/>
  <c r="U52" s="1"/>
  <c r="V53"/>
  <c r="V52" s="1"/>
  <c r="W53"/>
  <c r="W52" s="1"/>
  <c r="X53"/>
  <c r="X52" s="1"/>
  <c r="Y53"/>
  <c r="Y52" s="1"/>
  <c r="Z53"/>
  <c r="Z52" s="1"/>
  <c r="AA53"/>
  <c r="AA52" s="1"/>
  <c r="AB53"/>
  <c r="AB52" s="1"/>
  <c r="AC53"/>
  <c r="AC52" s="1"/>
  <c r="AD53"/>
  <c r="AD52" s="1"/>
  <c r="AE53"/>
  <c r="AE52" s="1"/>
  <c r="K53" l="1"/>
  <c r="K52" l="1"/>
  <c r="E53"/>
  <c r="F54"/>
  <c r="F53" s="1"/>
  <c r="F52" s="1"/>
  <c r="G54"/>
  <c r="G53" s="1"/>
  <c r="G52" s="1"/>
  <c r="E52" l="1"/>
  <c r="AG52" s="1"/>
  <c r="AG53"/>
  <c r="G56" l="1"/>
  <c r="H53"/>
  <c r="AJ53" l="1"/>
  <c r="AI53"/>
  <c r="AI6"/>
  <c r="AG7"/>
  <c r="F59"/>
  <c r="H52"/>
  <c r="E48"/>
  <c r="F56"/>
  <c r="AI52" l="1"/>
  <c r="AJ52"/>
  <c r="AJ6"/>
  <c r="AG48"/>
  <c r="E47"/>
  <c r="AG47" s="1"/>
  <c r="D7"/>
  <c r="D6" s="1"/>
  <c r="AG6"/>
  <c r="F49"/>
  <c r="F48" s="1"/>
  <c r="F47" s="1"/>
  <c r="G49"/>
  <c r="G48" s="1"/>
  <c r="G47" s="1"/>
  <c r="F57" l="1"/>
  <c r="G7"/>
  <c r="F7"/>
  <c r="F6" l="1"/>
  <c r="G6"/>
  <c r="E35"/>
</calcChain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<sst xmlns="http://schemas.openxmlformats.org/spreadsheetml/2006/main" count="137" uniqueCount="61">
  <si>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</si>
  <si>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</si>
  <si>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</si>
  <si>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</si>
  <si>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</si>
  <si>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</si>
  <si>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</si>
  <si>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</si>
  <si>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</si>
  <si>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</si>
  <si>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</si>
  <si>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</si>
  <si>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</si>
  <si>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</si>
  <si>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</si>
  <si>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</si>
  <si>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</si>
  <si>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</si>
  <si>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</si>
  <si>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</si>
  <si>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</si>
  <si>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</si>
  <si>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</si>
  <si>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</si>
  <si>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</si>
  <si>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</si>
  <si>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</si>
  <si>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</si>
  <si>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</si>
  <si>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 xml:space="preserve"> 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</si>
  <si>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</si>
  <si>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</si>
  <si>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</si>
  <si>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</si>
  <si>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</si>
  <si>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</si>
  <si>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</si>
  <si>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</si>
  <si>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</si>
  <si>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</si>
  <si>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"Развитие физической культуры и спорта в городе Когалыме"</t>
  </si>
  <si>
    <t>план</t>
  </si>
  <si>
    <t>План на 2017 год</t>
  </si>
  <si>
    <t>1.1.5. Развитие материально-технической базы МАУ "Дворец спорта"</t>
  </si>
  <si>
    <t xml:space="preserve">бюджет Правительства Тюменской области </t>
  </si>
  <si>
    <t>бюджет Правительства Тюменской области</t>
  </si>
  <si>
    <t>Отаток денежных средств согласно фактическим показателям приборов учета по теплоэнергии, электроэнергиии водоснабжения</t>
  </si>
  <si>
    <t>1.2. Строительство объектов спорта, в том числе проектно-изыскательские работы</t>
  </si>
  <si>
    <t>1.2.1."Строительство объекта:"Региональный центр спортивной подготовки в городе Когалыме"</t>
  </si>
  <si>
    <t>1.3. Обеспечение комплексной безопасности и комфортных условий в учреждениях физической культуры и спорта</t>
  </si>
  <si>
    <t>1.3.2.Усиление металлоконструкций здания «Спортивно-оздоровительного комплекса «Дружба», расположенного по адресу:ул.Привокзальная, 27/1</t>
  </si>
  <si>
    <t>привлеченные средства</t>
  </si>
  <si>
    <t>1.3.1. Ремонта МАУ "Дворец спорта"</t>
  </si>
  <si>
    <t>Начальник Управления культуры, спорта и молодежной политики _______________________________Л.А.Юрьева</t>
  </si>
  <si>
    <t>Приобретение призов (органайзер, наушники, сумка дорожная, сумка для спорта, сумка для документов, футболка, термостакан, рюкзак, плед, плед дорожный, полотенце, конфеты в коробке) для спортсменов и их тренеров города для праздничных турниров, посвященные празднованию Дня физкультурника (договор №17 ДС-153 от 27.06.2017 г., 17 ДС- 151 от 29.06.2017 г., 17 ДС-149 от 22.06.2017 г. 17 ДС-155 от 13.07.2017 г.)</t>
  </si>
  <si>
    <t>План на 01.09.2017</t>
  </si>
  <si>
    <t>Профинансировано на 01.09.2017</t>
  </si>
  <si>
    <t>Кассовый расход на  01.09.2017</t>
  </si>
  <si>
    <t>Ответственный за составление сетевого графика: зав.сектором спортивной подготовки _______________________О.В.Мягкова</t>
  </si>
  <si>
    <t>тел.: 93-628</t>
  </si>
  <si>
    <t>Перерасход денежных средств образовался в связи с расходами на незапланированные мероприятия за счет экономии денежных средств на летнее первенствоокруга по гонкамналыжероллерах среди юношей и девушек 2000 - 2003 гг.р. ,г. Х-М, 26-31.08.2017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</si>
</sst>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.00_р_."/>
  </numFmts>
  <fonts count="1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7" fillId="0" borderId="4" xfId="0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66CCFF"/>
      <color rgb="FFFFFF99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O29" sqref="O29"/>
    </sheetView>
  </sheetViews>
  <sheetFormatPr defaultColWidth="9.140625" defaultRowHeight="12.75"/>
  <cols>
    <col min="1" max="16384" width="9.140625" style="1"/>
  </cols>
  <sheetData>
    <row r="1" spans="1:14" ht="18.75">
      <c r="A1" s="65"/>
      <c r="B1" s="65"/>
    </row>
    <row r="10" spans="1:14" ht="45" customHeight="1">
      <c r="A10" s="67" t="s">
        <v>26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6.5" customHeight="1">
      <c r="A11" s="66"/>
      <c r="B11" s="66"/>
      <c r="C11" s="66"/>
      <c r="D11" s="66"/>
      <c r="E11" s="66"/>
      <c r="F11" s="66"/>
      <c r="G11" s="66"/>
      <c r="H11" s="66"/>
      <c r="I11" s="66"/>
    </row>
    <row r="13" spans="1:14" ht="27" customHeight="1">
      <c r="A13" s="62" t="s">
        <v>22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27" customHeight="1">
      <c r="A14" s="62" t="s">
        <v>23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40.5" customHeight="1">
      <c r="A15" s="63" t="s">
        <v>40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46" spans="1:9" ht="16.5">
      <c r="A46" s="64"/>
      <c r="B46" s="64"/>
      <c r="C46" s="64"/>
      <c r="D46" s="64"/>
      <c r="E46" s="64"/>
      <c r="F46" s="64"/>
      <c r="G46" s="64"/>
      <c r="H46" s="64"/>
      <c r="I46" s="64"/>
    </row>
    <row r="47" spans="1:9" ht="16.5">
      <c r="A47" s="64"/>
      <c r="B47" s="64"/>
      <c r="C47" s="64"/>
      <c r="D47" s="64"/>
      <c r="E47" s="64"/>
      <c r="F47" s="64"/>
      <c r="G47" s="64"/>
      <c r="H47" s="64"/>
      <c r="I47" s="64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="60" zoomScaleNormal="60" workbookViewId="0">
      <pane xSplit="9" ySplit="8" topLeftCell="AB9" activePane="bottomRight" state="frozen"/>
      <selection pane="topRight" activeCell="J1" sqref="J1"/>
      <selection pane="bottomLeft" activeCell="A9" sqref="A9"/>
      <selection pane="bottomRight" activeCell="AF9" sqref="AF9:AF11"/>
    </sheetView>
  </sheetViews>
  <sheetFormatPr defaultColWidth="35.7109375" defaultRowHeight="15.75"/>
  <cols>
    <col min="1" max="1" width="35.7109375" style="12"/>
    <col min="2" max="2" width="16.7109375" style="12" customWidth="1"/>
    <col min="3" max="3" width="17.140625" style="10" customWidth="1"/>
    <col min="4" max="4" width="17.28515625" style="10" customWidth="1"/>
    <col min="5" max="5" width="20.5703125" style="10" customWidth="1"/>
    <col min="6" max="6" width="16" style="10" customWidth="1"/>
    <col min="7" max="7" width="16.7109375" style="10" customWidth="1"/>
    <col min="8" max="8" width="11.5703125" style="14" customWidth="1"/>
    <col min="9" max="9" width="11.28515625" style="2" customWidth="1"/>
    <col min="10" max="10" width="11.85546875" style="14" customWidth="1"/>
    <col min="11" max="11" width="13.140625" style="2" customWidth="1"/>
    <col min="12" max="12" width="12.28515625" style="14" customWidth="1"/>
    <col min="13" max="13" width="14.140625" style="2" customWidth="1"/>
    <col min="14" max="14" width="12.7109375" style="14" customWidth="1"/>
    <col min="15" max="15" width="14.42578125" style="2" customWidth="1"/>
    <col min="16" max="16" width="12.140625" style="14" customWidth="1"/>
    <col min="17" max="17" width="13.42578125" style="2" customWidth="1"/>
    <col min="18" max="18" width="14.5703125" style="14" customWidth="1"/>
    <col min="19" max="19" width="13.28515625" style="2" customWidth="1"/>
    <col min="20" max="20" width="13" style="15" customWidth="1"/>
    <col min="21" max="21" width="12.140625" style="10" customWidth="1"/>
    <col min="22" max="22" width="12.42578125" style="39" customWidth="1"/>
    <col min="23" max="23" width="11.5703125" style="39" customWidth="1"/>
    <col min="24" max="24" width="15.42578125" style="15" customWidth="1"/>
    <col min="25" max="25" width="15.140625" style="10" customWidth="1"/>
    <col min="26" max="26" width="12.42578125" style="15" customWidth="1"/>
    <col min="27" max="27" width="13.42578125" style="10" customWidth="1"/>
    <col min="28" max="28" width="11.85546875" style="15" customWidth="1"/>
    <col min="29" max="29" width="12.7109375" style="10" customWidth="1"/>
    <col min="30" max="30" width="15.7109375" style="15" customWidth="1"/>
    <col min="31" max="31" width="14.28515625" style="10" customWidth="1"/>
    <col min="32" max="32" width="62.42578125" style="12" customWidth="1"/>
    <col min="33" max="33" width="13.7109375" style="2" customWidth="1"/>
    <col min="34" max="34" width="13.28515625" style="2" customWidth="1"/>
    <col min="35" max="35" width="15.7109375" style="2" customWidth="1"/>
    <col min="36" max="36" width="20.7109375" style="2" customWidth="1"/>
    <col min="37" max="37" width="22.42578125" style="2" customWidth="1"/>
    <col min="38" max="16384" width="35.7109375" style="2"/>
  </cols>
  <sheetData>
    <row r="1" spans="1:37" ht="36" customHeight="1">
      <c r="A1" s="87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T1" s="89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7" ht="48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" t="s">
        <v>14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3" t="s">
        <v>14</v>
      </c>
    </row>
    <row r="3" spans="1:37" s="4" customFormat="1" ht="99.75" customHeight="1">
      <c r="A3" s="82" t="s">
        <v>5</v>
      </c>
      <c r="B3" s="91" t="s">
        <v>42</v>
      </c>
      <c r="C3" s="91" t="s">
        <v>55</v>
      </c>
      <c r="D3" s="91" t="s">
        <v>56</v>
      </c>
      <c r="E3" s="91" t="s">
        <v>57</v>
      </c>
      <c r="F3" s="81" t="s">
        <v>15</v>
      </c>
      <c r="G3" s="81"/>
      <c r="H3" s="81" t="s">
        <v>0</v>
      </c>
      <c r="I3" s="81"/>
      <c r="J3" s="81" t="s">
        <v>1</v>
      </c>
      <c r="K3" s="81"/>
      <c r="L3" s="81" t="s">
        <v>2</v>
      </c>
      <c r="M3" s="81"/>
      <c r="N3" s="81" t="s">
        <v>3</v>
      </c>
      <c r="O3" s="81"/>
      <c r="P3" s="81" t="s">
        <v>4</v>
      </c>
      <c r="Q3" s="81"/>
      <c r="R3" s="81" t="s">
        <v>6</v>
      </c>
      <c r="S3" s="81"/>
      <c r="T3" s="81" t="s">
        <v>7</v>
      </c>
      <c r="U3" s="81"/>
      <c r="V3" s="81" t="s">
        <v>8</v>
      </c>
      <c r="W3" s="81"/>
      <c r="X3" s="81" t="s">
        <v>9</v>
      </c>
      <c r="Y3" s="81"/>
      <c r="Z3" s="81" t="s">
        <v>10</v>
      </c>
      <c r="AA3" s="81"/>
      <c r="AB3" s="81" t="s">
        <v>11</v>
      </c>
      <c r="AC3" s="81"/>
      <c r="AD3" s="81" t="s">
        <v>12</v>
      </c>
      <c r="AE3" s="81"/>
      <c r="AF3" s="82" t="s">
        <v>19</v>
      </c>
    </row>
    <row r="4" spans="1:37" s="4" customFormat="1" ht="47.25" customHeight="1">
      <c r="A4" s="82"/>
      <c r="B4" s="92"/>
      <c r="C4" s="92"/>
      <c r="D4" s="92"/>
      <c r="E4" s="92"/>
      <c r="F4" s="22" t="s">
        <v>17</v>
      </c>
      <c r="G4" s="22" t="s">
        <v>16</v>
      </c>
      <c r="H4" s="23" t="s">
        <v>13</v>
      </c>
      <c r="I4" s="23" t="s">
        <v>18</v>
      </c>
      <c r="J4" s="23" t="s">
        <v>13</v>
      </c>
      <c r="K4" s="23" t="s">
        <v>18</v>
      </c>
      <c r="L4" s="23" t="s">
        <v>13</v>
      </c>
      <c r="M4" s="23" t="s">
        <v>18</v>
      </c>
      <c r="N4" s="23" t="s">
        <v>13</v>
      </c>
      <c r="O4" s="23" t="s">
        <v>18</v>
      </c>
      <c r="P4" s="23" t="s">
        <v>13</v>
      </c>
      <c r="Q4" s="23" t="s">
        <v>18</v>
      </c>
      <c r="R4" s="23" t="s">
        <v>13</v>
      </c>
      <c r="S4" s="23" t="s">
        <v>18</v>
      </c>
      <c r="T4" s="23" t="s">
        <v>13</v>
      </c>
      <c r="U4" s="23" t="s">
        <v>18</v>
      </c>
      <c r="V4" s="23" t="s">
        <v>41</v>
      </c>
      <c r="W4" s="23" t="s">
        <v>18</v>
      </c>
      <c r="X4" s="23" t="s">
        <v>13</v>
      </c>
      <c r="Y4" s="23" t="s">
        <v>18</v>
      </c>
      <c r="Z4" s="23" t="s">
        <v>13</v>
      </c>
      <c r="AA4" s="23" t="s">
        <v>18</v>
      </c>
      <c r="AB4" s="23" t="s">
        <v>13</v>
      </c>
      <c r="AC4" s="23" t="s">
        <v>18</v>
      </c>
      <c r="AD4" s="23" t="s">
        <v>13</v>
      </c>
      <c r="AE4" s="23" t="s">
        <v>18</v>
      </c>
      <c r="AF4" s="82"/>
      <c r="AG4" s="38"/>
    </row>
    <row r="5" spans="1:37" s="5" customFormat="1" ht="25.5" customHeight="1">
      <c r="A5" s="24" t="s">
        <v>38</v>
      </c>
      <c r="B5" s="24"/>
      <c r="C5" s="25"/>
      <c r="D5" s="25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5"/>
      <c r="AF5" s="25"/>
    </row>
    <row r="6" spans="1:37" s="6" customFormat="1" ht="47.25" customHeight="1">
      <c r="A6" s="26" t="s">
        <v>27</v>
      </c>
      <c r="B6" s="16">
        <f>B7+B34+B40</f>
        <v>188966.34800000003</v>
      </c>
      <c r="C6" s="16">
        <f>C7+C34+C40</f>
        <v>110553.185</v>
      </c>
      <c r="D6" s="16">
        <f>D7+D34+D40</f>
        <v>110553.185</v>
      </c>
      <c r="E6" s="16">
        <f>E7+E34+E40</f>
        <v>105254.63900000001</v>
      </c>
      <c r="F6" s="16">
        <f>E6/B6*100</f>
        <v>55.700202768378624</v>
      </c>
      <c r="G6" s="16">
        <f>E6/C6*100</f>
        <v>95.207242559316597</v>
      </c>
      <c r="H6" s="16">
        <f>H7+H34+H40</f>
        <v>8629.3359999999993</v>
      </c>
      <c r="I6" s="16">
        <f>I7+I34+I40</f>
        <v>5849.6469999999999</v>
      </c>
      <c r="J6" s="16">
        <f t="shared" ref="J6:AE6" si="0">J7+J34+J40</f>
        <v>15351.394</v>
      </c>
      <c r="K6" s="16">
        <f t="shared" si="0"/>
        <v>14301.424000000001</v>
      </c>
      <c r="L6" s="16">
        <f t="shared" si="0"/>
        <v>14893.360999999999</v>
      </c>
      <c r="M6" s="16">
        <f t="shared" si="0"/>
        <v>14636.185000000001</v>
      </c>
      <c r="N6" s="16">
        <f t="shared" si="0"/>
        <v>16475.661</v>
      </c>
      <c r="O6" s="16">
        <f t="shared" si="0"/>
        <v>15314.150000000001</v>
      </c>
      <c r="P6" s="16">
        <f t="shared" si="0"/>
        <v>18725.415999999997</v>
      </c>
      <c r="Q6" s="16">
        <f t="shared" si="0"/>
        <v>17684.600000000002</v>
      </c>
      <c r="R6" s="16">
        <f t="shared" si="0"/>
        <v>22642.264000000003</v>
      </c>
      <c r="S6" s="16">
        <f t="shared" si="0"/>
        <v>22072.516</v>
      </c>
      <c r="T6" s="16">
        <f t="shared" si="0"/>
        <v>13835.753000000001</v>
      </c>
      <c r="U6" s="16">
        <f t="shared" si="0"/>
        <v>15211.127</v>
      </c>
      <c r="V6" s="16">
        <f t="shared" si="0"/>
        <v>10002.415000000001</v>
      </c>
      <c r="W6" s="16">
        <f t="shared" si="0"/>
        <v>6280.41</v>
      </c>
      <c r="X6" s="16">
        <f t="shared" si="0"/>
        <v>12012.218000000001</v>
      </c>
      <c r="Y6" s="16">
        <f t="shared" si="0"/>
        <v>0</v>
      </c>
      <c r="Z6" s="16">
        <f t="shared" si="0"/>
        <v>15416.055999999999</v>
      </c>
      <c r="AA6" s="16">
        <f t="shared" si="0"/>
        <v>0</v>
      </c>
      <c r="AB6" s="16">
        <f t="shared" si="0"/>
        <v>13399.498</v>
      </c>
      <c r="AC6" s="16">
        <f t="shared" si="0"/>
        <v>0</v>
      </c>
      <c r="AD6" s="16">
        <f>AD7+AD34+AD40</f>
        <v>27582.976000000002</v>
      </c>
      <c r="AE6" s="16">
        <f t="shared" si="0"/>
        <v>0</v>
      </c>
      <c r="AF6" s="27"/>
      <c r="AG6" s="58">
        <f>C6-E6</f>
        <v>5298.5459999999875</v>
      </c>
      <c r="AI6" s="58">
        <f>H6+J6+L6+N6+P6+R6+T6+V6+X6+Z6+AB6+AD6</f>
        <v>188966.348</v>
      </c>
      <c r="AJ6" s="58">
        <f>H6+J6+L6+N6+P6+R6+T6</f>
        <v>110553.185</v>
      </c>
      <c r="AK6" s="58">
        <f>I6+K6+M6+O6+Q6+S6+U6+W6</f>
        <v>111350.05900000001</v>
      </c>
    </row>
    <row r="7" spans="1:37" s="6" customFormat="1" ht="50.1" customHeight="1">
      <c r="A7" s="28" t="s">
        <v>30</v>
      </c>
      <c r="B7" s="19">
        <f>B9+B13+B18+B22+B26</f>
        <v>176731.34800000003</v>
      </c>
      <c r="C7" s="19">
        <f>C9+C13+C18+C22+C26</f>
        <v>110463.185</v>
      </c>
      <c r="D7" s="19">
        <f>SUM(C7)</f>
        <v>110463.185</v>
      </c>
      <c r="E7" s="19">
        <f>E9+E13+E18++E22+E26</f>
        <v>105164.63900000001</v>
      </c>
      <c r="F7" s="19">
        <f>E7/B7*100</f>
        <v>59.505368000701267</v>
      </c>
      <c r="G7" s="19">
        <f>E7/C7*100</f>
        <v>95.203337654984338</v>
      </c>
      <c r="H7" s="19">
        <f>H9+H13+H18+H22+H26</f>
        <v>8629.3359999999993</v>
      </c>
      <c r="I7" s="19">
        <f t="shared" ref="I7:AE7" si="1">I9+I13+I18+I22+I26</f>
        <v>5849.6469999999999</v>
      </c>
      <c r="J7" s="19">
        <f t="shared" si="1"/>
        <v>15351.394</v>
      </c>
      <c r="K7" s="19">
        <f t="shared" si="1"/>
        <v>14301.424000000001</v>
      </c>
      <c r="L7" s="19">
        <f t="shared" si="1"/>
        <v>14893.360999999999</v>
      </c>
      <c r="M7" s="19">
        <f t="shared" si="1"/>
        <v>14636.185000000001</v>
      </c>
      <c r="N7" s="19">
        <f t="shared" si="1"/>
        <v>16475.661</v>
      </c>
      <c r="O7" s="19">
        <f t="shared" si="1"/>
        <v>15314.150000000001</v>
      </c>
      <c r="P7" s="19">
        <f t="shared" si="1"/>
        <v>18725.415999999997</v>
      </c>
      <c r="Q7" s="19">
        <f t="shared" si="1"/>
        <v>17684.600000000002</v>
      </c>
      <c r="R7" s="19">
        <f t="shared" si="1"/>
        <v>22642.264000000003</v>
      </c>
      <c r="S7" s="19">
        <f t="shared" si="1"/>
        <v>22072.516</v>
      </c>
      <c r="T7" s="19">
        <f t="shared" si="1"/>
        <v>13745.753000000001</v>
      </c>
      <c r="U7" s="19">
        <f t="shared" si="1"/>
        <v>15121.127</v>
      </c>
      <c r="V7" s="19">
        <f t="shared" si="1"/>
        <v>10002.415000000001</v>
      </c>
      <c r="W7" s="19">
        <f t="shared" si="1"/>
        <v>6280.41</v>
      </c>
      <c r="X7" s="19">
        <f t="shared" si="1"/>
        <v>12012.218000000001</v>
      </c>
      <c r="Y7" s="19">
        <f t="shared" si="1"/>
        <v>0</v>
      </c>
      <c r="Z7" s="19">
        <f t="shared" si="1"/>
        <v>15416.055999999999</v>
      </c>
      <c r="AA7" s="19">
        <f t="shared" si="1"/>
        <v>0</v>
      </c>
      <c r="AB7" s="19">
        <f t="shared" si="1"/>
        <v>13399.498</v>
      </c>
      <c r="AC7" s="19">
        <f t="shared" si="1"/>
        <v>0</v>
      </c>
      <c r="AD7" s="19">
        <f t="shared" si="1"/>
        <v>15437.976000000001</v>
      </c>
      <c r="AE7" s="19">
        <f t="shared" si="1"/>
        <v>0</v>
      </c>
      <c r="AF7" s="29"/>
      <c r="AG7" s="58">
        <f t="shared" ref="AG7:AG60" si="2">C7-E7</f>
        <v>5298.5459999999875</v>
      </c>
      <c r="AI7" s="58">
        <f t="shared" ref="AI7:AI61" si="3">H7+J7+L7+N7+P7+R7+T7+V7+X7+Z7+AB7+AD7</f>
        <v>176731.348</v>
      </c>
      <c r="AJ7" s="58">
        <f t="shared" ref="AJ7:AJ61" si="4">H7+J7+L7+N7+P7+R7+T7</f>
        <v>110463.185</v>
      </c>
      <c r="AK7" s="58">
        <f t="shared" ref="AK7:AK61" si="5">I7+K7+M7+O7+Q7+S7+U7+W7</f>
        <v>111260.05900000001</v>
      </c>
    </row>
    <row r="8" spans="1:37" s="6" customFormat="1" ht="50.1" customHeight="1">
      <c r="A8" s="28" t="s">
        <v>31</v>
      </c>
      <c r="B8" s="18"/>
      <c r="C8" s="17"/>
      <c r="D8" s="17"/>
      <c r="E8" s="16"/>
      <c r="F8" s="19" t="s">
        <v>29</v>
      </c>
      <c r="G8" s="19" t="s">
        <v>29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9"/>
      <c r="AG8" s="58">
        <f t="shared" si="2"/>
        <v>0</v>
      </c>
      <c r="AI8" s="58">
        <f t="shared" si="3"/>
        <v>0</v>
      </c>
      <c r="AJ8" s="58">
        <f t="shared" si="4"/>
        <v>0</v>
      </c>
      <c r="AK8" s="58">
        <f t="shared" si="5"/>
        <v>0</v>
      </c>
    </row>
    <row r="9" spans="1:37" s="7" customFormat="1" ht="24.75" customHeight="1">
      <c r="A9" s="30" t="s">
        <v>24</v>
      </c>
      <c r="B9" s="19">
        <f>B10+B11</f>
        <v>3453.9</v>
      </c>
      <c r="C9" s="16">
        <f>SUM(H9+J9+L9+N9+P9+R9+T9)</f>
        <v>2051.29</v>
      </c>
      <c r="D9" s="16">
        <f>SUM(C9)</f>
        <v>2051.29</v>
      </c>
      <c r="E9" s="16">
        <f>SUM(K9+M9+O9+Q9+S9+U9+W9+Y9+AA9+AC9+AE9)</f>
        <v>2125.192</v>
      </c>
      <c r="F9" s="19">
        <f t="shared" ref="F9:F20" si="6">E9/B9*100</f>
        <v>61.530212223862875</v>
      </c>
      <c r="G9" s="19">
        <f t="shared" ref="G9:G20" si="7">E9/C9*100</f>
        <v>103.60270853950442</v>
      </c>
      <c r="H9" s="16">
        <f>H11+H10</f>
        <v>67.8</v>
      </c>
      <c r="I9" s="16">
        <f t="shared" ref="I9:AE9" si="8">I11+I10</f>
        <v>0</v>
      </c>
      <c r="J9" s="16">
        <f t="shared" si="8"/>
        <v>827.95100000000002</v>
      </c>
      <c r="K9" s="16">
        <f t="shared" si="8"/>
        <v>372.95100000000002</v>
      </c>
      <c r="L9" s="16">
        <f t="shared" si="8"/>
        <v>545.85699999999997</v>
      </c>
      <c r="M9" s="16">
        <f t="shared" si="8"/>
        <v>724.16200000000003</v>
      </c>
      <c r="N9" s="16">
        <f t="shared" si="8"/>
        <v>193.691</v>
      </c>
      <c r="O9" s="16">
        <f t="shared" si="8"/>
        <v>472.851</v>
      </c>
      <c r="P9" s="16">
        <f t="shared" si="8"/>
        <v>269.53399999999999</v>
      </c>
      <c r="Q9" s="16">
        <f t="shared" si="8"/>
        <v>176.34</v>
      </c>
      <c r="R9" s="16">
        <f t="shared" si="8"/>
        <v>42.756999999999998</v>
      </c>
      <c r="S9" s="16">
        <f t="shared" si="8"/>
        <v>90.197999999999993</v>
      </c>
      <c r="T9" s="16">
        <f t="shared" si="8"/>
        <v>103.7</v>
      </c>
      <c r="U9" s="16">
        <f t="shared" si="8"/>
        <v>103.7</v>
      </c>
      <c r="V9" s="16">
        <f t="shared" si="8"/>
        <v>184.77099999999999</v>
      </c>
      <c r="W9" s="16">
        <f t="shared" si="8"/>
        <v>184.99</v>
      </c>
      <c r="X9" s="16">
        <f t="shared" si="8"/>
        <v>315.03800000000001</v>
      </c>
      <c r="Y9" s="16">
        <f t="shared" si="8"/>
        <v>0</v>
      </c>
      <c r="Z9" s="16">
        <f t="shared" si="8"/>
        <v>343.77300000000002</v>
      </c>
      <c r="AA9" s="16">
        <f t="shared" si="8"/>
        <v>0</v>
      </c>
      <c r="AB9" s="16">
        <f t="shared" si="8"/>
        <v>315.24700000000001</v>
      </c>
      <c r="AC9" s="16">
        <f t="shared" si="8"/>
        <v>0</v>
      </c>
      <c r="AD9" s="16">
        <f t="shared" si="8"/>
        <v>243.78100000000001</v>
      </c>
      <c r="AE9" s="16">
        <f t="shared" si="8"/>
        <v>0</v>
      </c>
      <c r="AF9" s="85" t="s">
        <v>54</v>
      </c>
      <c r="AG9" s="58">
        <f t="shared" si="2"/>
        <v>-73.902000000000044</v>
      </c>
      <c r="AI9" s="58">
        <f t="shared" si="3"/>
        <v>3453.9</v>
      </c>
      <c r="AJ9" s="58">
        <f t="shared" si="4"/>
        <v>2051.29</v>
      </c>
      <c r="AK9" s="58">
        <f t="shared" si="5"/>
        <v>2125.192</v>
      </c>
    </row>
    <row r="10" spans="1:37" s="6" customFormat="1" ht="30.6" customHeight="1">
      <c r="A10" s="44" t="s">
        <v>20</v>
      </c>
      <c r="B10" s="18"/>
      <c r="C10" s="17"/>
      <c r="D10" s="17"/>
      <c r="E10" s="16"/>
      <c r="F10" s="19" t="s">
        <v>29</v>
      </c>
      <c r="G10" s="19" t="s">
        <v>29</v>
      </c>
      <c r="H10" s="17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86"/>
      <c r="AG10" s="58">
        <f t="shared" si="2"/>
        <v>0</v>
      </c>
      <c r="AI10" s="58">
        <f t="shared" si="3"/>
        <v>0</v>
      </c>
      <c r="AJ10" s="58">
        <f t="shared" si="4"/>
        <v>0</v>
      </c>
      <c r="AK10" s="58">
        <f t="shared" si="5"/>
        <v>0</v>
      </c>
    </row>
    <row r="11" spans="1:37" s="6" customFormat="1" ht="81" customHeight="1">
      <c r="A11" s="44" t="s">
        <v>21</v>
      </c>
      <c r="B11" s="18">
        <f>H11+J11+L11+N11+P11+R11+T11+V11+X11+Z11+AD11+AB11</f>
        <v>3453.9</v>
      </c>
      <c r="C11" s="40">
        <f>SUM(H11+J11+L11+N11+P11+R11+T11)</f>
        <v>2051.29</v>
      </c>
      <c r="D11" s="17">
        <f>SUM(C11)</f>
        <v>2051.29</v>
      </c>
      <c r="E11" s="17">
        <f>SUM(I11+K11+M11+O11+Q11+S11+U11)</f>
        <v>1940.202</v>
      </c>
      <c r="F11" s="19">
        <f t="shared" si="6"/>
        <v>56.174237818118641</v>
      </c>
      <c r="G11" s="19">
        <f t="shared" si="7"/>
        <v>94.584480985136182</v>
      </c>
      <c r="H11" s="17">
        <v>67.8</v>
      </c>
      <c r="I11" s="17">
        <v>0</v>
      </c>
      <c r="J11" s="17">
        <v>827.95100000000002</v>
      </c>
      <c r="K11" s="17">
        <v>372.95100000000002</v>
      </c>
      <c r="L11" s="17">
        <v>545.85699999999997</v>
      </c>
      <c r="M11" s="17">
        <v>724.16200000000003</v>
      </c>
      <c r="N11" s="17">
        <v>193.691</v>
      </c>
      <c r="O11" s="17">
        <v>472.851</v>
      </c>
      <c r="P11" s="17">
        <v>269.53399999999999</v>
      </c>
      <c r="Q11" s="17">
        <v>176.34</v>
      </c>
      <c r="R11" s="17">
        <v>42.756999999999998</v>
      </c>
      <c r="S11" s="17">
        <v>90.197999999999993</v>
      </c>
      <c r="T11" s="17">
        <v>103.7</v>
      </c>
      <c r="U11" s="17">
        <v>103.7</v>
      </c>
      <c r="V11" s="17">
        <v>184.77099999999999</v>
      </c>
      <c r="W11" s="17">
        <v>184.99</v>
      </c>
      <c r="X11" s="17">
        <v>315.03800000000001</v>
      </c>
      <c r="Y11" s="17"/>
      <c r="Z11" s="17">
        <v>343.77300000000002</v>
      </c>
      <c r="AA11" s="17"/>
      <c r="AB11" s="17">
        <v>315.24700000000001</v>
      </c>
      <c r="AC11" s="17"/>
      <c r="AD11" s="17">
        <v>243.78100000000001</v>
      </c>
      <c r="AE11" s="17"/>
      <c r="AF11" s="86"/>
      <c r="AG11" s="58">
        <f t="shared" si="2"/>
        <v>111.08799999999997</v>
      </c>
      <c r="AI11" s="58">
        <f t="shared" si="3"/>
        <v>3453.9</v>
      </c>
      <c r="AJ11" s="58">
        <f t="shared" si="4"/>
        <v>2051.29</v>
      </c>
      <c r="AK11" s="58">
        <f t="shared" si="5"/>
        <v>2125.192</v>
      </c>
    </row>
    <row r="12" spans="1:37" s="6" customFormat="1" ht="49.9" customHeight="1">
      <c r="A12" s="26" t="s">
        <v>32</v>
      </c>
      <c r="B12" s="17"/>
      <c r="C12" s="17"/>
      <c r="D12" s="17"/>
      <c r="E12" s="16"/>
      <c r="F12" s="19" t="s">
        <v>29</v>
      </c>
      <c r="G12" s="19" t="s">
        <v>29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83" t="s">
        <v>46</v>
      </c>
      <c r="AG12" s="58">
        <f t="shared" si="2"/>
        <v>0</v>
      </c>
      <c r="AI12" s="58">
        <f t="shared" si="3"/>
        <v>0</v>
      </c>
      <c r="AJ12" s="58">
        <f t="shared" si="4"/>
        <v>0</v>
      </c>
      <c r="AK12" s="58">
        <f t="shared" si="5"/>
        <v>0</v>
      </c>
    </row>
    <row r="13" spans="1:37" s="6" customFormat="1" ht="29.25" customHeight="1">
      <c r="A13" s="29" t="s">
        <v>24</v>
      </c>
      <c r="B13" s="19">
        <f>B15+B16+B14</f>
        <v>170889.59800000003</v>
      </c>
      <c r="C13" s="16">
        <f>SUM(H13+J13+L13+N13+P13+R13+T13)</f>
        <v>107167.33899999999</v>
      </c>
      <c r="D13" s="16">
        <f>SUM(C13)</f>
        <v>107167.33899999999</v>
      </c>
      <c r="E13" s="16">
        <f>SUM(I13+K13+M13+O13+Q13+S13+U13)</f>
        <v>102067.69100000001</v>
      </c>
      <c r="F13" s="19">
        <f t="shared" si="6"/>
        <v>59.727269649262084</v>
      </c>
      <c r="G13" s="19">
        <f t="shared" si="7"/>
        <v>95.241415857120444</v>
      </c>
      <c r="H13" s="16">
        <f>H15+H16</f>
        <v>8551.4380000000001</v>
      </c>
      <c r="I13" s="16">
        <f t="shared" ref="I13:AE13" si="9">I15+I16</f>
        <v>5849.6469999999999</v>
      </c>
      <c r="J13" s="16">
        <f t="shared" si="9"/>
        <v>14308.463</v>
      </c>
      <c r="K13" s="16">
        <f t="shared" si="9"/>
        <v>13803.375</v>
      </c>
      <c r="L13" s="16">
        <f t="shared" si="9"/>
        <v>13818.201999999999</v>
      </c>
      <c r="M13" s="16">
        <f t="shared" si="9"/>
        <v>13494.058000000001</v>
      </c>
      <c r="N13" s="16">
        <f t="shared" si="9"/>
        <v>15902.272000000001</v>
      </c>
      <c r="O13" s="16">
        <f t="shared" si="9"/>
        <v>14471.182000000001</v>
      </c>
      <c r="P13" s="16">
        <f t="shared" si="9"/>
        <v>18432.834999999999</v>
      </c>
      <c r="Q13" s="16">
        <f t="shared" si="9"/>
        <v>17481.27</v>
      </c>
      <c r="R13" s="16">
        <f t="shared" si="9"/>
        <v>22512.076000000001</v>
      </c>
      <c r="S13" s="16">
        <f t="shared" si="9"/>
        <v>21950.732</v>
      </c>
      <c r="T13" s="16">
        <f t="shared" si="9"/>
        <v>13642.053</v>
      </c>
      <c r="U13" s="16">
        <f t="shared" si="9"/>
        <v>15017.427</v>
      </c>
      <c r="V13" s="16">
        <f t="shared" si="9"/>
        <v>9817.6440000000002</v>
      </c>
      <c r="W13" s="16">
        <f t="shared" si="9"/>
        <v>6095.42</v>
      </c>
      <c r="X13" s="16">
        <f t="shared" si="9"/>
        <v>11697.18</v>
      </c>
      <c r="Y13" s="16">
        <f t="shared" si="9"/>
        <v>0</v>
      </c>
      <c r="Z13" s="16">
        <f t="shared" si="9"/>
        <v>13959.593999999999</v>
      </c>
      <c r="AA13" s="16">
        <f t="shared" si="9"/>
        <v>0</v>
      </c>
      <c r="AB13" s="16">
        <f t="shared" si="9"/>
        <v>13072.304</v>
      </c>
      <c r="AC13" s="16">
        <f t="shared" si="9"/>
        <v>0</v>
      </c>
      <c r="AD13" s="16">
        <f t="shared" si="9"/>
        <v>15175.537</v>
      </c>
      <c r="AE13" s="16">
        <f t="shared" si="9"/>
        <v>0</v>
      </c>
      <c r="AF13" s="84"/>
      <c r="AG13" s="58">
        <f t="shared" si="2"/>
        <v>5099.6479999999865</v>
      </c>
      <c r="AI13" s="58">
        <f t="shared" si="3"/>
        <v>170889.59800000003</v>
      </c>
      <c r="AJ13" s="58">
        <f t="shared" si="4"/>
        <v>107167.33899999999</v>
      </c>
      <c r="AK13" s="58">
        <f t="shared" si="5"/>
        <v>108163.111</v>
      </c>
    </row>
    <row r="14" spans="1:37" s="6" customFormat="1" ht="30.75" customHeight="1">
      <c r="A14" s="51" t="s">
        <v>45</v>
      </c>
      <c r="B14" s="18">
        <f>AD14</f>
        <v>0</v>
      </c>
      <c r="C14" s="17">
        <f>AD14</f>
        <v>0</v>
      </c>
      <c r="D14" s="17">
        <f>AD14</f>
        <v>0</v>
      </c>
      <c r="E14" s="16"/>
      <c r="F14" s="19" t="s">
        <v>29</v>
      </c>
      <c r="G14" s="19" t="s">
        <v>29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  <c r="AE14" s="16"/>
      <c r="AF14" s="84"/>
      <c r="AG14" s="58">
        <f t="shared" si="2"/>
        <v>0</v>
      </c>
      <c r="AI14" s="58">
        <f t="shared" si="3"/>
        <v>0</v>
      </c>
      <c r="AJ14" s="58">
        <f t="shared" si="4"/>
        <v>0</v>
      </c>
      <c r="AK14" s="58">
        <f t="shared" si="5"/>
        <v>0</v>
      </c>
    </row>
    <row r="15" spans="1:37" s="6" customFormat="1" ht="27.75" customHeight="1">
      <c r="A15" s="41" t="s">
        <v>20</v>
      </c>
      <c r="B15" s="18">
        <f>H15+J15+L15+N15+P15+R15+T15+V15+X15+Z15+AB15+AD15</f>
        <v>0</v>
      </c>
      <c r="C15" s="17">
        <f>I15+K15+M15+O15+Q15+S15+U15+W15+Y15+AA15+AC15+AE15</f>
        <v>0</v>
      </c>
      <c r="D15" s="17">
        <f>J15+L15+N15+P15+R15+T15+V15+X15+Z15+AB15+AD15+AF15</f>
        <v>0</v>
      </c>
      <c r="E15" s="17">
        <f>K15+M15+O15+Q15+S15+U15+W15+Y15+AA15+AC15+AE15</f>
        <v>0</v>
      </c>
      <c r="F15" s="19" t="s">
        <v>29</v>
      </c>
      <c r="G15" s="19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84"/>
      <c r="AG15" s="58">
        <f t="shared" si="2"/>
        <v>0</v>
      </c>
      <c r="AI15" s="58">
        <f t="shared" si="3"/>
        <v>0</v>
      </c>
      <c r="AJ15" s="58">
        <f t="shared" si="4"/>
        <v>0</v>
      </c>
      <c r="AK15" s="58">
        <f t="shared" si="5"/>
        <v>0</v>
      </c>
    </row>
    <row r="16" spans="1:37" s="6" customFormat="1" ht="27" customHeight="1">
      <c r="A16" s="41" t="s">
        <v>21</v>
      </c>
      <c r="B16" s="18">
        <f>H16+J16+L16+N16+P16+R16+T16+V16+X16+Z16+AB16+AD16</f>
        <v>170889.59800000003</v>
      </c>
      <c r="C16" s="17">
        <f>SUM(H16+J16+L16+N16+P16+R16+T16)</f>
        <v>107167.33899999999</v>
      </c>
      <c r="D16" s="17">
        <f>SUM(C16)</f>
        <v>107167.33899999999</v>
      </c>
      <c r="E16" s="17">
        <f>I16+K16+M16+O16+Q16+S16+U16+W16+Y16+AA16+AC16+AE16</f>
        <v>108163.111</v>
      </c>
      <c r="F16" s="19">
        <f t="shared" si="6"/>
        <v>63.294145615580412</v>
      </c>
      <c r="G16" s="19">
        <f t="shared" si="7"/>
        <v>100.92917488601636</v>
      </c>
      <c r="H16" s="17">
        <v>8551.4380000000001</v>
      </c>
      <c r="I16" s="17">
        <v>5849.6469999999999</v>
      </c>
      <c r="J16" s="17">
        <v>14308.463</v>
      </c>
      <c r="K16" s="17">
        <v>13803.375</v>
      </c>
      <c r="L16" s="17">
        <v>13818.201999999999</v>
      </c>
      <c r="M16" s="17">
        <v>13494.058000000001</v>
      </c>
      <c r="N16" s="17">
        <v>15902.272000000001</v>
      </c>
      <c r="O16" s="17">
        <v>14471.182000000001</v>
      </c>
      <c r="P16" s="17">
        <v>18432.834999999999</v>
      </c>
      <c r="Q16" s="17">
        <v>17481.27</v>
      </c>
      <c r="R16" s="17">
        <v>22512.076000000001</v>
      </c>
      <c r="S16" s="17">
        <v>21950.732</v>
      </c>
      <c r="T16" s="17">
        <v>13642.053</v>
      </c>
      <c r="U16" s="17">
        <v>15017.427</v>
      </c>
      <c r="V16" s="17">
        <v>9817.6440000000002</v>
      </c>
      <c r="W16" s="17">
        <v>6095.42</v>
      </c>
      <c r="X16" s="17">
        <v>11697.18</v>
      </c>
      <c r="Y16" s="17"/>
      <c r="Z16" s="17">
        <v>13959.593999999999</v>
      </c>
      <c r="AA16" s="17"/>
      <c r="AB16" s="17">
        <v>13072.304</v>
      </c>
      <c r="AC16" s="17"/>
      <c r="AD16" s="17">
        <v>15175.537</v>
      </c>
      <c r="AE16" s="17"/>
      <c r="AF16" s="84"/>
      <c r="AG16" s="58">
        <f t="shared" si="2"/>
        <v>-995.77200000001176</v>
      </c>
      <c r="AI16" s="58">
        <f t="shared" si="3"/>
        <v>170889.59800000003</v>
      </c>
      <c r="AJ16" s="58">
        <f t="shared" si="4"/>
        <v>107167.33899999999</v>
      </c>
      <c r="AK16" s="58">
        <f t="shared" si="5"/>
        <v>108163.111</v>
      </c>
    </row>
    <row r="17" spans="1:37" s="6" customFormat="1" ht="68.25" customHeight="1">
      <c r="A17" s="30" t="s">
        <v>33</v>
      </c>
      <c r="B17" s="19"/>
      <c r="C17" s="16"/>
      <c r="D17" s="16"/>
      <c r="E17" s="16"/>
      <c r="F17" s="19" t="s">
        <v>29</v>
      </c>
      <c r="G17" s="19" t="s">
        <v>29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9"/>
      <c r="AG17" s="58">
        <f t="shared" si="2"/>
        <v>0</v>
      </c>
      <c r="AI17" s="58">
        <f t="shared" si="3"/>
        <v>0</v>
      </c>
      <c r="AJ17" s="58">
        <f t="shared" si="4"/>
        <v>0</v>
      </c>
      <c r="AK17" s="58">
        <f t="shared" si="5"/>
        <v>0</v>
      </c>
    </row>
    <row r="18" spans="1:37" s="6" customFormat="1" ht="34.9" customHeight="1">
      <c r="A18" s="30" t="s">
        <v>24</v>
      </c>
      <c r="B18" s="19">
        <f>B20+B19</f>
        <v>370.1</v>
      </c>
      <c r="C18" s="19">
        <f>C20+C19</f>
        <v>262.20600000000002</v>
      </c>
      <c r="D18" s="19">
        <f>D20+D19</f>
        <v>262.20600000000002</v>
      </c>
      <c r="E18" s="19">
        <f>SUM(I18+K18+M18+O18+Q18+S18)</f>
        <v>120.736</v>
      </c>
      <c r="F18" s="19">
        <f t="shared" si="6"/>
        <v>32.622534450148613</v>
      </c>
      <c r="G18" s="19">
        <f t="shared" si="7"/>
        <v>46.046238453734851</v>
      </c>
      <c r="H18" s="16">
        <f>H19+H20</f>
        <v>10.098000000000001</v>
      </c>
      <c r="I18" s="16">
        <f t="shared" ref="I18:AE18" si="10">I19+I20</f>
        <v>0</v>
      </c>
      <c r="J18" s="16">
        <f t="shared" si="10"/>
        <v>0</v>
      </c>
      <c r="K18" s="16">
        <f t="shared" si="10"/>
        <v>10.098000000000001</v>
      </c>
      <c r="L18" s="16">
        <f t="shared" si="10"/>
        <v>129.374</v>
      </c>
      <c r="M18" s="16">
        <f t="shared" si="10"/>
        <v>18.036999999999999</v>
      </c>
      <c r="N18" s="16">
        <f t="shared" si="10"/>
        <v>23.356000000000002</v>
      </c>
      <c r="O18" s="16">
        <f t="shared" si="10"/>
        <v>45.045000000000002</v>
      </c>
      <c r="P18" s="16">
        <f t="shared" si="10"/>
        <v>11.946999999999999</v>
      </c>
      <c r="Q18" s="16">
        <f t="shared" si="10"/>
        <v>15.97</v>
      </c>
      <c r="R18" s="16">
        <f t="shared" si="10"/>
        <v>87.430999999999997</v>
      </c>
      <c r="S18" s="16">
        <f t="shared" si="10"/>
        <v>31.585999999999999</v>
      </c>
      <c r="T18" s="16">
        <f t="shared" si="10"/>
        <v>0</v>
      </c>
      <c r="U18" s="16">
        <f t="shared" si="10"/>
        <v>0</v>
      </c>
      <c r="V18" s="16">
        <f t="shared" si="10"/>
        <v>0</v>
      </c>
      <c r="W18" s="16">
        <f t="shared" si="10"/>
        <v>0</v>
      </c>
      <c r="X18" s="16">
        <f t="shared" si="10"/>
        <v>0</v>
      </c>
      <c r="Y18" s="16">
        <f t="shared" si="10"/>
        <v>0</v>
      </c>
      <c r="Z18" s="16">
        <f t="shared" si="10"/>
        <v>77.289000000000001</v>
      </c>
      <c r="AA18" s="16">
        <f t="shared" si="10"/>
        <v>0</v>
      </c>
      <c r="AB18" s="16">
        <f t="shared" si="10"/>
        <v>11.946999999999999</v>
      </c>
      <c r="AC18" s="16">
        <f t="shared" si="10"/>
        <v>0</v>
      </c>
      <c r="AD18" s="16">
        <f t="shared" si="10"/>
        <v>18.658000000000001</v>
      </c>
      <c r="AE18" s="16">
        <f t="shared" si="10"/>
        <v>0</v>
      </c>
      <c r="AF18" s="71"/>
      <c r="AG18" s="58">
        <f t="shared" si="2"/>
        <v>141.47000000000003</v>
      </c>
      <c r="AI18" s="58">
        <f t="shared" si="3"/>
        <v>370.1</v>
      </c>
      <c r="AJ18" s="58">
        <f t="shared" si="4"/>
        <v>262.20600000000002</v>
      </c>
      <c r="AK18" s="58">
        <f t="shared" si="5"/>
        <v>120.736</v>
      </c>
    </row>
    <row r="19" spans="1:37" s="6" customFormat="1" ht="28.9" customHeight="1">
      <c r="A19" s="42" t="s">
        <v>20</v>
      </c>
      <c r="B19" s="19"/>
      <c r="C19" s="16"/>
      <c r="D19" s="16"/>
      <c r="E19" s="16"/>
      <c r="F19" s="19" t="s">
        <v>29</v>
      </c>
      <c r="G19" s="19" t="s">
        <v>29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72"/>
      <c r="AG19" s="58">
        <f t="shared" si="2"/>
        <v>0</v>
      </c>
      <c r="AI19" s="58">
        <f t="shared" si="3"/>
        <v>0</v>
      </c>
      <c r="AJ19" s="58">
        <f t="shared" si="4"/>
        <v>0</v>
      </c>
      <c r="AK19" s="58">
        <f t="shared" si="5"/>
        <v>0</v>
      </c>
    </row>
    <row r="20" spans="1:37" s="6" customFormat="1" ht="26.25" customHeight="1">
      <c r="A20" s="42" t="s">
        <v>21</v>
      </c>
      <c r="B20" s="18">
        <f>H20+J20+L20+N20+P20+R20+T20+V20+X20+Z20+AB20+AD20</f>
        <v>370.1</v>
      </c>
      <c r="C20" s="40">
        <f>SUM(H20+J20+L20+N20+P20+R20+T20)</f>
        <v>262.20600000000002</v>
      </c>
      <c r="D20" s="17">
        <f>SUM(C20)</f>
        <v>262.20600000000002</v>
      </c>
      <c r="E20" s="40">
        <f>I20+Q20+K20+M20+O20+S20+AA20</f>
        <v>120.736</v>
      </c>
      <c r="F20" s="19">
        <f t="shared" si="6"/>
        <v>32.622534450148613</v>
      </c>
      <c r="G20" s="19">
        <f t="shared" si="7"/>
        <v>46.046238453734851</v>
      </c>
      <c r="H20" s="17">
        <v>10.098000000000001</v>
      </c>
      <c r="I20" s="17">
        <v>0</v>
      </c>
      <c r="J20" s="17">
        <v>0</v>
      </c>
      <c r="K20" s="17">
        <v>10.098000000000001</v>
      </c>
      <c r="L20" s="17">
        <v>129.374</v>
      </c>
      <c r="M20" s="17">
        <v>18.036999999999999</v>
      </c>
      <c r="N20" s="17">
        <v>23.356000000000002</v>
      </c>
      <c r="O20" s="17">
        <v>45.045000000000002</v>
      </c>
      <c r="P20" s="17">
        <v>11.946999999999999</v>
      </c>
      <c r="Q20" s="17">
        <v>15.97</v>
      </c>
      <c r="R20" s="17">
        <v>87.430999999999997</v>
      </c>
      <c r="S20" s="17">
        <v>31.585999999999999</v>
      </c>
      <c r="T20" s="17">
        <v>0</v>
      </c>
      <c r="U20" s="17">
        <v>0</v>
      </c>
      <c r="V20" s="17"/>
      <c r="W20" s="17"/>
      <c r="X20" s="17"/>
      <c r="Y20" s="17"/>
      <c r="Z20" s="17">
        <v>77.289000000000001</v>
      </c>
      <c r="AA20" s="17"/>
      <c r="AB20" s="17">
        <v>11.946999999999999</v>
      </c>
      <c r="AC20" s="17"/>
      <c r="AD20" s="17">
        <v>18.658000000000001</v>
      </c>
      <c r="AE20" s="17"/>
      <c r="AF20" s="73"/>
      <c r="AG20" s="58">
        <f t="shared" si="2"/>
        <v>141.47000000000003</v>
      </c>
      <c r="AI20" s="58">
        <f t="shared" si="3"/>
        <v>370.1</v>
      </c>
      <c r="AJ20" s="58">
        <f t="shared" si="4"/>
        <v>262.20600000000002</v>
      </c>
      <c r="AK20" s="58">
        <f t="shared" si="5"/>
        <v>120.736</v>
      </c>
    </row>
    <row r="21" spans="1:37" s="6" customFormat="1" ht="50.1" customHeight="1">
      <c r="A21" s="34" t="s">
        <v>34</v>
      </c>
      <c r="B21" s="19"/>
      <c r="C21" s="16"/>
      <c r="D21" s="16"/>
      <c r="E21" s="16"/>
      <c r="F21" s="19" t="s">
        <v>29</v>
      </c>
      <c r="G21" s="19" t="s">
        <v>29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31"/>
      <c r="AG21" s="58">
        <f t="shared" si="2"/>
        <v>0</v>
      </c>
      <c r="AI21" s="58">
        <f t="shared" si="3"/>
        <v>0</v>
      </c>
      <c r="AJ21" s="58">
        <f t="shared" si="4"/>
        <v>0</v>
      </c>
      <c r="AK21" s="58">
        <f t="shared" si="5"/>
        <v>0</v>
      </c>
    </row>
    <row r="22" spans="1:37" s="6" customFormat="1" ht="21" customHeight="1">
      <c r="A22" s="30" t="s">
        <v>24</v>
      </c>
      <c r="B22" s="19">
        <f>B23+B24</f>
        <v>11.1</v>
      </c>
      <c r="C22" s="19">
        <f>SUM(P22)</f>
        <v>11.1</v>
      </c>
      <c r="D22" s="16">
        <f>SUM(P22)</f>
        <v>11.1</v>
      </c>
      <c r="E22" s="16">
        <f>E23+E24</f>
        <v>11.02</v>
      </c>
      <c r="F22" s="19">
        <f>E22/B22*100</f>
        <v>99.27927927927928</v>
      </c>
      <c r="G22" s="19">
        <f>E22/C22*100</f>
        <v>99.27927927927928</v>
      </c>
      <c r="H22" s="16">
        <f>H23+H24</f>
        <v>0</v>
      </c>
      <c r="I22" s="16">
        <f t="shared" ref="I22:AE22" si="11">I23+I24</f>
        <v>0</v>
      </c>
      <c r="J22" s="16">
        <f t="shared" si="11"/>
        <v>0</v>
      </c>
      <c r="K22" s="16">
        <f t="shared" si="11"/>
        <v>0</v>
      </c>
      <c r="L22" s="16">
        <f t="shared" si="11"/>
        <v>0</v>
      </c>
      <c r="M22" s="16">
        <f t="shared" si="11"/>
        <v>0</v>
      </c>
      <c r="N22" s="16">
        <f t="shared" si="11"/>
        <v>0</v>
      </c>
      <c r="O22" s="16">
        <f t="shared" si="11"/>
        <v>0</v>
      </c>
      <c r="P22" s="16">
        <f t="shared" si="11"/>
        <v>11.1</v>
      </c>
      <c r="Q22" s="16">
        <f t="shared" si="11"/>
        <v>11.02</v>
      </c>
      <c r="R22" s="16">
        <f t="shared" si="11"/>
        <v>0</v>
      </c>
      <c r="S22" s="16">
        <f t="shared" si="11"/>
        <v>0</v>
      </c>
      <c r="T22" s="16">
        <f t="shared" si="11"/>
        <v>0</v>
      </c>
      <c r="U22" s="16">
        <f t="shared" si="11"/>
        <v>0</v>
      </c>
      <c r="V22" s="16">
        <f t="shared" si="11"/>
        <v>0</v>
      </c>
      <c r="W22" s="16">
        <f t="shared" si="11"/>
        <v>0</v>
      </c>
      <c r="X22" s="16">
        <f t="shared" si="11"/>
        <v>0</v>
      </c>
      <c r="Y22" s="16">
        <f t="shared" si="11"/>
        <v>0</v>
      </c>
      <c r="Z22" s="16">
        <f t="shared" si="11"/>
        <v>0</v>
      </c>
      <c r="AA22" s="16">
        <f t="shared" si="11"/>
        <v>0</v>
      </c>
      <c r="AB22" s="16">
        <f t="shared" si="11"/>
        <v>0</v>
      </c>
      <c r="AC22" s="16">
        <f t="shared" si="11"/>
        <v>0</v>
      </c>
      <c r="AD22" s="16">
        <f t="shared" si="11"/>
        <v>0</v>
      </c>
      <c r="AE22" s="16">
        <f t="shared" si="11"/>
        <v>0</v>
      </c>
      <c r="AF22" s="71"/>
      <c r="AG22" s="58">
        <f t="shared" si="2"/>
        <v>8.0000000000000071E-2</v>
      </c>
      <c r="AI22" s="58">
        <f t="shared" si="3"/>
        <v>11.1</v>
      </c>
      <c r="AJ22" s="58">
        <f t="shared" si="4"/>
        <v>11.1</v>
      </c>
      <c r="AK22" s="58">
        <f t="shared" si="5"/>
        <v>11.02</v>
      </c>
    </row>
    <row r="23" spans="1:37" s="6" customFormat="1" ht="22.5" customHeight="1">
      <c r="A23" s="42" t="s">
        <v>20</v>
      </c>
      <c r="B23" s="19"/>
      <c r="C23" s="16"/>
      <c r="D23" s="16"/>
      <c r="E23" s="16"/>
      <c r="F23" s="19" t="s">
        <v>29</v>
      </c>
      <c r="G23" s="19" t="s">
        <v>29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72"/>
      <c r="AG23" s="58">
        <f t="shared" si="2"/>
        <v>0</v>
      </c>
      <c r="AI23" s="58">
        <f t="shared" si="3"/>
        <v>0</v>
      </c>
      <c r="AJ23" s="58">
        <f t="shared" si="4"/>
        <v>0</v>
      </c>
      <c r="AK23" s="58">
        <f t="shared" si="5"/>
        <v>0</v>
      </c>
    </row>
    <row r="24" spans="1:37" s="6" customFormat="1" ht="22.5" customHeight="1">
      <c r="A24" s="42" t="s">
        <v>21</v>
      </c>
      <c r="B24" s="18">
        <f>H24+J24+L24+N24+P24+R24+T24+V24+X24+Z24+AB24+AD24</f>
        <v>11.1</v>
      </c>
      <c r="C24" s="40">
        <f>SUM(P24)</f>
        <v>11.1</v>
      </c>
      <c r="D24" s="17">
        <f>SUM(P24)</f>
        <v>11.1</v>
      </c>
      <c r="E24" s="17">
        <f>I24+K24+M24+O24+Q24+S24+U24+W24+Y24+AA24+AC24+AE24</f>
        <v>11.02</v>
      </c>
      <c r="F24" s="19">
        <f>E24/B24*100</f>
        <v>99.27927927927928</v>
      </c>
      <c r="G24" s="19">
        <f>E24/C24*100</f>
        <v>99.27927927927928</v>
      </c>
      <c r="H24" s="17">
        <v>0</v>
      </c>
      <c r="I24" s="17">
        <v>0</v>
      </c>
      <c r="J24" s="17"/>
      <c r="K24" s="17"/>
      <c r="L24" s="17"/>
      <c r="M24" s="17"/>
      <c r="N24" s="17">
        <v>0</v>
      </c>
      <c r="O24" s="17">
        <v>0</v>
      </c>
      <c r="P24" s="17">
        <v>11.1</v>
      </c>
      <c r="Q24" s="17">
        <v>11.02</v>
      </c>
      <c r="R24" s="17"/>
      <c r="S24" s="17">
        <v>0</v>
      </c>
      <c r="T24" s="17">
        <v>0</v>
      </c>
      <c r="U24" s="16">
        <v>0</v>
      </c>
      <c r="V24" s="17"/>
      <c r="W24" s="16"/>
      <c r="X24" s="17"/>
      <c r="Y24" s="17"/>
      <c r="Z24" s="17"/>
      <c r="AA24" s="17"/>
      <c r="AB24" s="17"/>
      <c r="AC24" s="17"/>
      <c r="AD24" s="17"/>
      <c r="AE24" s="17"/>
      <c r="AF24" s="73"/>
      <c r="AG24" s="58">
        <f t="shared" si="2"/>
        <v>8.0000000000000071E-2</v>
      </c>
      <c r="AI24" s="58">
        <f t="shared" si="3"/>
        <v>11.1</v>
      </c>
      <c r="AJ24" s="58">
        <f t="shared" si="4"/>
        <v>11.1</v>
      </c>
      <c r="AK24" s="58">
        <f t="shared" si="5"/>
        <v>11.02</v>
      </c>
    </row>
    <row r="25" spans="1:37" s="6" customFormat="1" ht="46.5" customHeight="1">
      <c r="A25" s="30" t="s">
        <v>43</v>
      </c>
      <c r="B25" s="19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52"/>
      <c r="AG25" s="58">
        <f t="shared" si="2"/>
        <v>0</v>
      </c>
      <c r="AI25" s="58">
        <f t="shared" si="3"/>
        <v>0</v>
      </c>
      <c r="AJ25" s="58">
        <f t="shared" si="4"/>
        <v>0</v>
      </c>
      <c r="AK25" s="58">
        <f t="shared" si="5"/>
        <v>0</v>
      </c>
    </row>
    <row r="26" spans="1:37" s="6" customFormat="1" ht="25.5" customHeight="1">
      <c r="A26" s="33" t="s">
        <v>24</v>
      </c>
      <c r="B26" s="19">
        <f>B27+B28+B29</f>
        <v>2006.65</v>
      </c>
      <c r="C26" s="16">
        <f>H26+J26+L26+N26+P26+R26+T26</f>
        <v>971.25</v>
      </c>
      <c r="D26" s="16">
        <f>H26+J26+L26</f>
        <v>614.90800000000002</v>
      </c>
      <c r="E26" s="16">
        <f>I26+K26+M26+O26+Q26+S26+U26++W26+Y26++AA26+AC26+AE26</f>
        <v>840</v>
      </c>
      <c r="F26" s="16">
        <f>E26/B26*100</f>
        <v>41.860812797448482</v>
      </c>
      <c r="G26" s="17">
        <f>E26/C26*100</f>
        <v>86.486486486486484</v>
      </c>
      <c r="H26" s="16">
        <f>H27+H28+H29</f>
        <v>0</v>
      </c>
      <c r="I26" s="16">
        <f t="shared" ref="I26:AE26" si="12">I27+I28+I29</f>
        <v>0</v>
      </c>
      <c r="J26" s="16">
        <f t="shared" si="12"/>
        <v>214.98000000000002</v>
      </c>
      <c r="K26" s="16">
        <f t="shared" si="12"/>
        <v>115</v>
      </c>
      <c r="L26" s="16">
        <f t="shared" si="12"/>
        <v>399.928</v>
      </c>
      <c r="M26" s="16">
        <f t="shared" si="12"/>
        <v>399.928</v>
      </c>
      <c r="N26" s="16">
        <f t="shared" si="12"/>
        <v>356.34199999999998</v>
      </c>
      <c r="O26" s="16">
        <f t="shared" si="12"/>
        <v>325.072</v>
      </c>
      <c r="P26" s="16">
        <f t="shared" si="12"/>
        <v>0</v>
      </c>
      <c r="Q26" s="16">
        <f t="shared" si="12"/>
        <v>0</v>
      </c>
      <c r="R26" s="16">
        <f t="shared" si="12"/>
        <v>0</v>
      </c>
      <c r="S26" s="16">
        <f t="shared" si="12"/>
        <v>0</v>
      </c>
      <c r="T26" s="16">
        <f t="shared" si="12"/>
        <v>0</v>
      </c>
      <c r="U26" s="16">
        <f t="shared" si="12"/>
        <v>0</v>
      </c>
      <c r="V26" s="16">
        <f t="shared" si="12"/>
        <v>0</v>
      </c>
      <c r="W26" s="16">
        <f t="shared" si="12"/>
        <v>0</v>
      </c>
      <c r="X26" s="16">
        <f t="shared" si="12"/>
        <v>0</v>
      </c>
      <c r="Y26" s="16">
        <f t="shared" si="12"/>
        <v>0</v>
      </c>
      <c r="Z26" s="16">
        <f t="shared" si="12"/>
        <v>1035.4000000000001</v>
      </c>
      <c r="AA26" s="16">
        <f t="shared" si="12"/>
        <v>0</v>
      </c>
      <c r="AB26" s="16">
        <f t="shared" si="12"/>
        <v>0</v>
      </c>
      <c r="AC26" s="16">
        <f t="shared" si="12"/>
        <v>0</v>
      </c>
      <c r="AD26" s="16">
        <f t="shared" si="12"/>
        <v>0</v>
      </c>
      <c r="AE26" s="16">
        <f t="shared" si="12"/>
        <v>0</v>
      </c>
      <c r="AF26" s="53"/>
      <c r="AG26" s="58">
        <f t="shared" si="2"/>
        <v>131.25</v>
      </c>
      <c r="AI26" s="58">
        <f t="shared" si="3"/>
        <v>2006.65</v>
      </c>
      <c r="AJ26" s="58">
        <f t="shared" si="4"/>
        <v>971.25</v>
      </c>
      <c r="AK26" s="58">
        <f t="shared" si="5"/>
        <v>840</v>
      </c>
    </row>
    <row r="27" spans="1:37" s="6" customFormat="1" ht="20.25" customHeight="1">
      <c r="A27" s="33" t="s">
        <v>20</v>
      </c>
      <c r="B27" s="19">
        <f>L27+N27</f>
        <v>525</v>
      </c>
      <c r="C27" s="16">
        <f t="shared" ref="C27:C33" si="13">H27+J27+L27+N27+P27+R27+T27</f>
        <v>525</v>
      </c>
      <c r="D27" s="16">
        <f>H27+J27+L27+N27</f>
        <v>525</v>
      </c>
      <c r="E27" s="16">
        <f>I27+K27+M27+O27+Q27+S27+U27++W27+Y27++AA27+AC27+AE27</f>
        <v>525</v>
      </c>
      <c r="F27" s="16">
        <f t="shared" ref="F27:F28" si="14">E27/B27*100</f>
        <v>100</v>
      </c>
      <c r="G27" s="17">
        <f t="shared" ref="G27:G33" si="15">E27/C27*100</f>
        <v>100</v>
      </c>
      <c r="H27" s="16">
        <v>0</v>
      </c>
      <c r="I27" s="16">
        <v>0</v>
      </c>
      <c r="J27" s="16">
        <v>0</v>
      </c>
      <c r="K27" s="16">
        <v>0</v>
      </c>
      <c r="L27" s="16">
        <v>399.928</v>
      </c>
      <c r="M27" s="16">
        <v>399.928</v>
      </c>
      <c r="N27" s="16">
        <v>125.072</v>
      </c>
      <c r="O27" s="16">
        <v>125.072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54"/>
      <c r="AG27" s="58">
        <f t="shared" si="2"/>
        <v>0</v>
      </c>
      <c r="AI27" s="58">
        <f t="shared" si="3"/>
        <v>525</v>
      </c>
      <c r="AJ27" s="58">
        <f t="shared" si="4"/>
        <v>525</v>
      </c>
      <c r="AK27" s="58">
        <f t="shared" si="5"/>
        <v>525</v>
      </c>
    </row>
    <row r="28" spans="1:37" s="6" customFormat="1" ht="21.75" customHeight="1">
      <c r="A28" s="33" t="s">
        <v>21</v>
      </c>
      <c r="B28" s="19">
        <f>H28+J28+L28+N28+P28+R28+T28+V28+X28+Z28+AB28+AD28</f>
        <v>1166.6500000000001</v>
      </c>
      <c r="C28" s="16">
        <f t="shared" si="13"/>
        <v>131.25</v>
      </c>
      <c r="D28" s="16">
        <f>H28+J28+L28+N28</f>
        <v>131.25</v>
      </c>
      <c r="E28" s="16">
        <f t="shared" ref="E28" si="16">I28+K28+M28+O28+Q28+S28+U28++W28+Y28++AA28+AC28+AE28</f>
        <v>0</v>
      </c>
      <c r="F28" s="16">
        <f t="shared" si="14"/>
        <v>0</v>
      </c>
      <c r="G28" s="17">
        <f t="shared" si="15"/>
        <v>0</v>
      </c>
      <c r="H28" s="16">
        <v>0</v>
      </c>
      <c r="I28" s="16">
        <v>0</v>
      </c>
      <c r="J28" s="16">
        <v>99.98</v>
      </c>
      <c r="K28" s="16">
        <v>0</v>
      </c>
      <c r="L28" s="16">
        <v>0</v>
      </c>
      <c r="M28" s="16">
        <v>0</v>
      </c>
      <c r="N28" s="16">
        <v>31.27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1035.4000000000001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54"/>
      <c r="AG28" s="58">
        <f t="shared" si="2"/>
        <v>131.25</v>
      </c>
      <c r="AI28" s="58">
        <f t="shared" si="3"/>
        <v>1166.6500000000001</v>
      </c>
      <c r="AJ28" s="58">
        <f t="shared" si="4"/>
        <v>131.25</v>
      </c>
      <c r="AK28" s="58">
        <f t="shared" si="5"/>
        <v>0</v>
      </c>
    </row>
    <row r="29" spans="1:37" s="6" customFormat="1" ht="30.75" customHeight="1">
      <c r="A29" s="33" t="s">
        <v>44</v>
      </c>
      <c r="B29" s="19">
        <f>H29+J29+L29+N29+P29+R29+T29+V29+X29+Z29+AB29+AD29</f>
        <v>315</v>
      </c>
      <c r="C29" s="16">
        <f t="shared" si="13"/>
        <v>315</v>
      </c>
      <c r="D29" s="16">
        <f>H29+J29+L29+N29</f>
        <v>315</v>
      </c>
      <c r="E29" s="16">
        <f>I29+K29+M29+O29+Q29+S29+U29++W29+Y29++AA29+AC29+AE29</f>
        <v>315</v>
      </c>
      <c r="F29" s="16">
        <f>E29/B29*100</f>
        <v>100</v>
      </c>
      <c r="G29" s="17">
        <f t="shared" si="15"/>
        <v>100</v>
      </c>
      <c r="H29" s="16">
        <v>0</v>
      </c>
      <c r="I29" s="16">
        <v>0</v>
      </c>
      <c r="J29" s="16">
        <v>115</v>
      </c>
      <c r="K29" s="16">
        <v>115</v>
      </c>
      <c r="L29" s="16">
        <v>0</v>
      </c>
      <c r="M29" s="16">
        <v>0</v>
      </c>
      <c r="N29" s="16">
        <v>200</v>
      </c>
      <c r="O29" s="16">
        <v>200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54"/>
      <c r="AG29" s="58">
        <f t="shared" si="2"/>
        <v>0</v>
      </c>
      <c r="AI29" s="58">
        <f t="shared" si="3"/>
        <v>315</v>
      </c>
      <c r="AJ29" s="58">
        <f t="shared" si="4"/>
        <v>315</v>
      </c>
      <c r="AK29" s="58">
        <f t="shared" si="5"/>
        <v>315</v>
      </c>
    </row>
    <row r="30" spans="1:37" s="6" customFormat="1" ht="39" hidden="1" customHeight="1">
      <c r="A30" s="28" t="s">
        <v>39</v>
      </c>
      <c r="B30" s="19" t="e">
        <f>B31</f>
        <v>#REF!</v>
      </c>
      <c r="C30" s="16" t="e">
        <f t="shared" si="13"/>
        <v>#REF!</v>
      </c>
      <c r="D30" s="19" t="e">
        <f>D31</f>
        <v>#REF!</v>
      </c>
      <c r="E30" s="19" t="e">
        <f t="shared" ref="E30:AE30" si="17">E31</f>
        <v>#REF!</v>
      </c>
      <c r="F30" s="19" t="e">
        <f>F31</f>
        <v>#REF!</v>
      </c>
      <c r="G30" s="19" t="e">
        <f>G31</f>
        <v>#REF!</v>
      </c>
      <c r="H30" s="19" t="e">
        <f t="shared" si="17"/>
        <v>#REF!</v>
      </c>
      <c r="I30" s="19" t="e">
        <f t="shared" si="17"/>
        <v>#REF!</v>
      </c>
      <c r="J30" s="19" t="e">
        <f t="shared" si="17"/>
        <v>#REF!</v>
      </c>
      <c r="K30" s="19" t="e">
        <f t="shared" si="17"/>
        <v>#REF!</v>
      </c>
      <c r="L30" s="19" t="e">
        <f t="shared" si="17"/>
        <v>#REF!</v>
      </c>
      <c r="M30" s="19" t="e">
        <f t="shared" si="17"/>
        <v>#REF!</v>
      </c>
      <c r="N30" s="19" t="e">
        <f t="shared" si="17"/>
        <v>#REF!</v>
      </c>
      <c r="O30" s="19" t="e">
        <f t="shared" si="17"/>
        <v>#REF!</v>
      </c>
      <c r="P30" s="19" t="e">
        <f t="shared" si="17"/>
        <v>#REF!</v>
      </c>
      <c r="Q30" s="19" t="e">
        <f t="shared" si="17"/>
        <v>#REF!</v>
      </c>
      <c r="R30" s="19" t="e">
        <f t="shared" si="17"/>
        <v>#REF!</v>
      </c>
      <c r="S30" s="19" t="e">
        <f t="shared" si="17"/>
        <v>#REF!</v>
      </c>
      <c r="T30" s="19" t="e">
        <f t="shared" si="17"/>
        <v>#REF!</v>
      </c>
      <c r="U30" s="19" t="e">
        <f t="shared" si="17"/>
        <v>#REF!</v>
      </c>
      <c r="V30" s="19" t="e">
        <f t="shared" si="17"/>
        <v>#REF!</v>
      </c>
      <c r="W30" s="19" t="e">
        <f t="shared" si="17"/>
        <v>#REF!</v>
      </c>
      <c r="X30" s="19" t="e">
        <f t="shared" si="17"/>
        <v>#REF!</v>
      </c>
      <c r="Y30" s="19" t="e">
        <f t="shared" si="17"/>
        <v>#REF!</v>
      </c>
      <c r="Z30" s="19" t="e">
        <f t="shared" si="17"/>
        <v>#REF!</v>
      </c>
      <c r="AA30" s="19" t="e">
        <f t="shared" si="17"/>
        <v>#REF!</v>
      </c>
      <c r="AB30" s="19" t="e">
        <f t="shared" si="17"/>
        <v>#REF!</v>
      </c>
      <c r="AC30" s="19" t="e">
        <f t="shared" si="17"/>
        <v>#REF!</v>
      </c>
      <c r="AD30" s="19" t="e">
        <f t="shared" si="17"/>
        <v>#REF!</v>
      </c>
      <c r="AE30" s="19" t="e">
        <f t="shared" si="17"/>
        <v>#REF!</v>
      </c>
      <c r="AF30" s="68"/>
      <c r="AG30" s="58" t="e">
        <f t="shared" si="2"/>
        <v>#REF!</v>
      </c>
      <c r="AI30" s="58" t="e">
        <f t="shared" si="3"/>
        <v>#REF!</v>
      </c>
      <c r="AJ30" s="58" t="e">
        <f t="shared" si="4"/>
        <v>#REF!</v>
      </c>
      <c r="AK30" s="58" t="e">
        <f t="shared" si="5"/>
        <v>#REF!</v>
      </c>
    </row>
    <row r="31" spans="1:37" s="6" customFormat="1" ht="41.25" hidden="1" customHeight="1">
      <c r="A31" s="30" t="s">
        <v>24</v>
      </c>
      <c r="B31" s="43" t="e">
        <f>B32+B33+#REF!+#REF!</f>
        <v>#REF!</v>
      </c>
      <c r="C31" s="16" t="e">
        <f t="shared" si="13"/>
        <v>#REF!</v>
      </c>
      <c r="D31" s="19" t="e">
        <f>D32+D33+#REF!+#REF!</f>
        <v>#REF!</v>
      </c>
      <c r="E31" s="19" t="e">
        <f>E32+E33+#REF!+#REF!</f>
        <v>#REF!</v>
      </c>
      <c r="F31" s="16" t="e">
        <f>E31/B31*100</f>
        <v>#REF!</v>
      </c>
      <c r="G31" s="16" t="e">
        <f t="shared" si="15"/>
        <v>#REF!</v>
      </c>
      <c r="H31" s="16" t="e">
        <f>H32+H33+#REF!+#REF!</f>
        <v>#REF!</v>
      </c>
      <c r="I31" s="16" t="e">
        <f>I32+I33+#REF!+#REF!</f>
        <v>#REF!</v>
      </c>
      <c r="J31" s="16" t="e">
        <f>J32+J33+#REF!+#REF!</f>
        <v>#REF!</v>
      </c>
      <c r="K31" s="16" t="e">
        <f>K32+K33+#REF!+#REF!</f>
        <v>#REF!</v>
      </c>
      <c r="L31" s="16" t="e">
        <f>L32+L33+#REF!+#REF!</f>
        <v>#REF!</v>
      </c>
      <c r="M31" s="16" t="e">
        <f>M32+M33+#REF!+#REF!</f>
        <v>#REF!</v>
      </c>
      <c r="N31" s="16" t="e">
        <f>N32+N33+#REF!+#REF!</f>
        <v>#REF!</v>
      </c>
      <c r="O31" s="16" t="e">
        <f>O32+O33+#REF!+#REF!</f>
        <v>#REF!</v>
      </c>
      <c r="P31" s="16" t="e">
        <f>P32+P33+#REF!+#REF!</f>
        <v>#REF!</v>
      </c>
      <c r="Q31" s="16" t="e">
        <f>Q32+Q33+#REF!+#REF!</f>
        <v>#REF!</v>
      </c>
      <c r="R31" s="16" t="e">
        <f>R32+R33+#REF!+#REF!</f>
        <v>#REF!</v>
      </c>
      <c r="S31" s="16" t="e">
        <f>S32+S33+#REF!+#REF!</f>
        <v>#REF!</v>
      </c>
      <c r="T31" s="16" t="e">
        <f>T32+T33+#REF!+#REF!</f>
        <v>#REF!</v>
      </c>
      <c r="U31" s="16" t="e">
        <f>U32+U33+#REF!+#REF!</f>
        <v>#REF!</v>
      </c>
      <c r="V31" s="16" t="e">
        <f>V32+V33+#REF!+#REF!</f>
        <v>#REF!</v>
      </c>
      <c r="W31" s="16" t="e">
        <f>W32+W33+#REF!+#REF!</f>
        <v>#REF!</v>
      </c>
      <c r="X31" s="16" t="e">
        <f>X32+X33+#REF!+#REF!</f>
        <v>#REF!</v>
      </c>
      <c r="Y31" s="16" t="e">
        <f>Y32+Y33+#REF!+#REF!</f>
        <v>#REF!</v>
      </c>
      <c r="Z31" s="16" t="e">
        <f>Z32+Z33+#REF!+#REF!</f>
        <v>#REF!</v>
      </c>
      <c r="AA31" s="16" t="e">
        <f>AA32+AA33+#REF!+#REF!</f>
        <v>#REF!</v>
      </c>
      <c r="AB31" s="16" t="e">
        <f>AB32+AB33+#REF!+#REF!</f>
        <v>#REF!</v>
      </c>
      <c r="AC31" s="16" t="e">
        <f>AC32+AC33+#REF!+#REF!</f>
        <v>#REF!</v>
      </c>
      <c r="AD31" s="16" t="e">
        <f>AD32+AD33+#REF!+#REF!</f>
        <v>#REF!</v>
      </c>
      <c r="AE31" s="16" t="e">
        <f>AE32+AE33+#REF!+#REF!</f>
        <v>#REF!</v>
      </c>
      <c r="AF31" s="69"/>
      <c r="AG31" s="58" t="e">
        <f t="shared" si="2"/>
        <v>#REF!</v>
      </c>
      <c r="AI31" s="58" t="e">
        <f t="shared" si="3"/>
        <v>#REF!</v>
      </c>
      <c r="AJ31" s="58" t="e">
        <f t="shared" si="4"/>
        <v>#REF!</v>
      </c>
      <c r="AK31" s="58" t="e">
        <f t="shared" si="5"/>
        <v>#REF!</v>
      </c>
    </row>
    <row r="32" spans="1:37" s="6" customFormat="1" ht="29.25" hidden="1" customHeight="1">
      <c r="A32" s="42" t="s">
        <v>20</v>
      </c>
      <c r="B32" s="18">
        <f>H32+J32+L32+N32+P32+R32+T32+V32+X32+Z32+AB32+AD32</f>
        <v>0</v>
      </c>
      <c r="C32" s="16">
        <f t="shared" si="13"/>
        <v>0</v>
      </c>
      <c r="D32" s="17"/>
      <c r="E32" s="17">
        <f>I32+K32+M32+O32+Q32+S32+U32+W32+Y32+AA32+AC32+AE32</f>
        <v>0</v>
      </c>
      <c r="F32" s="17" t="e">
        <f t="shared" ref="F32" si="18">E32/B32*100</f>
        <v>#DIV/0!</v>
      </c>
      <c r="G32" s="17" t="e">
        <f t="shared" si="15"/>
        <v>#DIV/0!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69"/>
      <c r="AG32" s="58">
        <f t="shared" si="2"/>
        <v>0</v>
      </c>
      <c r="AI32" s="58">
        <f t="shared" si="3"/>
        <v>0</v>
      </c>
      <c r="AJ32" s="58">
        <f t="shared" si="4"/>
        <v>0</v>
      </c>
      <c r="AK32" s="58">
        <f t="shared" si="5"/>
        <v>0</v>
      </c>
    </row>
    <row r="33" spans="1:37" s="6" customFormat="1" ht="28.5" hidden="1" customHeight="1">
      <c r="A33" s="42" t="s">
        <v>21</v>
      </c>
      <c r="B33" s="18">
        <f>H33+J33+L33+N33+P33+R33+T33+V33+X33+Z33+AB33+AD33</f>
        <v>0</v>
      </c>
      <c r="C33" s="16">
        <f t="shared" si="13"/>
        <v>0</v>
      </c>
      <c r="D33" s="17">
        <f>C33</f>
        <v>0</v>
      </c>
      <c r="E33" s="17">
        <f>SUM(S33+U33+W33)</f>
        <v>0</v>
      </c>
      <c r="F33" s="17" t="e">
        <f>E33/B33*100</f>
        <v>#DIV/0!</v>
      </c>
      <c r="G33" s="17" t="e">
        <f t="shared" si="15"/>
        <v>#DIV/0!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70"/>
      <c r="AG33" s="58">
        <f t="shared" si="2"/>
        <v>0</v>
      </c>
      <c r="AI33" s="58">
        <f t="shared" si="3"/>
        <v>0</v>
      </c>
      <c r="AJ33" s="58">
        <f t="shared" si="4"/>
        <v>0</v>
      </c>
      <c r="AK33" s="58">
        <f t="shared" si="5"/>
        <v>0</v>
      </c>
    </row>
    <row r="34" spans="1:37" s="6" customFormat="1" ht="49.5" customHeight="1">
      <c r="A34" s="59" t="s">
        <v>47</v>
      </c>
      <c r="B34" s="19">
        <f t="shared" ref="B34:D35" si="19">B35</f>
        <v>11935</v>
      </c>
      <c r="C34" s="17">
        <f t="shared" si="19"/>
        <v>0</v>
      </c>
      <c r="D34" s="17">
        <f t="shared" si="19"/>
        <v>0</v>
      </c>
      <c r="E34" s="17"/>
      <c r="F34" s="17"/>
      <c r="G34" s="17"/>
      <c r="H34" s="17">
        <f>H35</f>
        <v>0</v>
      </c>
      <c r="I34" s="17">
        <f t="shared" ref="I34:AE34" si="20">I35</f>
        <v>0</v>
      </c>
      <c r="J34" s="17">
        <f t="shared" si="20"/>
        <v>0</v>
      </c>
      <c r="K34" s="17">
        <f t="shared" si="20"/>
        <v>0</v>
      </c>
      <c r="L34" s="17">
        <f t="shared" si="20"/>
        <v>0</v>
      </c>
      <c r="M34" s="17">
        <f t="shared" si="20"/>
        <v>0</v>
      </c>
      <c r="N34" s="17">
        <f t="shared" si="20"/>
        <v>0</v>
      </c>
      <c r="O34" s="17">
        <f t="shared" si="20"/>
        <v>0</v>
      </c>
      <c r="P34" s="17">
        <f t="shared" si="20"/>
        <v>0</v>
      </c>
      <c r="Q34" s="17">
        <f t="shared" si="20"/>
        <v>0</v>
      </c>
      <c r="R34" s="17">
        <f t="shared" si="20"/>
        <v>0</v>
      </c>
      <c r="S34" s="17">
        <f t="shared" si="20"/>
        <v>0</v>
      </c>
      <c r="T34" s="17">
        <f t="shared" si="20"/>
        <v>0</v>
      </c>
      <c r="U34" s="17">
        <f t="shared" si="20"/>
        <v>0</v>
      </c>
      <c r="V34" s="17">
        <f t="shared" si="20"/>
        <v>0</v>
      </c>
      <c r="W34" s="17">
        <f t="shared" si="20"/>
        <v>0</v>
      </c>
      <c r="X34" s="17">
        <f t="shared" si="20"/>
        <v>0</v>
      </c>
      <c r="Y34" s="17">
        <f t="shared" si="20"/>
        <v>0</v>
      </c>
      <c r="Z34" s="17">
        <f t="shared" si="20"/>
        <v>0</v>
      </c>
      <c r="AA34" s="17">
        <f t="shared" si="20"/>
        <v>0</v>
      </c>
      <c r="AB34" s="17">
        <f t="shared" si="20"/>
        <v>0</v>
      </c>
      <c r="AC34" s="17">
        <f t="shared" si="20"/>
        <v>0</v>
      </c>
      <c r="AD34" s="17">
        <f t="shared" si="20"/>
        <v>11935</v>
      </c>
      <c r="AE34" s="17">
        <f t="shared" si="20"/>
        <v>0</v>
      </c>
      <c r="AF34" s="57"/>
      <c r="AG34" s="58"/>
      <c r="AI34" s="58">
        <f t="shared" si="3"/>
        <v>11935</v>
      </c>
      <c r="AJ34" s="58">
        <f t="shared" si="4"/>
        <v>0</v>
      </c>
      <c r="AK34" s="58">
        <f t="shared" si="5"/>
        <v>0</v>
      </c>
    </row>
    <row r="35" spans="1:37" s="6" customFormat="1" ht="63.75" customHeight="1">
      <c r="A35" s="42" t="s">
        <v>48</v>
      </c>
      <c r="B35" s="19">
        <f t="shared" si="19"/>
        <v>11935</v>
      </c>
      <c r="C35" s="19">
        <f t="shared" si="19"/>
        <v>0</v>
      </c>
      <c r="D35" s="19">
        <f t="shared" si="19"/>
        <v>0</v>
      </c>
      <c r="E35" s="17">
        <f>E34</f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f>AD36</f>
        <v>11935</v>
      </c>
      <c r="AE35" s="17">
        <v>0</v>
      </c>
      <c r="AF35" s="57"/>
      <c r="AG35" s="58"/>
      <c r="AI35" s="58">
        <f t="shared" si="3"/>
        <v>11935</v>
      </c>
      <c r="AJ35" s="58">
        <f t="shared" si="4"/>
        <v>0</v>
      </c>
      <c r="AK35" s="58">
        <f t="shared" si="5"/>
        <v>0</v>
      </c>
    </row>
    <row r="36" spans="1:37" s="6" customFormat="1" ht="21" customHeight="1">
      <c r="A36" s="42" t="s">
        <v>24</v>
      </c>
      <c r="B36" s="18">
        <f>B37+B38+B39</f>
        <v>11935</v>
      </c>
      <c r="C36" s="18">
        <f>C37+C38+C39</f>
        <v>0</v>
      </c>
      <c r="D36" s="18">
        <f>D37+D38+D39</f>
        <v>0</v>
      </c>
      <c r="E36" s="17">
        <v>0</v>
      </c>
      <c r="F36" s="17">
        <f>E36/B36*100</f>
        <v>0</v>
      </c>
      <c r="G36" s="17" t="e">
        <f>E36/C36*100</f>
        <v>#DIV/0!</v>
      </c>
      <c r="H36" s="17">
        <f>H37+G38+H39</f>
        <v>0</v>
      </c>
      <c r="I36" s="17">
        <f t="shared" ref="I36:AE36" si="21">I37+I38+I39</f>
        <v>0</v>
      </c>
      <c r="J36" s="17">
        <f t="shared" si="21"/>
        <v>0</v>
      </c>
      <c r="K36" s="17">
        <f t="shared" si="21"/>
        <v>0</v>
      </c>
      <c r="L36" s="17">
        <f t="shared" si="21"/>
        <v>0</v>
      </c>
      <c r="M36" s="17">
        <f t="shared" si="21"/>
        <v>0</v>
      </c>
      <c r="N36" s="17">
        <f t="shared" si="21"/>
        <v>0</v>
      </c>
      <c r="O36" s="17">
        <f t="shared" si="21"/>
        <v>0</v>
      </c>
      <c r="P36" s="17">
        <f t="shared" si="21"/>
        <v>0</v>
      </c>
      <c r="Q36" s="17">
        <f t="shared" si="21"/>
        <v>0</v>
      </c>
      <c r="R36" s="17">
        <f t="shared" si="21"/>
        <v>0</v>
      </c>
      <c r="S36" s="17">
        <f t="shared" si="21"/>
        <v>0</v>
      </c>
      <c r="T36" s="17">
        <f t="shared" si="21"/>
        <v>0</v>
      </c>
      <c r="U36" s="17">
        <f t="shared" si="21"/>
        <v>0</v>
      </c>
      <c r="V36" s="17">
        <f t="shared" si="21"/>
        <v>0</v>
      </c>
      <c r="W36" s="17">
        <f t="shared" si="21"/>
        <v>0</v>
      </c>
      <c r="X36" s="17">
        <f t="shared" si="21"/>
        <v>0</v>
      </c>
      <c r="Y36" s="17">
        <f t="shared" si="21"/>
        <v>0</v>
      </c>
      <c r="Z36" s="17">
        <f t="shared" si="21"/>
        <v>0</v>
      </c>
      <c r="AA36" s="17">
        <f t="shared" si="21"/>
        <v>0</v>
      </c>
      <c r="AB36" s="17">
        <f t="shared" si="21"/>
        <v>0</v>
      </c>
      <c r="AC36" s="17">
        <f t="shared" si="21"/>
        <v>0</v>
      </c>
      <c r="AD36" s="17">
        <f t="shared" si="21"/>
        <v>11935</v>
      </c>
      <c r="AE36" s="17">
        <f t="shared" si="21"/>
        <v>0</v>
      </c>
      <c r="AF36" s="57"/>
      <c r="AG36" s="58"/>
      <c r="AI36" s="58">
        <f t="shared" si="3"/>
        <v>11935</v>
      </c>
      <c r="AJ36" s="58">
        <f t="shared" si="4"/>
        <v>0</v>
      </c>
      <c r="AK36" s="58">
        <f t="shared" si="5"/>
        <v>0</v>
      </c>
    </row>
    <row r="37" spans="1:37" s="6" customFormat="1" ht="24.75" customHeight="1">
      <c r="A37" s="42" t="s">
        <v>20</v>
      </c>
      <c r="B37" s="18">
        <v>0</v>
      </c>
      <c r="C37" s="17">
        <v>0</v>
      </c>
      <c r="D37" s="17">
        <v>0</v>
      </c>
      <c r="E37" s="17">
        <v>0</v>
      </c>
      <c r="F37" s="17"/>
      <c r="G37" s="17"/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57"/>
      <c r="AG37" s="58"/>
      <c r="AI37" s="58">
        <f t="shared" si="3"/>
        <v>0</v>
      </c>
      <c r="AJ37" s="58">
        <f t="shared" si="4"/>
        <v>0</v>
      </c>
      <c r="AK37" s="58">
        <f t="shared" si="5"/>
        <v>0</v>
      </c>
    </row>
    <row r="38" spans="1:37" s="6" customFormat="1" ht="28.5" customHeight="1">
      <c r="A38" s="42" t="s">
        <v>21</v>
      </c>
      <c r="B38" s="18">
        <f>G38+J38+L38+N38+P38+R38+T38+V38+X38+Z38+AB38+AD38</f>
        <v>11935</v>
      </c>
      <c r="C38" s="17">
        <f>G38+J38+L38+N38+P38+R38+T38</f>
        <v>0</v>
      </c>
      <c r="D38" s="17">
        <f>I38+K38+M38+O38</f>
        <v>0</v>
      </c>
      <c r="E38" s="17">
        <f>I38+K38+M38+O38+Q38+S38+U38+W38+Y38+AA38+AC38+AE38</f>
        <v>0</v>
      </c>
      <c r="F38" s="17">
        <f t="shared" ref="F38" si="22">E38/B38*100</f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11935</v>
      </c>
      <c r="AE38" s="17">
        <v>0</v>
      </c>
      <c r="AF38" s="57"/>
      <c r="AG38" s="58"/>
      <c r="AI38" s="58">
        <f>G38+J38+L38+N38+P38+R38+T38+V38+X38+Z38+AB38+AD38</f>
        <v>11935</v>
      </c>
      <c r="AJ38" s="58">
        <f>G38+J38+L38+N38+P38+R38+T38</f>
        <v>0</v>
      </c>
      <c r="AK38" s="58">
        <f t="shared" si="5"/>
        <v>0</v>
      </c>
    </row>
    <row r="39" spans="1:37" s="6" customFormat="1" ht="37.5" customHeight="1">
      <c r="A39" s="42" t="s">
        <v>45</v>
      </c>
      <c r="B39" s="18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57"/>
      <c r="AG39" s="58"/>
      <c r="AI39" s="58">
        <f t="shared" si="3"/>
        <v>0</v>
      </c>
      <c r="AJ39" s="58">
        <f t="shared" si="4"/>
        <v>0</v>
      </c>
      <c r="AK39" s="58">
        <f t="shared" si="5"/>
        <v>0</v>
      </c>
    </row>
    <row r="40" spans="1:37" s="6" customFormat="1" ht="69.75" customHeight="1">
      <c r="A40" s="61" t="s">
        <v>49</v>
      </c>
      <c r="B40" s="18">
        <f>B41+B42</f>
        <v>300</v>
      </c>
      <c r="C40" s="18">
        <f t="shared" ref="C40:D40" si="23">C41+C42</f>
        <v>90</v>
      </c>
      <c r="D40" s="18">
        <f t="shared" si="23"/>
        <v>90</v>
      </c>
      <c r="E40" s="18">
        <f>E41+E42</f>
        <v>90</v>
      </c>
      <c r="F40" s="17">
        <f>E40/B40*100</f>
        <v>30</v>
      </c>
      <c r="G40" s="17">
        <f>F40/C40*100</f>
        <v>33.333333333333329</v>
      </c>
      <c r="H40" s="17">
        <f>H41+H42</f>
        <v>0</v>
      </c>
      <c r="I40" s="17">
        <f t="shared" ref="I40:AE40" si="24">I41+I42</f>
        <v>0</v>
      </c>
      <c r="J40" s="17">
        <f t="shared" si="24"/>
        <v>0</v>
      </c>
      <c r="K40" s="17">
        <f t="shared" si="24"/>
        <v>0</v>
      </c>
      <c r="L40" s="17">
        <f t="shared" si="24"/>
        <v>0</v>
      </c>
      <c r="M40" s="17">
        <f t="shared" si="24"/>
        <v>0</v>
      </c>
      <c r="N40" s="17">
        <f t="shared" si="24"/>
        <v>0</v>
      </c>
      <c r="O40" s="17">
        <f t="shared" si="24"/>
        <v>0</v>
      </c>
      <c r="P40" s="17">
        <f t="shared" si="24"/>
        <v>0</v>
      </c>
      <c r="Q40" s="17">
        <f t="shared" si="24"/>
        <v>0</v>
      </c>
      <c r="R40" s="17">
        <f t="shared" si="24"/>
        <v>0</v>
      </c>
      <c r="S40" s="17">
        <f t="shared" si="24"/>
        <v>0</v>
      </c>
      <c r="T40" s="17">
        <f t="shared" si="24"/>
        <v>90</v>
      </c>
      <c r="U40" s="17">
        <f t="shared" si="24"/>
        <v>90</v>
      </c>
      <c r="V40" s="17">
        <f t="shared" si="24"/>
        <v>0</v>
      </c>
      <c r="W40" s="17">
        <f t="shared" si="24"/>
        <v>0</v>
      </c>
      <c r="X40" s="17">
        <f t="shared" si="24"/>
        <v>0</v>
      </c>
      <c r="Y40" s="17">
        <f t="shared" si="24"/>
        <v>0</v>
      </c>
      <c r="Z40" s="17">
        <f t="shared" si="24"/>
        <v>0</v>
      </c>
      <c r="AA40" s="17">
        <f t="shared" si="24"/>
        <v>0</v>
      </c>
      <c r="AB40" s="17">
        <f t="shared" si="24"/>
        <v>0</v>
      </c>
      <c r="AC40" s="17">
        <f t="shared" si="24"/>
        <v>0</v>
      </c>
      <c r="AD40" s="17">
        <f t="shared" si="24"/>
        <v>210</v>
      </c>
      <c r="AE40" s="17">
        <f t="shared" si="24"/>
        <v>0</v>
      </c>
      <c r="AF40" s="60"/>
      <c r="AG40" s="58"/>
      <c r="AI40" s="58">
        <f t="shared" si="3"/>
        <v>300</v>
      </c>
      <c r="AJ40" s="58">
        <f t="shared" si="4"/>
        <v>90</v>
      </c>
      <c r="AK40" s="58">
        <f t="shared" si="5"/>
        <v>90</v>
      </c>
    </row>
    <row r="41" spans="1:37" s="6" customFormat="1" ht="51" hidden="1" customHeight="1">
      <c r="A41" s="61" t="s">
        <v>52</v>
      </c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60"/>
      <c r="AG41" s="58"/>
      <c r="AI41" s="58">
        <f t="shared" si="3"/>
        <v>0</v>
      </c>
      <c r="AJ41" s="58">
        <f t="shared" si="4"/>
        <v>0</v>
      </c>
      <c r="AK41" s="58">
        <f t="shared" si="5"/>
        <v>0</v>
      </c>
    </row>
    <row r="42" spans="1:37" s="6" customFormat="1" ht="98.25" customHeight="1">
      <c r="A42" s="42" t="s">
        <v>50</v>
      </c>
      <c r="B42" s="18">
        <f>B43</f>
        <v>300</v>
      </c>
      <c r="C42" s="18">
        <f>C43</f>
        <v>90</v>
      </c>
      <c r="D42" s="18">
        <f t="shared" ref="D42:E42" si="25">D43</f>
        <v>90</v>
      </c>
      <c r="E42" s="18">
        <f t="shared" si="25"/>
        <v>90</v>
      </c>
      <c r="F42" s="17">
        <f>E42/B42*100</f>
        <v>30</v>
      </c>
      <c r="G42" s="17">
        <f>F42/C42*100</f>
        <v>33.333333333333329</v>
      </c>
      <c r="H42" s="17">
        <f>H43</f>
        <v>0</v>
      </c>
      <c r="I42" s="17">
        <f t="shared" ref="I42:AE42" si="26">I43</f>
        <v>0</v>
      </c>
      <c r="J42" s="17">
        <f t="shared" si="26"/>
        <v>0</v>
      </c>
      <c r="K42" s="17">
        <f t="shared" si="26"/>
        <v>0</v>
      </c>
      <c r="L42" s="17">
        <f t="shared" si="26"/>
        <v>0</v>
      </c>
      <c r="M42" s="17">
        <f t="shared" si="26"/>
        <v>0</v>
      </c>
      <c r="N42" s="17">
        <f t="shared" si="26"/>
        <v>0</v>
      </c>
      <c r="O42" s="17">
        <f t="shared" si="26"/>
        <v>0</v>
      </c>
      <c r="P42" s="17">
        <f t="shared" si="26"/>
        <v>0</v>
      </c>
      <c r="Q42" s="17">
        <f t="shared" si="26"/>
        <v>0</v>
      </c>
      <c r="R42" s="17">
        <f t="shared" si="26"/>
        <v>0</v>
      </c>
      <c r="S42" s="17">
        <f t="shared" si="26"/>
        <v>0</v>
      </c>
      <c r="T42" s="17">
        <f t="shared" si="26"/>
        <v>90</v>
      </c>
      <c r="U42" s="17">
        <f t="shared" si="26"/>
        <v>90</v>
      </c>
      <c r="V42" s="17">
        <f t="shared" si="26"/>
        <v>0</v>
      </c>
      <c r="W42" s="17">
        <f t="shared" si="26"/>
        <v>0</v>
      </c>
      <c r="X42" s="17">
        <f t="shared" si="26"/>
        <v>0</v>
      </c>
      <c r="Y42" s="17">
        <f t="shared" si="26"/>
        <v>0</v>
      </c>
      <c r="Z42" s="17">
        <f t="shared" si="26"/>
        <v>0</v>
      </c>
      <c r="AA42" s="17">
        <f t="shared" si="26"/>
        <v>0</v>
      </c>
      <c r="AB42" s="17">
        <f t="shared" si="26"/>
        <v>0</v>
      </c>
      <c r="AC42" s="17">
        <f t="shared" si="26"/>
        <v>0</v>
      </c>
      <c r="AD42" s="17">
        <f t="shared" si="26"/>
        <v>210</v>
      </c>
      <c r="AE42" s="17">
        <f t="shared" si="26"/>
        <v>0</v>
      </c>
      <c r="AF42" s="60"/>
      <c r="AG42" s="58"/>
      <c r="AI42" s="58">
        <f t="shared" si="3"/>
        <v>300</v>
      </c>
      <c r="AJ42" s="58">
        <f t="shared" si="4"/>
        <v>90</v>
      </c>
      <c r="AK42" s="58">
        <f t="shared" si="5"/>
        <v>90</v>
      </c>
    </row>
    <row r="43" spans="1:37" s="6" customFormat="1" ht="26.25" customHeight="1">
      <c r="A43" s="42" t="s">
        <v>24</v>
      </c>
      <c r="B43" s="18">
        <f>B44+B45+B46</f>
        <v>300</v>
      </c>
      <c r="C43" s="17">
        <f>C44+C45+C46</f>
        <v>90</v>
      </c>
      <c r="D43" s="17">
        <f>D44+D45+D46</f>
        <v>90</v>
      </c>
      <c r="E43" s="17">
        <f>SUM(E44:E46)</f>
        <v>90</v>
      </c>
      <c r="F43" s="17">
        <f>E43/B43*100</f>
        <v>30</v>
      </c>
      <c r="G43" s="17">
        <f>E43/C43*100</f>
        <v>100</v>
      </c>
      <c r="H43" s="17">
        <f>H44+H45+H46</f>
        <v>0</v>
      </c>
      <c r="I43" s="17">
        <f t="shared" ref="I43:AE43" si="27">I44+I45+I46</f>
        <v>0</v>
      </c>
      <c r="J43" s="17">
        <f t="shared" si="27"/>
        <v>0</v>
      </c>
      <c r="K43" s="17">
        <f t="shared" si="27"/>
        <v>0</v>
      </c>
      <c r="L43" s="17">
        <f t="shared" si="27"/>
        <v>0</v>
      </c>
      <c r="M43" s="17">
        <f t="shared" si="27"/>
        <v>0</v>
      </c>
      <c r="N43" s="17">
        <f t="shared" si="27"/>
        <v>0</v>
      </c>
      <c r="O43" s="17">
        <f t="shared" si="27"/>
        <v>0</v>
      </c>
      <c r="P43" s="17">
        <f t="shared" si="27"/>
        <v>0</v>
      </c>
      <c r="Q43" s="17">
        <f t="shared" si="27"/>
        <v>0</v>
      </c>
      <c r="R43" s="17">
        <f t="shared" si="27"/>
        <v>0</v>
      </c>
      <c r="S43" s="17">
        <f t="shared" si="27"/>
        <v>0</v>
      </c>
      <c r="T43" s="17">
        <f t="shared" si="27"/>
        <v>90</v>
      </c>
      <c r="U43" s="17">
        <f t="shared" si="27"/>
        <v>90</v>
      </c>
      <c r="V43" s="17">
        <f t="shared" si="27"/>
        <v>0</v>
      </c>
      <c r="W43" s="17">
        <f t="shared" si="27"/>
        <v>0</v>
      </c>
      <c r="X43" s="17">
        <f t="shared" si="27"/>
        <v>0</v>
      </c>
      <c r="Y43" s="17">
        <f t="shared" si="27"/>
        <v>0</v>
      </c>
      <c r="Z43" s="17">
        <f t="shared" si="27"/>
        <v>0</v>
      </c>
      <c r="AA43" s="17">
        <f t="shared" si="27"/>
        <v>0</v>
      </c>
      <c r="AB43" s="17">
        <f t="shared" si="27"/>
        <v>0</v>
      </c>
      <c r="AC43" s="17">
        <f t="shared" si="27"/>
        <v>0</v>
      </c>
      <c r="AD43" s="17">
        <f t="shared" si="27"/>
        <v>210</v>
      </c>
      <c r="AE43" s="17">
        <f t="shared" si="27"/>
        <v>0</v>
      </c>
      <c r="AF43" s="60"/>
      <c r="AG43" s="58"/>
      <c r="AI43" s="58">
        <f t="shared" si="3"/>
        <v>300</v>
      </c>
      <c r="AJ43" s="58">
        <f t="shared" si="4"/>
        <v>90</v>
      </c>
      <c r="AK43" s="58">
        <f t="shared" si="5"/>
        <v>90</v>
      </c>
    </row>
    <row r="44" spans="1:37" s="6" customFormat="1" ht="22.5" customHeight="1">
      <c r="A44" s="42" t="s">
        <v>20</v>
      </c>
      <c r="B44" s="18">
        <f>H44+J44+L44+N44+P44+R44+T44+V44+X44+Z44+AB44+AD44</f>
        <v>0</v>
      </c>
      <c r="C44" s="17">
        <f>H44+J44+L44+N44+P44+R44+T44</f>
        <v>0</v>
      </c>
      <c r="D44" s="17">
        <f>H44+J44+L44++N44+P44+R44+T44</f>
        <v>0</v>
      </c>
      <c r="E44" s="17">
        <f>I44+K44+M44+O44+Q44+S44+U44</f>
        <v>0</v>
      </c>
      <c r="F44" s="17">
        <f t="shared" ref="F44:G45" si="28">J44+L44+N44+P44+R44+T44+V44</f>
        <v>0</v>
      </c>
      <c r="G44" s="17">
        <f t="shared" si="28"/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60"/>
      <c r="AG44" s="58"/>
      <c r="AI44" s="58">
        <f t="shared" si="3"/>
        <v>0</v>
      </c>
      <c r="AJ44" s="58">
        <f t="shared" si="4"/>
        <v>0</v>
      </c>
      <c r="AK44" s="58">
        <f t="shared" si="5"/>
        <v>0</v>
      </c>
    </row>
    <row r="45" spans="1:37" s="6" customFormat="1" ht="30" customHeight="1">
      <c r="A45" s="42" t="s">
        <v>21</v>
      </c>
      <c r="B45" s="18">
        <f t="shared" ref="B45:B46" si="29">H45+J45+L45+N45+P45+R45+T45+V45+X45+Z45+AB45+AD45</f>
        <v>0</v>
      </c>
      <c r="C45" s="17">
        <f t="shared" ref="C45" si="30">H45+J45+L45+N45+P45+R45+T45</f>
        <v>0</v>
      </c>
      <c r="D45" s="17">
        <f t="shared" ref="D45:D46" si="31">H45+J45+L45++N45+P45+R45+T45</f>
        <v>0</v>
      </c>
      <c r="E45" s="17">
        <f t="shared" ref="E45:E46" si="32">I45+K45+M45+O45+Q45+S45+U45</f>
        <v>0</v>
      </c>
      <c r="F45" s="17">
        <f t="shared" si="28"/>
        <v>0</v>
      </c>
      <c r="G45" s="17">
        <f t="shared" si="28"/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60"/>
      <c r="AG45" s="58"/>
      <c r="AI45" s="58">
        <f t="shared" si="3"/>
        <v>0</v>
      </c>
      <c r="AJ45" s="58">
        <f t="shared" si="4"/>
        <v>0</v>
      </c>
      <c r="AK45" s="58">
        <f t="shared" si="5"/>
        <v>0</v>
      </c>
    </row>
    <row r="46" spans="1:37" s="6" customFormat="1" ht="27.75" customHeight="1">
      <c r="A46" s="42" t="s">
        <v>51</v>
      </c>
      <c r="B46" s="18">
        <f t="shared" si="29"/>
        <v>300</v>
      </c>
      <c r="C46" s="17">
        <f>H46+J46+L46+N46+P46+R46+T46</f>
        <v>90</v>
      </c>
      <c r="D46" s="17">
        <f t="shared" si="31"/>
        <v>90</v>
      </c>
      <c r="E46" s="17">
        <f t="shared" si="32"/>
        <v>90</v>
      </c>
      <c r="F46" s="17">
        <f>E46/B46*100</f>
        <v>30</v>
      </c>
      <c r="G46" s="17">
        <f>E46/C46*100</f>
        <v>100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90</v>
      </c>
      <c r="U46" s="17">
        <v>90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210</v>
      </c>
      <c r="AE46" s="17"/>
      <c r="AF46" s="60"/>
      <c r="AG46" s="58"/>
      <c r="AI46" s="58">
        <f t="shared" si="3"/>
        <v>300</v>
      </c>
      <c r="AJ46" s="58">
        <f t="shared" si="4"/>
        <v>90</v>
      </c>
      <c r="AK46" s="58">
        <f t="shared" si="5"/>
        <v>90</v>
      </c>
    </row>
    <row r="47" spans="1:37" s="6" customFormat="1" ht="66.599999999999994" customHeight="1">
      <c r="A47" s="30" t="s">
        <v>35</v>
      </c>
      <c r="B47" s="19">
        <f>B48</f>
        <v>3894.2000000000003</v>
      </c>
      <c r="C47" s="16">
        <f t="shared" ref="B47:D48" si="33">C48</f>
        <v>2861</v>
      </c>
      <c r="D47" s="16">
        <f t="shared" si="33"/>
        <v>2861</v>
      </c>
      <c r="E47" s="16">
        <f t="shared" ref="E47:H47" si="34">E48</f>
        <v>2790.1179999999999</v>
      </c>
      <c r="F47" s="16">
        <f t="shared" si="34"/>
        <v>71.648040675876928</v>
      </c>
      <c r="G47" s="16">
        <f t="shared" si="34"/>
        <v>97.522474659210062</v>
      </c>
      <c r="H47" s="16">
        <f t="shared" si="34"/>
        <v>371.7</v>
      </c>
      <c r="I47" s="16">
        <f t="shared" ref="I47:AE47" si="35">I48</f>
        <v>251.6</v>
      </c>
      <c r="J47" s="16">
        <f t="shared" si="35"/>
        <v>468.6</v>
      </c>
      <c r="K47" s="16">
        <f t="shared" si="35"/>
        <v>219.036</v>
      </c>
      <c r="L47" s="16">
        <f t="shared" si="35"/>
        <v>1015.7</v>
      </c>
      <c r="M47" s="16">
        <f t="shared" si="35"/>
        <v>825.88300000000004</v>
      </c>
      <c r="N47" s="16">
        <f t="shared" si="35"/>
        <v>513.70000000000005</v>
      </c>
      <c r="O47" s="16">
        <f t="shared" si="35"/>
        <v>851.20699999999999</v>
      </c>
      <c r="P47" s="16">
        <f t="shared" si="35"/>
        <v>485.8</v>
      </c>
      <c r="Q47" s="16">
        <f t="shared" si="35"/>
        <v>527.67999999999995</v>
      </c>
      <c r="R47" s="16">
        <f t="shared" si="35"/>
        <v>5.5</v>
      </c>
      <c r="S47" s="16">
        <f t="shared" si="35"/>
        <v>114.712</v>
      </c>
      <c r="T47" s="16">
        <f t="shared" si="35"/>
        <v>0</v>
      </c>
      <c r="U47" s="16">
        <f t="shared" si="35"/>
        <v>10.199999999999999</v>
      </c>
      <c r="V47" s="16">
        <f t="shared" si="35"/>
        <v>10.199999999999999</v>
      </c>
      <c r="W47" s="16">
        <f t="shared" si="35"/>
        <v>26.6</v>
      </c>
      <c r="X47" s="16">
        <f t="shared" si="35"/>
        <v>204.4</v>
      </c>
      <c r="Y47" s="16">
        <f t="shared" si="35"/>
        <v>0</v>
      </c>
      <c r="Z47" s="16">
        <f t="shared" si="35"/>
        <v>159.5</v>
      </c>
      <c r="AA47" s="16">
        <f t="shared" si="35"/>
        <v>0</v>
      </c>
      <c r="AB47" s="16">
        <f t="shared" si="35"/>
        <v>434.3</v>
      </c>
      <c r="AC47" s="16">
        <f t="shared" si="35"/>
        <v>0</v>
      </c>
      <c r="AD47" s="16">
        <f t="shared" si="35"/>
        <v>224.8</v>
      </c>
      <c r="AE47" s="16">
        <f t="shared" si="35"/>
        <v>0</v>
      </c>
      <c r="AF47" s="35"/>
      <c r="AG47" s="58">
        <f t="shared" si="2"/>
        <v>70.882000000000062</v>
      </c>
      <c r="AI47" s="58">
        <f t="shared" si="3"/>
        <v>3894.2000000000003</v>
      </c>
      <c r="AJ47" s="58">
        <f t="shared" si="4"/>
        <v>2861</v>
      </c>
      <c r="AK47" s="58">
        <f t="shared" si="5"/>
        <v>2826.9179999999997</v>
      </c>
    </row>
    <row r="48" spans="1:37" s="6" customFormat="1" ht="87" customHeight="1">
      <c r="A48" s="28" t="s">
        <v>28</v>
      </c>
      <c r="B48" s="19">
        <f t="shared" si="33"/>
        <v>3894.2000000000003</v>
      </c>
      <c r="C48" s="16">
        <f t="shared" si="33"/>
        <v>2861</v>
      </c>
      <c r="D48" s="16">
        <f t="shared" si="33"/>
        <v>2861</v>
      </c>
      <c r="E48" s="16">
        <f t="shared" ref="E48:H48" si="36">E49</f>
        <v>2790.1179999999999</v>
      </c>
      <c r="F48" s="16">
        <f t="shared" si="36"/>
        <v>71.648040675876928</v>
      </c>
      <c r="G48" s="16">
        <f t="shared" si="36"/>
        <v>97.522474659210062</v>
      </c>
      <c r="H48" s="16">
        <f t="shared" si="36"/>
        <v>371.7</v>
      </c>
      <c r="I48" s="16">
        <f t="shared" ref="I48:AE48" si="37">I49</f>
        <v>251.6</v>
      </c>
      <c r="J48" s="16">
        <f t="shared" si="37"/>
        <v>468.6</v>
      </c>
      <c r="K48" s="16">
        <f t="shared" si="37"/>
        <v>219.036</v>
      </c>
      <c r="L48" s="16">
        <f t="shared" si="37"/>
        <v>1015.7</v>
      </c>
      <c r="M48" s="16">
        <f t="shared" si="37"/>
        <v>825.88300000000004</v>
      </c>
      <c r="N48" s="16">
        <f t="shared" si="37"/>
        <v>513.70000000000005</v>
      </c>
      <c r="O48" s="16">
        <f t="shared" si="37"/>
        <v>851.20699999999999</v>
      </c>
      <c r="P48" s="16">
        <f t="shared" si="37"/>
        <v>485.8</v>
      </c>
      <c r="Q48" s="16">
        <f>Q49</f>
        <v>527.67999999999995</v>
      </c>
      <c r="R48" s="16">
        <f t="shared" si="37"/>
        <v>5.5</v>
      </c>
      <c r="S48" s="16">
        <f t="shared" si="37"/>
        <v>114.712</v>
      </c>
      <c r="T48" s="16">
        <f t="shared" si="37"/>
        <v>0</v>
      </c>
      <c r="U48" s="16">
        <f t="shared" si="37"/>
        <v>10.199999999999999</v>
      </c>
      <c r="V48" s="16">
        <f t="shared" si="37"/>
        <v>10.199999999999999</v>
      </c>
      <c r="W48" s="16">
        <f t="shared" si="37"/>
        <v>26.6</v>
      </c>
      <c r="X48" s="16">
        <f t="shared" si="37"/>
        <v>204.4</v>
      </c>
      <c r="Y48" s="16">
        <f t="shared" si="37"/>
        <v>0</v>
      </c>
      <c r="Z48" s="16">
        <f t="shared" si="37"/>
        <v>159.5</v>
      </c>
      <c r="AA48" s="16">
        <f t="shared" si="37"/>
        <v>0</v>
      </c>
      <c r="AB48" s="16">
        <f t="shared" si="37"/>
        <v>434.3</v>
      </c>
      <c r="AC48" s="16">
        <f t="shared" si="37"/>
        <v>0</v>
      </c>
      <c r="AD48" s="16">
        <f t="shared" si="37"/>
        <v>224.8</v>
      </c>
      <c r="AE48" s="16">
        <f t="shared" si="37"/>
        <v>0</v>
      </c>
      <c r="AF48" s="68" t="s">
        <v>60</v>
      </c>
      <c r="AG48" s="58">
        <f t="shared" si="2"/>
        <v>70.882000000000062</v>
      </c>
      <c r="AI48" s="58">
        <f t="shared" si="3"/>
        <v>3894.2000000000003</v>
      </c>
      <c r="AJ48" s="58">
        <f t="shared" si="4"/>
        <v>2861</v>
      </c>
      <c r="AK48" s="58">
        <f t="shared" si="5"/>
        <v>2826.9179999999997</v>
      </c>
    </row>
    <row r="49" spans="1:44" s="8" customFormat="1" ht="24.75" customHeight="1">
      <c r="A49" s="36" t="s">
        <v>24</v>
      </c>
      <c r="B49" s="19">
        <f>B51</f>
        <v>3894.2000000000003</v>
      </c>
      <c r="C49" s="16">
        <f>C51</f>
        <v>2861</v>
      </c>
      <c r="D49" s="16">
        <f>D51</f>
        <v>2861</v>
      </c>
      <c r="E49" s="16">
        <f>E51</f>
        <v>2790.1179999999999</v>
      </c>
      <c r="F49" s="16">
        <f>E49/B49*100</f>
        <v>71.648040675876928</v>
      </c>
      <c r="G49" s="16">
        <f>E49/C49*100</f>
        <v>97.522474659210062</v>
      </c>
      <c r="H49" s="16">
        <f>H50+H51</f>
        <v>371.7</v>
      </c>
      <c r="I49" s="16">
        <f t="shared" ref="I49:AE49" si="38">I50+I51</f>
        <v>251.6</v>
      </c>
      <c r="J49" s="16">
        <f t="shared" si="38"/>
        <v>468.6</v>
      </c>
      <c r="K49" s="16">
        <f t="shared" si="38"/>
        <v>219.036</v>
      </c>
      <c r="L49" s="16">
        <f t="shared" si="38"/>
        <v>1015.7</v>
      </c>
      <c r="M49" s="16">
        <f t="shared" si="38"/>
        <v>825.88300000000004</v>
      </c>
      <c r="N49" s="16">
        <f t="shared" si="38"/>
        <v>513.70000000000005</v>
      </c>
      <c r="O49" s="16">
        <f t="shared" si="38"/>
        <v>851.20699999999999</v>
      </c>
      <c r="P49" s="16">
        <f t="shared" si="38"/>
        <v>485.8</v>
      </c>
      <c r="Q49" s="16">
        <f t="shared" si="38"/>
        <v>527.67999999999995</v>
      </c>
      <c r="R49" s="16">
        <f t="shared" si="38"/>
        <v>5.5</v>
      </c>
      <c r="S49" s="16">
        <f t="shared" si="38"/>
        <v>114.712</v>
      </c>
      <c r="T49" s="16">
        <f t="shared" si="38"/>
        <v>0</v>
      </c>
      <c r="U49" s="16">
        <f t="shared" si="38"/>
        <v>10.199999999999999</v>
      </c>
      <c r="V49" s="16">
        <f t="shared" si="38"/>
        <v>10.199999999999999</v>
      </c>
      <c r="W49" s="16">
        <f t="shared" si="38"/>
        <v>26.6</v>
      </c>
      <c r="X49" s="16">
        <f t="shared" si="38"/>
        <v>204.4</v>
      </c>
      <c r="Y49" s="16">
        <f t="shared" si="38"/>
        <v>0</v>
      </c>
      <c r="Z49" s="16">
        <f t="shared" si="38"/>
        <v>159.5</v>
      </c>
      <c r="AA49" s="16">
        <f t="shared" si="38"/>
        <v>0</v>
      </c>
      <c r="AB49" s="16">
        <f t="shared" si="38"/>
        <v>434.3</v>
      </c>
      <c r="AC49" s="16">
        <f t="shared" si="38"/>
        <v>0</v>
      </c>
      <c r="AD49" s="16">
        <f t="shared" si="38"/>
        <v>224.8</v>
      </c>
      <c r="AE49" s="16">
        <f t="shared" si="38"/>
        <v>0</v>
      </c>
      <c r="AF49" s="75"/>
      <c r="AG49" s="58">
        <f t="shared" si="2"/>
        <v>70.882000000000062</v>
      </c>
      <c r="AI49" s="58">
        <f t="shared" si="3"/>
        <v>3894.2000000000003</v>
      </c>
      <c r="AJ49" s="58">
        <f t="shared" si="4"/>
        <v>2861</v>
      </c>
      <c r="AK49" s="58">
        <f t="shared" si="5"/>
        <v>2826.9179999999997</v>
      </c>
    </row>
    <row r="50" spans="1:44" s="6" customFormat="1" ht="25.9" customHeight="1">
      <c r="A50" s="41" t="s">
        <v>20</v>
      </c>
      <c r="B50" s="18"/>
      <c r="C50" s="17"/>
      <c r="D50" s="17"/>
      <c r="E50" s="17"/>
      <c r="F50" s="17"/>
      <c r="G50" s="17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75"/>
      <c r="AG50" s="58">
        <f t="shared" si="2"/>
        <v>0</v>
      </c>
      <c r="AI50" s="58">
        <f t="shared" si="3"/>
        <v>0</v>
      </c>
      <c r="AJ50" s="58">
        <f t="shared" si="4"/>
        <v>0</v>
      </c>
      <c r="AK50" s="58">
        <f t="shared" si="5"/>
        <v>0</v>
      </c>
    </row>
    <row r="51" spans="1:44" s="6" customFormat="1" ht="29.25" customHeight="1">
      <c r="A51" s="41" t="s">
        <v>21</v>
      </c>
      <c r="B51" s="18">
        <f>H51+J51+L51+N51+P51+R51+T51+V51+X51+Z51+AB51+AD51</f>
        <v>3894.2000000000003</v>
      </c>
      <c r="C51" s="18">
        <f>SUM(H51+J51+L51+N51+P51+R51+T51)</f>
        <v>2861</v>
      </c>
      <c r="D51" s="17">
        <f>H51+J51+L51+N51+P51+R51</f>
        <v>2861</v>
      </c>
      <c r="E51" s="17">
        <f>SUM(I51+K51+M51+O51+Q51+S51)</f>
        <v>2790.1179999999999</v>
      </c>
      <c r="F51" s="17">
        <f>E51/B51*100</f>
        <v>71.648040675876928</v>
      </c>
      <c r="G51" s="37">
        <f>E51/C51*100</f>
        <v>97.522474659210062</v>
      </c>
      <c r="H51" s="17">
        <v>371.7</v>
      </c>
      <c r="I51" s="17">
        <v>251.6</v>
      </c>
      <c r="J51" s="17">
        <v>468.6</v>
      </c>
      <c r="K51" s="17">
        <v>219.036</v>
      </c>
      <c r="L51" s="17">
        <v>1015.7</v>
      </c>
      <c r="M51" s="17">
        <v>825.88300000000004</v>
      </c>
      <c r="N51" s="17">
        <v>513.70000000000005</v>
      </c>
      <c r="O51" s="17">
        <v>851.20699999999999</v>
      </c>
      <c r="P51" s="17">
        <v>485.8</v>
      </c>
      <c r="Q51" s="17">
        <v>527.67999999999995</v>
      </c>
      <c r="R51" s="17">
        <v>5.5</v>
      </c>
      <c r="S51" s="17">
        <v>114.712</v>
      </c>
      <c r="T51" s="17">
        <v>0</v>
      </c>
      <c r="U51" s="16">
        <v>10.199999999999999</v>
      </c>
      <c r="V51" s="17">
        <v>10.199999999999999</v>
      </c>
      <c r="W51" s="17">
        <v>26.6</v>
      </c>
      <c r="X51" s="17">
        <v>204.4</v>
      </c>
      <c r="Y51" s="17"/>
      <c r="Z51" s="17">
        <v>159.5</v>
      </c>
      <c r="AA51" s="17"/>
      <c r="AB51" s="17">
        <v>434.3</v>
      </c>
      <c r="AC51" s="17"/>
      <c r="AD51" s="17">
        <v>224.8</v>
      </c>
      <c r="AE51" s="17"/>
      <c r="AF51" s="76"/>
      <c r="AG51" s="58">
        <f t="shared" si="2"/>
        <v>70.882000000000062</v>
      </c>
      <c r="AI51" s="58">
        <f t="shared" si="3"/>
        <v>3894.2000000000003</v>
      </c>
      <c r="AJ51" s="58">
        <f t="shared" si="4"/>
        <v>2861</v>
      </c>
      <c r="AK51" s="58">
        <f t="shared" si="5"/>
        <v>2826.9179999999997</v>
      </c>
    </row>
    <row r="52" spans="1:44" s="6" customFormat="1" ht="50.1" customHeight="1">
      <c r="A52" s="26" t="s">
        <v>36</v>
      </c>
      <c r="B52" s="16">
        <f>B53</f>
        <v>6907.3000000000011</v>
      </c>
      <c r="C52" s="16">
        <f>C53</f>
        <v>4694.9830000000002</v>
      </c>
      <c r="D52" s="16">
        <f>D53</f>
        <v>4694.9830000000002</v>
      </c>
      <c r="E52" s="16">
        <f t="shared" ref="C52:G53" si="39">E53</f>
        <v>4677.4460000000008</v>
      </c>
      <c r="F52" s="16">
        <f t="shared" si="39"/>
        <v>67.717429386301447</v>
      </c>
      <c r="G52" s="16">
        <f t="shared" si="39"/>
        <v>99.626473620884255</v>
      </c>
      <c r="H52" s="16">
        <f xml:space="preserve"> H53</f>
        <v>1410.2360000000001</v>
      </c>
      <c r="I52" s="16">
        <f t="shared" ref="I52:AE52" si="40" xml:space="preserve"> I53</f>
        <v>1162.8399999999999</v>
      </c>
      <c r="J52" s="16">
        <f t="shared" si="40"/>
        <v>612.17399999999998</v>
      </c>
      <c r="K52" s="16">
        <f t="shared" si="40"/>
        <v>621.88300000000004</v>
      </c>
      <c r="L52" s="16">
        <f t="shared" si="40"/>
        <v>326.30599999999998</v>
      </c>
      <c r="M52" s="16">
        <f t="shared" si="40"/>
        <v>554.76900000000001</v>
      </c>
      <c r="N52" s="16">
        <f t="shared" si="40"/>
        <v>670.22199999999998</v>
      </c>
      <c r="O52" s="16">
        <f t="shared" si="40"/>
        <v>640.60400000000004</v>
      </c>
      <c r="P52" s="16">
        <f t="shared" si="40"/>
        <v>460.87299999999999</v>
      </c>
      <c r="Q52" s="16">
        <f t="shared" si="40"/>
        <v>394.13</v>
      </c>
      <c r="R52" s="16">
        <f t="shared" si="40"/>
        <v>659.34400000000005</v>
      </c>
      <c r="S52" s="16">
        <f t="shared" si="40"/>
        <v>764.91300000000001</v>
      </c>
      <c r="T52" s="16">
        <f t="shared" si="40"/>
        <v>555.82799999999997</v>
      </c>
      <c r="U52" s="16">
        <f t="shared" si="40"/>
        <v>538.30700000000002</v>
      </c>
      <c r="V52" s="16">
        <f t="shared" si="40"/>
        <v>601.28700000000003</v>
      </c>
      <c r="W52" s="16">
        <f t="shared" si="40"/>
        <v>383.54</v>
      </c>
      <c r="X52" s="16">
        <f t="shared" si="40"/>
        <v>150.309</v>
      </c>
      <c r="Y52" s="16">
        <f t="shared" si="40"/>
        <v>0</v>
      </c>
      <c r="Z52" s="16">
        <f t="shared" si="40"/>
        <v>525.36800000000005</v>
      </c>
      <c r="AA52" s="16">
        <f t="shared" si="40"/>
        <v>0</v>
      </c>
      <c r="AB52" s="16">
        <f t="shared" si="40"/>
        <v>225.001</v>
      </c>
      <c r="AC52" s="16">
        <f t="shared" si="40"/>
        <v>0</v>
      </c>
      <c r="AD52" s="16">
        <f t="shared" si="40"/>
        <v>710.35199999999998</v>
      </c>
      <c r="AE52" s="16">
        <f t="shared" si="40"/>
        <v>0</v>
      </c>
      <c r="AF52" s="27"/>
      <c r="AG52" s="58">
        <f t="shared" si="2"/>
        <v>17.536999999999352</v>
      </c>
      <c r="AI52" s="58">
        <f t="shared" si="3"/>
        <v>6907.3000000000011</v>
      </c>
      <c r="AJ52" s="58">
        <f t="shared" si="4"/>
        <v>4694.9830000000002</v>
      </c>
      <c r="AK52" s="58">
        <f t="shared" si="5"/>
        <v>5060.9860000000008</v>
      </c>
    </row>
    <row r="53" spans="1:44" s="6" customFormat="1" ht="89.25" customHeight="1">
      <c r="A53" s="28" t="s">
        <v>37</v>
      </c>
      <c r="B53" s="19">
        <f>B54</f>
        <v>6907.3000000000011</v>
      </c>
      <c r="C53" s="16">
        <f t="shared" si="39"/>
        <v>4694.9830000000002</v>
      </c>
      <c r="D53" s="16">
        <f>D54</f>
        <v>4694.9830000000002</v>
      </c>
      <c r="E53" s="16">
        <f t="shared" si="39"/>
        <v>4677.4460000000008</v>
      </c>
      <c r="F53" s="16">
        <f t="shared" si="39"/>
        <v>67.717429386301447</v>
      </c>
      <c r="G53" s="16">
        <f t="shared" si="39"/>
        <v>99.626473620884255</v>
      </c>
      <c r="H53" s="16">
        <f>H54</f>
        <v>1410.2360000000001</v>
      </c>
      <c r="I53" s="16">
        <f t="shared" ref="I53:AE53" si="41">I54</f>
        <v>1162.8399999999999</v>
      </c>
      <c r="J53" s="16">
        <f t="shared" si="41"/>
        <v>612.17399999999998</v>
      </c>
      <c r="K53" s="16">
        <f t="shared" si="41"/>
        <v>621.88300000000004</v>
      </c>
      <c r="L53" s="16">
        <f t="shared" si="41"/>
        <v>326.30599999999998</v>
      </c>
      <c r="M53" s="16">
        <f t="shared" si="41"/>
        <v>554.76900000000001</v>
      </c>
      <c r="N53" s="16">
        <f t="shared" si="41"/>
        <v>670.22199999999998</v>
      </c>
      <c r="O53" s="16">
        <f t="shared" si="41"/>
        <v>640.60400000000004</v>
      </c>
      <c r="P53" s="16">
        <f t="shared" si="41"/>
        <v>460.87299999999999</v>
      </c>
      <c r="Q53" s="16">
        <f t="shared" si="41"/>
        <v>394.13</v>
      </c>
      <c r="R53" s="16">
        <f t="shared" si="41"/>
        <v>659.34400000000005</v>
      </c>
      <c r="S53" s="16">
        <f t="shared" si="41"/>
        <v>764.91300000000001</v>
      </c>
      <c r="T53" s="16">
        <f t="shared" si="41"/>
        <v>555.82799999999997</v>
      </c>
      <c r="U53" s="16">
        <f t="shared" si="41"/>
        <v>538.30700000000002</v>
      </c>
      <c r="V53" s="16">
        <f t="shared" si="41"/>
        <v>601.28700000000003</v>
      </c>
      <c r="W53" s="16">
        <f t="shared" si="41"/>
        <v>383.54</v>
      </c>
      <c r="X53" s="16">
        <f t="shared" si="41"/>
        <v>150.309</v>
      </c>
      <c r="Y53" s="16">
        <f t="shared" si="41"/>
        <v>0</v>
      </c>
      <c r="Z53" s="16">
        <f t="shared" si="41"/>
        <v>525.36800000000005</v>
      </c>
      <c r="AA53" s="16">
        <f t="shared" si="41"/>
        <v>0</v>
      </c>
      <c r="AB53" s="16">
        <f t="shared" si="41"/>
        <v>225.001</v>
      </c>
      <c r="AC53" s="16">
        <f t="shared" si="41"/>
        <v>0</v>
      </c>
      <c r="AD53" s="16">
        <f t="shared" si="41"/>
        <v>710.35199999999998</v>
      </c>
      <c r="AE53" s="16">
        <f t="shared" si="41"/>
        <v>0</v>
      </c>
      <c r="AF53" s="31"/>
      <c r="AG53" s="58">
        <f t="shared" si="2"/>
        <v>17.536999999999352</v>
      </c>
      <c r="AI53" s="58">
        <f t="shared" si="3"/>
        <v>6907.3000000000011</v>
      </c>
      <c r="AJ53" s="58">
        <f t="shared" si="4"/>
        <v>4694.9830000000002</v>
      </c>
      <c r="AK53" s="58">
        <f t="shared" si="5"/>
        <v>5060.9860000000008</v>
      </c>
    </row>
    <row r="54" spans="1:44" s="6" customFormat="1" ht="30" customHeight="1">
      <c r="A54" s="29" t="s">
        <v>24</v>
      </c>
      <c r="B54" s="19">
        <f>B55+B56</f>
        <v>6907.3000000000011</v>
      </c>
      <c r="C54" s="19">
        <f>C55+C56</f>
        <v>4694.9830000000002</v>
      </c>
      <c r="D54" s="19">
        <f>D55+D56</f>
        <v>4694.9830000000002</v>
      </c>
      <c r="E54" s="19">
        <f>E56</f>
        <v>4677.4460000000008</v>
      </c>
      <c r="F54" s="16">
        <f>E54/B54*100</f>
        <v>67.717429386301447</v>
      </c>
      <c r="G54" s="16">
        <f>E54/C54*100</f>
        <v>99.626473620884255</v>
      </c>
      <c r="H54" s="16">
        <f>H55+H56</f>
        <v>1410.2360000000001</v>
      </c>
      <c r="I54" s="16">
        <f t="shared" ref="I54:AE54" si="42">I55+I56</f>
        <v>1162.8399999999999</v>
      </c>
      <c r="J54" s="16">
        <f t="shared" si="42"/>
        <v>612.17399999999998</v>
      </c>
      <c r="K54" s="16">
        <f t="shared" si="42"/>
        <v>621.88300000000004</v>
      </c>
      <c r="L54" s="16">
        <f t="shared" si="42"/>
        <v>326.30599999999998</v>
      </c>
      <c r="M54" s="16">
        <f t="shared" si="42"/>
        <v>554.76900000000001</v>
      </c>
      <c r="N54" s="16">
        <f t="shared" si="42"/>
        <v>670.22199999999998</v>
      </c>
      <c r="O54" s="16">
        <f t="shared" si="42"/>
        <v>640.60400000000004</v>
      </c>
      <c r="P54" s="16">
        <f t="shared" si="42"/>
        <v>460.87299999999999</v>
      </c>
      <c r="Q54" s="16">
        <f t="shared" si="42"/>
        <v>394.13</v>
      </c>
      <c r="R54" s="16">
        <f t="shared" si="42"/>
        <v>659.34400000000005</v>
      </c>
      <c r="S54" s="16">
        <f t="shared" si="42"/>
        <v>764.91300000000001</v>
      </c>
      <c r="T54" s="16">
        <f t="shared" si="42"/>
        <v>555.82799999999997</v>
      </c>
      <c r="U54" s="16">
        <f t="shared" si="42"/>
        <v>538.30700000000002</v>
      </c>
      <c r="V54" s="16">
        <f t="shared" si="42"/>
        <v>601.28700000000003</v>
      </c>
      <c r="W54" s="16">
        <f t="shared" si="42"/>
        <v>383.54</v>
      </c>
      <c r="X54" s="16">
        <f t="shared" si="42"/>
        <v>150.309</v>
      </c>
      <c r="Y54" s="16">
        <f t="shared" si="42"/>
        <v>0</v>
      </c>
      <c r="Z54" s="16">
        <f t="shared" si="42"/>
        <v>525.36800000000005</v>
      </c>
      <c r="AA54" s="16">
        <f t="shared" si="42"/>
        <v>0</v>
      </c>
      <c r="AB54" s="16">
        <f t="shared" si="42"/>
        <v>225.001</v>
      </c>
      <c r="AC54" s="16">
        <f t="shared" si="42"/>
        <v>0</v>
      </c>
      <c r="AD54" s="16">
        <f t="shared" si="42"/>
        <v>710.35199999999998</v>
      </c>
      <c r="AE54" s="16">
        <f t="shared" si="42"/>
        <v>0</v>
      </c>
      <c r="AF54" s="68"/>
      <c r="AG54" s="58">
        <f t="shared" si="2"/>
        <v>17.536999999999352</v>
      </c>
      <c r="AI54" s="58">
        <f t="shared" si="3"/>
        <v>6907.3000000000011</v>
      </c>
      <c r="AJ54" s="58">
        <f t="shared" si="4"/>
        <v>4694.9830000000002</v>
      </c>
      <c r="AK54" s="58">
        <f t="shared" si="5"/>
        <v>5060.9860000000008</v>
      </c>
    </row>
    <row r="55" spans="1:44" s="6" customFormat="1" ht="27" customHeight="1">
      <c r="A55" s="41" t="s">
        <v>20</v>
      </c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75"/>
      <c r="AG55" s="58">
        <f t="shared" si="2"/>
        <v>0</v>
      </c>
      <c r="AI55" s="58">
        <f t="shared" si="3"/>
        <v>0</v>
      </c>
      <c r="AJ55" s="58">
        <f t="shared" si="4"/>
        <v>0</v>
      </c>
      <c r="AK55" s="58">
        <f t="shared" si="5"/>
        <v>0</v>
      </c>
    </row>
    <row r="56" spans="1:44" s="6" customFormat="1" ht="24" customHeight="1">
      <c r="A56" s="41" t="s">
        <v>21</v>
      </c>
      <c r="B56" s="18">
        <f>H56+J56+L56+N56+P56+R56+T56+V56+X56+Z56+AB56+AD56</f>
        <v>6907.3000000000011</v>
      </c>
      <c r="C56" s="17">
        <f>H56+J56+L56+N56+P56+R56+T56</f>
        <v>4694.9830000000002</v>
      </c>
      <c r="D56" s="17">
        <f>H56+J56+L56+N56+P56+R56+T56</f>
        <v>4694.9830000000002</v>
      </c>
      <c r="E56" s="17">
        <f>SUM(I56+K56+M56+O56+Q56+S56+U56)</f>
        <v>4677.4460000000008</v>
      </c>
      <c r="F56" s="17">
        <f>E56/B56*100</f>
        <v>67.717429386301447</v>
      </c>
      <c r="G56" s="16">
        <f>E56/C56*100</f>
        <v>99.626473620884255</v>
      </c>
      <c r="H56" s="17">
        <v>1410.2360000000001</v>
      </c>
      <c r="I56" s="17">
        <v>1162.8399999999999</v>
      </c>
      <c r="J56" s="17">
        <v>612.17399999999998</v>
      </c>
      <c r="K56" s="17">
        <v>621.88300000000004</v>
      </c>
      <c r="L56" s="17">
        <v>326.30599999999998</v>
      </c>
      <c r="M56" s="17">
        <v>554.76900000000001</v>
      </c>
      <c r="N56" s="17">
        <v>670.22199999999998</v>
      </c>
      <c r="O56" s="17">
        <v>640.60400000000004</v>
      </c>
      <c r="P56" s="17">
        <v>460.87299999999999</v>
      </c>
      <c r="Q56" s="17">
        <v>394.13</v>
      </c>
      <c r="R56" s="17">
        <v>659.34400000000005</v>
      </c>
      <c r="S56" s="17">
        <v>764.91300000000001</v>
      </c>
      <c r="T56" s="17">
        <v>555.82799999999997</v>
      </c>
      <c r="U56" s="17">
        <v>538.30700000000002</v>
      </c>
      <c r="V56" s="17">
        <v>601.28700000000003</v>
      </c>
      <c r="W56" s="17">
        <v>383.54</v>
      </c>
      <c r="X56" s="17">
        <v>150.309</v>
      </c>
      <c r="Y56" s="17"/>
      <c r="Z56" s="17">
        <v>525.36800000000005</v>
      </c>
      <c r="AA56" s="17"/>
      <c r="AB56" s="17">
        <v>225.001</v>
      </c>
      <c r="AC56" s="17"/>
      <c r="AD56" s="17">
        <v>710.35199999999998</v>
      </c>
      <c r="AE56" s="16"/>
      <c r="AF56" s="75"/>
      <c r="AG56" s="58">
        <f t="shared" si="2"/>
        <v>17.536999999999352</v>
      </c>
      <c r="AI56" s="58">
        <f t="shared" si="3"/>
        <v>6907.3000000000011</v>
      </c>
      <c r="AJ56" s="58">
        <f t="shared" si="4"/>
        <v>4694.9830000000002</v>
      </c>
      <c r="AK56" s="58">
        <f t="shared" si="5"/>
        <v>5060.9860000000008</v>
      </c>
    </row>
    <row r="57" spans="1:44" s="9" customFormat="1" ht="39" customHeight="1">
      <c r="A57" s="47" t="s">
        <v>25</v>
      </c>
      <c r="B57" s="48">
        <f>H57+J57+L57+N57+P57+R57+T57+V57+X57+Z57+AB57+AD57</f>
        <v>199767.848</v>
      </c>
      <c r="C57" s="48">
        <f>SUM(C58:C61)</f>
        <v>118109.16799999999</v>
      </c>
      <c r="D57" s="48">
        <f>SUM(D58:D61)</f>
        <v>118109.16799999999</v>
      </c>
      <c r="E57" s="48">
        <f>SUM(E58:E61)</f>
        <v>119237.96300000002</v>
      </c>
      <c r="F57" s="49">
        <f>E57/B57*100</f>
        <v>59.688265250772496</v>
      </c>
      <c r="G57" s="49">
        <f>E57/C57*100</f>
        <v>100.95572174380234</v>
      </c>
      <c r="H57" s="48">
        <f>H59+H60+H58+H61</f>
        <v>10411.271999999999</v>
      </c>
      <c r="I57" s="48">
        <f t="shared" ref="I57:AE57" si="43">I59+I60+I58+I61</f>
        <v>7264.0869999999995</v>
      </c>
      <c r="J57" s="48">
        <f t="shared" si="43"/>
        <v>16432.167999999998</v>
      </c>
      <c r="K57" s="48">
        <f t="shared" si="43"/>
        <v>15142.343000000001</v>
      </c>
      <c r="L57" s="48">
        <f t="shared" si="43"/>
        <v>16235.366999999998</v>
      </c>
      <c r="M57" s="48">
        <f t="shared" si="43"/>
        <v>16016.837000000001</v>
      </c>
      <c r="N57" s="48">
        <f t="shared" si="43"/>
        <v>17659.582999999999</v>
      </c>
      <c r="O57" s="48">
        <f t="shared" si="43"/>
        <v>16805.960999999999</v>
      </c>
      <c r="P57" s="48">
        <f t="shared" si="43"/>
        <v>19672.089</v>
      </c>
      <c r="Q57" s="48">
        <f t="shared" si="43"/>
        <v>18606.41</v>
      </c>
      <c r="R57" s="48">
        <f t="shared" si="43"/>
        <v>23307.108000000004</v>
      </c>
      <c r="S57" s="48">
        <f t="shared" si="43"/>
        <v>22952.141</v>
      </c>
      <c r="T57" s="48">
        <f t="shared" si="43"/>
        <v>14391.581</v>
      </c>
      <c r="U57" s="48">
        <f t="shared" si="43"/>
        <v>15759.634</v>
      </c>
      <c r="V57" s="48">
        <f t="shared" si="43"/>
        <v>10613.902000000002</v>
      </c>
      <c r="W57" s="48">
        <f t="shared" si="43"/>
        <v>6690.55</v>
      </c>
      <c r="X57" s="48">
        <f t="shared" si="43"/>
        <v>12366.927000000001</v>
      </c>
      <c r="Y57" s="48">
        <f t="shared" si="43"/>
        <v>0</v>
      </c>
      <c r="Z57" s="48">
        <f t="shared" si="43"/>
        <v>16100.923999999997</v>
      </c>
      <c r="AA57" s="48">
        <f t="shared" si="43"/>
        <v>0</v>
      </c>
      <c r="AB57" s="48">
        <f t="shared" si="43"/>
        <v>14058.798999999999</v>
      </c>
      <c r="AC57" s="48">
        <f t="shared" si="43"/>
        <v>0</v>
      </c>
      <c r="AD57" s="48">
        <f t="shared" si="43"/>
        <v>28518.128000000001</v>
      </c>
      <c r="AE57" s="48">
        <f t="shared" si="43"/>
        <v>0</v>
      </c>
      <c r="AF57" s="47"/>
      <c r="AG57" s="58">
        <f t="shared" si="2"/>
        <v>-1128.7950000000274</v>
      </c>
      <c r="AH57" s="50"/>
      <c r="AI57" s="58">
        <f t="shared" si="3"/>
        <v>199767.848</v>
      </c>
      <c r="AJ57" s="58">
        <f t="shared" si="4"/>
        <v>118109.16800000001</v>
      </c>
      <c r="AK57" s="58">
        <f t="shared" si="5"/>
        <v>119237.96300000002</v>
      </c>
    </row>
    <row r="58" spans="1:44" s="9" customFormat="1" ht="39" customHeight="1">
      <c r="A58" s="51" t="s">
        <v>45</v>
      </c>
      <c r="B58" s="18">
        <f>H58+J58+L58+N58+P58+R58+T58+V58++X58+Z58+AB58+AD58</f>
        <v>315</v>
      </c>
      <c r="C58" s="18">
        <f>H58+J58+L58+N58</f>
        <v>315</v>
      </c>
      <c r="D58" s="18">
        <f>I58+K58+M58+O58</f>
        <v>315</v>
      </c>
      <c r="E58" s="18">
        <f>I58+K58+M58+O58+Q58+S58+U58+W58+Y58+AA58+AC58+AE58</f>
        <v>315</v>
      </c>
      <c r="F58" s="16">
        <f t="shared" ref="F58:G61" si="44">E58/B58*100</f>
        <v>100</v>
      </c>
      <c r="G58" s="16">
        <f>E58/C58*100</f>
        <v>100</v>
      </c>
      <c r="H58" s="19">
        <v>0</v>
      </c>
      <c r="I58" s="19">
        <v>0</v>
      </c>
      <c r="J58" s="19">
        <f t="shared" ref="J58:AE58" si="45">J29</f>
        <v>115</v>
      </c>
      <c r="K58" s="19">
        <f t="shared" si="45"/>
        <v>115</v>
      </c>
      <c r="L58" s="19">
        <f t="shared" si="45"/>
        <v>0</v>
      </c>
      <c r="M58" s="19">
        <f t="shared" si="45"/>
        <v>0</v>
      </c>
      <c r="N58" s="19">
        <f t="shared" si="45"/>
        <v>200</v>
      </c>
      <c r="O58" s="19">
        <f t="shared" si="45"/>
        <v>200</v>
      </c>
      <c r="P58" s="19">
        <f t="shared" si="45"/>
        <v>0</v>
      </c>
      <c r="Q58" s="19">
        <f t="shared" si="45"/>
        <v>0</v>
      </c>
      <c r="R58" s="19">
        <f t="shared" si="45"/>
        <v>0</v>
      </c>
      <c r="S58" s="19">
        <f t="shared" si="45"/>
        <v>0</v>
      </c>
      <c r="T58" s="19">
        <f t="shared" si="45"/>
        <v>0</v>
      </c>
      <c r="U58" s="19">
        <f t="shared" si="45"/>
        <v>0</v>
      </c>
      <c r="V58" s="19">
        <f t="shared" si="45"/>
        <v>0</v>
      </c>
      <c r="W58" s="19">
        <f t="shared" si="45"/>
        <v>0</v>
      </c>
      <c r="X58" s="19">
        <f t="shared" si="45"/>
        <v>0</v>
      </c>
      <c r="Y58" s="19">
        <f t="shared" si="45"/>
        <v>0</v>
      </c>
      <c r="Z58" s="19">
        <f t="shared" si="45"/>
        <v>0</v>
      </c>
      <c r="AA58" s="19">
        <f t="shared" si="45"/>
        <v>0</v>
      </c>
      <c r="AB58" s="19">
        <f t="shared" si="45"/>
        <v>0</v>
      </c>
      <c r="AC58" s="19">
        <f t="shared" si="45"/>
        <v>0</v>
      </c>
      <c r="AD58" s="19">
        <f t="shared" si="45"/>
        <v>0</v>
      </c>
      <c r="AE58" s="19">
        <f t="shared" si="45"/>
        <v>0</v>
      </c>
      <c r="AF58" s="29"/>
      <c r="AG58" s="58">
        <f t="shared" si="2"/>
        <v>0</v>
      </c>
      <c r="AH58" s="50"/>
      <c r="AI58" s="58">
        <f t="shared" si="3"/>
        <v>315</v>
      </c>
      <c r="AJ58" s="58">
        <f t="shared" si="4"/>
        <v>315</v>
      </c>
      <c r="AK58" s="58">
        <f t="shared" si="5"/>
        <v>315</v>
      </c>
    </row>
    <row r="59" spans="1:44" s="6" customFormat="1" ht="27" customHeight="1">
      <c r="A59" s="32" t="s">
        <v>20</v>
      </c>
      <c r="B59" s="18">
        <f>H59+J59+L59+N59+P59+R59+T59+V59+X59+Z59+AB59+AD59</f>
        <v>525</v>
      </c>
      <c r="C59" s="18">
        <f>H59+J59+L59+N59</f>
        <v>525</v>
      </c>
      <c r="D59" s="18">
        <f>D55+D23+D15+D10+D50+D19+D32+D27</f>
        <v>525</v>
      </c>
      <c r="E59" s="45">
        <f>E55+E23+E15+E10+E50+E19+E32+E27</f>
        <v>525</v>
      </c>
      <c r="F59" s="17">
        <f t="shared" si="44"/>
        <v>100</v>
      </c>
      <c r="G59" s="17">
        <f>E59/C59*100</f>
        <v>100</v>
      </c>
      <c r="H59" s="18">
        <f>H55+H23+H15+H10+H50+H19+H32</f>
        <v>0</v>
      </c>
      <c r="I59" s="18">
        <f>I55+I23+I15+I10+I50+I19+I32</f>
        <v>0</v>
      </c>
      <c r="J59" s="18">
        <f t="shared" ref="J59:AE59" si="46">J10+J15+J19+J23++J27+J50</f>
        <v>0</v>
      </c>
      <c r="K59" s="18">
        <f t="shared" si="46"/>
        <v>0</v>
      </c>
      <c r="L59" s="18">
        <f t="shared" si="46"/>
        <v>399.928</v>
      </c>
      <c r="M59" s="18">
        <f t="shared" si="46"/>
        <v>399.928</v>
      </c>
      <c r="N59" s="18">
        <f t="shared" si="46"/>
        <v>125.072</v>
      </c>
      <c r="O59" s="18">
        <f t="shared" si="46"/>
        <v>125.072</v>
      </c>
      <c r="P59" s="18">
        <f t="shared" si="46"/>
        <v>0</v>
      </c>
      <c r="Q59" s="18">
        <f t="shared" si="46"/>
        <v>0</v>
      </c>
      <c r="R59" s="18">
        <f t="shared" si="46"/>
        <v>0</v>
      </c>
      <c r="S59" s="18">
        <f t="shared" si="46"/>
        <v>0</v>
      </c>
      <c r="T59" s="18">
        <f t="shared" si="46"/>
        <v>0</v>
      </c>
      <c r="U59" s="18">
        <f>U10+U15+U19+U23++U27+U50</f>
        <v>0</v>
      </c>
      <c r="V59" s="18">
        <f t="shared" si="46"/>
        <v>0</v>
      </c>
      <c r="W59" s="18">
        <f t="shared" si="46"/>
        <v>0</v>
      </c>
      <c r="X59" s="18">
        <f t="shared" si="46"/>
        <v>0</v>
      </c>
      <c r="Y59" s="18">
        <f t="shared" si="46"/>
        <v>0</v>
      </c>
      <c r="Z59" s="18">
        <f t="shared" si="46"/>
        <v>0</v>
      </c>
      <c r="AA59" s="18">
        <f t="shared" si="46"/>
        <v>0</v>
      </c>
      <c r="AB59" s="18">
        <f t="shared" si="46"/>
        <v>0</v>
      </c>
      <c r="AC59" s="18">
        <f t="shared" si="46"/>
        <v>0</v>
      </c>
      <c r="AD59" s="18">
        <f t="shared" si="46"/>
        <v>0</v>
      </c>
      <c r="AE59" s="18">
        <f t="shared" si="46"/>
        <v>0</v>
      </c>
      <c r="AF59" s="31"/>
      <c r="AG59" s="58">
        <f t="shared" si="2"/>
        <v>0</v>
      </c>
      <c r="AI59" s="58">
        <f t="shared" si="3"/>
        <v>525</v>
      </c>
      <c r="AJ59" s="58">
        <f t="shared" si="4"/>
        <v>525</v>
      </c>
      <c r="AK59" s="58">
        <f t="shared" si="5"/>
        <v>525</v>
      </c>
    </row>
    <row r="60" spans="1:44" s="6" customFormat="1" ht="25.9" customHeight="1">
      <c r="A60" s="32" t="s">
        <v>21</v>
      </c>
      <c r="B60" s="18">
        <f>B56+B51+B33+B24+B20+B16+B11+B28+B38+B45</f>
        <v>198627.84800000003</v>
      </c>
      <c r="C60" s="18">
        <f>C56+C51+C33+C24+C20+C16+C11+C28</f>
        <v>117179.16799999999</v>
      </c>
      <c r="D60" s="18">
        <f>D56+D51+D33+D24+D20+D16+D11+D28</f>
        <v>117179.16799999999</v>
      </c>
      <c r="E60" s="45">
        <f>I60+K60+M60+O60+Q60+S60+U60+W60+Y60+AA60+AC60+AE60</f>
        <v>118307.96300000002</v>
      </c>
      <c r="F60" s="17">
        <f t="shared" si="44"/>
        <v>59.562626384594374</v>
      </c>
      <c r="G60" s="17">
        <f>E60/C60*100</f>
        <v>100.96330689086308</v>
      </c>
      <c r="H60" s="18">
        <f>H56+H51+H33+H24+H20+H16+H11</f>
        <v>10411.271999999999</v>
      </c>
      <c r="I60" s="18">
        <f>I56+I51+I33+I24+I20+I16+I11</f>
        <v>7264.0869999999995</v>
      </c>
      <c r="J60" s="18">
        <f>J56+J51+J33+J24+J20+J16+J11+J28</f>
        <v>16317.167999999998</v>
      </c>
      <c r="K60" s="18">
        <f>K56+K51+K33+K24+K20+K16+K11</f>
        <v>15027.343000000001</v>
      </c>
      <c r="L60" s="18">
        <f>L56+L51+L33+L24+L20+L16+L11+L28</f>
        <v>15835.438999999998</v>
      </c>
      <c r="M60" s="18">
        <f>M56+M51+M33+M24+M20+M16+M11</f>
        <v>15616.909000000001</v>
      </c>
      <c r="N60" s="18">
        <f>N56+N51+N33+N24+N20+N16+N11+N28</f>
        <v>17334.510999999999</v>
      </c>
      <c r="O60" s="18">
        <f t="shared" ref="O60:Y60" si="47">O56+O51+O33+O24+O20+O16+O11</f>
        <v>16480.888999999999</v>
      </c>
      <c r="P60" s="18">
        <f t="shared" si="47"/>
        <v>19672.089</v>
      </c>
      <c r="Q60" s="18">
        <f t="shared" si="47"/>
        <v>18606.41</v>
      </c>
      <c r="R60" s="18">
        <f t="shared" si="47"/>
        <v>23307.108000000004</v>
      </c>
      <c r="S60" s="18">
        <f t="shared" si="47"/>
        <v>22952.141</v>
      </c>
      <c r="T60" s="18">
        <f t="shared" si="47"/>
        <v>14301.581</v>
      </c>
      <c r="U60" s="18">
        <f t="shared" si="47"/>
        <v>15669.634</v>
      </c>
      <c r="V60" s="18">
        <f t="shared" si="47"/>
        <v>10613.902000000002</v>
      </c>
      <c r="W60" s="18">
        <f t="shared" si="47"/>
        <v>6690.55</v>
      </c>
      <c r="X60" s="18">
        <f t="shared" si="47"/>
        <v>12366.927000000001</v>
      </c>
      <c r="Y60" s="18">
        <f t="shared" si="47"/>
        <v>0</v>
      </c>
      <c r="Z60" s="18">
        <f>Z56+Z51+Z33+Z24+Z20+Z16+Z11+Z28</f>
        <v>16100.923999999997</v>
      </c>
      <c r="AA60" s="18">
        <f>AA56+AA51+AA33+AA24+AA20+AA16+AA11</f>
        <v>0</v>
      </c>
      <c r="AB60" s="18">
        <f>AB56+AB51+AB33+AB24+AB20+AB16+AB11</f>
        <v>14058.798999999999</v>
      </c>
      <c r="AC60" s="18">
        <f>AC56+AC51+AC33+AC24+AC20+AC16+AC11</f>
        <v>0</v>
      </c>
      <c r="AD60" s="18">
        <f>AD56+AD51+AD33+AD24+AD20+AD16+AD11+AD38</f>
        <v>28308.128000000001</v>
      </c>
      <c r="AE60" s="18">
        <f>AE56+AE51+AE33+AE24+AE20+AE16+AE11</f>
        <v>0</v>
      </c>
      <c r="AF60" s="31"/>
      <c r="AG60" s="58">
        <f t="shared" si="2"/>
        <v>-1128.7950000000274</v>
      </c>
      <c r="AI60" s="58">
        <f t="shared" si="3"/>
        <v>198627.848</v>
      </c>
      <c r="AJ60" s="58">
        <f t="shared" si="4"/>
        <v>117179.16800000001</v>
      </c>
      <c r="AK60" s="58">
        <f t="shared" si="5"/>
        <v>118307.96300000002</v>
      </c>
    </row>
    <row r="61" spans="1:44" s="6" customFormat="1" ht="25.9" customHeight="1">
      <c r="A61" s="32" t="s">
        <v>51</v>
      </c>
      <c r="B61" s="18">
        <f>B46</f>
        <v>300</v>
      </c>
      <c r="C61" s="18">
        <f>C46</f>
        <v>90</v>
      </c>
      <c r="D61" s="18">
        <f>D46</f>
        <v>90</v>
      </c>
      <c r="E61" s="45">
        <f>E43</f>
        <v>90</v>
      </c>
      <c r="F61" s="17">
        <f t="shared" si="44"/>
        <v>30</v>
      </c>
      <c r="G61" s="17">
        <f t="shared" si="44"/>
        <v>33.333333333333329</v>
      </c>
      <c r="H61" s="18">
        <f>H43</f>
        <v>0</v>
      </c>
      <c r="I61" s="18">
        <f t="shared" ref="I61:AE61" si="48">I43</f>
        <v>0</v>
      </c>
      <c r="J61" s="18">
        <f t="shared" si="48"/>
        <v>0</v>
      </c>
      <c r="K61" s="18">
        <f t="shared" si="48"/>
        <v>0</v>
      </c>
      <c r="L61" s="18">
        <f t="shared" si="48"/>
        <v>0</v>
      </c>
      <c r="M61" s="18">
        <f t="shared" si="48"/>
        <v>0</v>
      </c>
      <c r="N61" s="18">
        <f t="shared" si="48"/>
        <v>0</v>
      </c>
      <c r="O61" s="18">
        <f t="shared" si="48"/>
        <v>0</v>
      </c>
      <c r="P61" s="18">
        <f t="shared" si="48"/>
        <v>0</v>
      </c>
      <c r="Q61" s="18">
        <f t="shared" si="48"/>
        <v>0</v>
      </c>
      <c r="R61" s="18">
        <f t="shared" si="48"/>
        <v>0</v>
      </c>
      <c r="S61" s="18">
        <f t="shared" si="48"/>
        <v>0</v>
      </c>
      <c r="T61" s="18">
        <f t="shared" si="48"/>
        <v>90</v>
      </c>
      <c r="U61" s="18">
        <f t="shared" si="48"/>
        <v>90</v>
      </c>
      <c r="V61" s="18">
        <f t="shared" si="48"/>
        <v>0</v>
      </c>
      <c r="W61" s="18">
        <f t="shared" si="48"/>
        <v>0</v>
      </c>
      <c r="X61" s="18">
        <f t="shared" si="48"/>
        <v>0</v>
      </c>
      <c r="Y61" s="18">
        <f t="shared" si="48"/>
        <v>0</v>
      </c>
      <c r="Z61" s="18">
        <f t="shared" si="48"/>
        <v>0</v>
      </c>
      <c r="AA61" s="18">
        <f t="shared" si="48"/>
        <v>0</v>
      </c>
      <c r="AB61" s="18">
        <f t="shared" si="48"/>
        <v>0</v>
      </c>
      <c r="AC61" s="18">
        <f t="shared" si="48"/>
        <v>0</v>
      </c>
      <c r="AD61" s="18">
        <f t="shared" si="48"/>
        <v>210</v>
      </c>
      <c r="AE61" s="18">
        <f t="shared" si="48"/>
        <v>0</v>
      </c>
      <c r="AF61" s="31"/>
      <c r="AG61" s="58"/>
      <c r="AI61" s="58">
        <f t="shared" si="3"/>
        <v>300</v>
      </c>
      <c r="AJ61" s="58">
        <f t="shared" si="4"/>
        <v>90</v>
      </c>
      <c r="AK61" s="58">
        <f t="shared" si="5"/>
        <v>90</v>
      </c>
    </row>
    <row r="62" spans="1:44" ht="26.25" customHeight="1">
      <c r="A62" s="74"/>
      <c r="B62" s="77"/>
      <c r="C62" s="77"/>
      <c r="D62" s="77"/>
      <c r="E62" s="77"/>
      <c r="F62" s="77"/>
      <c r="G62" s="20"/>
      <c r="H62" s="78"/>
      <c r="I62" s="78"/>
      <c r="J62" s="78"/>
      <c r="K62" s="78"/>
      <c r="L62" s="10"/>
      <c r="M62" s="10"/>
      <c r="N62" s="10"/>
      <c r="O62" s="10"/>
      <c r="P62" s="10"/>
      <c r="Q62" s="11"/>
      <c r="R62" s="10"/>
      <c r="S62" s="10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2"/>
    </row>
    <row r="63" spans="1:44" ht="28.5" customHeight="1">
      <c r="A63" s="74" t="s">
        <v>53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11"/>
      <c r="R63" s="10"/>
      <c r="S63" s="10"/>
      <c r="T63" s="2"/>
      <c r="U63" s="2"/>
      <c r="V63" s="2"/>
      <c r="W63" s="2"/>
      <c r="X63" s="2"/>
      <c r="Y63" s="2"/>
      <c r="Z63" s="46"/>
      <c r="AA63" s="2"/>
      <c r="AB63" s="2"/>
      <c r="AC63" s="2"/>
      <c r="AD63" s="2"/>
      <c r="AE63" s="2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2"/>
    </row>
    <row r="64" spans="1:44" ht="26.25" customHeight="1">
      <c r="A64" s="74" t="s">
        <v>58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10"/>
      <c r="M64" s="10"/>
      <c r="N64" s="10"/>
      <c r="O64" s="10"/>
      <c r="P64" s="10"/>
      <c r="Q64" s="11"/>
      <c r="R64" s="10"/>
      <c r="S64" s="10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2"/>
    </row>
    <row r="65" spans="1:44" ht="24.75" customHeight="1">
      <c r="A65" s="79" t="s">
        <v>59</v>
      </c>
      <c r="B65" s="80"/>
      <c r="C65" s="80"/>
      <c r="D65" s="13"/>
      <c r="E65" s="13"/>
      <c r="F65" s="21"/>
      <c r="G65" s="13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0"/>
      <c r="S65" s="10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2"/>
    </row>
    <row r="66" spans="1:44" ht="47.25" customHeight="1">
      <c r="B66" s="74"/>
      <c r="C66" s="74"/>
      <c r="D66" s="74"/>
      <c r="E66" s="74"/>
      <c r="F66" s="74"/>
      <c r="G66" s="12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0"/>
      <c r="S66" s="10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2"/>
    </row>
    <row r="67" spans="1:44" ht="47.25" customHeight="1">
      <c r="B67" s="74"/>
      <c r="C67" s="74"/>
      <c r="D67" s="74"/>
      <c r="E67" s="74"/>
      <c r="F67" s="74"/>
      <c r="G67" s="74"/>
      <c r="H67" s="2"/>
      <c r="J67" s="2"/>
      <c r="L67" s="2"/>
      <c r="N67" s="2"/>
      <c r="P67" s="2"/>
      <c r="R67" s="2"/>
      <c r="T67" s="10"/>
      <c r="X67" s="10"/>
      <c r="Z67" s="10"/>
      <c r="AB67" s="10"/>
      <c r="AD67" s="10"/>
    </row>
    <row r="68" spans="1:44">
      <c r="H68" s="2"/>
      <c r="J68" s="2"/>
      <c r="L68" s="2"/>
      <c r="N68" s="2"/>
      <c r="P68" s="2"/>
      <c r="R68" s="2"/>
      <c r="T68" s="10"/>
      <c r="X68" s="10"/>
      <c r="Z68" s="10"/>
      <c r="AB68" s="10"/>
      <c r="AD68" s="10"/>
    </row>
    <row r="69" spans="1:44" s="10" customFormat="1">
      <c r="A69" s="12"/>
      <c r="B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V69" s="39"/>
      <c r="W69" s="39"/>
      <c r="AF69" s="1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10" customFormat="1">
      <c r="A70" s="12"/>
      <c r="B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39"/>
      <c r="W70" s="39"/>
      <c r="AF70" s="1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10" customFormat="1">
      <c r="A71" s="12"/>
      <c r="B71" s="1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39"/>
      <c r="W71" s="39"/>
      <c r="AF71" s="1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0" customFormat="1">
      <c r="A72" s="12"/>
      <c r="B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39"/>
      <c r="W72" s="39"/>
      <c r="AF72" s="1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0" customFormat="1">
      <c r="A73" s="12"/>
      <c r="B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39"/>
      <c r="W73" s="39"/>
      <c r="AF73" s="1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0" customFormat="1">
      <c r="A74" s="12"/>
      <c r="B74" s="1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39"/>
      <c r="W74" s="39"/>
      <c r="AF74" s="1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0" customFormat="1">
      <c r="A75" s="12"/>
      <c r="B75" s="12"/>
      <c r="H75" s="2"/>
      <c r="I75" s="2"/>
      <c r="J75" s="2"/>
      <c r="K75" s="2"/>
      <c r="L75" s="2"/>
      <c r="M75" s="2"/>
      <c r="N75" s="2"/>
      <c r="O75" s="2"/>
      <c r="P75" s="2"/>
      <c r="Q75" s="46" t="s">
        <v>29</v>
      </c>
      <c r="R75" s="2"/>
      <c r="S75" s="2"/>
      <c r="V75" s="39"/>
      <c r="W75" s="39"/>
      <c r="AF75" s="1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0" customFormat="1">
      <c r="A76" s="12"/>
      <c r="B76" s="12"/>
      <c r="G76" s="55" t="s">
        <v>29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39"/>
      <c r="W76" s="39"/>
      <c r="AF76" s="1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0" customFormat="1">
      <c r="A77" s="12"/>
      <c r="B77" s="1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46" t="s">
        <v>29</v>
      </c>
      <c r="T77" s="56" t="s">
        <v>29</v>
      </c>
      <c r="V77" s="39"/>
      <c r="W77" s="39"/>
      <c r="AF77" s="1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0" customFormat="1">
      <c r="A78" s="12"/>
      <c r="B78" s="1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39"/>
      <c r="W78" s="39"/>
      <c r="AF78" s="1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0" customFormat="1">
      <c r="A79" s="12"/>
      <c r="B79" s="1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39"/>
      <c r="W79" s="39"/>
      <c r="AF79" s="1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0" customFormat="1">
      <c r="A80" s="12"/>
      <c r="B80" s="1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39"/>
      <c r="W80" s="39"/>
      <c r="AF80" s="1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0" customFormat="1">
      <c r="A81" s="12"/>
      <c r="B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39"/>
      <c r="W81" s="39"/>
      <c r="AF81" s="1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0" customFormat="1">
      <c r="A82" s="12"/>
      <c r="B82" s="1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39"/>
      <c r="W82" s="39"/>
      <c r="AF82" s="1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0" customFormat="1">
      <c r="A83" s="12"/>
      <c r="B83" s="1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39"/>
      <c r="W83" s="39"/>
      <c r="AF83" s="1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0" customFormat="1">
      <c r="A84" s="12"/>
      <c r="B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39"/>
      <c r="W84" s="39"/>
      <c r="AF84" s="1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0" customFormat="1">
      <c r="A85" s="12"/>
      <c r="B85" s="1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39"/>
      <c r="W85" s="39"/>
      <c r="AF85" s="1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0" customFormat="1">
      <c r="A86" s="12"/>
      <c r="B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39"/>
      <c r="W86" s="39"/>
      <c r="AF86" s="1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0" customFormat="1">
      <c r="A87" s="12"/>
      <c r="B87" s="1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39"/>
      <c r="W87" s="39"/>
      <c r="AF87" s="1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0" customFormat="1">
      <c r="A88" s="12"/>
      <c r="B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39"/>
      <c r="W88" s="39"/>
      <c r="AF88" s="1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0" customFormat="1">
      <c r="A89" s="12"/>
      <c r="B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39"/>
      <c r="W89" s="39"/>
      <c r="AF89" s="1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0" customFormat="1">
      <c r="A90" s="12"/>
      <c r="B90" s="1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39"/>
      <c r="W90" s="39"/>
      <c r="AF90" s="1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0" customFormat="1">
      <c r="A91" s="12"/>
      <c r="B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39"/>
      <c r="W91" s="39"/>
      <c r="AF91" s="1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0" customFormat="1">
      <c r="A92" s="12"/>
      <c r="B92" s="1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39"/>
      <c r="W92" s="39"/>
      <c r="AF92" s="1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0" customFormat="1">
      <c r="A93" s="12"/>
      <c r="B93" s="1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39"/>
      <c r="W93" s="39"/>
      <c r="AF93" s="1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0" customFormat="1">
      <c r="A94" s="12"/>
      <c r="B94" s="1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39"/>
      <c r="W94" s="39"/>
      <c r="AF94" s="1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0" customFormat="1">
      <c r="A95" s="12"/>
      <c r="B95" s="1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39"/>
      <c r="W95" s="39"/>
      <c r="AF95" s="1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0" customFormat="1">
      <c r="A96" s="12"/>
      <c r="B96" s="1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39"/>
      <c r="W96" s="39"/>
      <c r="AF96" s="1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0" customFormat="1">
      <c r="A97" s="12"/>
      <c r="B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39"/>
      <c r="W97" s="39"/>
      <c r="AF97" s="1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0" customFormat="1">
      <c r="A98" s="12"/>
      <c r="B98" s="1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39"/>
      <c r="W98" s="39"/>
      <c r="AF98" s="1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0" customFormat="1">
      <c r="A99" s="12"/>
      <c r="B99" s="1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39"/>
      <c r="W99" s="39"/>
      <c r="AF99" s="1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0" customFormat="1">
      <c r="A100" s="12"/>
      <c r="B100" s="1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39"/>
      <c r="W100" s="39"/>
      <c r="AF100" s="1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0" customFormat="1">
      <c r="A101" s="12"/>
      <c r="B101" s="1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39"/>
      <c r="W101" s="39"/>
      <c r="AF101" s="1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0" customFormat="1">
      <c r="A102" s="12"/>
      <c r="B102" s="1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39"/>
      <c r="W102" s="39"/>
      <c r="AF102" s="1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0" customFormat="1">
      <c r="A103" s="12"/>
      <c r="B103" s="1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39"/>
      <c r="W103" s="39"/>
      <c r="AF103" s="1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0" customFormat="1">
      <c r="A104" s="12"/>
      <c r="B104" s="1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39"/>
      <c r="W104" s="39"/>
      <c r="AF104" s="1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0" customFormat="1">
      <c r="A105" s="12"/>
      <c r="B105" s="1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39"/>
      <c r="W105" s="39"/>
      <c r="AF105" s="1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0" customFormat="1">
      <c r="A106" s="12"/>
      <c r="B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39"/>
      <c r="W106" s="39"/>
      <c r="AF106" s="1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0" customFormat="1">
      <c r="A107" s="12"/>
      <c r="B107" s="1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39"/>
      <c r="W107" s="39"/>
      <c r="AF107" s="1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0" customFormat="1">
      <c r="A108" s="12"/>
      <c r="B108" s="1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39"/>
      <c r="W108" s="39"/>
      <c r="AF108" s="1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0" customFormat="1">
      <c r="A109" s="12"/>
      <c r="B109" s="1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39"/>
      <c r="W109" s="39"/>
      <c r="AF109" s="1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0" customFormat="1">
      <c r="A110" s="12"/>
      <c r="B110" s="1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39"/>
      <c r="W110" s="39"/>
      <c r="AF110" s="1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0" customFormat="1">
      <c r="A111" s="12"/>
      <c r="B111" s="1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39"/>
      <c r="W111" s="39"/>
      <c r="AF111" s="1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0" customFormat="1">
      <c r="A112" s="12"/>
      <c r="B112" s="1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39"/>
      <c r="W112" s="39"/>
      <c r="AF112" s="1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0" customFormat="1">
      <c r="A113" s="12"/>
      <c r="B113" s="1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39"/>
      <c r="W113" s="39"/>
      <c r="AF113" s="1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0" customFormat="1">
      <c r="A114" s="12"/>
      <c r="B114" s="1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39"/>
      <c r="W114" s="39"/>
      <c r="AF114" s="1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0" customFormat="1">
      <c r="A115" s="12"/>
      <c r="B115" s="1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39"/>
      <c r="W115" s="39"/>
      <c r="AF115" s="1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0" customFormat="1">
      <c r="A116" s="12"/>
      <c r="B116" s="1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39"/>
      <c r="W116" s="39"/>
      <c r="AF116" s="1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0" customFormat="1">
      <c r="A117" s="12"/>
      <c r="B117" s="1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39"/>
      <c r="W117" s="39"/>
      <c r="AF117" s="1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0" customFormat="1">
      <c r="A118" s="12"/>
      <c r="B118" s="1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39"/>
      <c r="W118" s="39"/>
      <c r="AF118" s="1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0" customFormat="1">
      <c r="A119" s="12"/>
      <c r="B119" s="1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39"/>
      <c r="W119" s="39"/>
      <c r="AF119" s="1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0" customFormat="1">
      <c r="A120" s="12"/>
      <c r="B120" s="1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39"/>
      <c r="W120" s="39"/>
      <c r="AF120" s="1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0" customFormat="1">
      <c r="A121" s="12"/>
      <c r="B121" s="1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39"/>
      <c r="W121" s="39"/>
      <c r="AF121" s="1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0" customFormat="1">
      <c r="A122" s="12"/>
      <c r="B122" s="1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39"/>
      <c r="W122" s="39"/>
      <c r="AF122" s="1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0" customFormat="1">
      <c r="A123" s="12"/>
      <c r="B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39"/>
      <c r="W123" s="39"/>
      <c r="AF123" s="1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0" customFormat="1">
      <c r="A124" s="12"/>
      <c r="B124" s="1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39"/>
      <c r="W124" s="39"/>
      <c r="AF124" s="1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0" customFormat="1">
      <c r="A125" s="12"/>
      <c r="B125" s="1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39"/>
      <c r="W125" s="39"/>
      <c r="AF125" s="1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0" customFormat="1">
      <c r="A126" s="12"/>
      <c r="B126" s="1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39"/>
      <c r="W126" s="39"/>
      <c r="AF126" s="1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0" customFormat="1">
      <c r="A127" s="12"/>
      <c r="B127" s="1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39"/>
      <c r="W127" s="39"/>
      <c r="AF127" s="1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0" customFormat="1">
      <c r="A128" s="12"/>
      <c r="B128" s="1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39"/>
      <c r="W128" s="39"/>
      <c r="AF128" s="1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0" customFormat="1">
      <c r="A129" s="12"/>
      <c r="B129" s="1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39"/>
      <c r="W129" s="39"/>
      <c r="AF129" s="1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0" customFormat="1">
      <c r="A130" s="12"/>
      <c r="B130" s="1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39"/>
      <c r="W130" s="39"/>
      <c r="AF130" s="1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0" customFormat="1">
      <c r="A131" s="12"/>
      <c r="B131" s="1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39"/>
      <c r="W131" s="39"/>
      <c r="AF131" s="1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0" customFormat="1">
      <c r="A132" s="12"/>
      <c r="B132" s="1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39"/>
      <c r="W132" s="39"/>
      <c r="AF132" s="1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0" customFormat="1">
      <c r="A133" s="12"/>
      <c r="B133" s="1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39"/>
      <c r="W133" s="39"/>
      <c r="AF133" s="1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0" customFormat="1">
      <c r="A134" s="12"/>
      <c r="B134" s="1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39"/>
      <c r="W134" s="39"/>
      <c r="AF134" s="1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0" customFormat="1">
      <c r="A135" s="12"/>
      <c r="B135" s="1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39"/>
      <c r="W135" s="39"/>
      <c r="AF135" s="1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0" customFormat="1">
      <c r="A136" s="12"/>
      <c r="B136" s="1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39"/>
      <c r="W136" s="39"/>
      <c r="AF136" s="1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0" customFormat="1">
      <c r="A137" s="12"/>
      <c r="B137" s="1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39"/>
      <c r="W137" s="39"/>
      <c r="AF137" s="1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0" customFormat="1">
      <c r="A138" s="12"/>
      <c r="B138" s="1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39"/>
      <c r="W138" s="39"/>
      <c r="AF138" s="1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0" customFormat="1">
      <c r="A139" s="12"/>
      <c r="B139" s="1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39"/>
      <c r="W139" s="39"/>
      <c r="AF139" s="1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0" customFormat="1">
      <c r="A140" s="12"/>
      <c r="B140" s="1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39"/>
      <c r="W140" s="39"/>
      <c r="AF140" s="1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0" customFormat="1">
      <c r="A141" s="12"/>
      <c r="B141" s="1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39"/>
      <c r="W141" s="39"/>
      <c r="AF141" s="1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0" customFormat="1">
      <c r="A142" s="12"/>
      <c r="B142" s="1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39"/>
      <c r="W142" s="39"/>
      <c r="AF142" s="1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0" customFormat="1">
      <c r="A143" s="12"/>
      <c r="B143" s="1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39"/>
      <c r="W143" s="39"/>
      <c r="AF143" s="1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0" customFormat="1">
      <c r="A144" s="12"/>
      <c r="B144" s="1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39"/>
      <c r="W144" s="39"/>
      <c r="AF144" s="1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0" customFormat="1">
      <c r="A145" s="12"/>
      <c r="B145" s="1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39"/>
      <c r="W145" s="39"/>
      <c r="AF145" s="1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0" customFormat="1">
      <c r="A146" s="12"/>
      <c r="B146" s="1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39"/>
      <c r="W146" s="39"/>
      <c r="AF146" s="1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0" customFormat="1">
      <c r="A147" s="12"/>
      <c r="B147" s="1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39"/>
      <c r="W147" s="39"/>
      <c r="AF147" s="1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0" customFormat="1">
      <c r="A148" s="12"/>
      <c r="B148" s="1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39"/>
      <c r="W148" s="39"/>
      <c r="AF148" s="1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0" customFormat="1">
      <c r="A149" s="12"/>
      <c r="B149" s="1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39"/>
      <c r="W149" s="39"/>
      <c r="AF149" s="1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0" customFormat="1">
      <c r="A150" s="12"/>
      <c r="B150" s="1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39"/>
      <c r="W150" s="39"/>
      <c r="AF150" s="1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0" customFormat="1">
      <c r="A151" s="12"/>
      <c r="B151" s="1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39"/>
      <c r="W151" s="39"/>
      <c r="AF151" s="1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0" customFormat="1">
      <c r="A152" s="12"/>
      <c r="B152" s="1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39"/>
      <c r="W152" s="39"/>
      <c r="AF152" s="1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0" customFormat="1">
      <c r="A153" s="12"/>
      <c r="B153" s="1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39"/>
      <c r="W153" s="39"/>
      <c r="AF153" s="1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0" customFormat="1">
      <c r="A154" s="12"/>
      <c r="B154" s="1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39"/>
      <c r="W154" s="39"/>
      <c r="AF154" s="1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0" customFormat="1">
      <c r="A155" s="12"/>
      <c r="B155" s="1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39"/>
      <c r="W155" s="39"/>
      <c r="AF155" s="1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0" customFormat="1">
      <c r="A156" s="12"/>
      <c r="B156" s="1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39"/>
      <c r="W156" s="39"/>
      <c r="AF156" s="1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0" customFormat="1">
      <c r="A157" s="12"/>
      <c r="B157" s="1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39"/>
      <c r="W157" s="39"/>
      <c r="AF157" s="1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0" customFormat="1">
      <c r="A158" s="12"/>
      <c r="B158" s="1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39"/>
      <c r="W158" s="39"/>
      <c r="AF158" s="1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0" customFormat="1">
      <c r="A159" s="12"/>
      <c r="B159" s="1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39"/>
      <c r="W159" s="39"/>
      <c r="AF159" s="1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0" customFormat="1">
      <c r="A160" s="12"/>
      <c r="B160" s="1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39"/>
      <c r="W160" s="39"/>
      <c r="AF160" s="1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0" customFormat="1">
      <c r="A161" s="12"/>
      <c r="B161" s="1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39"/>
      <c r="W161" s="39"/>
      <c r="AF161" s="1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0" customFormat="1">
      <c r="A162" s="12"/>
      <c r="B162" s="1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39"/>
      <c r="W162" s="39"/>
      <c r="AF162" s="1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0" customFormat="1">
      <c r="A163" s="12"/>
      <c r="B163" s="1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39"/>
      <c r="W163" s="39"/>
      <c r="AF163" s="1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0" customFormat="1">
      <c r="A164" s="12"/>
      <c r="B164" s="1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39"/>
      <c r="W164" s="39"/>
      <c r="AF164" s="1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0" customFormat="1">
      <c r="A165" s="12"/>
      <c r="B165" s="1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39"/>
      <c r="W165" s="39"/>
      <c r="AF165" s="1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0" customFormat="1">
      <c r="A166" s="12"/>
      <c r="B166" s="1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39"/>
      <c r="W166" s="39"/>
      <c r="AF166" s="1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0" customFormat="1">
      <c r="A167" s="12"/>
      <c r="B167" s="1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39"/>
      <c r="W167" s="39"/>
      <c r="AF167" s="1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0" customFormat="1">
      <c r="A168" s="12"/>
      <c r="B168" s="1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39"/>
      <c r="W168" s="39"/>
      <c r="AF168" s="1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0" customFormat="1">
      <c r="A169" s="12"/>
      <c r="B169" s="1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39"/>
      <c r="W169" s="39"/>
      <c r="AF169" s="1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0" customFormat="1">
      <c r="A170" s="12"/>
      <c r="B170" s="1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39"/>
      <c r="W170" s="39"/>
      <c r="AF170" s="1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0" customFormat="1">
      <c r="A171" s="12"/>
      <c r="B171" s="1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39"/>
      <c r="W171" s="39"/>
      <c r="AF171" s="1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0" customFormat="1">
      <c r="A172" s="12"/>
      <c r="B172" s="1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39"/>
      <c r="W172" s="39"/>
      <c r="AF172" s="1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0" customFormat="1">
      <c r="A173" s="12"/>
      <c r="B173" s="1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39"/>
      <c r="W173" s="39"/>
      <c r="AF173" s="1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0" customFormat="1">
      <c r="A174" s="12"/>
      <c r="B174" s="1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39"/>
      <c r="W174" s="39"/>
      <c r="AF174" s="1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0" customFormat="1">
      <c r="A175" s="12"/>
      <c r="B175" s="1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39"/>
      <c r="W175" s="39"/>
      <c r="AF175" s="1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0" customFormat="1">
      <c r="A176" s="12"/>
      <c r="B176" s="1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39"/>
      <c r="W176" s="39"/>
      <c r="AF176" s="1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0" customFormat="1">
      <c r="A177" s="12"/>
      <c r="B177" s="1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39"/>
      <c r="W177" s="39"/>
      <c r="AF177" s="1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0" customFormat="1">
      <c r="A178" s="12"/>
      <c r="B178" s="1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39"/>
      <c r="W178" s="39"/>
      <c r="AF178" s="1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0" customFormat="1">
      <c r="A179" s="12"/>
      <c r="B179" s="1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39"/>
      <c r="W179" s="39"/>
      <c r="AF179" s="1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0" customFormat="1">
      <c r="A180" s="12"/>
      <c r="B180" s="1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39"/>
      <c r="W180" s="39"/>
      <c r="AF180" s="1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0" customFormat="1">
      <c r="A181" s="12"/>
      <c r="B181" s="1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39"/>
      <c r="W181" s="39"/>
      <c r="AF181" s="1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0" customFormat="1">
      <c r="A182" s="12"/>
      <c r="B182" s="1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39"/>
      <c r="W182" s="39"/>
      <c r="AF182" s="1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0" customFormat="1">
      <c r="A183" s="12"/>
      <c r="B183" s="1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39"/>
      <c r="W183" s="39"/>
      <c r="AF183" s="1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0" customFormat="1">
      <c r="A184" s="12"/>
      <c r="B184" s="1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39"/>
      <c r="W184" s="39"/>
      <c r="AF184" s="1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0" customFormat="1">
      <c r="A185" s="12"/>
      <c r="B185" s="1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39"/>
      <c r="W185" s="39"/>
      <c r="AF185" s="1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0" customFormat="1">
      <c r="A186" s="12"/>
      <c r="B186" s="1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39"/>
      <c r="W186" s="39"/>
      <c r="AF186" s="1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0" customFormat="1">
      <c r="A187" s="12"/>
      <c r="B187" s="1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39"/>
      <c r="W187" s="39"/>
      <c r="AF187" s="1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0" customFormat="1">
      <c r="A188" s="12"/>
      <c r="B188" s="1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39"/>
      <c r="W188" s="39"/>
      <c r="AF188" s="1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0" customFormat="1">
      <c r="A189" s="12"/>
      <c r="B189" s="1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39"/>
      <c r="W189" s="39"/>
      <c r="AF189" s="1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0" customFormat="1">
      <c r="A190" s="12"/>
      <c r="B190" s="1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39"/>
      <c r="W190" s="39"/>
      <c r="AF190" s="1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0" customFormat="1">
      <c r="A191" s="12"/>
      <c r="B191" s="1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39"/>
      <c r="W191" s="39"/>
      <c r="AF191" s="1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0" customFormat="1">
      <c r="A192" s="12"/>
      <c r="B192" s="1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39"/>
      <c r="W192" s="39"/>
      <c r="AF192" s="1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0" customFormat="1">
      <c r="A193" s="12"/>
      <c r="B193" s="1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39"/>
      <c r="W193" s="39"/>
      <c r="AF193" s="1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0" customFormat="1">
      <c r="A194" s="12"/>
      <c r="B194" s="1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39"/>
      <c r="W194" s="39"/>
      <c r="AF194" s="1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0" customFormat="1">
      <c r="A195" s="12"/>
      <c r="B195" s="1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39"/>
      <c r="W195" s="39"/>
      <c r="AF195" s="1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0" customFormat="1">
      <c r="A196" s="12"/>
      <c r="B196" s="1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39"/>
      <c r="W196" s="39"/>
      <c r="AF196" s="1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0" customFormat="1">
      <c r="A197" s="12"/>
      <c r="B197" s="1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39"/>
      <c r="W197" s="39"/>
      <c r="AF197" s="1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0" customFormat="1">
      <c r="A198" s="12"/>
      <c r="B198" s="1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39"/>
      <c r="W198" s="39"/>
      <c r="AF198" s="1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0" customFormat="1">
      <c r="A199" s="12"/>
      <c r="B199" s="1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39"/>
      <c r="W199" s="39"/>
      <c r="AF199" s="1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0" customFormat="1">
      <c r="A200" s="12"/>
      <c r="B200" s="1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39"/>
      <c r="W200" s="39"/>
      <c r="AF200" s="1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0" customFormat="1">
      <c r="A201" s="12"/>
      <c r="B201" s="1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39"/>
      <c r="W201" s="39"/>
      <c r="AF201" s="1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0" customFormat="1">
      <c r="A202" s="12"/>
      <c r="B202" s="1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39"/>
      <c r="W202" s="39"/>
      <c r="AF202" s="1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0" customFormat="1">
      <c r="A203" s="12"/>
      <c r="B203" s="1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39"/>
      <c r="W203" s="39"/>
      <c r="AF203" s="1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0" customFormat="1">
      <c r="A204" s="12"/>
      <c r="B204" s="1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39"/>
      <c r="W204" s="39"/>
      <c r="AF204" s="1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0" customFormat="1">
      <c r="A205" s="12"/>
      <c r="B205" s="1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39"/>
      <c r="W205" s="39"/>
      <c r="AF205" s="1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0" customFormat="1">
      <c r="A206" s="12"/>
      <c r="B206" s="1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39"/>
      <c r="W206" s="39"/>
      <c r="AF206" s="1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0" customFormat="1">
      <c r="A207" s="12"/>
      <c r="B207" s="1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39"/>
      <c r="W207" s="39"/>
      <c r="AF207" s="1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0" customFormat="1">
      <c r="A208" s="12"/>
      <c r="B208" s="1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39"/>
      <c r="W208" s="39"/>
      <c r="AF208" s="1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0" customFormat="1">
      <c r="A209" s="12"/>
      <c r="B209" s="1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39"/>
      <c r="W209" s="39"/>
      <c r="AF209" s="1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0" customFormat="1">
      <c r="A210" s="12"/>
      <c r="B210" s="1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39"/>
      <c r="W210" s="39"/>
      <c r="AF210" s="1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0" customFormat="1">
      <c r="A211" s="12"/>
      <c r="B211" s="1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39"/>
      <c r="W211" s="39"/>
      <c r="AF211" s="1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0" customFormat="1">
      <c r="A212" s="12"/>
      <c r="B212" s="1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39"/>
      <c r="W212" s="39"/>
      <c r="AF212" s="1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0" customFormat="1">
      <c r="A213" s="12"/>
      <c r="B213" s="1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39"/>
      <c r="W213" s="39"/>
      <c r="AF213" s="1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0" customFormat="1">
      <c r="A214" s="12"/>
      <c r="B214" s="1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39"/>
      <c r="W214" s="39"/>
      <c r="AF214" s="1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0" customFormat="1">
      <c r="A215" s="12"/>
      <c r="B215" s="1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39"/>
      <c r="W215" s="39"/>
      <c r="AF215" s="1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0" customFormat="1">
      <c r="A216" s="12"/>
      <c r="B216" s="1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39"/>
      <c r="W216" s="39"/>
      <c r="AF216" s="1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0" customFormat="1">
      <c r="A217" s="12"/>
      <c r="B217" s="1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39"/>
      <c r="W217" s="39"/>
      <c r="AF217" s="1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0" customFormat="1">
      <c r="A218" s="12"/>
      <c r="B218" s="1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39"/>
      <c r="W218" s="39"/>
      <c r="AF218" s="1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0" customFormat="1">
      <c r="A219" s="12"/>
      <c r="B219" s="1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39"/>
      <c r="W219" s="39"/>
      <c r="AF219" s="1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0" customFormat="1">
      <c r="A220" s="12"/>
      <c r="B220" s="1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39"/>
      <c r="W220" s="39"/>
      <c r="AF220" s="1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0" customFormat="1">
      <c r="A221" s="12"/>
      <c r="B221" s="1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39"/>
      <c r="W221" s="39"/>
      <c r="AF221" s="1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0" customFormat="1">
      <c r="A222" s="12"/>
      <c r="B222" s="1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39"/>
      <c r="W222" s="39"/>
      <c r="AF222" s="1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0" customFormat="1">
      <c r="A223" s="12"/>
      <c r="B223" s="1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39"/>
      <c r="W223" s="39"/>
      <c r="AF223" s="1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0" customFormat="1">
      <c r="A224" s="12"/>
      <c r="B224" s="1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39"/>
      <c r="W224" s="39"/>
      <c r="AF224" s="1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0" customFormat="1">
      <c r="A225" s="12"/>
      <c r="B225" s="1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39"/>
      <c r="W225" s="39"/>
      <c r="AF225" s="1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0" customFormat="1">
      <c r="A226" s="12"/>
      <c r="B226" s="1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39"/>
      <c r="W226" s="39"/>
      <c r="AF226" s="1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0" customFormat="1">
      <c r="A227" s="12"/>
      <c r="B227" s="1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39"/>
      <c r="W227" s="39"/>
      <c r="AF227" s="1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0" customFormat="1">
      <c r="A228" s="12"/>
      <c r="B228" s="1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39"/>
      <c r="W228" s="39"/>
      <c r="AF228" s="1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0" customFormat="1">
      <c r="A229" s="12"/>
      <c r="B229" s="1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39"/>
      <c r="W229" s="39"/>
      <c r="AF229" s="1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0" customFormat="1">
      <c r="A230" s="12"/>
      <c r="B230" s="1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39"/>
      <c r="W230" s="39"/>
      <c r="AF230" s="1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0" customFormat="1">
      <c r="A231" s="12"/>
      <c r="B231" s="1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39"/>
      <c r="W231" s="39"/>
      <c r="AF231" s="1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0" customFormat="1">
      <c r="A232" s="12"/>
      <c r="B232" s="1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39"/>
      <c r="W232" s="39"/>
      <c r="AF232" s="1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0" customFormat="1">
      <c r="A233" s="12"/>
      <c r="B233" s="1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39"/>
      <c r="W233" s="39"/>
      <c r="AF233" s="1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0" customFormat="1">
      <c r="A234" s="12"/>
      <c r="B234" s="1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39"/>
      <c r="W234" s="39"/>
      <c r="AF234" s="1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0" customFormat="1">
      <c r="A235" s="12"/>
      <c r="B235" s="1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39"/>
      <c r="W235" s="39"/>
      <c r="AF235" s="1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0" customFormat="1">
      <c r="A236" s="12"/>
      <c r="B236" s="1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39"/>
      <c r="W236" s="39"/>
      <c r="AF236" s="1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0" customFormat="1">
      <c r="A237" s="12"/>
      <c r="B237" s="1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39"/>
      <c r="W237" s="39"/>
      <c r="AF237" s="1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0" customFormat="1">
      <c r="A238" s="12"/>
      <c r="B238" s="1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39"/>
      <c r="W238" s="39"/>
      <c r="AF238" s="1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0" customFormat="1">
      <c r="A239" s="12"/>
      <c r="B239" s="1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39"/>
      <c r="W239" s="39"/>
      <c r="AF239" s="1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0" customFormat="1">
      <c r="A240" s="12"/>
      <c r="B240" s="1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39"/>
      <c r="W240" s="39"/>
      <c r="AF240" s="1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0" customFormat="1">
      <c r="A241" s="12"/>
      <c r="B241" s="1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39"/>
      <c r="W241" s="39"/>
      <c r="AF241" s="1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0" customFormat="1">
      <c r="A242" s="12"/>
      <c r="B242" s="1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39"/>
      <c r="W242" s="39"/>
      <c r="AF242" s="1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0" customFormat="1">
      <c r="A243" s="12"/>
      <c r="B243" s="1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39"/>
      <c r="W243" s="39"/>
      <c r="AF243" s="1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0" customFormat="1">
      <c r="A244" s="12"/>
      <c r="B244" s="1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39"/>
      <c r="W244" s="39"/>
      <c r="AF244" s="1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0" customFormat="1">
      <c r="A245" s="12"/>
      <c r="B245" s="1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39"/>
      <c r="W245" s="39"/>
      <c r="AF245" s="1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0" customFormat="1">
      <c r="A246" s="12"/>
      <c r="B246" s="1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39"/>
      <c r="W246" s="39"/>
      <c r="AF246" s="1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0" customFormat="1">
      <c r="A247" s="12"/>
      <c r="B247" s="1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39"/>
      <c r="W247" s="39"/>
      <c r="AF247" s="1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0" customFormat="1">
      <c r="A248" s="12"/>
      <c r="B248" s="1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39"/>
      <c r="W248" s="39"/>
      <c r="AF248" s="1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0" customFormat="1">
      <c r="A249" s="12"/>
      <c r="B249" s="1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39"/>
      <c r="W249" s="39"/>
      <c r="AF249" s="1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0" customFormat="1">
      <c r="A250" s="12"/>
      <c r="B250" s="1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39"/>
      <c r="W250" s="39"/>
      <c r="AF250" s="1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0" customFormat="1">
      <c r="A251" s="12"/>
      <c r="B251" s="1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39"/>
      <c r="W251" s="39"/>
      <c r="AF251" s="1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0" customFormat="1">
      <c r="A252" s="12"/>
      <c r="B252" s="1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39"/>
      <c r="W252" s="39"/>
      <c r="AF252" s="1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0" customFormat="1">
      <c r="A253" s="12"/>
      <c r="B253" s="1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39"/>
      <c r="W253" s="39"/>
      <c r="AF253" s="1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0" customFormat="1">
      <c r="A254" s="12"/>
      <c r="B254" s="1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39"/>
      <c r="W254" s="39"/>
      <c r="AF254" s="1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0" customFormat="1">
      <c r="A255" s="12"/>
      <c r="B255" s="1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39"/>
      <c r="W255" s="39"/>
      <c r="AF255" s="1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0" customFormat="1">
      <c r="A256" s="12"/>
      <c r="B256" s="1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39"/>
      <c r="W256" s="39"/>
      <c r="AF256" s="1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0" customFormat="1">
      <c r="A257" s="12"/>
      <c r="B257" s="1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39"/>
      <c r="W257" s="39"/>
      <c r="AF257" s="1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0" customFormat="1">
      <c r="A258" s="12"/>
      <c r="B258" s="1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39"/>
      <c r="W258" s="39"/>
      <c r="AF258" s="1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0" customFormat="1">
      <c r="A259" s="12"/>
      <c r="B259" s="1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39"/>
      <c r="W259" s="39"/>
      <c r="AF259" s="1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0" customFormat="1">
      <c r="A260" s="12"/>
      <c r="B260" s="1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39"/>
      <c r="W260" s="39"/>
      <c r="AF260" s="1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0" customFormat="1">
      <c r="A261" s="12"/>
      <c r="B261" s="1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39"/>
      <c r="W261" s="39"/>
      <c r="AF261" s="1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0" customFormat="1">
      <c r="A262" s="12"/>
      <c r="B262" s="1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39"/>
      <c r="W262" s="39"/>
      <c r="AF262" s="1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0" customFormat="1">
      <c r="A263" s="12"/>
      <c r="B263" s="1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39"/>
      <c r="W263" s="39"/>
      <c r="AF263" s="1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0" customFormat="1">
      <c r="A264" s="12"/>
      <c r="B264" s="1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39"/>
      <c r="W264" s="39"/>
      <c r="AF264" s="1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0" customFormat="1">
      <c r="A265" s="12"/>
      <c r="B265" s="1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39"/>
      <c r="W265" s="39"/>
      <c r="AF265" s="1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0" customFormat="1">
      <c r="A266" s="12"/>
      <c r="B266" s="1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39"/>
      <c r="W266" s="39"/>
      <c r="AF266" s="1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0" customFormat="1">
      <c r="A267" s="12"/>
      <c r="B267" s="1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39"/>
      <c r="W267" s="39"/>
      <c r="AF267" s="1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0" customFormat="1">
      <c r="A268" s="12"/>
      <c r="B268" s="1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39"/>
      <c r="W268" s="39"/>
      <c r="AF268" s="1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0" customFormat="1">
      <c r="A269" s="12"/>
      <c r="B269" s="1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39"/>
      <c r="W269" s="39"/>
      <c r="AF269" s="1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0" customFormat="1">
      <c r="A270" s="12"/>
      <c r="B270" s="1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39"/>
      <c r="W270" s="39"/>
      <c r="AF270" s="1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0" customFormat="1">
      <c r="A271" s="12"/>
      <c r="B271" s="1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39"/>
      <c r="W271" s="39"/>
      <c r="AF271" s="1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0" customFormat="1">
      <c r="A272" s="12"/>
      <c r="B272" s="1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39"/>
      <c r="W272" s="39"/>
      <c r="AF272" s="1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0" customFormat="1">
      <c r="A273" s="12"/>
      <c r="B273" s="1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39"/>
      <c r="W273" s="39"/>
      <c r="AF273" s="1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0" customFormat="1">
      <c r="A274" s="12"/>
      <c r="B274" s="1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39"/>
      <c r="W274" s="39"/>
      <c r="AF274" s="1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0" customFormat="1">
      <c r="A275" s="12"/>
      <c r="B275" s="1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39"/>
      <c r="W275" s="39"/>
      <c r="AF275" s="1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0" customFormat="1">
      <c r="A276" s="12"/>
      <c r="B276" s="1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39"/>
      <c r="W276" s="39"/>
      <c r="AF276" s="1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0" customFormat="1">
      <c r="A277" s="12"/>
      <c r="B277" s="1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39"/>
      <c r="W277" s="39"/>
      <c r="AF277" s="1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0" customFormat="1">
      <c r="A278" s="12"/>
      <c r="B278" s="1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39"/>
      <c r="W278" s="39"/>
      <c r="AF278" s="1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0" customFormat="1">
      <c r="A279" s="12"/>
      <c r="B279" s="1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39"/>
      <c r="W279" s="39"/>
      <c r="AF279" s="1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0" customFormat="1">
      <c r="A280" s="12"/>
      <c r="B280" s="1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39"/>
      <c r="W280" s="39"/>
      <c r="AF280" s="1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0" customFormat="1">
      <c r="A281" s="12"/>
      <c r="B281" s="1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39"/>
      <c r="W281" s="39"/>
      <c r="AF281" s="1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0" customFormat="1">
      <c r="A282" s="12"/>
      <c r="B282" s="1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39"/>
      <c r="W282" s="39"/>
      <c r="AF282" s="1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0" customFormat="1">
      <c r="A283" s="12"/>
      <c r="B283" s="1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39"/>
      <c r="W283" s="39"/>
      <c r="AF283" s="1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0" customFormat="1">
      <c r="A284" s="12"/>
      <c r="B284" s="1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39"/>
      <c r="W284" s="39"/>
      <c r="AF284" s="1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0" customFormat="1">
      <c r="A285" s="12"/>
      <c r="B285" s="1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39"/>
      <c r="W285" s="39"/>
      <c r="AF285" s="1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0" customFormat="1">
      <c r="A286" s="12"/>
      <c r="B286" s="1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39"/>
      <c r="W286" s="39"/>
      <c r="AF286" s="1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0" customFormat="1">
      <c r="A287" s="12"/>
      <c r="B287" s="1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39"/>
      <c r="W287" s="39"/>
      <c r="AF287" s="1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0" customFormat="1">
      <c r="A288" s="12"/>
      <c r="B288" s="1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39"/>
      <c r="W288" s="39"/>
      <c r="AF288" s="1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0" customFormat="1">
      <c r="A289" s="12"/>
      <c r="B289" s="1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39"/>
      <c r="W289" s="39"/>
      <c r="AF289" s="1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0" customFormat="1">
      <c r="A290" s="12"/>
      <c r="B290" s="1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39"/>
      <c r="W290" s="39"/>
      <c r="AF290" s="1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0" customFormat="1">
      <c r="A291" s="12"/>
      <c r="B291" s="1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39"/>
      <c r="W291" s="39"/>
      <c r="AF291" s="1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0" customFormat="1">
      <c r="A292" s="12"/>
      <c r="B292" s="1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39"/>
      <c r="W292" s="39"/>
      <c r="AF292" s="1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0" customFormat="1">
      <c r="A293" s="12"/>
      <c r="B293" s="1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39"/>
      <c r="W293" s="39"/>
      <c r="AF293" s="1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0" customFormat="1">
      <c r="A294" s="12"/>
      <c r="B294" s="1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39"/>
      <c r="W294" s="39"/>
      <c r="AF294" s="1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0" customFormat="1">
      <c r="A295" s="12"/>
      <c r="B295" s="1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39"/>
      <c r="W295" s="39"/>
      <c r="AF295" s="1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0" customFormat="1">
      <c r="A296" s="12"/>
      <c r="B296" s="1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39"/>
      <c r="W296" s="39"/>
      <c r="AF296" s="1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0" customFormat="1">
      <c r="A297" s="12"/>
      <c r="B297" s="1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39"/>
      <c r="W297" s="39"/>
      <c r="AF297" s="1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0" customFormat="1">
      <c r="A298" s="12"/>
      <c r="B298" s="1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39"/>
      <c r="W298" s="39"/>
      <c r="AF298" s="1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0" customFormat="1">
      <c r="A299" s="12"/>
      <c r="B299" s="1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39"/>
      <c r="W299" s="39"/>
      <c r="AF299" s="1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0" customFormat="1">
      <c r="A300" s="12"/>
      <c r="B300" s="1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39"/>
      <c r="W300" s="39"/>
      <c r="AF300" s="1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0" customFormat="1">
      <c r="A301" s="12"/>
      <c r="B301" s="1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39"/>
      <c r="W301" s="39"/>
      <c r="AF301" s="1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0" customFormat="1">
      <c r="A302" s="12"/>
      <c r="B302" s="1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39"/>
      <c r="W302" s="39"/>
      <c r="AF302" s="1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0" customFormat="1">
      <c r="A303" s="12"/>
      <c r="B303" s="1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39"/>
      <c r="W303" s="39"/>
      <c r="AF303" s="1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0" customFormat="1">
      <c r="A304" s="12"/>
      <c r="B304" s="1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39"/>
      <c r="W304" s="39"/>
      <c r="AF304" s="1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0" customFormat="1">
      <c r="A305" s="12"/>
      <c r="B305" s="1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39"/>
      <c r="W305" s="39"/>
      <c r="AF305" s="1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0" customFormat="1">
      <c r="A306" s="12"/>
      <c r="B306" s="1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39"/>
      <c r="W306" s="39"/>
      <c r="AF306" s="1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0" customFormat="1">
      <c r="A307" s="12"/>
      <c r="B307" s="1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39"/>
      <c r="W307" s="39"/>
      <c r="AF307" s="1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0" customFormat="1">
      <c r="A308" s="12"/>
      <c r="B308" s="1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39"/>
      <c r="W308" s="39"/>
      <c r="AF308" s="1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0" customFormat="1">
      <c r="A309" s="12"/>
      <c r="B309" s="1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39"/>
      <c r="W309" s="39"/>
      <c r="AF309" s="1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0" customFormat="1">
      <c r="A310" s="12"/>
      <c r="B310" s="1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39"/>
      <c r="W310" s="39"/>
      <c r="AF310" s="1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0" customFormat="1">
      <c r="A311" s="12"/>
      <c r="B311" s="1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39"/>
      <c r="W311" s="39"/>
      <c r="AF311" s="1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0" customFormat="1">
      <c r="A312" s="12"/>
      <c r="B312" s="1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39"/>
      <c r="W312" s="39"/>
      <c r="AF312" s="1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0" customFormat="1">
      <c r="A313" s="12"/>
      <c r="B313" s="1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39"/>
      <c r="W313" s="39"/>
      <c r="AF313" s="1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0" customFormat="1">
      <c r="A314" s="12"/>
      <c r="B314" s="1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39"/>
      <c r="W314" s="39"/>
      <c r="AF314" s="1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0" customFormat="1">
      <c r="A315" s="12"/>
      <c r="B315" s="1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39"/>
      <c r="W315" s="39"/>
      <c r="AF315" s="1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0" customFormat="1">
      <c r="A316" s="12"/>
      <c r="B316" s="1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39"/>
      <c r="W316" s="39"/>
      <c r="AF316" s="1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0" customFormat="1">
      <c r="A317" s="12"/>
      <c r="B317" s="1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39"/>
      <c r="W317" s="39"/>
      <c r="AF317" s="1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0" customFormat="1">
      <c r="A318" s="12"/>
      <c r="B318" s="1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39"/>
      <c r="W318" s="39"/>
      <c r="AF318" s="1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0" customFormat="1">
      <c r="A319" s="12"/>
      <c r="B319" s="1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39"/>
      <c r="W319" s="39"/>
      <c r="AF319" s="1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0" customFormat="1">
      <c r="A320" s="12"/>
      <c r="B320" s="1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39"/>
      <c r="W320" s="39"/>
      <c r="AF320" s="1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0" customFormat="1">
      <c r="A321" s="12"/>
      <c r="B321" s="1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39"/>
      <c r="W321" s="39"/>
      <c r="AF321" s="1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0" customFormat="1">
      <c r="A322" s="12"/>
      <c r="B322" s="1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39"/>
      <c r="W322" s="39"/>
      <c r="AF322" s="1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0" customFormat="1">
      <c r="A323" s="12"/>
      <c r="B323" s="1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39"/>
      <c r="W323" s="39"/>
      <c r="AF323" s="1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0" customFormat="1">
      <c r="A324" s="12"/>
      <c r="B324" s="1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39"/>
      <c r="W324" s="39"/>
      <c r="AF324" s="1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0" customFormat="1">
      <c r="A325" s="12"/>
      <c r="B325" s="1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39"/>
      <c r="W325" s="39"/>
      <c r="AF325" s="1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0" customFormat="1">
      <c r="A326" s="12"/>
      <c r="B326" s="1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39"/>
      <c r="W326" s="39"/>
      <c r="AF326" s="1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0" customFormat="1">
      <c r="A327" s="12"/>
      <c r="B327" s="1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39"/>
      <c r="W327" s="39"/>
      <c r="AF327" s="1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0" customFormat="1">
      <c r="A328" s="12"/>
      <c r="B328" s="1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39"/>
      <c r="W328" s="39"/>
      <c r="AF328" s="1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0" customFormat="1">
      <c r="A329" s="12"/>
      <c r="B329" s="1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39"/>
      <c r="W329" s="39"/>
      <c r="AF329" s="1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0" customFormat="1">
      <c r="A330" s="12"/>
      <c r="B330" s="1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39"/>
      <c r="W330" s="39"/>
      <c r="AF330" s="1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0" customFormat="1">
      <c r="A331" s="12"/>
      <c r="B331" s="1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39"/>
      <c r="W331" s="39"/>
      <c r="AF331" s="1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0" customFormat="1">
      <c r="A332" s="12"/>
      <c r="B332" s="1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39"/>
      <c r="W332" s="39"/>
      <c r="AF332" s="1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0" customFormat="1">
      <c r="A333" s="12"/>
      <c r="B333" s="1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39"/>
      <c r="W333" s="39"/>
      <c r="AF333" s="1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0" customFormat="1">
      <c r="A334" s="12"/>
      <c r="B334" s="1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39"/>
      <c r="W334" s="39"/>
      <c r="AF334" s="1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0" customFormat="1">
      <c r="A335" s="12"/>
      <c r="B335" s="1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39"/>
      <c r="W335" s="39"/>
      <c r="AF335" s="1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0" customFormat="1">
      <c r="A336" s="12"/>
      <c r="B336" s="1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39"/>
      <c r="W336" s="39"/>
      <c r="AF336" s="1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0" customFormat="1">
      <c r="A337" s="12"/>
      <c r="B337" s="1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39"/>
      <c r="W337" s="39"/>
      <c r="AF337" s="1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0" customFormat="1">
      <c r="A338" s="12"/>
      <c r="B338" s="1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39"/>
      <c r="W338" s="39"/>
      <c r="AF338" s="1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0" customFormat="1">
      <c r="A339" s="12"/>
      <c r="B339" s="1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39"/>
      <c r="W339" s="39"/>
      <c r="AF339" s="1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0" customFormat="1">
      <c r="A340" s="12"/>
      <c r="B340" s="1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39"/>
      <c r="W340" s="39"/>
      <c r="AF340" s="1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0" customFormat="1">
      <c r="A341" s="12"/>
      <c r="B341" s="1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39"/>
      <c r="W341" s="39"/>
      <c r="AF341" s="1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0" customFormat="1">
      <c r="A342" s="12"/>
      <c r="B342" s="1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39"/>
      <c r="W342" s="39"/>
      <c r="AF342" s="1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0" customFormat="1">
      <c r="A343" s="12"/>
      <c r="B343" s="1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39"/>
      <c r="W343" s="39"/>
      <c r="AF343" s="1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0" customFormat="1">
      <c r="A344" s="12"/>
      <c r="B344" s="1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39"/>
      <c r="W344" s="39"/>
      <c r="AF344" s="1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0" customFormat="1">
      <c r="A345" s="12"/>
      <c r="B345" s="1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39"/>
      <c r="W345" s="39"/>
      <c r="AF345" s="1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0" customFormat="1">
      <c r="A346" s="12"/>
      <c r="B346" s="1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39"/>
      <c r="W346" s="39"/>
      <c r="AF346" s="1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0" customFormat="1">
      <c r="A347" s="12"/>
      <c r="B347" s="1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39"/>
      <c r="W347" s="39"/>
      <c r="AF347" s="1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0" customFormat="1">
      <c r="A348" s="12"/>
      <c r="B348" s="1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39"/>
      <c r="W348" s="39"/>
      <c r="AF348" s="1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0" customFormat="1">
      <c r="A349" s="12"/>
      <c r="B349" s="1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39"/>
      <c r="W349" s="39"/>
      <c r="AF349" s="1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0" customFormat="1">
      <c r="A350" s="12"/>
      <c r="B350" s="1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39"/>
      <c r="W350" s="39"/>
      <c r="AF350" s="1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0" customFormat="1">
      <c r="A351" s="12"/>
      <c r="B351" s="1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39"/>
      <c r="W351" s="39"/>
      <c r="AF351" s="1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0" customFormat="1">
      <c r="A352" s="12"/>
      <c r="B352" s="1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39"/>
      <c r="W352" s="39"/>
      <c r="AF352" s="1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0" customFormat="1">
      <c r="A353" s="12"/>
      <c r="B353" s="1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39"/>
      <c r="W353" s="39"/>
      <c r="AF353" s="1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0" customFormat="1">
      <c r="A354" s="12"/>
      <c r="B354" s="1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39"/>
      <c r="W354" s="39"/>
      <c r="AF354" s="1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0" customFormat="1">
      <c r="A355" s="12"/>
      <c r="B355" s="1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39"/>
      <c r="W355" s="39"/>
      <c r="AF355" s="1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0" customFormat="1">
      <c r="A356" s="12"/>
      <c r="B356" s="1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39"/>
      <c r="W356" s="39"/>
      <c r="AF356" s="1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0" customFormat="1">
      <c r="A357" s="12"/>
      <c r="B357" s="1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39"/>
      <c r="W357" s="39"/>
      <c r="AF357" s="1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0" customFormat="1">
      <c r="A358" s="12"/>
      <c r="B358" s="1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39"/>
      <c r="W358" s="39"/>
      <c r="AF358" s="1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0" customFormat="1">
      <c r="A359" s="12"/>
      <c r="B359" s="1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39"/>
      <c r="W359" s="39"/>
      <c r="AF359" s="1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0" customFormat="1">
      <c r="A360" s="12"/>
      <c r="B360" s="1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39"/>
      <c r="W360" s="39"/>
      <c r="AF360" s="1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0" customFormat="1">
      <c r="A361" s="12"/>
      <c r="B361" s="1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39"/>
      <c r="W361" s="39"/>
      <c r="AF361" s="1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0" customFormat="1">
      <c r="A362" s="12"/>
      <c r="B362" s="1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39"/>
      <c r="W362" s="39"/>
      <c r="AF362" s="1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0" customFormat="1">
      <c r="A363" s="12"/>
      <c r="B363" s="1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39"/>
      <c r="W363" s="39"/>
      <c r="AF363" s="1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0" customFormat="1">
      <c r="A364" s="12"/>
      <c r="B364" s="1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39"/>
      <c r="W364" s="39"/>
      <c r="AF364" s="1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0" customFormat="1">
      <c r="A365" s="12"/>
      <c r="B365" s="1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39"/>
      <c r="W365" s="39"/>
      <c r="AF365" s="1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0" customFormat="1">
      <c r="A366" s="12"/>
      <c r="B366" s="1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39"/>
      <c r="W366" s="39"/>
      <c r="AF366" s="1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0" customFormat="1">
      <c r="A367" s="12"/>
      <c r="B367" s="1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39"/>
      <c r="W367" s="39"/>
      <c r="AF367" s="1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0" customFormat="1">
      <c r="A368" s="12"/>
      <c r="B368" s="1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39"/>
      <c r="W368" s="39"/>
      <c r="AF368" s="1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0" customFormat="1">
      <c r="A369" s="12"/>
      <c r="B369" s="1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39"/>
      <c r="W369" s="39"/>
      <c r="AF369" s="1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0" customFormat="1">
      <c r="A370" s="12"/>
      <c r="B370" s="1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39"/>
      <c r="W370" s="39"/>
      <c r="AF370" s="1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0" customFormat="1">
      <c r="A371" s="12"/>
      <c r="B371" s="1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39"/>
      <c r="W371" s="39"/>
      <c r="AF371" s="1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0" customFormat="1">
      <c r="A372" s="12"/>
      <c r="B372" s="1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39"/>
      <c r="W372" s="39"/>
      <c r="AF372" s="1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0" customFormat="1">
      <c r="A373" s="12"/>
      <c r="B373" s="1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39"/>
      <c r="W373" s="39"/>
      <c r="AF373" s="1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0" customFormat="1">
      <c r="A374" s="12"/>
      <c r="B374" s="1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39"/>
      <c r="W374" s="39"/>
      <c r="AF374" s="1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0" customFormat="1">
      <c r="A375" s="12"/>
      <c r="B375" s="1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39"/>
      <c r="W375" s="39"/>
      <c r="AF375" s="1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0" customFormat="1">
      <c r="A376" s="12"/>
      <c r="B376" s="1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39"/>
      <c r="W376" s="39"/>
      <c r="AF376" s="1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0" customFormat="1">
      <c r="A377" s="12"/>
      <c r="B377" s="1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39"/>
      <c r="W377" s="39"/>
      <c r="AF377" s="1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0" customFormat="1">
      <c r="A378" s="12"/>
      <c r="B378" s="1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39"/>
      <c r="W378" s="39"/>
      <c r="AF378" s="1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0" customFormat="1">
      <c r="A379" s="12"/>
      <c r="B379" s="1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39"/>
      <c r="W379" s="39"/>
      <c r="AF379" s="1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0" customFormat="1">
      <c r="A380" s="12"/>
      <c r="B380" s="1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39"/>
      <c r="W380" s="39"/>
      <c r="AF380" s="1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0" customFormat="1">
      <c r="A381" s="12"/>
      <c r="B381" s="1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39"/>
      <c r="W381" s="39"/>
      <c r="AF381" s="1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0" customFormat="1">
      <c r="A382" s="12"/>
      <c r="B382" s="1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39"/>
      <c r="W382" s="39"/>
      <c r="AF382" s="1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0" customFormat="1">
      <c r="A383" s="12"/>
      <c r="B383" s="1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39"/>
      <c r="W383" s="39"/>
      <c r="AF383" s="1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0" customFormat="1">
      <c r="A384" s="12"/>
      <c r="B384" s="1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39"/>
      <c r="W384" s="39"/>
      <c r="AF384" s="1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0" customFormat="1">
      <c r="A385" s="12"/>
      <c r="B385" s="1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39"/>
      <c r="W385" s="39"/>
      <c r="AF385" s="1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0" customFormat="1">
      <c r="A386" s="12"/>
      <c r="B386" s="1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39"/>
      <c r="W386" s="39"/>
      <c r="AF386" s="1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0" customFormat="1">
      <c r="A387" s="12"/>
      <c r="B387" s="1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39"/>
      <c r="W387" s="39"/>
      <c r="AF387" s="1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0" customFormat="1">
      <c r="A388" s="12"/>
      <c r="B388" s="1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39"/>
      <c r="W388" s="39"/>
      <c r="AF388" s="1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0" customFormat="1">
      <c r="A389" s="12"/>
      <c r="B389" s="1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39"/>
      <c r="W389" s="39"/>
      <c r="AF389" s="1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0" customFormat="1">
      <c r="A390" s="12"/>
      <c r="B390" s="1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39"/>
      <c r="W390" s="39"/>
      <c r="AF390" s="1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0" customFormat="1">
      <c r="A391" s="12"/>
      <c r="B391" s="1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39"/>
      <c r="W391" s="39"/>
      <c r="AF391" s="1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0" customFormat="1">
      <c r="A392" s="12"/>
      <c r="B392" s="1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39"/>
      <c r="W392" s="39"/>
      <c r="AF392" s="1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0" customFormat="1">
      <c r="A393" s="12"/>
      <c r="B393" s="1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39"/>
      <c r="W393" s="39"/>
      <c r="AF393" s="1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0" customFormat="1">
      <c r="A394" s="12"/>
      <c r="B394" s="1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39"/>
      <c r="W394" s="39"/>
      <c r="AF394" s="1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0" customFormat="1">
      <c r="A395" s="12"/>
      <c r="B395" s="1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39"/>
      <c r="W395" s="39"/>
      <c r="AF395" s="1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0" customFormat="1">
      <c r="A396" s="12"/>
      <c r="B396" s="1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39"/>
      <c r="W396" s="39"/>
      <c r="AF396" s="1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0" customFormat="1">
      <c r="A397" s="12"/>
      <c r="B397" s="1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39"/>
      <c r="W397" s="39"/>
      <c r="AF397" s="1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0" customFormat="1">
      <c r="A398" s="12"/>
      <c r="B398" s="1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39"/>
      <c r="W398" s="39"/>
      <c r="AF398" s="1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0" customFormat="1">
      <c r="A399" s="12"/>
      <c r="B399" s="1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39"/>
      <c r="W399" s="39"/>
      <c r="AF399" s="1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0" customFormat="1">
      <c r="A400" s="12"/>
      <c r="B400" s="1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39"/>
      <c r="W400" s="39"/>
      <c r="AF400" s="1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0" customFormat="1">
      <c r="A401" s="12"/>
      <c r="B401" s="1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39"/>
      <c r="W401" s="39"/>
      <c r="AF401" s="1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0" customFormat="1">
      <c r="A402" s="12"/>
      <c r="B402" s="1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39"/>
      <c r="W402" s="39"/>
      <c r="AF402" s="1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0" customFormat="1">
      <c r="A403" s="12"/>
      <c r="B403" s="1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39"/>
      <c r="W403" s="39"/>
      <c r="AF403" s="1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0" customFormat="1">
      <c r="A404" s="12"/>
      <c r="B404" s="1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39"/>
      <c r="W404" s="39"/>
      <c r="AF404" s="1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0" customFormat="1">
      <c r="A405" s="12"/>
      <c r="B405" s="1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39"/>
      <c r="W405" s="39"/>
      <c r="AF405" s="1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0" customFormat="1">
      <c r="A406" s="12"/>
      <c r="B406" s="1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39"/>
      <c r="W406" s="39"/>
      <c r="AF406" s="1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0" customFormat="1">
      <c r="A407" s="12"/>
      <c r="B407" s="1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39"/>
      <c r="W407" s="39"/>
      <c r="AF407" s="1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0" customFormat="1">
      <c r="A408" s="12"/>
      <c r="B408" s="1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39"/>
      <c r="W408" s="39"/>
      <c r="AF408" s="1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0" customFormat="1">
      <c r="A409" s="12"/>
      <c r="B409" s="1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39"/>
      <c r="W409" s="39"/>
      <c r="AF409" s="1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0" customFormat="1">
      <c r="A410" s="12"/>
      <c r="B410" s="1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39"/>
      <c r="W410" s="39"/>
      <c r="AF410" s="1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0" customFormat="1">
      <c r="A411" s="12"/>
      <c r="B411" s="1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39"/>
      <c r="W411" s="39"/>
      <c r="AF411" s="1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0" customFormat="1">
      <c r="A412" s="12"/>
      <c r="B412" s="1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39"/>
      <c r="W412" s="39"/>
      <c r="AF412" s="1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0" customFormat="1">
      <c r="A413" s="12"/>
      <c r="B413" s="1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39"/>
      <c r="W413" s="39"/>
      <c r="AF413" s="1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0" customFormat="1">
      <c r="A414" s="12"/>
      <c r="B414" s="1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39"/>
      <c r="W414" s="39"/>
      <c r="AF414" s="1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0" customFormat="1">
      <c r="A415" s="12"/>
      <c r="B415" s="1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39"/>
      <c r="W415" s="39"/>
      <c r="AF415" s="1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0" customFormat="1">
      <c r="A416" s="12"/>
      <c r="B416" s="1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39"/>
      <c r="W416" s="39"/>
      <c r="AF416" s="1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0" customFormat="1">
      <c r="A417" s="12"/>
      <c r="B417" s="1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39"/>
      <c r="W417" s="39"/>
      <c r="AF417" s="1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0" customFormat="1">
      <c r="A418" s="12"/>
      <c r="B418" s="1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39"/>
      <c r="W418" s="39"/>
      <c r="AF418" s="1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0" customFormat="1">
      <c r="A419" s="12"/>
      <c r="B419" s="1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39"/>
      <c r="W419" s="39"/>
      <c r="AF419" s="1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0" customFormat="1">
      <c r="A420" s="12"/>
      <c r="B420" s="1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39"/>
      <c r="W420" s="39"/>
      <c r="AF420" s="1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0" customFormat="1">
      <c r="A421" s="12"/>
      <c r="B421" s="1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39"/>
      <c r="W421" s="39"/>
      <c r="AF421" s="1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0" customFormat="1">
      <c r="A422" s="12"/>
      <c r="B422" s="1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39"/>
      <c r="W422" s="39"/>
      <c r="AF422" s="1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0" customFormat="1">
      <c r="A423" s="12"/>
      <c r="B423" s="1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39"/>
      <c r="W423" s="39"/>
      <c r="AF423" s="1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0" customFormat="1">
      <c r="A424" s="12"/>
      <c r="B424" s="1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39"/>
      <c r="W424" s="39"/>
      <c r="AF424" s="1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0" customFormat="1">
      <c r="A425" s="12"/>
      <c r="B425" s="1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39"/>
      <c r="W425" s="39"/>
      <c r="AF425" s="1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0" customFormat="1">
      <c r="A426" s="12"/>
      <c r="B426" s="1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39"/>
      <c r="W426" s="39"/>
      <c r="AF426" s="1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0" customFormat="1">
      <c r="A427" s="12"/>
      <c r="B427" s="1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39"/>
      <c r="W427" s="39"/>
      <c r="AF427" s="1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0" customFormat="1">
      <c r="A428" s="12"/>
      <c r="B428" s="1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39"/>
      <c r="W428" s="39"/>
      <c r="AF428" s="1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0" customFormat="1">
      <c r="A429" s="12"/>
      <c r="B429" s="1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39"/>
      <c r="W429" s="39"/>
      <c r="AF429" s="1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s="10" customFormat="1">
      <c r="A430" s="12"/>
      <c r="B430" s="1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V430" s="39"/>
      <c r="W430" s="39"/>
      <c r="AF430" s="1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s="10" customFormat="1">
      <c r="A431" s="12"/>
      <c r="B431" s="1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V431" s="39"/>
      <c r="W431" s="39"/>
      <c r="AF431" s="1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s="10" customFormat="1">
      <c r="A432" s="12"/>
      <c r="B432" s="1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V432" s="39"/>
      <c r="W432" s="39"/>
      <c r="AF432" s="1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s="10" customFormat="1">
      <c r="A433" s="12"/>
      <c r="B433" s="1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V433" s="39"/>
      <c r="W433" s="39"/>
      <c r="AF433" s="1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s="10" customFormat="1">
      <c r="A434" s="12"/>
      <c r="B434" s="1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V434" s="39"/>
      <c r="W434" s="39"/>
      <c r="AF434" s="1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s="10" customFormat="1">
      <c r="A435" s="12"/>
      <c r="B435" s="1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V435" s="39"/>
      <c r="W435" s="39"/>
      <c r="AF435" s="1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s="10" customFormat="1">
      <c r="A436" s="12"/>
      <c r="B436" s="1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V436" s="39"/>
      <c r="W436" s="39"/>
      <c r="AF436" s="1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s="10" customFormat="1">
      <c r="A437" s="12"/>
      <c r="B437" s="1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V437" s="39"/>
      <c r="W437" s="39"/>
      <c r="AF437" s="1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s="10" customFormat="1">
      <c r="A438" s="12"/>
      <c r="B438" s="1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V438" s="39"/>
      <c r="W438" s="39"/>
      <c r="AF438" s="1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s="10" customFormat="1">
      <c r="A439" s="12"/>
      <c r="B439" s="1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V439" s="39"/>
      <c r="W439" s="39"/>
      <c r="AF439" s="1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s="10" customFormat="1">
      <c r="A440" s="12"/>
      <c r="B440" s="1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V440" s="39"/>
      <c r="W440" s="39"/>
      <c r="AF440" s="1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s="10" customFormat="1">
      <c r="A441" s="12"/>
      <c r="B441" s="1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V441" s="39"/>
      <c r="W441" s="39"/>
      <c r="AF441" s="1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s="10" customFormat="1">
      <c r="A442" s="12"/>
      <c r="B442" s="1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V442" s="39"/>
      <c r="W442" s="39"/>
      <c r="AF442" s="1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s="10" customFormat="1">
      <c r="A443" s="12"/>
      <c r="B443" s="1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V443" s="39"/>
      <c r="W443" s="39"/>
      <c r="AF443" s="1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</sheetData>
  <mergeCells count="37"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F3:AF4"/>
    <mergeCell ref="AF12:AF16"/>
    <mergeCell ref="AF9:AF11"/>
    <mergeCell ref="AF22:AF24"/>
    <mergeCell ref="AF30:AF33"/>
    <mergeCell ref="AF18:AF20"/>
    <mergeCell ref="B66:F66"/>
    <mergeCell ref="B67:G67"/>
    <mergeCell ref="AF48:AF51"/>
    <mergeCell ref="A62:F62"/>
    <mergeCell ref="H62:K62"/>
    <mergeCell ref="A65:C65"/>
    <mergeCell ref="AF54:AF56"/>
    <mergeCell ref="A64:K64"/>
    <mergeCell ref="A63:P63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38" fitToWidth="2" fitToHeight="2" pageOrder="overThenDown" orientation="landscape" r:id="rId1"/>
  <rowBreaks count="1" manualBreakCount="1">
    <brk id="25" max="33" man="1"/>
  </rowBreaks>
  <colBreaks count="1" manualBreakCount="1">
    <brk id="1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Логинова Ленара Юлдашевна</cp:lastModifiedBy>
  <cp:lastPrinted>2017-06-05T04:13:35Z</cp:lastPrinted>
  <dcterms:created xsi:type="dcterms:W3CDTF">1996-10-08T23:32:33Z</dcterms:created>
  <dcterms:modified xsi:type="dcterms:W3CDTF">2017-09-14T10:02:11Z</dcterms:modified>
</cp:coreProperties>
</file>