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МП РЖС\"/>
    </mc:Choice>
  </mc:AlternateContent>
  <bookViews>
    <workbookView xWindow="0" yWindow="0" windowWidth="38400" windowHeight="17580"/>
  </bookViews>
  <sheets>
    <sheet name="на 01.10.2025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0" l="1"/>
  <c r="I58" i="10" s="1"/>
  <c r="F58" i="10"/>
  <c r="F57" i="10" s="1"/>
  <c r="E58" i="10"/>
  <c r="D58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E57" i="10"/>
  <c r="D57" i="10"/>
  <c r="AG56" i="10"/>
  <c r="AF56" i="10"/>
  <c r="AE56" i="10"/>
  <c r="AE55" i="10" s="1"/>
  <c r="AD56" i="10"/>
  <c r="AD55" i="10" s="1"/>
  <c r="AC56" i="10"/>
  <c r="AB56" i="10"/>
  <c r="AA56" i="10"/>
  <c r="AA55" i="10" s="1"/>
  <c r="Z56" i="10"/>
  <c r="Z55" i="10" s="1"/>
  <c r="Y56" i="10"/>
  <c r="X56" i="10"/>
  <c r="W56" i="10"/>
  <c r="W55" i="10" s="1"/>
  <c r="V56" i="10"/>
  <c r="V55" i="10" s="1"/>
  <c r="U56" i="10"/>
  <c r="T56" i="10"/>
  <c r="S56" i="10"/>
  <c r="S55" i="10" s="1"/>
  <c r="R56" i="10"/>
  <c r="R55" i="10" s="1"/>
  <c r="Q56" i="10"/>
  <c r="P56" i="10"/>
  <c r="O56" i="10"/>
  <c r="O55" i="10" s="1"/>
  <c r="N56" i="10"/>
  <c r="N55" i="10" s="1"/>
  <c r="M56" i="10"/>
  <c r="L56" i="10"/>
  <c r="K56" i="10"/>
  <c r="K55" i="10" s="1"/>
  <c r="J56" i="10"/>
  <c r="G56" i="10"/>
  <c r="F56" i="10"/>
  <c r="F55" i="10" s="1"/>
  <c r="AG55" i="10"/>
  <c r="AF55" i="10"/>
  <c r="AC55" i="10"/>
  <c r="AB55" i="10"/>
  <c r="Y55" i="10"/>
  <c r="X55" i="10"/>
  <c r="U55" i="10"/>
  <c r="T55" i="10"/>
  <c r="Q55" i="10"/>
  <c r="P55" i="10"/>
  <c r="M55" i="10"/>
  <c r="L55" i="10"/>
  <c r="O54" i="10"/>
  <c r="M54" i="10"/>
  <c r="G54" i="10" s="1"/>
  <c r="E54" i="10"/>
  <c r="E53" i="10" s="1"/>
  <c r="D54" i="10"/>
  <c r="D53" i="10" s="1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O52" i="10"/>
  <c r="O51" i="10" s="1"/>
  <c r="M52" i="10"/>
  <c r="E52" i="10"/>
  <c r="D52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N51" i="10"/>
  <c r="L51" i="10"/>
  <c r="K51" i="10"/>
  <c r="J51" i="10"/>
  <c r="E51" i="10"/>
  <c r="D51" i="10"/>
  <c r="AG50" i="10"/>
  <c r="AF50" i="10"/>
  <c r="AE50" i="10"/>
  <c r="AE49" i="10" s="1"/>
  <c r="AD50" i="10"/>
  <c r="AD49" i="10" s="1"/>
  <c r="AC50" i="10"/>
  <c r="AB50" i="10"/>
  <c r="AA50" i="10"/>
  <c r="AA49" i="10" s="1"/>
  <c r="Z50" i="10"/>
  <c r="Z49" i="10" s="1"/>
  <c r="Y50" i="10"/>
  <c r="X50" i="10"/>
  <c r="W50" i="10"/>
  <c r="W49" i="10" s="1"/>
  <c r="V50" i="10"/>
  <c r="V49" i="10" s="1"/>
  <c r="U50" i="10"/>
  <c r="T50" i="10"/>
  <c r="S50" i="10"/>
  <c r="S49" i="10" s="1"/>
  <c r="R50" i="10"/>
  <c r="R49" i="10" s="1"/>
  <c r="Q50" i="10"/>
  <c r="P50" i="10"/>
  <c r="O50" i="10"/>
  <c r="O49" i="10" s="1"/>
  <c r="N50" i="10"/>
  <c r="N49" i="10" s="1"/>
  <c r="L50" i="10"/>
  <c r="K50" i="10"/>
  <c r="K49" i="10" s="1"/>
  <c r="J50" i="10"/>
  <c r="AG49" i="10"/>
  <c r="AF49" i="10"/>
  <c r="AC49" i="10"/>
  <c r="AB49" i="10"/>
  <c r="Y49" i="10"/>
  <c r="X49" i="10"/>
  <c r="U49" i="10"/>
  <c r="T49" i="10"/>
  <c r="Q49" i="10"/>
  <c r="P49" i="10"/>
  <c r="L49" i="10"/>
  <c r="G47" i="10"/>
  <c r="I47" i="10" s="1"/>
  <c r="F47" i="10"/>
  <c r="E47" i="10"/>
  <c r="D47" i="10"/>
  <c r="G46" i="10"/>
  <c r="F46" i="10" s="1"/>
  <c r="E46" i="10"/>
  <c r="E45" i="10" s="1"/>
  <c r="D46" i="10"/>
  <c r="D45" i="10" s="1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G45" i="10"/>
  <c r="F45" i="10"/>
  <c r="G44" i="10"/>
  <c r="F44" i="10" s="1"/>
  <c r="E44" i="10"/>
  <c r="I44" i="10" s="1"/>
  <c r="D44" i="10"/>
  <c r="H44" i="10" s="1"/>
  <c r="G43" i="10"/>
  <c r="I43" i="10" s="1"/>
  <c r="F43" i="10"/>
  <c r="F42" i="10" s="1"/>
  <c r="E43" i="10"/>
  <c r="D43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D42" i="10" s="1"/>
  <c r="K42" i="10"/>
  <c r="J42" i="10"/>
  <c r="E42" i="10"/>
  <c r="G41" i="10"/>
  <c r="I41" i="10" s="1"/>
  <c r="F41" i="10"/>
  <c r="F40" i="10" s="1"/>
  <c r="E41" i="10"/>
  <c r="D41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E40" i="10"/>
  <c r="D40" i="10"/>
  <c r="G39" i="10"/>
  <c r="I39" i="10" s="1"/>
  <c r="F39" i="10"/>
  <c r="F38" i="10" s="1"/>
  <c r="E39" i="10"/>
  <c r="D39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D38" i="10" s="1"/>
  <c r="K38" i="10"/>
  <c r="J38" i="10"/>
  <c r="E38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G37" i="10"/>
  <c r="F37" i="10"/>
  <c r="AG36" i="10"/>
  <c r="AF36" i="10"/>
  <c r="AE36" i="10"/>
  <c r="AD36" i="10"/>
  <c r="AC36" i="10"/>
  <c r="AB36" i="10"/>
  <c r="AB34" i="10" s="1"/>
  <c r="AA36" i="10"/>
  <c r="Z36" i="10"/>
  <c r="Y36" i="10"/>
  <c r="X36" i="10"/>
  <c r="W36" i="10"/>
  <c r="V36" i="10"/>
  <c r="U36" i="10"/>
  <c r="T36" i="10"/>
  <c r="T34" i="10" s="1"/>
  <c r="S36" i="10"/>
  <c r="R36" i="10"/>
  <c r="Q36" i="10"/>
  <c r="P36" i="10"/>
  <c r="O36" i="10"/>
  <c r="N36" i="10"/>
  <c r="M36" i="10"/>
  <c r="G36" i="10" s="1"/>
  <c r="L36" i="10"/>
  <c r="E36" i="10" s="1"/>
  <c r="K36" i="10"/>
  <c r="J36" i="10"/>
  <c r="D36" i="10"/>
  <c r="H36" i="10" s="1"/>
  <c r="AG35" i="10"/>
  <c r="AF35" i="10"/>
  <c r="AE35" i="10"/>
  <c r="AE34" i="10" s="1"/>
  <c r="AD35" i="10"/>
  <c r="AD34" i="10" s="1"/>
  <c r="AC35" i="10"/>
  <c r="AB35" i="10"/>
  <c r="AA35" i="10"/>
  <c r="AA34" i="10" s="1"/>
  <c r="Z35" i="10"/>
  <c r="Z34" i="10" s="1"/>
  <c r="Y35" i="10"/>
  <c r="X35" i="10"/>
  <c r="W35" i="10"/>
  <c r="W34" i="10" s="1"/>
  <c r="V35" i="10"/>
  <c r="V34" i="10" s="1"/>
  <c r="U35" i="10"/>
  <c r="T35" i="10"/>
  <c r="S35" i="10"/>
  <c r="S34" i="10" s="1"/>
  <c r="R35" i="10"/>
  <c r="R34" i="10" s="1"/>
  <c r="Q35" i="10"/>
  <c r="P35" i="10"/>
  <c r="O35" i="10"/>
  <c r="O34" i="10" s="1"/>
  <c r="N35" i="10"/>
  <c r="N34" i="10" s="1"/>
  <c r="M35" i="10"/>
  <c r="L35" i="10"/>
  <c r="K35" i="10"/>
  <c r="K34" i="10" s="1"/>
  <c r="J35" i="10"/>
  <c r="G35" i="10"/>
  <c r="F35" i="10"/>
  <c r="AG34" i="10"/>
  <c r="AF34" i="10"/>
  <c r="AC34" i="10"/>
  <c r="Y34" i="10"/>
  <c r="X34" i="10"/>
  <c r="U34" i="10"/>
  <c r="Q34" i="10"/>
  <c r="P34" i="10"/>
  <c r="M34" i="10"/>
  <c r="G32" i="10"/>
  <c r="I32" i="10" s="1"/>
  <c r="F32" i="10"/>
  <c r="E32" i="10"/>
  <c r="D32" i="10"/>
  <c r="H31" i="10"/>
  <c r="G31" i="10"/>
  <c r="F31" i="10" s="1"/>
  <c r="E31" i="10"/>
  <c r="E30" i="10" s="1"/>
  <c r="D31" i="10"/>
  <c r="D30" i="10" s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G30" i="10"/>
  <c r="I30" i="10" s="1"/>
  <c r="F30" i="10"/>
  <c r="H29" i="10"/>
  <c r="G29" i="10"/>
  <c r="F29" i="10" s="1"/>
  <c r="E29" i="10"/>
  <c r="I29" i="10" s="1"/>
  <c r="D29" i="10"/>
  <c r="G28" i="10"/>
  <c r="I28" i="10" s="1"/>
  <c r="F28" i="10"/>
  <c r="E28" i="10"/>
  <c r="D28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E27" i="10"/>
  <c r="D27" i="10"/>
  <c r="G26" i="10"/>
  <c r="I26" i="10" s="1"/>
  <c r="F26" i="10"/>
  <c r="E26" i="10"/>
  <c r="D26" i="10"/>
  <c r="G25" i="10"/>
  <c r="F25" i="10" s="1"/>
  <c r="E25" i="10"/>
  <c r="D25" i="10"/>
  <c r="D24" i="10" s="1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G24" i="10"/>
  <c r="F24" i="10"/>
  <c r="AB23" i="10"/>
  <c r="I23" i="10"/>
  <c r="G23" i="10"/>
  <c r="F23" i="10"/>
  <c r="E23" i="10"/>
  <c r="E21" i="10" s="1"/>
  <c r="H22" i="10"/>
  <c r="G22" i="10"/>
  <c r="E22" i="10"/>
  <c r="D22" i="10"/>
  <c r="AG21" i="10"/>
  <c r="AF21" i="10"/>
  <c r="AE21" i="10"/>
  <c r="AD21" i="10"/>
  <c r="AC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AG20" i="10"/>
  <c r="AF20" i="10"/>
  <c r="AF11" i="10" s="1"/>
  <c r="AE20" i="10"/>
  <c r="AE11" i="10" s="1"/>
  <c r="AD20" i="10"/>
  <c r="AC20" i="10"/>
  <c r="AB20" i="10"/>
  <c r="AB11" i="10" s="1"/>
  <c r="AA20" i="10"/>
  <c r="AA11" i="10" s="1"/>
  <c r="Z20" i="10"/>
  <c r="Y20" i="10"/>
  <c r="X20" i="10"/>
  <c r="X11" i="10" s="1"/>
  <c r="W20" i="10"/>
  <c r="W11" i="10" s="1"/>
  <c r="V20" i="10"/>
  <c r="U20" i="10"/>
  <c r="T20" i="10"/>
  <c r="T11" i="10" s="1"/>
  <c r="S20" i="10"/>
  <c r="S11" i="10" s="1"/>
  <c r="R20" i="10"/>
  <c r="Q20" i="10"/>
  <c r="P20" i="10"/>
  <c r="P11" i="10" s="1"/>
  <c r="O20" i="10"/>
  <c r="O11" i="10" s="1"/>
  <c r="N20" i="10"/>
  <c r="M20" i="10"/>
  <c r="L20" i="10"/>
  <c r="K20" i="10"/>
  <c r="K11" i="10" s="1"/>
  <c r="J20" i="10"/>
  <c r="D20" i="10"/>
  <c r="AG19" i="10"/>
  <c r="AF19" i="10"/>
  <c r="AE19" i="10"/>
  <c r="AD19" i="10"/>
  <c r="AD18" i="10" s="1"/>
  <c r="AC19" i="10"/>
  <c r="AB19" i="10"/>
  <c r="AA19" i="10"/>
  <c r="Z19" i="10"/>
  <c r="Z18" i="10" s="1"/>
  <c r="Y19" i="10"/>
  <c r="X19" i="10"/>
  <c r="W19" i="10"/>
  <c r="V19" i="10"/>
  <c r="V18" i="10" s="1"/>
  <c r="U19" i="10"/>
  <c r="U18" i="10" s="1"/>
  <c r="T19" i="10"/>
  <c r="S19" i="10"/>
  <c r="R19" i="10"/>
  <c r="R18" i="10" s="1"/>
  <c r="Q19" i="10"/>
  <c r="Q18" i="10" s="1"/>
  <c r="P19" i="10"/>
  <c r="O19" i="10"/>
  <c r="N19" i="10"/>
  <c r="N18" i="10" s="1"/>
  <c r="M19" i="10"/>
  <c r="L19" i="10"/>
  <c r="K19" i="10"/>
  <c r="J19" i="10"/>
  <c r="J10" i="10" s="1"/>
  <c r="AF18" i="10"/>
  <c r="X18" i="10"/>
  <c r="P18" i="10"/>
  <c r="I16" i="10"/>
  <c r="G16" i="10"/>
  <c r="H16" i="10" s="1"/>
  <c r="F16" i="10"/>
  <c r="E16" i="10"/>
  <c r="D16" i="10"/>
  <c r="H15" i="10"/>
  <c r="G15" i="10"/>
  <c r="E15" i="10"/>
  <c r="D15" i="10"/>
  <c r="I14" i="10"/>
  <c r="G14" i="10"/>
  <c r="H14" i="10" s="1"/>
  <c r="F14" i="10"/>
  <c r="E14" i="10"/>
  <c r="D14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G13" i="10"/>
  <c r="D13" i="10"/>
  <c r="AG11" i="10"/>
  <c r="AD11" i="10"/>
  <c r="AC11" i="10"/>
  <c r="Z11" i="10"/>
  <c r="Y11" i="10"/>
  <c r="V11" i="10"/>
  <c r="U11" i="10"/>
  <c r="R11" i="10"/>
  <c r="Q11" i="10"/>
  <c r="N11" i="10"/>
  <c r="J11" i="10"/>
  <c r="AF10" i="10"/>
  <c r="AE10" i="10"/>
  <c r="AB10" i="10"/>
  <c r="AA10" i="10"/>
  <c r="Z10" i="10"/>
  <c r="Z8" i="10" s="1"/>
  <c r="X10" i="10"/>
  <c r="W10" i="10"/>
  <c r="U10" i="10"/>
  <c r="T10" i="10"/>
  <c r="S10" i="10"/>
  <c r="Q10" i="10"/>
  <c r="P10" i="10"/>
  <c r="O10" i="10"/>
  <c r="M10" i="10"/>
  <c r="L10" i="10"/>
  <c r="K10" i="10"/>
  <c r="AG9" i="10"/>
  <c r="AF9" i="10"/>
  <c r="AF8" i="10" s="1"/>
  <c r="AE9" i="10"/>
  <c r="AE8" i="10" s="1"/>
  <c r="AD9" i="10"/>
  <c r="AC9" i="10"/>
  <c r="AB9" i="10"/>
  <c r="AB8" i="10" s="1"/>
  <c r="AA9" i="10"/>
  <c r="AA8" i="10" s="1"/>
  <c r="Z9" i="10"/>
  <c r="Y9" i="10"/>
  <c r="X9" i="10"/>
  <c r="X8" i="10" s="1"/>
  <c r="W9" i="10"/>
  <c r="W8" i="10" s="1"/>
  <c r="V9" i="10"/>
  <c r="U9" i="10"/>
  <c r="T9" i="10"/>
  <c r="T8" i="10" s="1"/>
  <c r="S9" i="10"/>
  <c r="S8" i="10" s="1"/>
  <c r="R9" i="10"/>
  <c r="Q9" i="10"/>
  <c r="P9" i="10"/>
  <c r="P8" i="10" s="1"/>
  <c r="O9" i="10"/>
  <c r="O8" i="10" s="1"/>
  <c r="N9" i="10"/>
  <c r="M9" i="10"/>
  <c r="L9" i="10"/>
  <c r="K9" i="10"/>
  <c r="K8" i="10" s="1"/>
  <c r="J9" i="10"/>
  <c r="D9" i="10"/>
  <c r="U8" i="10"/>
  <c r="Q8" i="10"/>
  <c r="J8" i="10" l="1"/>
  <c r="G9" i="10"/>
  <c r="R10" i="10"/>
  <c r="R8" i="10" s="1"/>
  <c r="K18" i="10"/>
  <c r="AA18" i="10"/>
  <c r="G20" i="10"/>
  <c r="D23" i="10"/>
  <c r="D21" i="10" s="1"/>
  <c r="AB21" i="10"/>
  <c r="E24" i="10"/>
  <c r="I25" i="10"/>
  <c r="F27" i="10"/>
  <c r="E35" i="10"/>
  <c r="E34" i="10" s="1"/>
  <c r="D35" i="10"/>
  <c r="J34" i="10"/>
  <c r="E37" i="10"/>
  <c r="I37" i="10" s="1"/>
  <c r="D37" i="10"/>
  <c r="H37" i="10" s="1"/>
  <c r="M50" i="10"/>
  <c r="G52" i="10"/>
  <c r="M51" i="10"/>
  <c r="E56" i="10"/>
  <c r="E55" i="10" s="1"/>
  <c r="D56" i="10"/>
  <c r="D55" i="10" s="1"/>
  <c r="J55" i="10"/>
  <c r="D19" i="10"/>
  <c r="D18" i="10" s="1"/>
  <c r="J18" i="10"/>
  <c r="L11" i="10"/>
  <c r="L8" i="10" s="1"/>
  <c r="E20" i="10"/>
  <c r="E18" i="10" s="1"/>
  <c r="E9" i="10"/>
  <c r="E13" i="10"/>
  <c r="I13" i="10" s="1"/>
  <c r="L18" i="10"/>
  <c r="T18" i="10"/>
  <c r="AB18" i="10"/>
  <c r="F36" i="10"/>
  <c r="F34" i="10" s="1"/>
  <c r="I36" i="10"/>
  <c r="E50" i="10"/>
  <c r="E49" i="10" s="1"/>
  <c r="D50" i="10"/>
  <c r="D49" i="10" s="1"/>
  <c r="J49" i="10"/>
  <c r="H54" i="10"/>
  <c r="N10" i="10"/>
  <c r="N8" i="10" s="1"/>
  <c r="V10" i="10"/>
  <c r="V8" i="10" s="1"/>
  <c r="S18" i="10"/>
  <c r="E19" i="10"/>
  <c r="AD10" i="10"/>
  <c r="AD8" i="10" s="1"/>
  <c r="H13" i="10"/>
  <c r="F15" i="10"/>
  <c r="F13" i="10" s="1"/>
  <c r="I15" i="10"/>
  <c r="O18" i="10"/>
  <c r="W18" i="10"/>
  <c r="AE18" i="10"/>
  <c r="G19" i="10"/>
  <c r="M18" i="10"/>
  <c r="Y18" i="10"/>
  <c r="Y10" i="10"/>
  <c r="Y8" i="10" s="1"/>
  <c r="AC18" i="10"/>
  <c r="AC10" i="10"/>
  <c r="AC8" i="10" s="1"/>
  <c r="AG18" i="10"/>
  <c r="AG10" i="10"/>
  <c r="AG8" i="10" s="1"/>
  <c r="F22" i="10"/>
  <c r="F21" i="10" s="1"/>
  <c r="I22" i="10"/>
  <c r="G21" i="10"/>
  <c r="H23" i="10"/>
  <c r="I24" i="10"/>
  <c r="H24" i="10"/>
  <c r="H25" i="10"/>
  <c r="L34" i="10"/>
  <c r="I45" i="10"/>
  <c r="H46" i="10"/>
  <c r="F54" i="10"/>
  <c r="F53" i="10" s="1"/>
  <c r="I54" i="10"/>
  <c r="G53" i="10"/>
  <c r="I31" i="10"/>
  <c r="I46" i="10"/>
  <c r="H26" i="10"/>
  <c r="H28" i="10"/>
  <c r="H30" i="10"/>
  <c r="H32" i="10"/>
  <c r="H35" i="10"/>
  <c r="H39" i="10"/>
  <c r="H41" i="10"/>
  <c r="H43" i="10"/>
  <c r="H45" i="10"/>
  <c r="H47" i="10"/>
  <c r="H56" i="10"/>
  <c r="H58" i="10"/>
  <c r="G27" i="10"/>
  <c r="G34" i="10"/>
  <c r="G38" i="10"/>
  <c r="G40" i="10"/>
  <c r="G42" i="10"/>
  <c r="G55" i="10"/>
  <c r="G57" i="10"/>
  <c r="E10" i="10" l="1"/>
  <c r="I34" i="10"/>
  <c r="H34" i="10"/>
  <c r="F9" i="10"/>
  <c r="I9" i="10"/>
  <c r="H9" i="10"/>
  <c r="I27" i="10"/>
  <c r="H27" i="10"/>
  <c r="I53" i="10"/>
  <c r="H53" i="10"/>
  <c r="I40" i="10"/>
  <c r="H40" i="10"/>
  <c r="H19" i="10"/>
  <c r="I19" i="10"/>
  <c r="F19" i="10"/>
  <c r="I56" i="10"/>
  <c r="I52" i="10"/>
  <c r="G51" i="10"/>
  <c r="H52" i="10"/>
  <c r="F52" i="10"/>
  <c r="F51" i="10" s="1"/>
  <c r="D34" i="10"/>
  <c r="F20" i="10"/>
  <c r="I20" i="10"/>
  <c r="G18" i="10"/>
  <c r="H20" i="10"/>
  <c r="G10" i="10"/>
  <c r="D10" i="10"/>
  <c r="D8" i="10" s="1"/>
  <c r="I55" i="10"/>
  <c r="H55" i="10"/>
  <c r="H21" i="10"/>
  <c r="I21" i="10"/>
  <c r="I42" i="10"/>
  <c r="H42" i="10"/>
  <c r="I57" i="10"/>
  <c r="H57" i="10"/>
  <c r="I38" i="10"/>
  <c r="H38" i="10"/>
  <c r="E11" i="10"/>
  <c r="E8" i="10" s="1"/>
  <c r="D11" i="10"/>
  <c r="G50" i="10"/>
  <c r="M49" i="10"/>
  <c r="M11" i="10"/>
  <c r="I35" i="10"/>
  <c r="M8" i="10" l="1"/>
  <c r="G11" i="10"/>
  <c r="H10" i="10"/>
  <c r="F10" i="10"/>
  <c r="I10" i="10"/>
  <c r="F18" i="10"/>
  <c r="I51" i="10"/>
  <c r="H51" i="10"/>
  <c r="I50" i="10"/>
  <c r="G49" i="10"/>
  <c r="H50" i="10"/>
  <c r="F50" i="10"/>
  <c r="F49" i="10" s="1"/>
  <c r="G8" i="10"/>
  <c r="I18" i="10"/>
  <c r="H18" i="10"/>
  <c r="I49" i="10" l="1"/>
  <c r="H49" i="10"/>
  <c r="H8" i="10"/>
  <c r="I8" i="10"/>
  <c r="H11" i="10"/>
  <c r="F11" i="10"/>
  <c r="F8" i="10" s="1"/>
  <c r="I11" i="10"/>
</calcChain>
</file>

<file path=xl/sharedStrings.xml><?xml version="1.0" encoding="utf-8"?>
<sst xmlns="http://schemas.openxmlformats.org/spreadsheetml/2006/main" count="133" uniqueCount="67">
  <si>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</si>
  <si>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</si>
  <si>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</si>
  <si>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</si>
  <si>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</si>
  <si>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</si>
  <si>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</si>
  <si>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</si>
  <si>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</si>
  <si>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</si>
  <si>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</si>
  <si>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</si>
  <si>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</si>
  <si>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</si>
  <si>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</si>
  <si>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</si>
  <si>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</si>
  <si>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</si>
  <si>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</si>
  <si>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</si>
  <si>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</si>
  <si>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</si>
  <si>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</si>
  <si>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</si>
  <si>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</si>
  <si>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</si>
  <si>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</si>
  <si>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</si>
  <si>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</si>
  <si>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</si>
  <si>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</si>
  <si>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</si>
  <si>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</si>
  <si>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</si>
  <si>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</si>
  <si>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</si>
  <si>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</si>
  <si>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</si>
  <si>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</si>
  <si>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</si>
  <si>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</si>
  <si>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</si>
  <si>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</si>
  <si>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</si>
  <si>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</si>
  <si>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</si>
  <si>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</si>
  <si>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</si>
  <si>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</si>
  <si>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</si>
  <si>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</si>
  <si>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</si>
  <si>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</si>
  <si>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</si>
  <si>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</si>
  <si>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командировок, переноса отпусков муниципальных служащих, выплатой разницы в должностных окладах при замещении начальника управления по жилищной политике Администрации города Когалыма.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</si>
  <si>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577,22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577,22  тыс.рублей
-срок выполнения работ 30.04.2025;
-работы выполнены и оплачены в полном объеме.
4. Размещен электронный аукцион извещение № 0187300013725000192 от 01.08.2025 на снос дома по адресу г Когалым, ул Фестивальная д. 13.
4. Заключение иных контрактов на остаток плановых ассигнований планируется в сентябре-октябре 2025 после судебных разбирательств по выселению жильцов из аварийного и непригодного жилья</t>
    </r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</si>
  <si>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</si>
  <si>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</si>
  <si>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31.08.2025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</si>
  <si>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</si>
  <si>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"Улучшены жилищные условия ветеранов Великой Отечественной войны"</t>
  </si>
  <si>
    <r>
      <t xml:space="preserve">УпоЖП:
</t>
    </r>
    <r>
      <rPr>
        <sz val="12"/>
        <rFont val="Times New Roman"/>
        <family val="1"/>
        <charset val="204"/>
      </rPr>
      <t>В 2025 году участником мероприятия признан 1 участник ВОВ (член семьи умершего ветерана ВОВ), которому выдано гарантийное письмо. По состоянию на 31.08.2025 участник мероприятия находится в стадии поиска жилья для приобретения.</t>
    </r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</si>
  <si>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/>
    </r>
  </si>
  <si>
    <r>
      <t xml:space="preserve">УпоЖП:
</t>
    </r>
    <r>
      <rPr>
        <sz val="12"/>
        <rFont val="Times New Roman"/>
        <family val="1"/>
        <charset val="204"/>
      </rPr>
      <t xml:space="preserve"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
По состоянию на 31.08.2025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 </t>
    </r>
  </si>
  <si>
    <r>
      <rPr>
        <b/>
        <sz val="12"/>
        <rFont val="Times New Roman"/>
        <family val="1"/>
        <charset val="204"/>
      </rPr>
      <t>КУМИ</t>
    </r>
    <r>
      <rPr>
        <sz val="12"/>
        <rFont val="Times New Roman"/>
        <family val="1"/>
        <charset val="204"/>
      </rPr>
      <t xml:space="preserve">
 По состоянию на отчетную дату: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  в сумме 500,0 тыс.руб.;
- приобретено 6 жилых помещений общей площадью 200,2 кв.м на сумму 21 145,645 тыс.руб. </t>
    </r>
  </si>
  <si>
    <r>
      <t xml:space="preserve">УпоЖП:
</t>
    </r>
    <r>
      <rPr>
        <sz val="12"/>
        <rFont val="Times New Roman"/>
        <family val="1"/>
        <charset val="204"/>
      </rPr>
      <t>04.06.2025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дополнительное соглашение о предоставлении субсидии на 2025 год.  8 участникам СВО предоставлены субсидии по итогам приобретения жилых помещений в собственность; по 2 участникам заявки на предоставление субсидии на согласовании в Депстрое ХМАО - Югры; 1 - отказано в предоставлении субсидии по причине приобретения жилья, не соотвествующего условиям мероприятия. Отклонение факта от плановых значений вызвано более длительным процессом перечисления средств,  запланированных на предыдущий месяц.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</si>
</sst>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11" fillId="0" borderId="0" xfId="1" applyFont="1" applyProtection="1"/>
    <xf numFmtId="0" fontId="8" fillId="0" borderId="5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top" wrapText="1"/>
    </xf>
    <xf numFmtId="0" fontId="4" fillId="0" borderId="9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3" borderId="5" xfId="1" applyFont="1" applyFill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60" zoomScaleNormal="60" workbookViewId="0">
      <selection activeCell="M26" sqref="M26"/>
    </sheetView>
  </sheetViews>
  <sheetFormatPr defaultColWidth="9.140625" defaultRowHeight="15" x14ac:dyDescent="0.25"/>
  <cols>
    <col min="1" max="1" width="6.570312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1.5703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1.5703125" style="54" customWidth="1"/>
    <col min="24" max="24" width="13.5703125" style="54" customWidth="1"/>
    <col min="25" max="25" width="11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ht="20.25" x14ac:dyDescent="0.25">
      <c r="B1" s="54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56"/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56"/>
      <c r="C3" s="107" t="s">
        <v>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89" t="s">
        <v>3</v>
      </c>
      <c r="B4" s="108" t="s">
        <v>4</v>
      </c>
      <c r="C4" s="108" t="s">
        <v>5</v>
      </c>
      <c r="D4" s="111" t="s">
        <v>6</v>
      </c>
      <c r="E4" s="111" t="s">
        <v>6</v>
      </c>
      <c r="F4" s="111" t="s">
        <v>7</v>
      </c>
      <c r="G4" s="111" t="s">
        <v>8</v>
      </c>
      <c r="H4" s="95" t="s">
        <v>9</v>
      </c>
      <c r="I4" s="96"/>
      <c r="J4" s="95" t="s">
        <v>10</v>
      </c>
      <c r="K4" s="96"/>
      <c r="L4" s="95" t="s">
        <v>11</v>
      </c>
      <c r="M4" s="96"/>
      <c r="N4" s="95" t="s">
        <v>12</v>
      </c>
      <c r="O4" s="96"/>
      <c r="P4" s="95" t="s">
        <v>13</v>
      </c>
      <c r="Q4" s="96"/>
      <c r="R4" s="95" t="s">
        <v>14</v>
      </c>
      <c r="S4" s="96"/>
      <c r="T4" s="95" t="s">
        <v>15</v>
      </c>
      <c r="U4" s="96"/>
      <c r="V4" s="95" t="s">
        <v>16</v>
      </c>
      <c r="W4" s="96"/>
      <c r="X4" s="95" t="s">
        <v>17</v>
      </c>
      <c r="Y4" s="96"/>
      <c r="Z4" s="95" t="s">
        <v>18</v>
      </c>
      <c r="AA4" s="96"/>
      <c r="AB4" s="95" t="s">
        <v>19</v>
      </c>
      <c r="AC4" s="96"/>
      <c r="AD4" s="95" t="s">
        <v>20</v>
      </c>
      <c r="AE4" s="96"/>
      <c r="AF4" s="95" t="s">
        <v>21</v>
      </c>
      <c r="AG4" s="96"/>
      <c r="AH4" s="73" t="s">
        <v>22</v>
      </c>
    </row>
    <row r="5" spans="1:35" s="1" customFormat="1" ht="39" customHeight="1" x14ac:dyDescent="0.25">
      <c r="A5" s="90"/>
      <c r="B5" s="109"/>
      <c r="C5" s="109"/>
      <c r="D5" s="112"/>
      <c r="E5" s="112"/>
      <c r="F5" s="112"/>
      <c r="G5" s="112"/>
      <c r="H5" s="97"/>
      <c r="I5" s="98"/>
      <c r="J5" s="97"/>
      <c r="K5" s="98"/>
      <c r="L5" s="97"/>
      <c r="M5" s="98"/>
      <c r="N5" s="97"/>
      <c r="O5" s="98"/>
      <c r="P5" s="97"/>
      <c r="Q5" s="98"/>
      <c r="R5" s="97"/>
      <c r="S5" s="98"/>
      <c r="T5" s="97"/>
      <c r="U5" s="98"/>
      <c r="V5" s="97"/>
      <c r="W5" s="98"/>
      <c r="X5" s="97"/>
      <c r="Y5" s="98"/>
      <c r="Z5" s="97"/>
      <c r="AA5" s="98"/>
      <c r="AB5" s="97"/>
      <c r="AC5" s="98"/>
      <c r="AD5" s="97"/>
      <c r="AE5" s="98"/>
      <c r="AF5" s="97"/>
      <c r="AG5" s="98"/>
      <c r="AH5" s="74"/>
    </row>
    <row r="6" spans="1:35" s="1" customFormat="1" ht="63" x14ac:dyDescent="0.25">
      <c r="A6" s="91"/>
      <c r="B6" s="110"/>
      <c r="C6" s="110"/>
      <c r="D6" s="12">
        <v>2025</v>
      </c>
      <c r="E6" s="13">
        <v>45931</v>
      </c>
      <c r="F6" s="13">
        <v>45931</v>
      </c>
      <c r="G6" s="13">
        <v>45931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75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99"/>
      <c r="B8" s="102" t="s">
        <v>27</v>
      </c>
      <c r="C8" s="17" t="s">
        <v>28</v>
      </c>
      <c r="D8" s="18">
        <f>D9+D10+D11</f>
        <v>239122.326</v>
      </c>
      <c r="E8" s="18">
        <f t="shared" ref="E8:G8" si="0">E9+E10+E11</f>
        <v>167676.56899999999</v>
      </c>
      <c r="F8" s="18">
        <f t="shared" si="0"/>
        <v>152995.15600000002</v>
      </c>
      <c r="G8" s="18">
        <f t="shared" si="0"/>
        <v>152995.15600000002</v>
      </c>
      <c r="H8" s="18">
        <f>IFERROR(G8/D8*100,0)</f>
        <v>63.981962102526559</v>
      </c>
      <c r="I8" s="18">
        <f>IFERROR(G8/E8*100,0)</f>
        <v>91.244207173633214</v>
      </c>
      <c r="J8" s="19">
        <f>J9+J10+J11</f>
        <v>11099.454</v>
      </c>
      <c r="K8" s="19">
        <f t="shared" ref="K8:AG8" si="1">K9+K10+K11</f>
        <v>8031.0300000000007</v>
      </c>
      <c r="L8" s="19">
        <f t="shared" si="1"/>
        <v>22542.92</v>
      </c>
      <c r="M8" s="19">
        <f t="shared" si="1"/>
        <v>22853.97</v>
      </c>
      <c r="N8" s="19">
        <f t="shared" si="1"/>
        <v>7164.6900000000005</v>
      </c>
      <c r="O8" s="19">
        <f t="shared" si="1"/>
        <v>7154.33</v>
      </c>
      <c r="P8" s="19">
        <f t="shared" si="1"/>
        <v>19346.050999999999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14902.3</v>
      </c>
      <c r="U8" s="19">
        <f t="shared" si="1"/>
        <v>13635.006000000001</v>
      </c>
      <c r="V8" s="19">
        <f t="shared" si="1"/>
        <v>51243.245999999999</v>
      </c>
      <c r="W8" s="19">
        <f t="shared" si="1"/>
        <v>46126.99</v>
      </c>
      <c r="X8" s="19">
        <f t="shared" si="1"/>
        <v>21012.974000000002</v>
      </c>
      <c r="Y8" s="19">
        <f t="shared" si="1"/>
        <v>14147.14</v>
      </c>
      <c r="Z8" s="19">
        <f t="shared" si="1"/>
        <v>11960.080000000002</v>
      </c>
      <c r="AA8" s="19">
        <f t="shared" si="1"/>
        <v>22491.11</v>
      </c>
      <c r="AB8" s="19">
        <f t="shared" si="1"/>
        <v>22130.767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41157.25</v>
      </c>
      <c r="AG8" s="19">
        <f t="shared" si="1"/>
        <v>0</v>
      </c>
      <c r="AH8" s="64"/>
    </row>
    <row r="9" spans="1:35" s="23" customFormat="1" ht="31.5" x14ac:dyDescent="0.25">
      <c r="A9" s="100"/>
      <c r="B9" s="103"/>
      <c r="C9" s="21" t="s">
        <v>29</v>
      </c>
      <c r="D9" s="22">
        <f>J9+L9+N9+P9+R9+T9+V9+X9+Z9+AB9+AD9+AF9</f>
        <v>9051.3100000000013</v>
      </c>
      <c r="E9" s="22">
        <f>J9+L9+N9+P9+R9+T9+V9+X9+Z9</f>
        <v>409.94</v>
      </c>
      <c r="F9" s="22">
        <f>G9</f>
        <v>409.94</v>
      </c>
      <c r="G9" s="22">
        <f>K9+M9+O9+Q9+S9+U9+W9+Y9+AA9+AC9+AE9+AG9</f>
        <v>409.94</v>
      </c>
      <c r="H9" s="22">
        <f t="shared" ref="H9" si="2">IFERROR(G9/D9*100,0)</f>
        <v>4.5290681680331346</v>
      </c>
      <c r="I9" s="22">
        <f t="shared" ref="I9" si="3">IFERROR(G9/E9*100,0)</f>
        <v>100</v>
      </c>
      <c r="J9" s="22">
        <f>J14+J35</f>
        <v>0</v>
      </c>
      <c r="K9" s="22">
        <f t="shared" ref="K9:AG9" si="4">K14+K35</f>
        <v>0</v>
      </c>
      <c r="L9" s="22">
        <f t="shared" si="4"/>
        <v>204.97</v>
      </c>
      <c r="M9" s="22">
        <f t="shared" si="4"/>
        <v>204.97</v>
      </c>
      <c r="N9" s="22">
        <f t="shared" si="4"/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204.97</v>
      </c>
      <c r="U9" s="22">
        <f t="shared" si="4"/>
        <v>204.97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8641.3700000000008</v>
      </c>
      <c r="AG9" s="22">
        <f t="shared" si="4"/>
        <v>0</v>
      </c>
      <c r="AH9" s="105"/>
    </row>
    <row r="10" spans="1:35" s="23" customFormat="1" ht="47.25" x14ac:dyDescent="0.25">
      <c r="A10" s="100"/>
      <c r="B10" s="103"/>
      <c r="C10" s="21" t="s">
        <v>30</v>
      </c>
      <c r="D10" s="22">
        <f t="shared" ref="D10:D11" si="5">J10+L10+N10+P10+R10+T10+V10+X10+Z10+AB10+AD10+AF10</f>
        <v>95868.51999999999</v>
      </c>
      <c r="E10" s="22">
        <f t="shared" ref="E10:E11" si="6">J10+L10+N10+P10+R10+T10+V10+X10+Z10</f>
        <v>66792.12</v>
      </c>
      <c r="F10" s="22">
        <f t="shared" ref="F10:F11" si="7">G10</f>
        <v>59795.64</v>
      </c>
      <c r="G10" s="22">
        <f t="shared" ref="G10:G11" si="8">K10+M10+O10+Q10+S10+U10+W10+Y10+AA10+AC10+AE10+AG10</f>
        <v>59795.64</v>
      </c>
      <c r="H10" s="22">
        <f>IFERROR(G10/D10*100,0)</f>
        <v>62.372549404121401</v>
      </c>
      <c r="I10" s="22">
        <f>IFERROR(G10/E10*100,0)</f>
        <v>89.524991870298479</v>
      </c>
      <c r="J10" s="22">
        <f>J15+J19+J36</f>
        <v>455</v>
      </c>
      <c r="K10" s="22">
        <f t="shared" ref="K10:AG10" si="9">K15+K19+K36</f>
        <v>0</v>
      </c>
      <c r="L10" s="22">
        <f t="shared" si="9"/>
        <v>3261.82</v>
      </c>
      <c r="M10" s="22">
        <f t="shared" si="9"/>
        <v>3716.82</v>
      </c>
      <c r="N10" s="22">
        <f t="shared" si="9"/>
        <v>2.1</v>
      </c>
      <c r="O10" s="22">
        <f t="shared" si="9"/>
        <v>2.1</v>
      </c>
      <c r="P10" s="22">
        <f t="shared" si="9"/>
        <v>8869</v>
      </c>
      <c r="Q10" s="22">
        <f t="shared" si="9"/>
        <v>1976.98</v>
      </c>
      <c r="R10" s="22">
        <f t="shared" si="9"/>
        <v>0</v>
      </c>
      <c r="S10" s="22">
        <f t="shared" si="9"/>
        <v>0</v>
      </c>
      <c r="T10" s="22">
        <f t="shared" si="9"/>
        <v>3261.82</v>
      </c>
      <c r="U10" s="22">
        <f t="shared" si="9"/>
        <v>3261.82</v>
      </c>
      <c r="V10" s="22">
        <f t="shared" si="9"/>
        <v>37359.17</v>
      </c>
      <c r="W10" s="22">
        <f t="shared" si="9"/>
        <v>33957.5</v>
      </c>
      <c r="X10" s="22">
        <f t="shared" si="9"/>
        <v>10474.41</v>
      </c>
      <c r="Y10" s="22">
        <f t="shared" si="9"/>
        <v>5858.33</v>
      </c>
      <c r="Z10" s="22">
        <f t="shared" si="9"/>
        <v>3108.8</v>
      </c>
      <c r="AA10" s="22">
        <f t="shared" si="9"/>
        <v>11022.09</v>
      </c>
      <c r="AB10" s="22">
        <f t="shared" si="9"/>
        <v>10515.19</v>
      </c>
      <c r="AC10" s="22">
        <f t="shared" si="9"/>
        <v>0</v>
      </c>
      <c r="AD10" s="22">
        <f t="shared" si="9"/>
        <v>0</v>
      </c>
      <c r="AE10" s="22">
        <f t="shared" si="9"/>
        <v>0</v>
      </c>
      <c r="AF10" s="22">
        <f t="shared" si="9"/>
        <v>18561.21</v>
      </c>
      <c r="AG10" s="22">
        <f t="shared" si="9"/>
        <v>0</v>
      </c>
      <c r="AH10" s="105"/>
    </row>
    <row r="11" spans="1:35" s="23" customFormat="1" ht="31.5" x14ac:dyDescent="0.25">
      <c r="A11" s="101"/>
      <c r="B11" s="104"/>
      <c r="C11" s="21" t="s">
        <v>31</v>
      </c>
      <c r="D11" s="22">
        <f t="shared" si="5"/>
        <v>134202.49600000001</v>
      </c>
      <c r="E11" s="22">
        <f t="shared" si="6"/>
        <v>100474.50899999999</v>
      </c>
      <c r="F11" s="22">
        <f t="shared" si="7"/>
        <v>92789.576000000015</v>
      </c>
      <c r="G11" s="22">
        <f t="shared" si="8"/>
        <v>92789.576000000015</v>
      </c>
      <c r="H11" s="22">
        <f>IFERROR(G11/D11*100,0)</f>
        <v>69.141468128878913</v>
      </c>
      <c r="I11" s="22">
        <f>IFERROR(G11/E11*100,0)</f>
        <v>92.351360482886278</v>
      </c>
      <c r="J11" s="22">
        <f>J16+J20+J50+J56+J44</f>
        <v>10644.454</v>
      </c>
      <c r="K11" s="22">
        <f t="shared" ref="K11:AG11" si="10">K16+K20+K50+K56+K44</f>
        <v>8031.0300000000007</v>
      </c>
      <c r="L11" s="22">
        <f t="shared" si="10"/>
        <v>19076.129999999997</v>
      </c>
      <c r="M11" s="22">
        <f t="shared" si="10"/>
        <v>18932.18</v>
      </c>
      <c r="N11" s="22">
        <f t="shared" si="10"/>
        <v>7162.59</v>
      </c>
      <c r="O11" s="22">
        <f t="shared" si="10"/>
        <v>7152.23</v>
      </c>
      <c r="P11" s="22">
        <f t="shared" si="10"/>
        <v>10477.050999999999</v>
      </c>
      <c r="Q11" s="22">
        <f t="shared" si="10"/>
        <v>8884.27</v>
      </c>
      <c r="R11" s="22">
        <f t="shared" si="10"/>
        <v>8404.8539999999994</v>
      </c>
      <c r="S11" s="22">
        <f t="shared" si="10"/>
        <v>7694.33</v>
      </c>
      <c r="T11" s="22">
        <f t="shared" si="10"/>
        <v>11435.51</v>
      </c>
      <c r="U11" s="22">
        <f t="shared" si="10"/>
        <v>10168.216</v>
      </c>
      <c r="V11" s="22">
        <f t="shared" si="10"/>
        <v>13884.076000000001</v>
      </c>
      <c r="W11" s="22">
        <f t="shared" si="10"/>
        <v>12169.49</v>
      </c>
      <c r="X11" s="22">
        <f t="shared" si="10"/>
        <v>10538.564</v>
      </c>
      <c r="Y11" s="22">
        <f t="shared" si="10"/>
        <v>8288.81</v>
      </c>
      <c r="Z11" s="22">
        <f t="shared" si="10"/>
        <v>8851.2800000000007</v>
      </c>
      <c r="AA11" s="22">
        <f t="shared" si="10"/>
        <v>11469.02</v>
      </c>
      <c r="AB11" s="22">
        <f t="shared" si="10"/>
        <v>11615.576999999999</v>
      </c>
      <c r="AC11" s="22">
        <f t="shared" si="10"/>
        <v>0</v>
      </c>
      <c r="AD11" s="22">
        <f t="shared" si="10"/>
        <v>8157.74</v>
      </c>
      <c r="AE11" s="22">
        <f t="shared" si="10"/>
        <v>0</v>
      </c>
      <c r="AF11" s="22">
        <f t="shared" si="10"/>
        <v>13954.670000000002</v>
      </c>
      <c r="AG11" s="22">
        <f t="shared" si="10"/>
        <v>0</v>
      </c>
      <c r="AH11" s="65"/>
    </row>
    <row r="12" spans="1:35" s="26" customFormat="1" ht="15.75" x14ac:dyDescent="0.25">
      <c r="A12" s="24"/>
      <c r="B12" s="79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5"/>
    </row>
    <row r="13" spans="1:35" s="30" customFormat="1" ht="15.75" x14ac:dyDescent="0.25">
      <c r="A13" s="60" t="s">
        <v>33</v>
      </c>
      <c r="B13" s="62" t="s">
        <v>34</v>
      </c>
      <c r="C13" s="27" t="s">
        <v>28</v>
      </c>
      <c r="D13" s="28">
        <f>D15+D16+D14</f>
        <v>8971.39</v>
      </c>
      <c r="E13" s="28">
        <f t="shared" ref="E13:AG13" si="11">E15+E16+E14</f>
        <v>7298.54</v>
      </c>
      <c r="F13" s="28">
        <f t="shared" si="11"/>
        <v>7298.54</v>
      </c>
      <c r="G13" s="28">
        <f t="shared" si="11"/>
        <v>7298.54</v>
      </c>
      <c r="H13" s="28">
        <f t="shared" ref="H13:H45" si="12">IFERROR(G13/D13*100,0)</f>
        <v>81.353502634485849</v>
      </c>
      <c r="I13" s="28">
        <f t="shared" ref="I13:I45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3649.27</v>
      </c>
      <c r="U13" s="28">
        <f t="shared" si="11"/>
        <v>3649.27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1672.8500000000001</v>
      </c>
      <c r="AG13" s="28">
        <f t="shared" si="11"/>
        <v>0</v>
      </c>
      <c r="AH13" s="87" t="s">
        <v>64</v>
      </c>
      <c r="AI13" s="29"/>
    </row>
    <row r="14" spans="1:35" s="30" customFormat="1" ht="31.5" x14ac:dyDescent="0.25">
      <c r="A14" s="92"/>
      <c r="B14" s="85"/>
      <c r="C14" s="59" t="s">
        <v>29</v>
      </c>
      <c r="D14" s="31">
        <f>SUM(J14,L14,N14,P14,R14,T14,V14,X14,Z14,AB14,AD14,AF14)</f>
        <v>503.89</v>
      </c>
      <c r="E14" s="31">
        <f>J14+L14+N14+P14+R14+T14+V14+X14+Z14</f>
        <v>409.94</v>
      </c>
      <c r="F14" s="31">
        <f>G14</f>
        <v>409.94</v>
      </c>
      <c r="G14" s="31">
        <f>SUM(K14,M14,O14,Q14,S14,U14,W14,Y14,AA14,AC14,AE14,AG14)</f>
        <v>409.94</v>
      </c>
      <c r="H14" s="31">
        <f t="shared" si="12"/>
        <v>81.355057651471554</v>
      </c>
      <c r="I14" s="31">
        <f t="shared" si="13"/>
        <v>100</v>
      </c>
      <c r="J14" s="31">
        <v>0</v>
      </c>
      <c r="K14" s="31">
        <v>0</v>
      </c>
      <c r="L14" s="31">
        <v>204.97</v>
      </c>
      <c r="M14" s="31">
        <v>204.97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204.97</v>
      </c>
      <c r="U14" s="31">
        <v>204.97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93.95</v>
      </c>
      <c r="AG14" s="31">
        <v>0</v>
      </c>
      <c r="AH14" s="94"/>
      <c r="AI14" s="29"/>
    </row>
    <row r="15" spans="1:35" s="30" customFormat="1" ht="47.25" x14ac:dyDescent="0.25">
      <c r="A15" s="92"/>
      <c r="B15" s="85"/>
      <c r="C15" s="59" t="s">
        <v>30</v>
      </c>
      <c r="D15" s="31">
        <f>SUM(J15,L15,N15,P15,R15,T15,V15,X15,Z15,AB15,AD15,AF15)</f>
        <v>8018.89</v>
      </c>
      <c r="E15" s="31">
        <f t="shared" ref="E15:E16" si="14">J15+L15+N15+P15+R15+T15+V15+X15+Z15</f>
        <v>6523.64</v>
      </c>
      <c r="F15" s="31">
        <f>G15</f>
        <v>6523.64</v>
      </c>
      <c r="G15" s="31">
        <f>SUM(K15,M15,O15,Q15,S15,U15,W15,Y15,AA15,AC15,AE15,AG15)</f>
        <v>6523.64</v>
      </c>
      <c r="H15" s="31">
        <f t="shared" si="12"/>
        <v>81.353404274157654</v>
      </c>
      <c r="I15" s="31">
        <f t="shared" si="13"/>
        <v>100</v>
      </c>
      <c r="J15" s="32">
        <v>0</v>
      </c>
      <c r="K15" s="32">
        <v>0</v>
      </c>
      <c r="L15" s="32">
        <v>3261.82</v>
      </c>
      <c r="M15" s="32">
        <v>3261.82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3261.82</v>
      </c>
      <c r="U15" s="32">
        <v>3261.82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1495.25</v>
      </c>
      <c r="AG15" s="32">
        <v>0</v>
      </c>
      <c r="AH15" s="94"/>
      <c r="AI15" s="29"/>
    </row>
    <row r="16" spans="1:35" s="35" customFormat="1" ht="31.5" x14ac:dyDescent="0.25">
      <c r="A16" s="61"/>
      <c r="B16" s="63"/>
      <c r="C16" s="59" t="s">
        <v>31</v>
      </c>
      <c r="D16" s="31">
        <f>SUM(J16,L16,N16,P16,R16,T16,V16,X16,Z16,AB16,AD16,AF16)</f>
        <v>448.61</v>
      </c>
      <c r="E16" s="31">
        <f t="shared" si="14"/>
        <v>364.96</v>
      </c>
      <c r="F16" s="31">
        <f>G16</f>
        <v>364.96</v>
      </c>
      <c r="G16" s="31">
        <f>SUM(K16,M16,O16,Q16,S16,U16,W16,Y16,AA16,AC16,AE16,AG16)</f>
        <v>364.96</v>
      </c>
      <c r="H16" s="31">
        <f t="shared" si="12"/>
        <v>81.353514188270424</v>
      </c>
      <c r="I16" s="31">
        <f t="shared" si="13"/>
        <v>100</v>
      </c>
      <c r="J16" s="33">
        <v>0</v>
      </c>
      <c r="K16" s="33">
        <v>0</v>
      </c>
      <c r="L16" s="33">
        <v>182.48</v>
      </c>
      <c r="M16" s="33">
        <v>182.48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182.48</v>
      </c>
      <c r="U16" s="33">
        <v>182.48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83.65</v>
      </c>
      <c r="AG16" s="33">
        <v>0</v>
      </c>
      <c r="AH16" s="88"/>
      <c r="AI16" s="34"/>
    </row>
    <row r="17" spans="1:35" s="35" customFormat="1" ht="21" x14ac:dyDescent="0.25">
      <c r="A17" s="57"/>
      <c r="B17" s="79" t="s">
        <v>35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1"/>
      <c r="AH17" s="36"/>
      <c r="AI17" s="34"/>
    </row>
    <row r="18" spans="1:35" s="35" customFormat="1" ht="21" x14ac:dyDescent="0.25">
      <c r="A18" s="82" t="s">
        <v>36</v>
      </c>
      <c r="B18" s="62" t="s">
        <v>37</v>
      </c>
      <c r="C18" s="27" t="s">
        <v>28</v>
      </c>
      <c r="D18" s="28">
        <f>D20+D19</f>
        <v>106016.91</v>
      </c>
      <c r="E18" s="28">
        <f t="shared" ref="E18:G18" si="15">E20+E19</f>
        <v>74267.89</v>
      </c>
      <c r="F18" s="28">
        <f t="shared" si="15"/>
        <v>66579.360000000015</v>
      </c>
      <c r="G18" s="28">
        <f t="shared" si="15"/>
        <v>66579.360000000015</v>
      </c>
      <c r="H18" s="28">
        <f t="shared" si="12"/>
        <v>62.800698492344296</v>
      </c>
      <c r="I18" s="28">
        <f t="shared" si="13"/>
        <v>89.647571783714355</v>
      </c>
      <c r="J18" s="37">
        <f>J20+J19</f>
        <v>500</v>
      </c>
      <c r="K18" s="37">
        <f t="shared" ref="K18:AG18" si="16">K20+K19</f>
        <v>0</v>
      </c>
      <c r="L18" s="37">
        <f t="shared" si="16"/>
        <v>8041</v>
      </c>
      <c r="M18" s="37">
        <f t="shared" si="16"/>
        <v>8541</v>
      </c>
      <c r="N18" s="37">
        <f t="shared" si="16"/>
        <v>0</v>
      </c>
      <c r="O18" s="37">
        <f t="shared" si="16"/>
        <v>0</v>
      </c>
      <c r="P18" s="37">
        <f t="shared" si="16"/>
        <v>9746.2000000000007</v>
      </c>
      <c r="Q18" s="37">
        <f t="shared" si="16"/>
        <v>2172.5100000000002</v>
      </c>
      <c r="R18" s="37">
        <f t="shared" si="16"/>
        <v>0</v>
      </c>
      <c r="S18" s="37">
        <f t="shared" si="16"/>
        <v>0</v>
      </c>
      <c r="T18" s="37">
        <f t="shared" si="16"/>
        <v>1913.5</v>
      </c>
      <c r="U18" s="37">
        <f t="shared" si="16"/>
        <v>1577.01</v>
      </c>
      <c r="V18" s="37">
        <f t="shared" si="16"/>
        <v>39140.589999999997</v>
      </c>
      <c r="W18" s="37">
        <f t="shared" si="16"/>
        <v>36065.019999999997</v>
      </c>
      <c r="X18" s="37">
        <f t="shared" si="16"/>
        <v>11510.34</v>
      </c>
      <c r="Y18" s="37">
        <f t="shared" si="16"/>
        <v>6111.63</v>
      </c>
      <c r="Z18" s="37">
        <f t="shared" si="16"/>
        <v>3416.26</v>
      </c>
      <c r="AA18" s="37">
        <f t="shared" si="16"/>
        <v>12112.19</v>
      </c>
      <c r="AB18" s="37">
        <f t="shared" si="16"/>
        <v>12045.220000000001</v>
      </c>
      <c r="AC18" s="37">
        <f t="shared" si="16"/>
        <v>0</v>
      </c>
      <c r="AD18" s="37">
        <f t="shared" si="16"/>
        <v>0</v>
      </c>
      <c r="AE18" s="37">
        <f t="shared" si="16"/>
        <v>0</v>
      </c>
      <c r="AF18" s="37">
        <f t="shared" si="16"/>
        <v>19703.8</v>
      </c>
      <c r="AG18" s="37">
        <f t="shared" si="16"/>
        <v>0</v>
      </c>
      <c r="AH18" s="73"/>
      <c r="AI18" s="34"/>
    </row>
    <row r="19" spans="1:35" s="23" customFormat="1" ht="47.25" x14ac:dyDescent="0.25">
      <c r="A19" s="83"/>
      <c r="B19" s="85"/>
      <c r="C19" s="21" t="s">
        <v>30</v>
      </c>
      <c r="D19" s="22">
        <f>SUM(J19,L19,N19,P19,R19,T19,V19,X19,Z19,AB19,AD19,AF19)</f>
        <v>87847.53</v>
      </c>
      <c r="E19" s="22">
        <f>J19+L19+N19+P19+R19+T19+V19+X19+Z19</f>
        <v>60266.380000000005</v>
      </c>
      <c r="F19" s="22">
        <f>G19</f>
        <v>53269.900000000009</v>
      </c>
      <c r="G19" s="22">
        <f>SUM(K19,M19,O19,Q19,S19,U19,W19,Y19,AA19,AC19,AE19,AG19)</f>
        <v>53269.900000000009</v>
      </c>
      <c r="H19" s="22">
        <f>IFERROR(G19/D19*100,0)</f>
        <v>60.639041302584161</v>
      </c>
      <c r="I19" s="22">
        <f>IFERROR(G19/E19*100,0)</f>
        <v>88.390741239145285</v>
      </c>
      <c r="J19" s="33">
        <f>J22+J25+J28+J31</f>
        <v>455</v>
      </c>
      <c r="K19" s="33">
        <f t="shared" ref="K19:AG20" si="17">K22+K25+K28+K31</f>
        <v>0</v>
      </c>
      <c r="L19" s="33">
        <f t="shared" si="17"/>
        <v>0</v>
      </c>
      <c r="M19" s="33">
        <f t="shared" si="17"/>
        <v>455</v>
      </c>
      <c r="N19" s="33">
        <f t="shared" si="17"/>
        <v>0</v>
      </c>
      <c r="O19" s="33">
        <f t="shared" si="17"/>
        <v>0</v>
      </c>
      <c r="P19" s="33">
        <f t="shared" si="17"/>
        <v>8869</v>
      </c>
      <c r="Q19" s="33">
        <f t="shared" si="17"/>
        <v>1976.98</v>
      </c>
      <c r="R19" s="33">
        <f t="shared" si="17"/>
        <v>0</v>
      </c>
      <c r="S19" s="33">
        <f t="shared" si="17"/>
        <v>0</v>
      </c>
      <c r="T19" s="33">
        <f t="shared" si="17"/>
        <v>0</v>
      </c>
      <c r="U19" s="33">
        <f t="shared" si="17"/>
        <v>0</v>
      </c>
      <c r="V19" s="33">
        <f t="shared" si="17"/>
        <v>37359.17</v>
      </c>
      <c r="W19" s="33">
        <f t="shared" si="17"/>
        <v>33957.5</v>
      </c>
      <c r="X19" s="33">
        <f t="shared" si="17"/>
        <v>10474.41</v>
      </c>
      <c r="Y19" s="33">
        <f t="shared" si="17"/>
        <v>5858.33</v>
      </c>
      <c r="Z19" s="33">
        <f t="shared" si="17"/>
        <v>3108.8</v>
      </c>
      <c r="AA19" s="33">
        <f t="shared" si="17"/>
        <v>11022.09</v>
      </c>
      <c r="AB19" s="33">
        <f t="shared" si="17"/>
        <v>10515.19</v>
      </c>
      <c r="AC19" s="33">
        <f t="shared" si="17"/>
        <v>0</v>
      </c>
      <c r="AD19" s="33">
        <f t="shared" si="17"/>
        <v>0</v>
      </c>
      <c r="AE19" s="33">
        <f t="shared" si="17"/>
        <v>0</v>
      </c>
      <c r="AF19" s="33">
        <f t="shared" si="17"/>
        <v>17065.96</v>
      </c>
      <c r="AG19" s="33">
        <f t="shared" si="17"/>
        <v>0</v>
      </c>
      <c r="AH19" s="74"/>
      <c r="AI19" s="38"/>
    </row>
    <row r="20" spans="1:35" s="23" customFormat="1" ht="31.5" x14ac:dyDescent="0.25">
      <c r="A20" s="92"/>
      <c r="B20" s="85"/>
      <c r="C20" s="21" t="s">
        <v>31</v>
      </c>
      <c r="D20" s="22">
        <f>SUM(J20,L20,N20,P20,R20,T20,V20,X20,Z20,AB20,AD20,AF20)</f>
        <v>18169.38</v>
      </c>
      <c r="E20" s="22">
        <f>J20+L20+N20+P20+R20+T20+V20+X20+Z20</f>
        <v>14001.51</v>
      </c>
      <c r="F20" s="22">
        <f>G20</f>
        <v>13309.460000000001</v>
      </c>
      <c r="G20" s="22">
        <f>SUM(K20,M20,O20,Q20,S20,U20,W20,Y20,AA20,AC20,AE20,AG20)</f>
        <v>13309.460000000001</v>
      </c>
      <c r="H20" s="22">
        <f>IFERROR(G20/D20*100,0)</f>
        <v>73.252141790198678</v>
      </c>
      <c r="I20" s="22">
        <f>IFERROR(G20/E20*100,0)</f>
        <v>95.057318817756084</v>
      </c>
      <c r="J20" s="33">
        <f>J23+J26+J29+J32</f>
        <v>45</v>
      </c>
      <c r="K20" s="33">
        <f t="shared" si="17"/>
        <v>0</v>
      </c>
      <c r="L20" s="33">
        <f t="shared" si="17"/>
        <v>8041</v>
      </c>
      <c r="M20" s="33">
        <f t="shared" si="17"/>
        <v>8086</v>
      </c>
      <c r="N20" s="33">
        <f t="shared" si="17"/>
        <v>0</v>
      </c>
      <c r="O20" s="33">
        <f t="shared" si="17"/>
        <v>0</v>
      </c>
      <c r="P20" s="33">
        <f t="shared" si="17"/>
        <v>877.2</v>
      </c>
      <c r="Q20" s="33">
        <f t="shared" si="17"/>
        <v>195.53</v>
      </c>
      <c r="R20" s="33">
        <f t="shared" si="17"/>
        <v>0</v>
      </c>
      <c r="S20" s="33">
        <f t="shared" si="17"/>
        <v>0</v>
      </c>
      <c r="T20" s="33">
        <f t="shared" si="17"/>
        <v>1913.5</v>
      </c>
      <c r="U20" s="33">
        <f t="shared" si="17"/>
        <v>1577.01</v>
      </c>
      <c r="V20" s="33">
        <f t="shared" si="17"/>
        <v>1781.42</v>
      </c>
      <c r="W20" s="33">
        <f t="shared" si="17"/>
        <v>2107.52</v>
      </c>
      <c r="X20" s="33">
        <f t="shared" si="17"/>
        <v>1035.93</v>
      </c>
      <c r="Y20" s="33">
        <f t="shared" si="17"/>
        <v>253.29999999999998</v>
      </c>
      <c r="Z20" s="33">
        <f t="shared" si="17"/>
        <v>307.45999999999998</v>
      </c>
      <c r="AA20" s="33">
        <f t="shared" si="17"/>
        <v>1090.0999999999999</v>
      </c>
      <c r="AB20" s="33">
        <f t="shared" si="17"/>
        <v>1530.03</v>
      </c>
      <c r="AC20" s="33">
        <f t="shared" si="17"/>
        <v>0</v>
      </c>
      <c r="AD20" s="33">
        <f t="shared" si="17"/>
        <v>0</v>
      </c>
      <c r="AE20" s="33">
        <f t="shared" si="17"/>
        <v>0</v>
      </c>
      <c r="AF20" s="33">
        <f t="shared" si="17"/>
        <v>2637.84</v>
      </c>
      <c r="AG20" s="33">
        <f t="shared" si="17"/>
        <v>0</v>
      </c>
      <c r="AH20" s="75"/>
      <c r="AI20" s="38"/>
    </row>
    <row r="21" spans="1:35" s="35" customFormat="1" ht="21" x14ac:dyDescent="0.25">
      <c r="A21" s="86"/>
      <c r="B21" s="114" t="s">
        <v>38</v>
      </c>
      <c r="C21" s="39" t="s">
        <v>28</v>
      </c>
      <c r="D21" s="40">
        <f>D23+D22</f>
        <v>6430.45</v>
      </c>
      <c r="E21" s="40">
        <f t="shared" ref="E21:G21" si="18">E23+E22</f>
        <v>267.75</v>
      </c>
      <c r="F21" s="40">
        <f t="shared" si="18"/>
        <v>267.75</v>
      </c>
      <c r="G21" s="40">
        <f t="shared" si="18"/>
        <v>267.75</v>
      </c>
      <c r="H21" s="40">
        <f t="shared" ref="H21" si="19">IFERROR(G21/D21*100,0)</f>
        <v>4.1637832500058325</v>
      </c>
      <c r="I21" s="40">
        <f t="shared" ref="I21" si="20">IFERROR(G21/E21*100,0)</f>
        <v>100</v>
      </c>
      <c r="J21" s="41">
        <f>J23+J22</f>
        <v>0</v>
      </c>
      <c r="K21" s="41">
        <f t="shared" ref="K21:AG21" si="21">K23+K22</f>
        <v>0</v>
      </c>
      <c r="L21" s="41">
        <f t="shared" si="21"/>
        <v>0</v>
      </c>
      <c r="M21" s="41">
        <f t="shared" si="21"/>
        <v>0</v>
      </c>
      <c r="N21" s="41">
        <f t="shared" si="21"/>
        <v>0</v>
      </c>
      <c r="O21" s="41">
        <f t="shared" si="21"/>
        <v>0</v>
      </c>
      <c r="P21" s="41">
        <f t="shared" si="21"/>
        <v>0</v>
      </c>
      <c r="Q21" s="41">
        <f t="shared" si="21"/>
        <v>0</v>
      </c>
      <c r="R21" s="41">
        <f t="shared" si="21"/>
        <v>0</v>
      </c>
      <c r="S21" s="41">
        <f t="shared" si="21"/>
        <v>0</v>
      </c>
      <c r="T21" s="41">
        <f t="shared" si="21"/>
        <v>0</v>
      </c>
      <c r="U21" s="41">
        <f t="shared" si="21"/>
        <v>0</v>
      </c>
      <c r="V21" s="41">
        <f t="shared" si="21"/>
        <v>0</v>
      </c>
      <c r="W21" s="41">
        <f t="shared" si="21"/>
        <v>0</v>
      </c>
      <c r="X21" s="41">
        <f t="shared" si="21"/>
        <v>267.75</v>
      </c>
      <c r="Y21" s="41">
        <f t="shared" si="21"/>
        <v>267.75</v>
      </c>
      <c r="Z21" s="41">
        <f t="shared" si="21"/>
        <v>0</v>
      </c>
      <c r="AA21" s="41">
        <f t="shared" si="21"/>
        <v>0</v>
      </c>
      <c r="AB21" s="41">
        <f t="shared" si="21"/>
        <v>5212.7000000000007</v>
      </c>
      <c r="AC21" s="41">
        <f t="shared" si="21"/>
        <v>0</v>
      </c>
      <c r="AD21" s="41">
        <f t="shared" si="21"/>
        <v>0</v>
      </c>
      <c r="AE21" s="41">
        <f t="shared" si="21"/>
        <v>0</v>
      </c>
      <c r="AF21" s="41">
        <f t="shared" si="21"/>
        <v>950</v>
      </c>
      <c r="AG21" s="41">
        <f t="shared" si="21"/>
        <v>0</v>
      </c>
      <c r="AH21" s="89" t="s">
        <v>39</v>
      </c>
      <c r="AI21" s="34"/>
    </row>
    <row r="22" spans="1:35" s="35" customFormat="1" ht="47.25" x14ac:dyDescent="0.25">
      <c r="A22" s="93"/>
      <c r="B22" s="115"/>
      <c r="C22" s="59" t="s">
        <v>30</v>
      </c>
      <c r="D22" s="31">
        <f>SUM(J22,L22,N22,P22,R22,T22,V22,X22,Z22,AB22,AD22,AF22)</f>
        <v>4541.25</v>
      </c>
      <c r="E22" s="31">
        <f>J22+L22+N22+P22+R22+T22+V22+X22+Z22</f>
        <v>243.65</v>
      </c>
      <c r="F22" s="31">
        <f>G22</f>
        <v>243.65</v>
      </c>
      <c r="G22" s="31">
        <f>SUM(K22,M22,O22,Q22,S22,U22,W22,Y22,AA22,AC22,AE22,AG22)</f>
        <v>243.65</v>
      </c>
      <c r="H22" s="31">
        <f>IFERROR(G22/D22*100,0)</f>
        <v>5.3652628681530414</v>
      </c>
      <c r="I22" s="31">
        <f>IFERROR(G22/E22*100,0)</f>
        <v>100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243.65</v>
      </c>
      <c r="Y22" s="32">
        <v>243.65</v>
      </c>
      <c r="Z22" s="32">
        <v>0</v>
      </c>
      <c r="AA22" s="32">
        <v>0</v>
      </c>
      <c r="AB22" s="32">
        <v>4297.6000000000004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90"/>
      <c r="AI22" s="34"/>
    </row>
    <row r="23" spans="1:35" s="35" customFormat="1" ht="31.5" x14ac:dyDescent="0.25">
      <c r="A23" s="71"/>
      <c r="B23" s="115"/>
      <c r="C23" s="59" t="s">
        <v>31</v>
      </c>
      <c r="D23" s="31">
        <f>SUM(J23,L23,N23,P23,R23,T23,V23,X23,Z23,AB23,AD23,AF23)</f>
        <v>1889.2</v>
      </c>
      <c r="E23" s="31">
        <f>J23+L23+N23+P23+R23+T23+V23+X23+Z23</f>
        <v>24.1</v>
      </c>
      <c r="F23" s="31">
        <f>G23</f>
        <v>24.1</v>
      </c>
      <c r="G23" s="31">
        <f>SUM(K23,M23,O23,Q23,S23,U23,W23,Y23,AA23,AC23,AE23,AG23)</f>
        <v>24.1</v>
      </c>
      <c r="H23" s="31">
        <f>IFERROR(G23/D23*100,0)</f>
        <v>1.2756722422189286</v>
      </c>
      <c r="I23" s="31">
        <f>IFERROR(G23/E23*100,0)</f>
        <v>100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24.1</v>
      </c>
      <c r="Y23" s="32">
        <v>24.1</v>
      </c>
      <c r="Z23" s="32">
        <v>0</v>
      </c>
      <c r="AA23" s="32">
        <v>0</v>
      </c>
      <c r="AB23" s="32">
        <f>425.1+490</f>
        <v>915.1</v>
      </c>
      <c r="AC23" s="32">
        <v>0</v>
      </c>
      <c r="AD23" s="32">
        <v>0</v>
      </c>
      <c r="AE23" s="32">
        <v>0</v>
      </c>
      <c r="AF23" s="32">
        <v>950</v>
      </c>
      <c r="AG23" s="32">
        <v>0</v>
      </c>
      <c r="AH23" s="91"/>
      <c r="AI23" s="34"/>
    </row>
    <row r="24" spans="1:35" s="35" customFormat="1" ht="21" x14ac:dyDescent="0.25">
      <c r="A24" s="71"/>
      <c r="B24" s="114" t="s">
        <v>40</v>
      </c>
      <c r="C24" s="39" t="s">
        <v>28</v>
      </c>
      <c r="D24" s="40">
        <f>D26+D25</f>
        <v>33681.730000000003</v>
      </c>
      <c r="E24" s="40">
        <f t="shared" ref="E24:G24" si="22">E26+E25</f>
        <v>21760.5</v>
      </c>
      <c r="F24" s="40">
        <f t="shared" si="22"/>
        <v>21645.65</v>
      </c>
      <c r="G24" s="40">
        <f t="shared" si="22"/>
        <v>21645.65</v>
      </c>
      <c r="H24" s="40">
        <f t="shared" ref="H24" si="23">IFERROR(G24/D24*100,0)</f>
        <v>64.265255971115494</v>
      </c>
      <c r="I24" s="40">
        <f t="shared" ref="I24" si="24">IFERROR(G24/E24*100,0)</f>
        <v>99.47220881873119</v>
      </c>
      <c r="J24" s="41">
        <f>J26+J25</f>
        <v>500</v>
      </c>
      <c r="K24" s="41">
        <f t="shared" ref="K24:AG24" si="25">K26+K25</f>
        <v>0</v>
      </c>
      <c r="L24" s="41">
        <f t="shared" si="25"/>
        <v>0</v>
      </c>
      <c r="M24" s="41">
        <f t="shared" si="25"/>
        <v>500</v>
      </c>
      <c r="N24" s="41">
        <f t="shared" si="25"/>
        <v>0</v>
      </c>
      <c r="O24" s="41">
        <f t="shared" si="25"/>
        <v>0</v>
      </c>
      <c r="P24" s="41">
        <f t="shared" si="25"/>
        <v>0</v>
      </c>
      <c r="Q24" s="41">
        <f t="shared" si="25"/>
        <v>0</v>
      </c>
      <c r="R24" s="41">
        <f t="shared" si="25"/>
        <v>0</v>
      </c>
      <c r="S24" s="41">
        <f t="shared" si="25"/>
        <v>0</v>
      </c>
      <c r="T24" s="41">
        <f t="shared" si="25"/>
        <v>1913.5</v>
      </c>
      <c r="U24" s="41">
        <f t="shared" si="25"/>
        <v>1577.01</v>
      </c>
      <c r="V24" s="41">
        <f t="shared" si="25"/>
        <v>19347</v>
      </c>
      <c r="W24" s="41">
        <f t="shared" si="25"/>
        <v>16271.43</v>
      </c>
      <c r="X24" s="41">
        <f t="shared" si="25"/>
        <v>0</v>
      </c>
      <c r="Y24" s="41">
        <f t="shared" si="25"/>
        <v>3297.21</v>
      </c>
      <c r="Z24" s="41">
        <f t="shared" si="25"/>
        <v>0</v>
      </c>
      <c r="AA24" s="41">
        <f t="shared" si="25"/>
        <v>0</v>
      </c>
      <c r="AB24" s="41">
        <f t="shared" si="25"/>
        <v>0</v>
      </c>
      <c r="AC24" s="41">
        <f t="shared" si="25"/>
        <v>0</v>
      </c>
      <c r="AD24" s="41">
        <f t="shared" si="25"/>
        <v>0</v>
      </c>
      <c r="AE24" s="41">
        <f t="shared" si="25"/>
        <v>0</v>
      </c>
      <c r="AF24" s="41">
        <f t="shared" si="25"/>
        <v>11921.230000000001</v>
      </c>
      <c r="AG24" s="41">
        <f t="shared" si="25"/>
        <v>0</v>
      </c>
      <c r="AH24" s="118" t="s">
        <v>65</v>
      </c>
      <c r="AI24" s="34"/>
    </row>
    <row r="25" spans="1:35" s="35" customFormat="1" ht="47.25" x14ac:dyDescent="0.25">
      <c r="A25" s="71"/>
      <c r="B25" s="115"/>
      <c r="C25" s="59" t="s">
        <v>30</v>
      </c>
      <c r="D25" s="22">
        <f>SUM(J25,L25,N25,P25,R25,T25,V25,X25,Z25,AB25,AD25,AF25)</f>
        <v>30650.370000000003</v>
      </c>
      <c r="E25" s="22">
        <f>J25+L25+N25+P25+R25+T25+V25+X25+Z25</f>
        <v>19802</v>
      </c>
      <c r="F25" s="22">
        <f>G25</f>
        <v>19697.54</v>
      </c>
      <c r="G25" s="22">
        <f>SUM(K25,M25,O25,Q25,S25,U25,W25,Y25,AA25,AC25,AE25,AG25)</f>
        <v>19697.54</v>
      </c>
      <c r="H25" s="22">
        <f>IFERROR(G25/D25*100,0)</f>
        <v>64.265260093108168</v>
      </c>
      <c r="I25" s="22">
        <f>IFERROR(G25/E25*100,0)</f>
        <v>99.472477527522472</v>
      </c>
      <c r="J25" s="33">
        <v>455</v>
      </c>
      <c r="K25" s="33">
        <v>0</v>
      </c>
      <c r="L25" s="33">
        <v>0</v>
      </c>
      <c r="M25" s="33">
        <v>455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19347</v>
      </c>
      <c r="W25" s="33">
        <v>15945.33</v>
      </c>
      <c r="X25" s="33">
        <v>0</v>
      </c>
      <c r="Y25" s="33">
        <v>3297.21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10848.37</v>
      </c>
      <c r="AG25" s="32">
        <v>0</v>
      </c>
      <c r="AH25" s="119"/>
      <c r="AI25" s="34"/>
    </row>
    <row r="26" spans="1:35" s="35" customFormat="1" ht="31.5" x14ac:dyDescent="0.25">
      <c r="A26" s="72"/>
      <c r="B26" s="115"/>
      <c r="C26" s="59" t="s">
        <v>31</v>
      </c>
      <c r="D26" s="22">
        <f>SUM(J26,L26,N26,P26,R26,T26,V26,X26,Z26,AB26,AD26,AF26)</f>
        <v>3031.3599999999997</v>
      </c>
      <c r="E26" s="22">
        <f>J26+L26+N26+P26+R26+T26+V26+X26+Z26</f>
        <v>1958.5</v>
      </c>
      <c r="F26" s="22">
        <f>G26</f>
        <v>1948.1100000000001</v>
      </c>
      <c r="G26" s="22">
        <f>SUM(K26,M26,O26,Q26,S26,U26,W26,Y26,AA26,AC26,AE26,AG26)</f>
        <v>1948.1100000000001</v>
      </c>
      <c r="H26" s="22">
        <f>IFERROR(G26/D26*100,0)</f>
        <v>64.26521429325453</v>
      </c>
      <c r="I26" s="22">
        <f>IFERROR(G26/E26*100,0)</f>
        <v>99.469491958131229</v>
      </c>
      <c r="J26" s="33">
        <v>45</v>
      </c>
      <c r="K26" s="33">
        <v>0</v>
      </c>
      <c r="L26" s="33">
        <v>0</v>
      </c>
      <c r="M26" s="33">
        <v>45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1913.5</v>
      </c>
      <c r="U26" s="33">
        <v>1577.01</v>
      </c>
      <c r="V26" s="33">
        <v>0</v>
      </c>
      <c r="W26" s="33">
        <v>326.10000000000002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1072.8599999999999</v>
      </c>
      <c r="AG26" s="32">
        <v>0</v>
      </c>
      <c r="AH26" s="120"/>
      <c r="AI26" s="34"/>
    </row>
    <row r="27" spans="1:35" s="35" customFormat="1" ht="21" x14ac:dyDescent="0.25">
      <c r="A27" s="70"/>
      <c r="B27" s="114" t="s">
        <v>41</v>
      </c>
      <c r="C27" s="39" t="s">
        <v>28</v>
      </c>
      <c r="D27" s="40">
        <f>D29+D28</f>
        <v>17787.2</v>
      </c>
      <c r="E27" s="40">
        <f t="shared" ref="E27:G27" si="26">E29+E28</f>
        <v>17787.2</v>
      </c>
      <c r="F27" s="40">
        <f t="shared" si="26"/>
        <v>10213.51</v>
      </c>
      <c r="G27" s="40">
        <f t="shared" si="26"/>
        <v>10213.51</v>
      </c>
      <c r="H27" s="40">
        <f t="shared" ref="H27" si="27">IFERROR(G27/D27*100,0)</f>
        <v>57.420560852748039</v>
      </c>
      <c r="I27" s="40">
        <f t="shared" ref="I27" si="28">IFERROR(G27/E27*100,0)</f>
        <v>57.420560852748039</v>
      </c>
      <c r="J27" s="41">
        <f>J29+J28</f>
        <v>0</v>
      </c>
      <c r="K27" s="41">
        <f t="shared" ref="K27:AG27" si="29">K29+K28</f>
        <v>0</v>
      </c>
      <c r="L27" s="41">
        <f t="shared" si="29"/>
        <v>8041</v>
      </c>
      <c r="M27" s="41">
        <f t="shared" si="29"/>
        <v>8041</v>
      </c>
      <c r="N27" s="41">
        <f t="shared" si="29"/>
        <v>0</v>
      </c>
      <c r="O27" s="41">
        <f t="shared" si="29"/>
        <v>0</v>
      </c>
      <c r="P27" s="41">
        <f t="shared" si="29"/>
        <v>9746.2000000000007</v>
      </c>
      <c r="Q27" s="41">
        <f t="shared" si="29"/>
        <v>2172.5100000000002</v>
      </c>
      <c r="R27" s="41">
        <f t="shared" si="29"/>
        <v>0</v>
      </c>
      <c r="S27" s="41">
        <f t="shared" si="29"/>
        <v>0</v>
      </c>
      <c r="T27" s="41">
        <f t="shared" si="29"/>
        <v>0</v>
      </c>
      <c r="U27" s="41">
        <f t="shared" si="29"/>
        <v>0</v>
      </c>
      <c r="V27" s="41">
        <f t="shared" si="29"/>
        <v>0</v>
      </c>
      <c r="W27" s="41">
        <f t="shared" si="29"/>
        <v>0</v>
      </c>
      <c r="X27" s="41">
        <f t="shared" si="29"/>
        <v>0</v>
      </c>
      <c r="Y27" s="41">
        <f t="shared" si="29"/>
        <v>0</v>
      </c>
      <c r="Z27" s="41">
        <f t="shared" si="29"/>
        <v>0</v>
      </c>
      <c r="AA27" s="41">
        <f t="shared" si="29"/>
        <v>0</v>
      </c>
      <c r="AB27" s="41">
        <f t="shared" si="29"/>
        <v>0</v>
      </c>
      <c r="AC27" s="41">
        <f t="shared" si="29"/>
        <v>0</v>
      </c>
      <c r="AD27" s="41">
        <f t="shared" si="29"/>
        <v>0</v>
      </c>
      <c r="AE27" s="41">
        <f t="shared" si="29"/>
        <v>0</v>
      </c>
      <c r="AF27" s="41">
        <f t="shared" si="29"/>
        <v>0</v>
      </c>
      <c r="AG27" s="41">
        <f t="shared" si="29"/>
        <v>0</v>
      </c>
      <c r="AH27" s="89" t="s">
        <v>56</v>
      </c>
      <c r="AI27" s="34"/>
    </row>
    <row r="28" spans="1:35" s="35" customFormat="1" ht="47.25" x14ac:dyDescent="0.25">
      <c r="A28" s="71"/>
      <c r="B28" s="115"/>
      <c r="C28" s="59" t="s">
        <v>30</v>
      </c>
      <c r="D28" s="31">
        <f>SUM(J28,L28,N28,P28,R28,T28,V28,X28,Z28,AB28,AD28,AF28)</f>
        <v>8869</v>
      </c>
      <c r="E28" s="31">
        <f>J28+L28+N28+P28+R28+T28+V28+X28+Z28</f>
        <v>8869</v>
      </c>
      <c r="F28" s="31">
        <f>G28</f>
        <v>1976.98</v>
      </c>
      <c r="G28" s="31">
        <f>SUM(K28,M28,O28,Q28,S28,U28,W28,Y28,AA28,AC28,AE28,AG28)</f>
        <v>1976.98</v>
      </c>
      <c r="H28" s="31">
        <f>IFERROR(G28/D28*100,0)</f>
        <v>22.290900890743039</v>
      </c>
      <c r="I28" s="31">
        <f>IFERROR(G28/E28*100,0)</f>
        <v>22.290900890743039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8869</v>
      </c>
      <c r="Q28" s="32">
        <v>1976.98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90"/>
      <c r="AI28" s="34"/>
    </row>
    <row r="29" spans="1:35" s="35" customFormat="1" ht="31.5" x14ac:dyDescent="0.25">
      <c r="A29" s="72"/>
      <c r="B29" s="115"/>
      <c r="C29" s="59" t="s">
        <v>31</v>
      </c>
      <c r="D29" s="31">
        <f>SUM(J29,L29,N29,P29,R29,T29,V29,X29,Z29,AB29,AD29,AF29)</f>
        <v>8918.2000000000007</v>
      </c>
      <c r="E29" s="31">
        <f>J29+L29+N29+P29+R29+T29+V29+X29+Z29</f>
        <v>8918.2000000000007</v>
      </c>
      <c r="F29" s="31">
        <f>G29</f>
        <v>8236.5300000000007</v>
      </c>
      <c r="G29" s="31">
        <f>SUM(K29,M29,O29,Q29,S29,U29,W29,Y29,AA29,AC29,AE29,AG29)</f>
        <v>8236.5300000000007</v>
      </c>
      <c r="H29" s="31">
        <f>IFERROR(G29/D29*100,0)</f>
        <v>92.356417214236046</v>
      </c>
      <c r="I29" s="31">
        <f>IFERROR(G29/E29*100,0)</f>
        <v>92.356417214236046</v>
      </c>
      <c r="J29" s="32">
        <v>0</v>
      </c>
      <c r="K29" s="32">
        <v>0</v>
      </c>
      <c r="L29" s="32">
        <v>8041</v>
      </c>
      <c r="M29" s="32">
        <v>8041</v>
      </c>
      <c r="N29" s="32">
        <v>0</v>
      </c>
      <c r="O29" s="32">
        <v>0</v>
      </c>
      <c r="P29" s="32">
        <v>877.2</v>
      </c>
      <c r="Q29" s="32">
        <v>195.53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91"/>
      <c r="AI29" s="34"/>
    </row>
    <row r="30" spans="1:35" s="35" customFormat="1" ht="21" x14ac:dyDescent="0.25">
      <c r="A30" s="70"/>
      <c r="B30" s="114" t="s">
        <v>57</v>
      </c>
      <c r="C30" s="39" t="s">
        <v>28</v>
      </c>
      <c r="D30" s="40">
        <f>D32+D31</f>
        <v>48117.530000000006</v>
      </c>
      <c r="E30" s="40">
        <f t="shared" ref="E30:G30" si="30">E32+E31</f>
        <v>34452.44</v>
      </c>
      <c r="F30" s="40">
        <f t="shared" si="30"/>
        <v>34452.449999999997</v>
      </c>
      <c r="G30" s="40">
        <f t="shared" si="30"/>
        <v>34452.449999999997</v>
      </c>
      <c r="H30" s="40">
        <f t="shared" ref="H30" si="31">IFERROR(G30/D30*100,0)</f>
        <v>71.600620397597282</v>
      </c>
      <c r="I30" s="40">
        <f t="shared" ref="I30" si="32">IFERROR(G30/E30*100,0)</f>
        <v>100.00002902552039</v>
      </c>
      <c r="J30" s="41">
        <f>J32+J31</f>
        <v>0</v>
      </c>
      <c r="K30" s="41">
        <f t="shared" ref="K30:AG30" si="33">K32+K31</f>
        <v>0</v>
      </c>
      <c r="L30" s="41">
        <f t="shared" si="33"/>
        <v>0</v>
      </c>
      <c r="M30" s="41">
        <f t="shared" si="33"/>
        <v>0</v>
      </c>
      <c r="N30" s="41">
        <f t="shared" si="33"/>
        <v>0</v>
      </c>
      <c r="O30" s="41">
        <f t="shared" si="33"/>
        <v>0</v>
      </c>
      <c r="P30" s="41">
        <f t="shared" si="33"/>
        <v>0</v>
      </c>
      <c r="Q30" s="41">
        <f t="shared" si="33"/>
        <v>0</v>
      </c>
      <c r="R30" s="41">
        <f t="shared" si="33"/>
        <v>0</v>
      </c>
      <c r="S30" s="41">
        <f t="shared" si="33"/>
        <v>0</v>
      </c>
      <c r="T30" s="41">
        <f t="shared" si="33"/>
        <v>0</v>
      </c>
      <c r="U30" s="41">
        <f t="shared" si="33"/>
        <v>0</v>
      </c>
      <c r="V30" s="41">
        <f t="shared" si="33"/>
        <v>19793.589999999997</v>
      </c>
      <c r="W30" s="41">
        <f t="shared" si="33"/>
        <v>19793.589999999997</v>
      </c>
      <c r="X30" s="41">
        <f t="shared" si="33"/>
        <v>11242.59</v>
      </c>
      <c r="Y30" s="41">
        <f t="shared" si="33"/>
        <v>2546.6699999999996</v>
      </c>
      <c r="Z30" s="41">
        <f t="shared" si="33"/>
        <v>3416.26</v>
      </c>
      <c r="AA30" s="41">
        <f t="shared" si="33"/>
        <v>12112.19</v>
      </c>
      <c r="AB30" s="41">
        <f t="shared" si="33"/>
        <v>6832.52</v>
      </c>
      <c r="AC30" s="41">
        <f t="shared" si="33"/>
        <v>0</v>
      </c>
      <c r="AD30" s="41">
        <f t="shared" si="33"/>
        <v>0</v>
      </c>
      <c r="AE30" s="41">
        <f t="shared" si="33"/>
        <v>0</v>
      </c>
      <c r="AF30" s="41">
        <f t="shared" si="33"/>
        <v>6832.57</v>
      </c>
      <c r="AG30" s="41">
        <f t="shared" si="33"/>
        <v>0</v>
      </c>
      <c r="AH30" s="89" t="s">
        <v>66</v>
      </c>
      <c r="AI30" s="34"/>
    </row>
    <row r="31" spans="1:35" s="35" customFormat="1" ht="47.25" x14ac:dyDescent="0.25">
      <c r="A31" s="71"/>
      <c r="B31" s="115"/>
      <c r="C31" s="59" t="s">
        <v>30</v>
      </c>
      <c r="D31" s="31">
        <f>SUM(J31,L31,N31,P31,R31,T31,V31,X31,Z31,AB31,AD31,AF31)</f>
        <v>43786.91</v>
      </c>
      <c r="E31" s="31">
        <f>J31+L31+N31+P31+R31+T31+V31+X31+Z31</f>
        <v>31351.73</v>
      </c>
      <c r="F31" s="31">
        <f>G31</f>
        <v>31351.73</v>
      </c>
      <c r="G31" s="31">
        <f>SUM(K31,M31,O31,Q31,S31,U31,W31,Y31,AA31,AC31,AE31,AG31)</f>
        <v>31351.73</v>
      </c>
      <c r="H31" s="31">
        <f>IFERROR(G31/D31*100,0)</f>
        <v>71.600690708707219</v>
      </c>
      <c r="I31" s="31">
        <f>IFERROR(G31/E31*100,0)</f>
        <v>100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18012.169999999998</v>
      </c>
      <c r="W31" s="32">
        <v>18012.169999999998</v>
      </c>
      <c r="X31" s="32">
        <v>10230.76</v>
      </c>
      <c r="Y31" s="32">
        <v>2317.4699999999998</v>
      </c>
      <c r="Z31" s="32">
        <v>3108.8</v>
      </c>
      <c r="AA31" s="32">
        <v>11022.09</v>
      </c>
      <c r="AB31" s="32">
        <v>6217.59</v>
      </c>
      <c r="AC31" s="32">
        <v>0</v>
      </c>
      <c r="AD31" s="32">
        <v>0</v>
      </c>
      <c r="AE31" s="32">
        <v>0</v>
      </c>
      <c r="AF31" s="32">
        <v>6217.59</v>
      </c>
      <c r="AG31" s="32">
        <v>0</v>
      </c>
      <c r="AH31" s="90"/>
      <c r="AI31" s="34"/>
    </row>
    <row r="32" spans="1:35" s="35" customFormat="1" ht="31.5" x14ac:dyDescent="0.25">
      <c r="A32" s="71"/>
      <c r="B32" s="117"/>
      <c r="C32" s="59" t="s">
        <v>31</v>
      </c>
      <c r="D32" s="31">
        <f>SUM(J32,L32,N32,P32,R32,T32,V32,X32,Z32,AB32,AD32,AF32)</f>
        <v>4330.62</v>
      </c>
      <c r="E32" s="31">
        <f>J32+L32+N32+P32+R32+T32+V32+X32+Z32</f>
        <v>3100.71</v>
      </c>
      <c r="F32" s="31">
        <f>G32</f>
        <v>3100.7200000000003</v>
      </c>
      <c r="G32" s="31">
        <f>SUM(K32,M32,O32,Q32,S32,U32,W32,Y32,AA32,AC32,AE32,AG32)</f>
        <v>3100.7200000000003</v>
      </c>
      <c r="H32" s="31">
        <f>IFERROR(G32/D32*100,0)</f>
        <v>71.599909481783214</v>
      </c>
      <c r="I32" s="31">
        <f>IFERROR(G32/E32*100,0)</f>
        <v>100.00032250678071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1781.42</v>
      </c>
      <c r="W32" s="32">
        <v>1781.42</v>
      </c>
      <c r="X32" s="32">
        <v>1011.83</v>
      </c>
      <c r="Y32" s="32">
        <v>229.2</v>
      </c>
      <c r="Z32" s="32">
        <v>307.45999999999998</v>
      </c>
      <c r="AA32" s="32">
        <v>1090.0999999999999</v>
      </c>
      <c r="AB32" s="32">
        <v>614.92999999999995</v>
      </c>
      <c r="AC32" s="32">
        <v>0</v>
      </c>
      <c r="AD32" s="32">
        <v>0</v>
      </c>
      <c r="AE32" s="32">
        <v>0</v>
      </c>
      <c r="AF32" s="32">
        <v>614.98</v>
      </c>
      <c r="AG32" s="32">
        <v>0</v>
      </c>
      <c r="AH32" s="91"/>
      <c r="AI32" s="34"/>
    </row>
    <row r="33" spans="1:35" s="35" customFormat="1" ht="21" x14ac:dyDescent="0.25">
      <c r="A33" s="57"/>
      <c r="B33" s="79" t="s">
        <v>42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1"/>
      <c r="AH33" s="42"/>
      <c r="AI33" s="34"/>
    </row>
    <row r="34" spans="1:35" s="35" customFormat="1" ht="21" x14ac:dyDescent="0.25">
      <c r="A34" s="82" t="s">
        <v>43</v>
      </c>
      <c r="B34" s="62" t="s">
        <v>44</v>
      </c>
      <c r="C34" s="27" t="s">
        <v>28</v>
      </c>
      <c r="D34" s="28">
        <f t="shared" ref="D34:D44" si="34">SUM(J34,L34,N34,P34,R34,T34,V34,X34,Z34,AB34,AD34,AF34)</f>
        <v>9816.7900000000009</v>
      </c>
      <c r="E34" s="28">
        <f>E35+E36+E37</f>
        <v>2.1</v>
      </c>
      <c r="F34" s="28">
        <f>F35+F36+F37</f>
        <v>2.1</v>
      </c>
      <c r="G34" s="28">
        <f>G35+G36+G37</f>
        <v>2.1</v>
      </c>
      <c r="H34" s="28">
        <f t="shared" si="12"/>
        <v>2.1391921391819526E-2</v>
      </c>
      <c r="I34" s="28">
        <f t="shared" si="13"/>
        <v>100</v>
      </c>
      <c r="J34" s="37">
        <f>J35+J36+J37</f>
        <v>0</v>
      </c>
      <c r="K34" s="37">
        <f t="shared" ref="K34:AG34" si="35">K35+K36+K37</f>
        <v>0</v>
      </c>
      <c r="L34" s="37">
        <f t="shared" si="35"/>
        <v>0</v>
      </c>
      <c r="M34" s="37">
        <f t="shared" si="35"/>
        <v>0</v>
      </c>
      <c r="N34" s="37">
        <f t="shared" si="35"/>
        <v>2.1</v>
      </c>
      <c r="O34" s="37">
        <f t="shared" si="35"/>
        <v>2.1</v>
      </c>
      <c r="P34" s="37">
        <f t="shared" si="35"/>
        <v>0</v>
      </c>
      <c r="Q34" s="37">
        <f t="shared" si="35"/>
        <v>0</v>
      </c>
      <c r="R34" s="37">
        <f t="shared" si="35"/>
        <v>0</v>
      </c>
      <c r="S34" s="37">
        <f t="shared" si="35"/>
        <v>0</v>
      </c>
      <c r="T34" s="37">
        <f t="shared" si="35"/>
        <v>0</v>
      </c>
      <c r="U34" s="37">
        <f t="shared" si="35"/>
        <v>0</v>
      </c>
      <c r="V34" s="37">
        <f t="shared" si="35"/>
        <v>0</v>
      </c>
      <c r="W34" s="37">
        <f t="shared" si="35"/>
        <v>0</v>
      </c>
      <c r="X34" s="37">
        <f t="shared" si="35"/>
        <v>0</v>
      </c>
      <c r="Y34" s="37">
        <f t="shared" si="35"/>
        <v>0</v>
      </c>
      <c r="Z34" s="37">
        <f t="shared" si="35"/>
        <v>0</v>
      </c>
      <c r="AA34" s="37">
        <f t="shared" si="35"/>
        <v>0</v>
      </c>
      <c r="AB34" s="37">
        <f t="shared" si="35"/>
        <v>0</v>
      </c>
      <c r="AC34" s="37">
        <f t="shared" si="35"/>
        <v>0</v>
      </c>
      <c r="AD34" s="37">
        <f t="shared" si="35"/>
        <v>0</v>
      </c>
      <c r="AE34" s="37">
        <f t="shared" si="35"/>
        <v>0</v>
      </c>
      <c r="AF34" s="37">
        <f t="shared" si="35"/>
        <v>9814.69</v>
      </c>
      <c r="AG34" s="37">
        <f t="shared" si="35"/>
        <v>0</v>
      </c>
      <c r="AH34" s="89"/>
      <c r="AI34" s="34"/>
    </row>
    <row r="35" spans="1:35" s="35" customFormat="1" ht="31.5" x14ac:dyDescent="0.25">
      <c r="A35" s="83"/>
      <c r="B35" s="85"/>
      <c r="C35" s="59" t="s">
        <v>29</v>
      </c>
      <c r="D35" s="31">
        <f t="shared" si="34"/>
        <v>8547.42</v>
      </c>
      <c r="E35" s="31">
        <f>J35+L35+N35+P35+R35+T35+V35+X35+Z35</f>
        <v>0</v>
      </c>
      <c r="F35" s="31">
        <f>G35</f>
        <v>0</v>
      </c>
      <c r="G35" s="31">
        <f>SUM(K35,M35,O35,Q35,S35,U35,W35,Y35,AA35,AC35,AE35,AG35)</f>
        <v>0</v>
      </c>
      <c r="H35" s="31">
        <f t="shared" si="12"/>
        <v>0</v>
      </c>
      <c r="I35" s="31">
        <f t="shared" si="13"/>
        <v>0</v>
      </c>
      <c r="J35" s="32">
        <f>J39+J41+J43+J46</f>
        <v>0</v>
      </c>
      <c r="K35" s="32">
        <f t="shared" ref="K35:AG35" si="36">K39+K41+K43+K46</f>
        <v>0</v>
      </c>
      <c r="L35" s="32">
        <f t="shared" si="36"/>
        <v>0</v>
      </c>
      <c r="M35" s="32">
        <f t="shared" si="36"/>
        <v>0</v>
      </c>
      <c r="N35" s="32">
        <f t="shared" si="36"/>
        <v>0</v>
      </c>
      <c r="O35" s="32">
        <f t="shared" si="36"/>
        <v>0</v>
      </c>
      <c r="P35" s="32">
        <f t="shared" si="36"/>
        <v>0</v>
      </c>
      <c r="Q35" s="32">
        <f t="shared" si="36"/>
        <v>0</v>
      </c>
      <c r="R35" s="32">
        <f t="shared" si="36"/>
        <v>0</v>
      </c>
      <c r="S35" s="32">
        <f t="shared" si="36"/>
        <v>0</v>
      </c>
      <c r="T35" s="32">
        <f t="shared" si="36"/>
        <v>0</v>
      </c>
      <c r="U35" s="32">
        <f t="shared" si="36"/>
        <v>0</v>
      </c>
      <c r="V35" s="32">
        <f t="shared" si="36"/>
        <v>0</v>
      </c>
      <c r="W35" s="32">
        <f t="shared" si="36"/>
        <v>0</v>
      </c>
      <c r="X35" s="32">
        <f t="shared" si="36"/>
        <v>0</v>
      </c>
      <c r="Y35" s="32">
        <f t="shared" si="36"/>
        <v>0</v>
      </c>
      <c r="Z35" s="32">
        <f t="shared" si="36"/>
        <v>0</v>
      </c>
      <c r="AA35" s="32">
        <f t="shared" si="36"/>
        <v>0</v>
      </c>
      <c r="AB35" s="32">
        <f t="shared" si="36"/>
        <v>0</v>
      </c>
      <c r="AC35" s="32">
        <f t="shared" si="36"/>
        <v>0</v>
      </c>
      <c r="AD35" s="32">
        <f t="shared" si="36"/>
        <v>0</v>
      </c>
      <c r="AE35" s="32">
        <f t="shared" si="36"/>
        <v>0</v>
      </c>
      <c r="AF35" s="32">
        <f t="shared" si="36"/>
        <v>8547.42</v>
      </c>
      <c r="AG35" s="32">
        <f t="shared" si="36"/>
        <v>0</v>
      </c>
      <c r="AH35" s="90"/>
      <c r="AI35" s="34"/>
    </row>
    <row r="36" spans="1:35" s="35" customFormat="1" ht="47.25" x14ac:dyDescent="0.25">
      <c r="A36" s="83"/>
      <c r="B36" s="85"/>
      <c r="C36" s="59" t="s">
        <v>30</v>
      </c>
      <c r="D36" s="31">
        <f t="shared" si="34"/>
        <v>2.1</v>
      </c>
      <c r="E36" s="31">
        <f t="shared" ref="E36:E37" si="37">J36+L36+N36+P36+R36+T36+V36+X36+Z36</f>
        <v>2.1</v>
      </c>
      <c r="F36" s="31">
        <f>G36</f>
        <v>2.1</v>
      </c>
      <c r="G36" s="31">
        <f>SUM(K36,M36,O36,Q36,S36,U36,W36,Y36,AA36,AC36,AE36,AG36)</f>
        <v>2.1</v>
      </c>
      <c r="H36" s="31">
        <f t="shared" si="12"/>
        <v>100</v>
      </c>
      <c r="I36" s="31">
        <f t="shared" si="13"/>
        <v>100</v>
      </c>
      <c r="J36" s="32">
        <f>J47</f>
        <v>0</v>
      </c>
      <c r="K36" s="32">
        <f t="shared" ref="K36:AG36" si="38">K47</f>
        <v>0</v>
      </c>
      <c r="L36" s="32">
        <f t="shared" si="38"/>
        <v>0</v>
      </c>
      <c r="M36" s="32">
        <f t="shared" si="38"/>
        <v>0</v>
      </c>
      <c r="N36" s="32">
        <f t="shared" si="38"/>
        <v>2.1</v>
      </c>
      <c r="O36" s="32">
        <f t="shared" si="38"/>
        <v>2.1</v>
      </c>
      <c r="P36" s="32">
        <f t="shared" si="38"/>
        <v>0</v>
      </c>
      <c r="Q36" s="32">
        <f t="shared" si="38"/>
        <v>0</v>
      </c>
      <c r="R36" s="32">
        <f t="shared" si="38"/>
        <v>0</v>
      </c>
      <c r="S36" s="32">
        <f t="shared" si="38"/>
        <v>0</v>
      </c>
      <c r="T36" s="32">
        <f t="shared" si="38"/>
        <v>0</v>
      </c>
      <c r="U36" s="32">
        <f t="shared" si="38"/>
        <v>0</v>
      </c>
      <c r="V36" s="32">
        <f t="shared" si="38"/>
        <v>0</v>
      </c>
      <c r="W36" s="32">
        <f t="shared" si="38"/>
        <v>0</v>
      </c>
      <c r="X36" s="32">
        <f t="shared" si="38"/>
        <v>0</v>
      </c>
      <c r="Y36" s="32">
        <f t="shared" si="38"/>
        <v>0</v>
      </c>
      <c r="Z36" s="32">
        <f t="shared" si="38"/>
        <v>0</v>
      </c>
      <c r="AA36" s="32">
        <f t="shared" si="38"/>
        <v>0</v>
      </c>
      <c r="AB36" s="32">
        <f t="shared" si="38"/>
        <v>0</v>
      </c>
      <c r="AC36" s="32">
        <f t="shared" si="38"/>
        <v>0</v>
      </c>
      <c r="AD36" s="32">
        <f t="shared" si="38"/>
        <v>0</v>
      </c>
      <c r="AE36" s="32">
        <f t="shared" si="38"/>
        <v>0</v>
      </c>
      <c r="AF36" s="32">
        <f t="shared" si="38"/>
        <v>0</v>
      </c>
      <c r="AG36" s="32">
        <f t="shared" si="38"/>
        <v>0</v>
      </c>
      <c r="AH36" s="91"/>
      <c r="AI36" s="34"/>
    </row>
    <row r="37" spans="1:35" s="35" customFormat="1" ht="31.5" x14ac:dyDescent="0.25">
      <c r="A37" s="84"/>
      <c r="B37" s="63"/>
      <c r="C37" s="59" t="s">
        <v>31</v>
      </c>
      <c r="D37" s="31">
        <f t="shared" si="34"/>
        <v>1267.27</v>
      </c>
      <c r="E37" s="31">
        <f t="shared" si="37"/>
        <v>0</v>
      </c>
      <c r="F37" s="31">
        <f>G37</f>
        <v>0</v>
      </c>
      <c r="G37" s="31">
        <f>SUM(K37,M37,O37,Q37,S37,U37,W37,Y37,AA37,AC37,AE37,AG37)</f>
        <v>0</v>
      </c>
      <c r="H37" s="31">
        <f t="shared" si="12"/>
        <v>0</v>
      </c>
      <c r="I37" s="31">
        <f t="shared" si="13"/>
        <v>0</v>
      </c>
      <c r="J37" s="32">
        <f>J44</f>
        <v>0</v>
      </c>
      <c r="K37" s="32">
        <f t="shared" ref="K37:AG37" si="39">K44</f>
        <v>0</v>
      </c>
      <c r="L37" s="32">
        <f t="shared" si="39"/>
        <v>0</v>
      </c>
      <c r="M37" s="32">
        <f t="shared" si="39"/>
        <v>0</v>
      </c>
      <c r="N37" s="32">
        <f t="shared" si="39"/>
        <v>0</v>
      </c>
      <c r="O37" s="32">
        <f t="shared" si="39"/>
        <v>0</v>
      </c>
      <c r="P37" s="32">
        <f t="shared" si="39"/>
        <v>0</v>
      </c>
      <c r="Q37" s="32">
        <f t="shared" si="39"/>
        <v>0</v>
      </c>
      <c r="R37" s="32">
        <f t="shared" si="39"/>
        <v>0</v>
      </c>
      <c r="S37" s="32">
        <f t="shared" si="39"/>
        <v>0</v>
      </c>
      <c r="T37" s="32">
        <f t="shared" si="39"/>
        <v>0</v>
      </c>
      <c r="U37" s="32">
        <f t="shared" si="39"/>
        <v>0</v>
      </c>
      <c r="V37" s="32">
        <f t="shared" si="39"/>
        <v>0</v>
      </c>
      <c r="W37" s="32">
        <f t="shared" si="39"/>
        <v>0</v>
      </c>
      <c r="X37" s="32">
        <f t="shared" si="39"/>
        <v>0</v>
      </c>
      <c r="Y37" s="32">
        <f t="shared" si="39"/>
        <v>0</v>
      </c>
      <c r="Z37" s="32">
        <f t="shared" si="39"/>
        <v>0</v>
      </c>
      <c r="AA37" s="32">
        <f t="shared" si="39"/>
        <v>0</v>
      </c>
      <c r="AB37" s="32">
        <f t="shared" si="39"/>
        <v>0</v>
      </c>
      <c r="AC37" s="32">
        <f t="shared" si="39"/>
        <v>0</v>
      </c>
      <c r="AD37" s="32">
        <f t="shared" si="39"/>
        <v>0</v>
      </c>
      <c r="AE37" s="32">
        <f t="shared" si="39"/>
        <v>0</v>
      </c>
      <c r="AF37" s="32">
        <f t="shared" si="39"/>
        <v>1267.27</v>
      </c>
      <c r="AG37" s="32">
        <f t="shared" si="39"/>
        <v>0</v>
      </c>
      <c r="AH37" s="58"/>
      <c r="AI37" s="34"/>
    </row>
    <row r="38" spans="1:35" s="35" customFormat="1" ht="21" x14ac:dyDescent="0.25">
      <c r="A38" s="86"/>
      <c r="B38" s="114" t="s">
        <v>58</v>
      </c>
      <c r="C38" s="39" t="s">
        <v>28</v>
      </c>
      <c r="D38" s="40">
        <f t="shared" si="34"/>
        <v>2200</v>
      </c>
      <c r="E38" s="40">
        <f t="shared" ref="E38:G42" si="40">E39</f>
        <v>0</v>
      </c>
      <c r="F38" s="40">
        <f t="shared" si="40"/>
        <v>0</v>
      </c>
      <c r="G38" s="40">
        <f t="shared" si="40"/>
        <v>0</v>
      </c>
      <c r="H38" s="40">
        <f t="shared" si="12"/>
        <v>0</v>
      </c>
      <c r="I38" s="40">
        <f t="shared" si="13"/>
        <v>0</v>
      </c>
      <c r="J38" s="41">
        <f>J39</f>
        <v>0</v>
      </c>
      <c r="K38" s="41">
        <f t="shared" ref="K38:AG42" si="41">K39</f>
        <v>0</v>
      </c>
      <c r="L38" s="41">
        <f t="shared" si="41"/>
        <v>0</v>
      </c>
      <c r="M38" s="41">
        <f t="shared" si="41"/>
        <v>0</v>
      </c>
      <c r="N38" s="41">
        <f t="shared" si="41"/>
        <v>0</v>
      </c>
      <c r="O38" s="41">
        <f t="shared" si="41"/>
        <v>0</v>
      </c>
      <c r="P38" s="41">
        <f t="shared" si="41"/>
        <v>0</v>
      </c>
      <c r="Q38" s="41">
        <f t="shared" si="41"/>
        <v>0</v>
      </c>
      <c r="R38" s="41">
        <f t="shared" si="41"/>
        <v>0</v>
      </c>
      <c r="S38" s="41">
        <f t="shared" si="41"/>
        <v>0</v>
      </c>
      <c r="T38" s="41">
        <f t="shared" si="41"/>
        <v>0</v>
      </c>
      <c r="U38" s="41">
        <f t="shared" si="41"/>
        <v>0</v>
      </c>
      <c r="V38" s="41">
        <f t="shared" si="41"/>
        <v>0</v>
      </c>
      <c r="W38" s="41">
        <f t="shared" si="41"/>
        <v>0</v>
      </c>
      <c r="X38" s="41">
        <f t="shared" si="41"/>
        <v>0</v>
      </c>
      <c r="Y38" s="41">
        <f t="shared" si="41"/>
        <v>0</v>
      </c>
      <c r="Z38" s="41">
        <f t="shared" si="41"/>
        <v>0</v>
      </c>
      <c r="AA38" s="41">
        <f t="shared" si="41"/>
        <v>0</v>
      </c>
      <c r="AB38" s="41">
        <f t="shared" si="41"/>
        <v>0</v>
      </c>
      <c r="AC38" s="41">
        <f t="shared" si="41"/>
        <v>0</v>
      </c>
      <c r="AD38" s="41">
        <f t="shared" si="41"/>
        <v>0</v>
      </c>
      <c r="AE38" s="41">
        <f t="shared" si="41"/>
        <v>0</v>
      </c>
      <c r="AF38" s="41">
        <f t="shared" si="41"/>
        <v>2200</v>
      </c>
      <c r="AG38" s="41">
        <f t="shared" si="41"/>
        <v>0</v>
      </c>
      <c r="AH38" s="87" t="s">
        <v>59</v>
      </c>
      <c r="AI38" s="34"/>
    </row>
    <row r="39" spans="1:35" s="35" customFormat="1" ht="31.5" x14ac:dyDescent="0.25">
      <c r="A39" s="71"/>
      <c r="B39" s="115"/>
      <c r="C39" s="59" t="s">
        <v>29</v>
      </c>
      <c r="D39" s="31">
        <f t="shared" si="34"/>
        <v>2200</v>
      </c>
      <c r="E39" s="31">
        <f>J39+L39+N39+P39+R39+T39+V39+X39+Z39</f>
        <v>0</v>
      </c>
      <c r="F39" s="31">
        <f>G39</f>
        <v>0</v>
      </c>
      <c r="G39" s="31">
        <f>SUM(K39,M39,O39,Q39,S39,U39,W39,Y39,AA39,AC39,AE39,AG39)</f>
        <v>0</v>
      </c>
      <c r="H39" s="31">
        <f t="shared" si="12"/>
        <v>0</v>
      </c>
      <c r="I39" s="31">
        <f t="shared" si="13"/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2200</v>
      </c>
      <c r="AG39" s="32">
        <v>0</v>
      </c>
      <c r="AH39" s="94"/>
      <c r="AI39" s="34"/>
    </row>
    <row r="40" spans="1:35" s="35" customFormat="1" ht="21" x14ac:dyDescent="0.25">
      <c r="A40" s="86"/>
      <c r="B40" s="114" t="s">
        <v>60</v>
      </c>
      <c r="C40" s="39" t="s">
        <v>28</v>
      </c>
      <c r="D40" s="40">
        <f t="shared" si="34"/>
        <v>2200</v>
      </c>
      <c r="E40" s="40">
        <f t="shared" si="40"/>
        <v>0</v>
      </c>
      <c r="F40" s="40">
        <f t="shared" si="40"/>
        <v>0</v>
      </c>
      <c r="G40" s="40">
        <f t="shared" si="40"/>
        <v>0</v>
      </c>
      <c r="H40" s="40">
        <f t="shared" si="12"/>
        <v>0</v>
      </c>
      <c r="I40" s="40">
        <f t="shared" si="13"/>
        <v>0</v>
      </c>
      <c r="J40" s="41">
        <f>J41</f>
        <v>0</v>
      </c>
      <c r="K40" s="41">
        <f t="shared" si="41"/>
        <v>0</v>
      </c>
      <c r="L40" s="41">
        <f t="shared" si="41"/>
        <v>0</v>
      </c>
      <c r="M40" s="41">
        <f t="shared" si="41"/>
        <v>0</v>
      </c>
      <c r="N40" s="41">
        <f t="shared" si="41"/>
        <v>0</v>
      </c>
      <c r="O40" s="41">
        <f t="shared" si="41"/>
        <v>0</v>
      </c>
      <c r="P40" s="41">
        <f t="shared" si="41"/>
        <v>0</v>
      </c>
      <c r="Q40" s="41">
        <f t="shared" si="41"/>
        <v>0</v>
      </c>
      <c r="R40" s="41">
        <f t="shared" si="41"/>
        <v>0</v>
      </c>
      <c r="S40" s="41">
        <f t="shared" si="41"/>
        <v>0</v>
      </c>
      <c r="T40" s="41">
        <f t="shared" si="41"/>
        <v>0</v>
      </c>
      <c r="U40" s="41">
        <f t="shared" si="41"/>
        <v>0</v>
      </c>
      <c r="V40" s="41">
        <f t="shared" si="41"/>
        <v>0</v>
      </c>
      <c r="W40" s="41">
        <f t="shared" si="41"/>
        <v>0</v>
      </c>
      <c r="X40" s="41">
        <f t="shared" si="41"/>
        <v>0</v>
      </c>
      <c r="Y40" s="41">
        <f t="shared" si="41"/>
        <v>0</v>
      </c>
      <c r="Z40" s="41">
        <f t="shared" si="41"/>
        <v>0</v>
      </c>
      <c r="AA40" s="41">
        <f t="shared" si="41"/>
        <v>0</v>
      </c>
      <c r="AB40" s="41">
        <f t="shared" si="41"/>
        <v>0</v>
      </c>
      <c r="AC40" s="41">
        <f t="shared" si="41"/>
        <v>0</v>
      </c>
      <c r="AD40" s="41">
        <f t="shared" si="41"/>
        <v>0</v>
      </c>
      <c r="AE40" s="41">
        <f t="shared" si="41"/>
        <v>0</v>
      </c>
      <c r="AF40" s="41">
        <f t="shared" si="41"/>
        <v>2200</v>
      </c>
      <c r="AG40" s="41">
        <f t="shared" si="41"/>
        <v>0</v>
      </c>
      <c r="AH40" s="94"/>
      <c r="AI40" s="34"/>
    </row>
    <row r="41" spans="1:35" s="35" customFormat="1" ht="31.5" x14ac:dyDescent="0.25">
      <c r="A41" s="116"/>
      <c r="B41" s="117"/>
      <c r="C41" s="59" t="s">
        <v>29</v>
      </c>
      <c r="D41" s="31">
        <f t="shared" si="34"/>
        <v>2200</v>
      </c>
      <c r="E41" s="31">
        <f>J41+L41+N41+P41+R41+T41+V41+X41+Z41</f>
        <v>0</v>
      </c>
      <c r="F41" s="31">
        <f>G41</f>
        <v>0</v>
      </c>
      <c r="G41" s="31">
        <f>SUM(K41,M41,O41,Q41,S41,U41,W41,Y41,AA41,AC41,AE41,AG41)</f>
        <v>0</v>
      </c>
      <c r="H41" s="31">
        <f t="shared" si="12"/>
        <v>0</v>
      </c>
      <c r="I41" s="31">
        <f t="shared" si="13"/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2200</v>
      </c>
      <c r="AG41" s="32">
        <v>0</v>
      </c>
      <c r="AH41" s="88"/>
      <c r="AI41" s="34"/>
    </row>
    <row r="42" spans="1:35" s="35" customFormat="1" ht="21" x14ac:dyDescent="0.25">
      <c r="A42" s="86"/>
      <c r="B42" s="114" t="s">
        <v>61</v>
      </c>
      <c r="C42" s="39" t="s">
        <v>28</v>
      </c>
      <c r="D42" s="40">
        <f t="shared" si="34"/>
        <v>5414.6900000000005</v>
      </c>
      <c r="E42" s="40">
        <f t="shared" si="40"/>
        <v>0</v>
      </c>
      <c r="F42" s="40">
        <f t="shared" si="40"/>
        <v>0</v>
      </c>
      <c r="G42" s="40">
        <f t="shared" si="40"/>
        <v>0</v>
      </c>
      <c r="H42" s="40">
        <f t="shared" si="12"/>
        <v>0</v>
      </c>
      <c r="I42" s="40">
        <f t="shared" si="13"/>
        <v>0</v>
      </c>
      <c r="J42" s="41">
        <f>J43+J44</f>
        <v>0</v>
      </c>
      <c r="K42" s="41">
        <f t="shared" ref="K42:AF42" si="42">K43+K44</f>
        <v>0</v>
      </c>
      <c r="L42" s="41">
        <f t="shared" si="42"/>
        <v>0</v>
      </c>
      <c r="M42" s="41">
        <f t="shared" si="42"/>
        <v>0</v>
      </c>
      <c r="N42" s="41">
        <f t="shared" si="42"/>
        <v>0</v>
      </c>
      <c r="O42" s="41">
        <f t="shared" si="42"/>
        <v>0</v>
      </c>
      <c r="P42" s="41">
        <f t="shared" si="42"/>
        <v>0</v>
      </c>
      <c r="Q42" s="41">
        <f t="shared" si="42"/>
        <v>0</v>
      </c>
      <c r="R42" s="41">
        <f t="shared" si="42"/>
        <v>0</v>
      </c>
      <c r="S42" s="41">
        <f t="shared" si="42"/>
        <v>0</v>
      </c>
      <c r="T42" s="41">
        <f t="shared" si="42"/>
        <v>0</v>
      </c>
      <c r="U42" s="41">
        <f t="shared" si="42"/>
        <v>0</v>
      </c>
      <c r="V42" s="41">
        <f t="shared" si="42"/>
        <v>0</v>
      </c>
      <c r="W42" s="41">
        <f t="shared" si="42"/>
        <v>0</v>
      </c>
      <c r="X42" s="41">
        <f t="shared" si="42"/>
        <v>0</v>
      </c>
      <c r="Y42" s="41">
        <f t="shared" si="42"/>
        <v>0</v>
      </c>
      <c r="Z42" s="41">
        <f t="shared" si="42"/>
        <v>0</v>
      </c>
      <c r="AA42" s="41">
        <f t="shared" si="42"/>
        <v>0</v>
      </c>
      <c r="AB42" s="41">
        <f t="shared" si="42"/>
        <v>0</v>
      </c>
      <c r="AC42" s="41">
        <f t="shared" si="42"/>
        <v>0</v>
      </c>
      <c r="AD42" s="41">
        <f t="shared" si="42"/>
        <v>0</v>
      </c>
      <c r="AE42" s="41">
        <f t="shared" si="42"/>
        <v>0</v>
      </c>
      <c r="AF42" s="41">
        <f t="shared" si="42"/>
        <v>5414.6900000000005</v>
      </c>
      <c r="AG42" s="41">
        <f t="shared" si="41"/>
        <v>0</v>
      </c>
      <c r="AH42" s="87" t="s">
        <v>62</v>
      </c>
      <c r="AI42" s="34"/>
    </row>
    <row r="43" spans="1:35" s="35" customFormat="1" ht="31.5" x14ac:dyDescent="0.25">
      <c r="A43" s="93"/>
      <c r="B43" s="115"/>
      <c r="C43" s="59" t="s">
        <v>29</v>
      </c>
      <c r="D43" s="31">
        <f t="shared" si="34"/>
        <v>4147.42</v>
      </c>
      <c r="E43" s="31">
        <f>J43+L43+N43+P43+R43+T43+V43+X43+Z43</f>
        <v>0</v>
      </c>
      <c r="F43" s="31">
        <f>G43</f>
        <v>0</v>
      </c>
      <c r="G43" s="31">
        <f>SUM(K43,M43,O43,Q43,S43,U43,W43,Y43,AA43,AC43,AE43,AG43)</f>
        <v>0</v>
      </c>
      <c r="H43" s="31">
        <f t="shared" si="12"/>
        <v>0</v>
      </c>
      <c r="I43" s="31">
        <f t="shared" si="13"/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4147.42</v>
      </c>
      <c r="AG43" s="32">
        <v>0</v>
      </c>
      <c r="AH43" s="94"/>
      <c r="AI43" s="34"/>
    </row>
    <row r="44" spans="1:35" s="35" customFormat="1" ht="31.5" x14ac:dyDescent="0.25">
      <c r="A44" s="116"/>
      <c r="B44" s="117"/>
      <c r="C44" s="59" t="s">
        <v>31</v>
      </c>
      <c r="D44" s="31">
        <f t="shared" si="34"/>
        <v>1267.27</v>
      </c>
      <c r="E44" s="31">
        <f>J44+L44+N44+P44+R44+T44+V44+X44+Z44</f>
        <v>0</v>
      </c>
      <c r="F44" s="31">
        <f>G44</f>
        <v>0</v>
      </c>
      <c r="G44" s="31">
        <f>SUM(K44,M44,O44,Q44,S44,U44,W44,Y44,AA44,AC44,AE44,AG44)</f>
        <v>0</v>
      </c>
      <c r="H44" s="31">
        <f t="shared" si="12"/>
        <v>0</v>
      </c>
      <c r="I44" s="31">
        <f t="shared" si="13"/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1267.27</v>
      </c>
      <c r="AG44" s="32"/>
      <c r="AH44" s="88"/>
      <c r="AI44" s="34"/>
    </row>
    <row r="45" spans="1:35" s="26" customFormat="1" ht="21" x14ac:dyDescent="0.25">
      <c r="A45" s="70"/>
      <c r="B45" s="114" t="s">
        <v>45</v>
      </c>
      <c r="C45" s="39" t="s">
        <v>28</v>
      </c>
      <c r="D45" s="40">
        <f>D47+D46</f>
        <v>2.1</v>
      </c>
      <c r="E45" s="40">
        <f t="shared" ref="E45:G45" si="43">E47+E46</f>
        <v>2.1</v>
      </c>
      <c r="F45" s="40">
        <f t="shared" si="43"/>
        <v>2.1</v>
      </c>
      <c r="G45" s="40">
        <f t="shared" si="43"/>
        <v>2.1</v>
      </c>
      <c r="H45" s="40">
        <f t="shared" si="12"/>
        <v>100</v>
      </c>
      <c r="I45" s="40">
        <f t="shared" si="13"/>
        <v>100</v>
      </c>
      <c r="J45" s="41">
        <f>J47+J46</f>
        <v>0</v>
      </c>
      <c r="K45" s="41">
        <f>K47+K46</f>
        <v>0</v>
      </c>
      <c r="L45" s="41">
        <f t="shared" ref="L45:AG45" si="44">L47+L46</f>
        <v>0</v>
      </c>
      <c r="M45" s="41">
        <f t="shared" si="44"/>
        <v>0</v>
      </c>
      <c r="N45" s="41">
        <f t="shared" si="44"/>
        <v>2.1</v>
      </c>
      <c r="O45" s="41">
        <f t="shared" si="44"/>
        <v>2.1</v>
      </c>
      <c r="P45" s="41">
        <f t="shared" si="44"/>
        <v>0</v>
      </c>
      <c r="Q45" s="41">
        <f t="shared" si="44"/>
        <v>0</v>
      </c>
      <c r="R45" s="41">
        <f t="shared" si="44"/>
        <v>0</v>
      </c>
      <c r="S45" s="41">
        <f t="shared" si="44"/>
        <v>0</v>
      </c>
      <c r="T45" s="41">
        <f t="shared" si="44"/>
        <v>0</v>
      </c>
      <c r="U45" s="41">
        <f t="shared" si="44"/>
        <v>0</v>
      </c>
      <c r="V45" s="41">
        <f t="shared" si="44"/>
        <v>0</v>
      </c>
      <c r="W45" s="41">
        <f t="shared" si="44"/>
        <v>0</v>
      </c>
      <c r="X45" s="41">
        <f t="shared" si="44"/>
        <v>0</v>
      </c>
      <c r="Y45" s="41">
        <f t="shared" si="44"/>
        <v>0</v>
      </c>
      <c r="Z45" s="41">
        <f t="shared" si="44"/>
        <v>0</v>
      </c>
      <c r="AA45" s="41">
        <f t="shared" si="44"/>
        <v>0</v>
      </c>
      <c r="AB45" s="41">
        <f t="shared" si="44"/>
        <v>0</v>
      </c>
      <c r="AC45" s="41">
        <f t="shared" si="44"/>
        <v>0</v>
      </c>
      <c r="AD45" s="41">
        <f t="shared" si="44"/>
        <v>0</v>
      </c>
      <c r="AE45" s="41">
        <f t="shared" si="44"/>
        <v>0</v>
      </c>
      <c r="AF45" s="41">
        <f t="shared" si="44"/>
        <v>0</v>
      </c>
      <c r="AG45" s="41">
        <f t="shared" si="44"/>
        <v>0</v>
      </c>
      <c r="AH45" s="89" t="s">
        <v>63</v>
      </c>
      <c r="AI45" s="43"/>
    </row>
    <row r="46" spans="1:35" s="26" customFormat="1" ht="31.5" x14ac:dyDescent="0.25">
      <c r="A46" s="71"/>
      <c r="B46" s="115"/>
      <c r="C46" s="59" t="s">
        <v>29</v>
      </c>
      <c r="D46" s="31">
        <f>SUM(J46,L46,N46,P46,R46,T46,V46,X46,Z46,AB46,AD46,AF46)</f>
        <v>0</v>
      </c>
      <c r="E46" s="31">
        <f>J46+L46+N46+P46+R46+T46+V46+X46+Z46</f>
        <v>0</v>
      </c>
      <c r="F46" s="31">
        <f>G46</f>
        <v>0</v>
      </c>
      <c r="G46" s="31">
        <f>SUM(K46,M46,O46,Q46,S46,U46,W46,Y46,AA46,AC46,AE46,AG46)</f>
        <v>0</v>
      </c>
      <c r="H46" s="31">
        <f>IFERROR(G46/D46*100,0)</f>
        <v>0</v>
      </c>
      <c r="I46" s="31">
        <f>IFERROR(G46/E46*100,0)</f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90"/>
      <c r="AI46" s="43"/>
    </row>
    <row r="47" spans="1:35" s="26" customFormat="1" ht="47.25" x14ac:dyDescent="0.25">
      <c r="A47" s="72"/>
      <c r="B47" s="115"/>
      <c r="C47" s="59" t="s">
        <v>30</v>
      </c>
      <c r="D47" s="31">
        <f>SUM(J47,L47,N47,P47,R47,T47,V47,X47,Z47,AB47,AD47,AF47)</f>
        <v>2.1</v>
      </c>
      <c r="E47" s="31">
        <f>J47+L47+N47+P47+R47+T47+V47+X47+Z47</f>
        <v>2.1</v>
      </c>
      <c r="F47" s="31">
        <f>G47</f>
        <v>2.1</v>
      </c>
      <c r="G47" s="31">
        <f>SUM(K47,M47,O47,Q47,S47,U47,W47,Y47,AA47,AC47,AE47,AG47)</f>
        <v>2.1</v>
      </c>
      <c r="H47" s="31">
        <f>IFERROR(G47/D47*100,0)</f>
        <v>100</v>
      </c>
      <c r="I47" s="31">
        <f>IFERROR(G47/E47*100,0)</f>
        <v>100</v>
      </c>
      <c r="J47" s="32">
        <v>0</v>
      </c>
      <c r="K47" s="32">
        <v>0</v>
      </c>
      <c r="L47" s="32">
        <v>0</v>
      </c>
      <c r="M47" s="32">
        <v>0</v>
      </c>
      <c r="N47" s="32">
        <v>2.1</v>
      </c>
      <c r="O47" s="32">
        <v>2.1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91"/>
      <c r="AI47" s="43"/>
    </row>
    <row r="48" spans="1:35" s="47" customFormat="1" ht="18.75" x14ac:dyDescent="0.25">
      <c r="A48" s="44"/>
      <c r="B48" s="76" t="s">
        <v>46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8"/>
      <c r="AH48" s="45"/>
      <c r="AI48" s="46"/>
    </row>
    <row r="49" spans="1:35" s="49" customFormat="1" ht="18.75" x14ac:dyDescent="0.25">
      <c r="A49" s="60" t="s">
        <v>47</v>
      </c>
      <c r="B49" s="62" t="s">
        <v>48</v>
      </c>
      <c r="C49" s="27" t="s">
        <v>28</v>
      </c>
      <c r="D49" s="28">
        <f>D50</f>
        <v>29078.516</v>
      </c>
      <c r="E49" s="28">
        <f t="shared" ref="E49:G49" si="45">E50</f>
        <v>22760.888999999999</v>
      </c>
      <c r="F49" s="28">
        <f t="shared" si="45"/>
        <v>21213.745999999999</v>
      </c>
      <c r="G49" s="28">
        <f t="shared" si="45"/>
        <v>21213.745999999999</v>
      </c>
      <c r="H49" s="28">
        <f t="shared" ref="H49:H58" si="46">IFERROR(G49/D49*100,0)</f>
        <v>72.953330905882538</v>
      </c>
      <c r="I49" s="28">
        <f t="shared" ref="I49:I58" si="47">IFERROR(G49/E49*100,0)</f>
        <v>93.20262490625916</v>
      </c>
      <c r="J49" s="37">
        <f t="shared" ref="J49:AG49" si="48">SUM(J50:J50)</f>
        <v>4244.8339999999998</v>
      </c>
      <c r="K49" s="37">
        <f t="shared" si="48"/>
        <v>1885.85</v>
      </c>
      <c r="L49" s="37">
        <f t="shared" si="48"/>
        <v>2510.96</v>
      </c>
      <c r="M49" s="37">
        <f t="shared" si="48"/>
        <v>2741.24</v>
      </c>
      <c r="N49" s="37">
        <f t="shared" si="48"/>
        <v>1590.85</v>
      </c>
      <c r="O49" s="37">
        <f t="shared" si="48"/>
        <v>1950.12</v>
      </c>
      <c r="P49" s="37">
        <f t="shared" si="48"/>
        <v>3069.6410000000001</v>
      </c>
      <c r="Q49" s="37">
        <f t="shared" si="48"/>
        <v>2079.75</v>
      </c>
      <c r="R49" s="37">
        <f t="shared" si="48"/>
        <v>2283.9940000000001</v>
      </c>
      <c r="S49" s="37">
        <f t="shared" si="48"/>
        <v>2539.58</v>
      </c>
      <c r="T49" s="37">
        <f t="shared" si="48"/>
        <v>1683.15</v>
      </c>
      <c r="U49" s="37">
        <f t="shared" si="48"/>
        <v>2597.2660000000001</v>
      </c>
      <c r="V49" s="37">
        <f t="shared" si="48"/>
        <v>3039.6460000000002</v>
      </c>
      <c r="W49" s="37">
        <f t="shared" si="48"/>
        <v>3129.89</v>
      </c>
      <c r="X49" s="37">
        <f t="shared" si="48"/>
        <v>2294.9940000000001</v>
      </c>
      <c r="Y49" s="37">
        <f t="shared" si="48"/>
        <v>1686.0900000000001</v>
      </c>
      <c r="Z49" s="37">
        <f t="shared" si="48"/>
        <v>2042.8200000000002</v>
      </c>
      <c r="AA49" s="37">
        <f t="shared" si="48"/>
        <v>2603.96</v>
      </c>
      <c r="AB49" s="37">
        <f t="shared" si="48"/>
        <v>2498.6469999999999</v>
      </c>
      <c r="AC49" s="37">
        <f t="shared" si="48"/>
        <v>0</v>
      </c>
      <c r="AD49" s="37">
        <f t="shared" si="48"/>
        <v>2120.52</v>
      </c>
      <c r="AE49" s="37">
        <f t="shared" si="48"/>
        <v>0</v>
      </c>
      <c r="AF49" s="37">
        <f t="shared" si="48"/>
        <v>1698.46</v>
      </c>
      <c r="AG49" s="37">
        <f t="shared" si="48"/>
        <v>0</v>
      </c>
      <c r="AH49" s="64"/>
      <c r="AI49" s="48"/>
    </row>
    <row r="50" spans="1:35" s="50" customFormat="1" ht="31.5" x14ac:dyDescent="0.25">
      <c r="A50" s="61"/>
      <c r="B50" s="63"/>
      <c r="C50" s="21" t="s">
        <v>31</v>
      </c>
      <c r="D50" s="22">
        <f>SUM(J50,L50,N50,P50,R50,T50,V50,X50,Z50,AB50,AD50,AF50)</f>
        <v>29078.516</v>
      </c>
      <c r="E50" s="22">
        <f>J50+L50+N50+P50+R50+T50+V50+X50+Z50</f>
        <v>22760.888999999999</v>
      </c>
      <c r="F50" s="22">
        <f>G50</f>
        <v>21213.745999999999</v>
      </c>
      <c r="G50" s="22">
        <f>SUM(K50,M50,O50,Q50,S50,U50,W50,Y50,AA50,AC50,AE50,AG50)</f>
        <v>21213.745999999999</v>
      </c>
      <c r="H50" s="22">
        <f t="shared" si="46"/>
        <v>72.953330905882538</v>
      </c>
      <c r="I50" s="22">
        <f>IFERROR(G50/E50*100,0)</f>
        <v>93.20262490625916</v>
      </c>
      <c r="J50" s="33">
        <f>J52+J54</f>
        <v>4244.8339999999998</v>
      </c>
      <c r="K50" s="33">
        <f t="shared" ref="K50:AG50" si="49">K52+K54</f>
        <v>1885.85</v>
      </c>
      <c r="L50" s="33">
        <f t="shared" si="49"/>
        <v>2510.96</v>
      </c>
      <c r="M50" s="33">
        <f t="shared" si="49"/>
        <v>2741.24</v>
      </c>
      <c r="N50" s="33">
        <f t="shared" si="49"/>
        <v>1590.85</v>
      </c>
      <c r="O50" s="33">
        <f t="shared" si="49"/>
        <v>1950.12</v>
      </c>
      <c r="P50" s="33">
        <f t="shared" si="49"/>
        <v>3069.6410000000001</v>
      </c>
      <c r="Q50" s="33">
        <f t="shared" si="49"/>
        <v>2079.75</v>
      </c>
      <c r="R50" s="33">
        <f t="shared" si="49"/>
        <v>2283.9940000000001</v>
      </c>
      <c r="S50" s="33">
        <f t="shared" si="49"/>
        <v>2539.58</v>
      </c>
      <c r="T50" s="33">
        <f t="shared" si="49"/>
        <v>1683.15</v>
      </c>
      <c r="U50" s="33">
        <f t="shared" si="49"/>
        <v>2597.2660000000001</v>
      </c>
      <c r="V50" s="33">
        <f t="shared" si="49"/>
        <v>3039.6460000000002</v>
      </c>
      <c r="W50" s="33">
        <f t="shared" si="49"/>
        <v>3129.89</v>
      </c>
      <c r="X50" s="33">
        <f t="shared" si="49"/>
        <v>2294.9940000000001</v>
      </c>
      <c r="Y50" s="33">
        <f t="shared" si="49"/>
        <v>1686.0900000000001</v>
      </c>
      <c r="Z50" s="33">
        <f t="shared" si="49"/>
        <v>2042.8200000000002</v>
      </c>
      <c r="AA50" s="33">
        <f t="shared" si="49"/>
        <v>2603.96</v>
      </c>
      <c r="AB50" s="33">
        <f t="shared" si="49"/>
        <v>2498.6469999999999</v>
      </c>
      <c r="AC50" s="33">
        <f t="shared" si="49"/>
        <v>0</v>
      </c>
      <c r="AD50" s="33">
        <f t="shared" si="49"/>
        <v>2120.52</v>
      </c>
      <c r="AE50" s="33">
        <f t="shared" si="49"/>
        <v>0</v>
      </c>
      <c r="AF50" s="33">
        <f t="shared" si="49"/>
        <v>1698.46</v>
      </c>
      <c r="AG50" s="33">
        <f t="shared" si="49"/>
        <v>0</v>
      </c>
      <c r="AH50" s="65"/>
      <c r="AI50" s="48"/>
    </row>
    <row r="51" spans="1:35" s="1" customFormat="1" ht="15.75" x14ac:dyDescent="0.25">
      <c r="A51" s="66"/>
      <c r="B51" s="114" t="s">
        <v>49</v>
      </c>
      <c r="C51" s="51" t="s">
        <v>28</v>
      </c>
      <c r="D51" s="52">
        <f>D52</f>
        <v>10223.905000000001</v>
      </c>
      <c r="E51" s="52">
        <f t="shared" ref="E51:G51" si="50">E52</f>
        <v>7899.8940000000002</v>
      </c>
      <c r="F51" s="52">
        <f t="shared" si="50"/>
        <v>6725.8660000000009</v>
      </c>
      <c r="G51" s="52">
        <f t="shared" si="50"/>
        <v>6725.8660000000009</v>
      </c>
      <c r="H51" s="52">
        <f t="shared" si="46"/>
        <v>65.78568560642924</v>
      </c>
      <c r="I51" s="52">
        <f t="shared" si="47"/>
        <v>85.13868667098572</v>
      </c>
      <c r="J51" s="53">
        <f t="shared" ref="J51:AG51" si="51">SUM(J52:J52)</f>
        <v>1487.683</v>
      </c>
      <c r="K51" s="53">
        <f t="shared" si="51"/>
        <v>585.05999999999995</v>
      </c>
      <c r="L51" s="53">
        <f t="shared" si="51"/>
        <v>878.49800000000005</v>
      </c>
      <c r="M51" s="53">
        <f t="shared" si="51"/>
        <v>916.68000000000006</v>
      </c>
      <c r="N51" s="53">
        <f t="shared" si="51"/>
        <v>590.38</v>
      </c>
      <c r="O51" s="53">
        <f t="shared" si="51"/>
        <v>565.49</v>
      </c>
      <c r="P51" s="53">
        <f t="shared" si="51"/>
        <v>1097.04</v>
      </c>
      <c r="Q51" s="53">
        <f t="shared" si="51"/>
        <v>815.7</v>
      </c>
      <c r="R51" s="53">
        <f t="shared" si="51"/>
        <v>799.24400000000003</v>
      </c>
      <c r="S51" s="53">
        <f t="shared" si="51"/>
        <v>632.48</v>
      </c>
      <c r="T51" s="53">
        <f t="shared" si="51"/>
        <v>590.38</v>
      </c>
      <c r="U51" s="53">
        <f t="shared" si="51"/>
        <v>869.41600000000005</v>
      </c>
      <c r="V51" s="53">
        <f t="shared" si="51"/>
        <v>1067.0450000000001</v>
      </c>
      <c r="W51" s="53">
        <f t="shared" si="51"/>
        <v>1040.23</v>
      </c>
      <c r="X51" s="53">
        <f t="shared" si="51"/>
        <v>799.24400000000003</v>
      </c>
      <c r="Y51" s="53">
        <f t="shared" si="51"/>
        <v>505.92</v>
      </c>
      <c r="Z51" s="53">
        <f t="shared" si="51"/>
        <v>590.38</v>
      </c>
      <c r="AA51" s="53">
        <f t="shared" si="51"/>
        <v>794.89</v>
      </c>
      <c r="AB51" s="53">
        <f t="shared" si="51"/>
        <v>875.51099999999997</v>
      </c>
      <c r="AC51" s="53">
        <f t="shared" si="51"/>
        <v>0</v>
      </c>
      <c r="AD51" s="53">
        <f t="shared" si="51"/>
        <v>741.31</v>
      </c>
      <c r="AE51" s="53">
        <f t="shared" si="51"/>
        <v>0</v>
      </c>
      <c r="AF51" s="53">
        <f t="shared" si="51"/>
        <v>707.19</v>
      </c>
      <c r="AG51" s="53">
        <f t="shared" si="51"/>
        <v>0</v>
      </c>
      <c r="AH51" s="64"/>
    </row>
    <row r="52" spans="1:35" s="1" customFormat="1" ht="31.5" x14ac:dyDescent="0.25">
      <c r="A52" s="67"/>
      <c r="B52" s="115"/>
      <c r="C52" s="21" t="s">
        <v>31</v>
      </c>
      <c r="D52" s="22">
        <f>SUM(J52,L52,N52,P52,R52,T52,V52,X52,Z52,AB52,AD52,AF52)</f>
        <v>10223.905000000001</v>
      </c>
      <c r="E52" s="22">
        <f>J52+L52+N52+P52+R52+T52+V52+X52+Z52</f>
        <v>7899.8940000000002</v>
      </c>
      <c r="F52" s="22">
        <f>G52</f>
        <v>6725.8660000000009</v>
      </c>
      <c r="G52" s="22">
        <f>SUM(K52,M52,O52,Q52,S52,U52,W52,Y52,AA52,AC52,AE52,AG52)</f>
        <v>6725.8660000000009</v>
      </c>
      <c r="H52" s="22">
        <f t="shared" si="46"/>
        <v>65.78568560642924</v>
      </c>
      <c r="I52" s="22">
        <f t="shared" si="47"/>
        <v>85.13868667098572</v>
      </c>
      <c r="J52" s="33">
        <v>1487.683</v>
      </c>
      <c r="K52" s="33">
        <v>585.05999999999995</v>
      </c>
      <c r="L52" s="33">
        <v>878.49800000000005</v>
      </c>
      <c r="M52" s="33">
        <f>651.5+265.18</f>
        <v>916.68000000000006</v>
      </c>
      <c r="N52" s="33">
        <v>590.38</v>
      </c>
      <c r="O52" s="33">
        <f>165.52+399.97</f>
        <v>565.49</v>
      </c>
      <c r="P52" s="33">
        <v>1097.04</v>
      </c>
      <c r="Q52" s="33">
        <v>815.7</v>
      </c>
      <c r="R52" s="33">
        <v>799.24400000000003</v>
      </c>
      <c r="S52" s="33">
        <v>632.48</v>
      </c>
      <c r="T52" s="33">
        <v>590.38</v>
      </c>
      <c r="U52" s="33">
        <v>869.41600000000005</v>
      </c>
      <c r="V52" s="33">
        <v>1067.0450000000001</v>
      </c>
      <c r="W52" s="33">
        <v>1040.23</v>
      </c>
      <c r="X52" s="33">
        <v>799.24400000000003</v>
      </c>
      <c r="Y52" s="33">
        <v>505.92</v>
      </c>
      <c r="Z52" s="33">
        <v>590.38</v>
      </c>
      <c r="AA52" s="33">
        <v>794.89</v>
      </c>
      <c r="AB52" s="33">
        <v>875.51099999999997</v>
      </c>
      <c r="AC52" s="33">
        <v>0</v>
      </c>
      <c r="AD52" s="33">
        <v>741.31</v>
      </c>
      <c r="AE52" s="33">
        <v>0</v>
      </c>
      <c r="AF52" s="33">
        <v>707.19</v>
      </c>
      <c r="AG52" s="33">
        <v>0</v>
      </c>
      <c r="AH52" s="65"/>
    </row>
    <row r="53" spans="1:35" s="1" customFormat="1" ht="15.75" x14ac:dyDescent="0.25">
      <c r="A53" s="66"/>
      <c r="B53" s="113" t="s">
        <v>50</v>
      </c>
      <c r="C53" s="51" t="s">
        <v>28</v>
      </c>
      <c r="D53" s="52">
        <f>D54</f>
        <v>18854.611000000001</v>
      </c>
      <c r="E53" s="52">
        <f t="shared" ref="E53:G53" si="52">E54</f>
        <v>14860.995000000001</v>
      </c>
      <c r="F53" s="52">
        <f t="shared" si="52"/>
        <v>14487.88</v>
      </c>
      <c r="G53" s="52">
        <f t="shared" si="52"/>
        <v>14487.88</v>
      </c>
      <c r="H53" s="52">
        <f t="shared" si="46"/>
        <v>76.839983598706965</v>
      </c>
      <c r="I53" s="52">
        <f t="shared" si="47"/>
        <v>97.489300009858013</v>
      </c>
      <c r="J53" s="53">
        <f t="shared" ref="J53:AG53" si="53">SUM(J54:J54)</f>
        <v>2757.1509999999998</v>
      </c>
      <c r="K53" s="53">
        <f t="shared" si="53"/>
        <v>1300.79</v>
      </c>
      <c r="L53" s="53">
        <f t="shared" si="53"/>
        <v>1632.462</v>
      </c>
      <c r="M53" s="53">
        <f t="shared" si="53"/>
        <v>1824.56</v>
      </c>
      <c r="N53" s="53">
        <f t="shared" si="53"/>
        <v>1000.47</v>
      </c>
      <c r="O53" s="53">
        <f t="shared" si="53"/>
        <v>1384.6299999999999</v>
      </c>
      <c r="P53" s="53">
        <f t="shared" si="53"/>
        <v>1972.6010000000001</v>
      </c>
      <c r="Q53" s="53">
        <f t="shared" si="53"/>
        <v>1264.05</v>
      </c>
      <c r="R53" s="53">
        <f t="shared" si="53"/>
        <v>1484.75</v>
      </c>
      <c r="S53" s="53">
        <f t="shared" si="53"/>
        <v>1907.1</v>
      </c>
      <c r="T53" s="53">
        <f t="shared" si="53"/>
        <v>1092.77</v>
      </c>
      <c r="U53" s="53">
        <f t="shared" si="53"/>
        <v>1727.85</v>
      </c>
      <c r="V53" s="53">
        <f t="shared" si="53"/>
        <v>1972.6010000000001</v>
      </c>
      <c r="W53" s="53">
        <f t="shared" si="53"/>
        <v>2089.66</v>
      </c>
      <c r="X53" s="53">
        <f t="shared" si="53"/>
        <v>1495.75</v>
      </c>
      <c r="Y53" s="53">
        <f t="shared" si="53"/>
        <v>1180.17</v>
      </c>
      <c r="Z53" s="53">
        <f t="shared" si="53"/>
        <v>1452.44</v>
      </c>
      <c r="AA53" s="53">
        <f t="shared" si="53"/>
        <v>1809.07</v>
      </c>
      <c r="AB53" s="53">
        <f t="shared" si="53"/>
        <v>1623.136</v>
      </c>
      <c r="AC53" s="53">
        <f t="shared" si="53"/>
        <v>0</v>
      </c>
      <c r="AD53" s="53">
        <f t="shared" si="53"/>
        <v>1379.21</v>
      </c>
      <c r="AE53" s="53">
        <f t="shared" si="53"/>
        <v>0</v>
      </c>
      <c r="AF53" s="53">
        <f t="shared" si="53"/>
        <v>991.27</v>
      </c>
      <c r="AG53" s="53">
        <f t="shared" si="53"/>
        <v>0</v>
      </c>
      <c r="AH53" s="68" t="s">
        <v>55</v>
      </c>
    </row>
    <row r="54" spans="1:35" s="1" customFormat="1" ht="31.5" x14ac:dyDescent="0.25">
      <c r="A54" s="67"/>
      <c r="B54" s="113"/>
      <c r="C54" s="21" t="s">
        <v>31</v>
      </c>
      <c r="D54" s="22">
        <f>SUM(J54,L54,N54,P54,R54,T54,V54,X54,Z54,AB54,AD54,AF54)</f>
        <v>18854.611000000001</v>
      </c>
      <c r="E54" s="22">
        <f>J54+L54+N54+P54+R54+T54+V54+X54+Z54</f>
        <v>14860.995000000001</v>
      </c>
      <c r="F54" s="22">
        <f>G54</f>
        <v>14487.88</v>
      </c>
      <c r="G54" s="22">
        <f>SUM(K54,M54,O54,Q54,S54,U54,W54,Y54,AA54,AC54,AE54,AG54)</f>
        <v>14487.88</v>
      </c>
      <c r="H54" s="22">
        <f t="shared" si="46"/>
        <v>76.839983598706965</v>
      </c>
      <c r="I54" s="22">
        <f t="shared" si="47"/>
        <v>97.489300009858013</v>
      </c>
      <c r="J54" s="33">
        <v>2757.1509999999998</v>
      </c>
      <c r="K54" s="33">
        <v>1300.79</v>
      </c>
      <c r="L54" s="33">
        <v>1632.462</v>
      </c>
      <c r="M54" s="33">
        <f>578.82+1245.74</f>
        <v>1824.56</v>
      </c>
      <c r="N54" s="33">
        <v>1000.47</v>
      </c>
      <c r="O54" s="33">
        <f>305.35+1065.25+14.03</f>
        <v>1384.6299999999999</v>
      </c>
      <c r="P54" s="33">
        <v>1972.6010000000001</v>
      </c>
      <c r="Q54" s="33">
        <v>1264.05</v>
      </c>
      <c r="R54" s="33">
        <v>1484.75</v>
      </c>
      <c r="S54" s="33">
        <v>1907.1</v>
      </c>
      <c r="T54" s="33">
        <v>1092.77</v>
      </c>
      <c r="U54" s="33">
        <v>1727.85</v>
      </c>
      <c r="V54" s="33">
        <v>1972.6010000000001</v>
      </c>
      <c r="W54" s="33">
        <v>2089.66</v>
      </c>
      <c r="X54" s="33">
        <v>1495.75</v>
      </c>
      <c r="Y54" s="33">
        <v>1180.17</v>
      </c>
      <c r="Z54" s="33">
        <v>1452.44</v>
      </c>
      <c r="AA54" s="33">
        <v>1809.07</v>
      </c>
      <c r="AB54" s="33">
        <v>1623.136</v>
      </c>
      <c r="AC54" s="33">
        <v>0</v>
      </c>
      <c r="AD54" s="33">
        <v>1379.21</v>
      </c>
      <c r="AE54" s="33">
        <v>0</v>
      </c>
      <c r="AF54" s="33">
        <v>991.27</v>
      </c>
      <c r="AG54" s="33">
        <v>0</v>
      </c>
      <c r="AH54" s="69"/>
    </row>
    <row r="55" spans="1:35" ht="15.75" x14ac:dyDescent="0.25">
      <c r="A55" s="60" t="s">
        <v>51</v>
      </c>
      <c r="B55" s="62" t="s">
        <v>52</v>
      </c>
      <c r="C55" s="27" t="s">
        <v>28</v>
      </c>
      <c r="D55" s="28">
        <f>D56</f>
        <v>85238.720000000001</v>
      </c>
      <c r="E55" s="28">
        <f t="shared" ref="E55:G55" si="54">E56</f>
        <v>63347.15</v>
      </c>
      <c r="F55" s="28">
        <f t="shared" si="54"/>
        <v>57901.409999999996</v>
      </c>
      <c r="G55" s="28">
        <f t="shared" si="54"/>
        <v>57901.409999999996</v>
      </c>
      <c r="H55" s="28">
        <f t="shared" si="46"/>
        <v>67.928530602055019</v>
      </c>
      <c r="I55" s="28">
        <f t="shared" si="47"/>
        <v>91.40333858745025</v>
      </c>
      <c r="J55" s="37">
        <f t="shared" ref="J55:AG55" si="55">SUM(J56:J56)</f>
        <v>6354.62</v>
      </c>
      <c r="K55" s="37">
        <f t="shared" si="55"/>
        <v>6145.18</v>
      </c>
      <c r="L55" s="37">
        <f t="shared" si="55"/>
        <v>8341.69</v>
      </c>
      <c r="M55" s="37">
        <f t="shared" si="55"/>
        <v>7922.46</v>
      </c>
      <c r="N55" s="37">
        <f t="shared" si="55"/>
        <v>5571.74</v>
      </c>
      <c r="O55" s="37">
        <f t="shared" si="55"/>
        <v>5202.1099999999997</v>
      </c>
      <c r="P55" s="37">
        <f t="shared" si="55"/>
        <v>6530.21</v>
      </c>
      <c r="Q55" s="37">
        <f t="shared" si="55"/>
        <v>6608.99</v>
      </c>
      <c r="R55" s="37">
        <f t="shared" si="55"/>
        <v>6120.86</v>
      </c>
      <c r="S55" s="37">
        <f t="shared" si="55"/>
        <v>5154.75</v>
      </c>
      <c r="T55" s="37">
        <f t="shared" si="55"/>
        <v>7656.38</v>
      </c>
      <c r="U55" s="37">
        <f t="shared" si="55"/>
        <v>5811.46</v>
      </c>
      <c r="V55" s="37">
        <f t="shared" si="55"/>
        <v>9063.01</v>
      </c>
      <c r="W55" s="37">
        <f t="shared" si="55"/>
        <v>6932.08</v>
      </c>
      <c r="X55" s="37">
        <f t="shared" si="55"/>
        <v>7207.64</v>
      </c>
      <c r="Y55" s="37">
        <f t="shared" si="55"/>
        <v>6349.42</v>
      </c>
      <c r="Z55" s="37">
        <f t="shared" si="55"/>
        <v>6501</v>
      </c>
      <c r="AA55" s="37">
        <f t="shared" si="55"/>
        <v>7774.96</v>
      </c>
      <c r="AB55" s="37">
        <f t="shared" si="55"/>
        <v>7586.9</v>
      </c>
      <c r="AC55" s="37">
        <f t="shared" si="55"/>
        <v>0</v>
      </c>
      <c r="AD55" s="37">
        <f t="shared" si="55"/>
        <v>6037.22</v>
      </c>
      <c r="AE55" s="37">
        <f t="shared" si="55"/>
        <v>0</v>
      </c>
      <c r="AF55" s="37">
        <f t="shared" si="55"/>
        <v>8267.4500000000007</v>
      </c>
      <c r="AG55" s="37">
        <f t="shared" si="55"/>
        <v>0</v>
      </c>
      <c r="AH55" s="64"/>
    </row>
    <row r="56" spans="1:35" ht="31.5" x14ac:dyDescent="0.25">
      <c r="A56" s="61"/>
      <c r="B56" s="63"/>
      <c r="C56" s="21" t="s">
        <v>31</v>
      </c>
      <c r="D56" s="22">
        <f>SUM(J56,L56,N56,P56,R56,T56,V56,X56,Z56,AB56,AD56,AF56)</f>
        <v>85238.720000000001</v>
      </c>
      <c r="E56" s="22">
        <f>J56+L56+N56+P56+R56+T56+V56+X56+Z56</f>
        <v>63347.15</v>
      </c>
      <c r="F56" s="22">
        <f>G56</f>
        <v>57901.409999999996</v>
      </c>
      <c r="G56" s="22">
        <f>SUM(K56,M56,O56,Q56,S56,U56,W56,Y56,AA56,AC56,AE56,AG56)</f>
        <v>57901.409999999996</v>
      </c>
      <c r="H56" s="22">
        <f t="shared" si="46"/>
        <v>67.928530602055019</v>
      </c>
      <c r="I56" s="22">
        <f t="shared" si="47"/>
        <v>91.40333858745025</v>
      </c>
      <c r="J56" s="33">
        <f>J58+J60</f>
        <v>6354.62</v>
      </c>
      <c r="K56" s="33">
        <f t="shared" ref="K56:AG56" si="56">K58+K60</f>
        <v>6145.18</v>
      </c>
      <c r="L56" s="33">
        <f t="shared" si="56"/>
        <v>8341.69</v>
      </c>
      <c r="M56" s="33">
        <f t="shared" si="56"/>
        <v>7922.46</v>
      </c>
      <c r="N56" s="33">
        <f t="shared" si="56"/>
        <v>5571.74</v>
      </c>
      <c r="O56" s="33">
        <f t="shared" si="56"/>
        <v>5202.1099999999997</v>
      </c>
      <c r="P56" s="33">
        <f t="shared" si="56"/>
        <v>6530.21</v>
      </c>
      <c r="Q56" s="33">
        <f t="shared" si="56"/>
        <v>6608.99</v>
      </c>
      <c r="R56" s="33">
        <f t="shared" si="56"/>
        <v>6120.86</v>
      </c>
      <c r="S56" s="33">
        <f t="shared" si="56"/>
        <v>5154.75</v>
      </c>
      <c r="T56" s="33">
        <f t="shared" si="56"/>
        <v>7656.38</v>
      </c>
      <c r="U56" s="33">
        <f t="shared" si="56"/>
        <v>5811.46</v>
      </c>
      <c r="V56" s="33">
        <f t="shared" si="56"/>
        <v>9063.01</v>
      </c>
      <c r="W56" s="33">
        <f t="shared" si="56"/>
        <v>6932.08</v>
      </c>
      <c r="X56" s="33">
        <f t="shared" si="56"/>
        <v>7207.64</v>
      </c>
      <c r="Y56" s="33">
        <f t="shared" si="56"/>
        <v>6349.42</v>
      </c>
      <c r="Z56" s="33">
        <f t="shared" si="56"/>
        <v>6501</v>
      </c>
      <c r="AA56" s="33">
        <f t="shared" si="56"/>
        <v>7774.96</v>
      </c>
      <c r="AB56" s="33">
        <f t="shared" si="56"/>
        <v>7586.9</v>
      </c>
      <c r="AC56" s="33">
        <f t="shared" si="56"/>
        <v>0</v>
      </c>
      <c r="AD56" s="33">
        <f t="shared" si="56"/>
        <v>6037.22</v>
      </c>
      <c r="AE56" s="33">
        <f t="shared" si="56"/>
        <v>0</v>
      </c>
      <c r="AF56" s="33">
        <f t="shared" si="56"/>
        <v>8267.4500000000007</v>
      </c>
      <c r="AG56" s="33">
        <f t="shared" si="56"/>
        <v>0</v>
      </c>
      <c r="AH56" s="65"/>
    </row>
    <row r="57" spans="1:35" ht="15.75" x14ac:dyDescent="0.25">
      <c r="A57" s="66"/>
      <c r="B57" s="113" t="s">
        <v>53</v>
      </c>
      <c r="C57" s="51" t="s">
        <v>28</v>
      </c>
      <c r="D57" s="52">
        <f>D58</f>
        <v>85238.720000000001</v>
      </c>
      <c r="E57" s="52">
        <f t="shared" ref="E57:G57" si="57">E58</f>
        <v>63347.15</v>
      </c>
      <c r="F57" s="52">
        <f t="shared" si="57"/>
        <v>57901.409999999996</v>
      </c>
      <c r="G57" s="52">
        <f t="shared" si="57"/>
        <v>57901.409999999996</v>
      </c>
      <c r="H57" s="52">
        <f t="shared" si="46"/>
        <v>67.928530602055019</v>
      </c>
      <c r="I57" s="52">
        <f t="shared" si="47"/>
        <v>91.40333858745025</v>
      </c>
      <c r="J57" s="53">
        <f t="shared" ref="J57:AG57" si="58">SUM(J58:J58)</f>
        <v>6354.62</v>
      </c>
      <c r="K57" s="53">
        <f t="shared" si="58"/>
        <v>6145.18</v>
      </c>
      <c r="L57" s="53">
        <f t="shared" si="58"/>
        <v>8341.69</v>
      </c>
      <c r="M57" s="53">
        <f t="shared" si="58"/>
        <v>7922.46</v>
      </c>
      <c r="N57" s="53">
        <f t="shared" si="58"/>
        <v>5571.74</v>
      </c>
      <c r="O57" s="53">
        <f t="shared" si="58"/>
        <v>5202.1099999999997</v>
      </c>
      <c r="P57" s="53">
        <f t="shared" si="58"/>
        <v>6530.21</v>
      </c>
      <c r="Q57" s="53">
        <f t="shared" si="58"/>
        <v>6608.99</v>
      </c>
      <c r="R57" s="53">
        <f t="shared" si="58"/>
        <v>6120.86</v>
      </c>
      <c r="S57" s="53">
        <f t="shared" si="58"/>
        <v>5154.75</v>
      </c>
      <c r="T57" s="53">
        <f t="shared" si="58"/>
        <v>7656.38</v>
      </c>
      <c r="U57" s="53">
        <f t="shared" si="58"/>
        <v>5811.46</v>
      </c>
      <c r="V57" s="53">
        <f t="shared" si="58"/>
        <v>9063.01</v>
      </c>
      <c r="W57" s="53">
        <f t="shared" si="58"/>
        <v>6932.08</v>
      </c>
      <c r="X57" s="53">
        <f t="shared" si="58"/>
        <v>7207.64</v>
      </c>
      <c r="Y57" s="53">
        <f t="shared" si="58"/>
        <v>6349.42</v>
      </c>
      <c r="Z57" s="53">
        <f t="shared" si="58"/>
        <v>6501</v>
      </c>
      <c r="AA57" s="53">
        <f t="shared" si="58"/>
        <v>7774.96</v>
      </c>
      <c r="AB57" s="53">
        <f t="shared" si="58"/>
        <v>7586.9</v>
      </c>
      <c r="AC57" s="53">
        <f t="shared" si="58"/>
        <v>0</v>
      </c>
      <c r="AD57" s="53">
        <f t="shared" si="58"/>
        <v>6037.22</v>
      </c>
      <c r="AE57" s="53">
        <f t="shared" si="58"/>
        <v>0</v>
      </c>
      <c r="AF57" s="53">
        <f t="shared" si="58"/>
        <v>8267.4500000000007</v>
      </c>
      <c r="AG57" s="53">
        <f t="shared" si="58"/>
        <v>0</v>
      </c>
      <c r="AH57" s="68" t="s">
        <v>54</v>
      </c>
    </row>
    <row r="58" spans="1:35" ht="31.5" x14ac:dyDescent="0.25">
      <c r="A58" s="67"/>
      <c r="B58" s="113"/>
      <c r="C58" s="21" t="s">
        <v>31</v>
      </c>
      <c r="D58" s="22">
        <f>SUM(J58,L58,N58,P58,R58,T58,V58,X58,Z58,AB58,AD58,AF58)</f>
        <v>85238.720000000001</v>
      </c>
      <c r="E58" s="22">
        <f>J58+L58+N58+P58+R58+T58+V58+X58+Z58</f>
        <v>63347.15</v>
      </c>
      <c r="F58" s="22">
        <f>G58</f>
        <v>57901.409999999996</v>
      </c>
      <c r="G58" s="22">
        <f>SUM(K58,M58,O58,Q58,S58,U58,W58,Y58,AA58,AC58,AE58,AG58)</f>
        <v>57901.409999999996</v>
      </c>
      <c r="H58" s="22">
        <f t="shared" si="46"/>
        <v>67.928530602055019</v>
      </c>
      <c r="I58" s="22">
        <f t="shared" si="47"/>
        <v>91.40333858745025</v>
      </c>
      <c r="J58" s="33">
        <v>6354.62</v>
      </c>
      <c r="K58" s="33">
        <v>6145.18</v>
      </c>
      <c r="L58" s="33">
        <v>8341.69</v>
      </c>
      <c r="M58" s="33">
        <v>7922.46</v>
      </c>
      <c r="N58" s="33">
        <v>5571.74</v>
      </c>
      <c r="O58" s="33">
        <v>5202.1099999999997</v>
      </c>
      <c r="P58" s="33">
        <v>6530.21</v>
      </c>
      <c r="Q58" s="33">
        <v>6608.99</v>
      </c>
      <c r="R58" s="33">
        <v>6120.86</v>
      </c>
      <c r="S58" s="33">
        <v>5154.75</v>
      </c>
      <c r="T58" s="33">
        <v>7656.38</v>
      </c>
      <c r="U58" s="33">
        <v>5811.46</v>
      </c>
      <c r="V58" s="33">
        <v>9063.01</v>
      </c>
      <c r="W58" s="33">
        <v>6932.08</v>
      </c>
      <c r="X58" s="33">
        <v>7207.64</v>
      </c>
      <c r="Y58" s="33">
        <v>6349.42</v>
      </c>
      <c r="Z58" s="33">
        <v>6501</v>
      </c>
      <c r="AA58" s="33">
        <v>7774.96</v>
      </c>
      <c r="AB58" s="33">
        <v>7586.9</v>
      </c>
      <c r="AC58" s="33">
        <v>0</v>
      </c>
      <c r="AD58" s="33">
        <v>6037.22</v>
      </c>
      <c r="AE58" s="33">
        <v>0</v>
      </c>
      <c r="AF58" s="33">
        <v>8267.4500000000007</v>
      </c>
      <c r="AG58" s="33">
        <v>0</v>
      </c>
      <c r="AH58" s="69"/>
    </row>
  </sheetData>
  <mergeCells count="77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A8:A11"/>
    <mergeCell ref="B8:B11"/>
    <mergeCell ref="AH8:AH11"/>
    <mergeCell ref="B12:AG12"/>
    <mergeCell ref="B17:AG17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A42:A44"/>
    <mergeCell ref="B42:B44"/>
    <mergeCell ref="AH42:AH44"/>
    <mergeCell ref="A30:A32"/>
    <mergeCell ref="B30:B32"/>
    <mergeCell ref="AH30:AH32"/>
    <mergeCell ref="B33:AG33"/>
    <mergeCell ref="A34:A37"/>
    <mergeCell ref="B34:B37"/>
    <mergeCell ref="AH34:AH36"/>
    <mergeCell ref="A38:A39"/>
    <mergeCell ref="B38:B39"/>
    <mergeCell ref="AH38:AH41"/>
    <mergeCell ref="A40:A41"/>
    <mergeCell ref="B40:B41"/>
    <mergeCell ref="A45:A47"/>
    <mergeCell ref="B45:B47"/>
    <mergeCell ref="AH45:AH47"/>
    <mergeCell ref="B48:AG48"/>
    <mergeCell ref="A49:A50"/>
    <mergeCell ref="B49:B50"/>
    <mergeCell ref="AH49:AH50"/>
    <mergeCell ref="A51:A52"/>
    <mergeCell ref="B51:B52"/>
    <mergeCell ref="AH51:AH52"/>
    <mergeCell ref="A53:A54"/>
    <mergeCell ref="B53:B54"/>
    <mergeCell ref="AH53:AH54"/>
    <mergeCell ref="A55:A56"/>
    <mergeCell ref="B55:B56"/>
    <mergeCell ref="AH55:AH56"/>
    <mergeCell ref="A57:A58"/>
    <mergeCell ref="B57:B58"/>
    <mergeCell ref="AH57:A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2025-11-06T04:09:30Z</dcterms:modified>
</cp:coreProperties>
</file>