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КФ\FinR\ДУМА\2024\декабрь\Уточнение\Проект решения\"/>
    </mc:Choice>
  </mc:AlternateContent>
  <bookViews>
    <workbookView xWindow="0" yWindow="0" windowWidth="28357" windowHeight="12196"/>
  </bookViews>
  <sheets>
    <sheet name="2024" sheetId="1" r:id="rId1"/>
  </sheets>
  <definedNames>
    <definedName name="_xlnm.Print_Titles" localSheetId="0">'2024'!$15:$15</definedName>
    <definedName name="_xlnm.Print_Area" localSheetId="0">'2024'!$A$1:$C$158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6" i="1" l="1"/>
  <c r="C77" i="1" l="1"/>
  <c r="C113" i="1"/>
  <c r="C108" i="1"/>
  <c r="C106" i="1" s="1"/>
  <c r="C105" i="1"/>
  <c r="C84" i="1"/>
  <c r="C82" i="1"/>
  <c r="C80" i="1"/>
  <c r="C65" i="1"/>
  <c r="C61" i="1"/>
  <c r="C60" i="1"/>
  <c r="C58" i="1"/>
  <c r="C52" i="1" l="1"/>
  <c r="C45" i="1"/>
  <c r="C36" i="1"/>
  <c r="C35" i="1"/>
  <c r="C31" i="1"/>
  <c r="C29" i="1"/>
  <c r="C25" i="1"/>
  <c r="C20" i="1"/>
  <c r="C104" i="1" l="1"/>
  <c r="C66" i="1"/>
  <c r="C53" i="1" l="1"/>
  <c r="C34" i="1"/>
  <c r="C140" i="1" l="1"/>
  <c r="C118" i="1"/>
  <c r="C76" i="1" l="1"/>
  <c r="C21" i="1"/>
  <c r="C19" i="1" s="1"/>
  <c r="C151" i="1" l="1"/>
  <c r="C150" i="1" s="1"/>
  <c r="C148" i="1"/>
  <c r="C147" i="1" s="1"/>
  <c r="C145" i="1"/>
  <c r="C144" i="1" s="1"/>
  <c r="C154" i="1"/>
  <c r="C153" i="1" s="1"/>
  <c r="C123" i="1" l="1"/>
  <c r="C156" i="1" l="1"/>
  <c r="C133" i="1" l="1"/>
  <c r="C59" i="1"/>
  <c r="C86" i="1" l="1"/>
  <c r="C42" i="1" l="1"/>
  <c r="C18" i="1" l="1"/>
  <c r="C114" i="1" l="1"/>
  <c r="C112" i="1"/>
  <c r="C109" i="1"/>
  <c r="C103" i="1"/>
  <c r="C101" i="1"/>
  <c r="C85" i="1" s="1"/>
  <c r="C83" i="1"/>
  <c r="C81" i="1"/>
  <c r="C79" i="1"/>
  <c r="C74" i="1"/>
  <c r="C73" i="1" s="1"/>
  <c r="C68" i="1"/>
  <c r="C67" i="1" s="1"/>
  <c r="C64" i="1"/>
  <c r="C57" i="1"/>
  <c r="C50" i="1"/>
  <c r="C51" i="1"/>
  <c r="C47" i="1"/>
  <c r="C44" i="1"/>
  <c r="C39" i="1"/>
  <c r="C37" i="1"/>
  <c r="C28" i="1"/>
  <c r="C111" i="1" l="1"/>
  <c r="C117" i="1"/>
  <c r="C116" i="1" s="1"/>
  <c r="C41" i="1"/>
  <c r="C33" i="1"/>
  <c r="C78" i="1"/>
  <c r="C17" i="1" l="1"/>
  <c r="C55" i="1"/>
  <c r="C16" i="1" l="1"/>
  <c r="C158" i="1" s="1"/>
</calcChain>
</file>

<file path=xl/sharedStrings.xml><?xml version="1.0" encoding="utf-8"?>
<sst xmlns="http://schemas.openxmlformats.org/spreadsheetml/2006/main" count="297" uniqueCount="293">
  <si>
    <t>Приложение 1</t>
  </si>
  <si>
    <t>к решению Думы</t>
  </si>
  <si>
    <t>города Когалыма</t>
  </si>
  <si>
    <t>тыс.руб.</t>
  </si>
  <si>
    <t>Наименование показателя</t>
  </si>
  <si>
    <t>Код дохода по бюджетной классификации</t>
  </si>
  <si>
    <t>Сумма на год</t>
  </si>
  <si>
    <t>1</t>
  </si>
  <si>
    <t>Налоговые и неналоговые доходы</t>
  </si>
  <si>
    <t>000 1 00 00000 00 0000 000</t>
  </si>
  <si>
    <t>Налоговые доходы</t>
  </si>
  <si>
    <t>НАЛОГИ НА ПРИБЫЛЬ, ДОХОДЫ</t>
  </si>
  <si>
    <t>000 1 01 00000 00 0000 000</t>
  </si>
  <si>
    <t>000 1 01 02010 01 0000 110</t>
  </si>
  <si>
    <t>000 1 01 02020 01 0000 110</t>
  </si>
  <si>
    <t>000 1 01 02030 01 0000 110</t>
  </si>
  <si>
    <t>000 1 01 02040 01 0000 110</t>
  </si>
  <si>
    <t>000 1 01 02080 01 0000 110</t>
  </si>
  <si>
    <t>НАЛОГИ НА ТОВАРЫ (РАБОТЫ, УСЛУГИ), РЕАЛИЗУЕМЫЕ НА ТЕРРИТОРИИ РОССИЙСКОЙ ФЕДЕРАЦИИ</t>
  </si>
  <si>
    <t>000 1 03 00000 00 0000 000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</si>
  <si>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</si>
  <si>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</si>
  <si>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</si>
  <si>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</si>
  <si>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</si>
  <si>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</si>
  <si>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</si>
  <si>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000 1 03 02261 01 0000 110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</si>
  <si>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</si>
  <si>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</si>
  <si>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</si>
  <si>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000 1 05 01000 00 0000 110</t>
  </si>
  <si>
    <t>000 1 05 01011 01 0000 110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</si>
  <si>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</si>
  <si>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000 1 05 01021 01 0000 110</t>
  </si>
  <si>
    <t>Единый сельскохозяйственный налог</t>
  </si>
  <si>
    <t>000 1 05 03000 01 0000 110</t>
  </si>
  <si>
    <t>000 1 05 03010 01 0000 110</t>
  </si>
  <si>
    <t>Налог, взимаемый в связи с применением патентной системы налогообложения</t>
  </si>
  <si>
    <t>000 1 05 04000 02 0000 110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</si>
  <si>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</si>
  <si>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000 1 05 04010 02 0000 110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</si>
  <si>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</si>
  <si>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</si>
  <si>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</si>
  <si>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</si>
  <si>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</si>
  <si>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000 1 06 01020 04 0000 110</t>
  </si>
  <si>
    <t>Транспортный налог</t>
  </si>
  <si>
    <t>000 1 06 04000 02 0000 110</t>
  </si>
  <si>
    <t>Транспортный налог с организаций</t>
  </si>
  <si>
    <t>000 1 06 04011 02 0000 110</t>
  </si>
  <si>
    <t>Транспортный налог с физических лиц</t>
  </si>
  <si>
    <t>000 1 06 04012 02 0000 110</t>
  </si>
  <si>
    <t>Земельный налог</t>
  </si>
  <si>
    <t>000 1 06 06000 00 0000 110</t>
  </si>
  <si>
    <t>Земельный налог с организаций, обладающих земельным участком, расположенным в границах городских округов</t>
  </si>
  <si>
    <t>000 1 06 06032 04 0000 110</t>
  </si>
  <si>
    <t>Земельный налог с физических лиц, обладающих земельным участком, расположенным в границах городских округов</t>
  </si>
  <si>
    <t>000 1 06 06042 04 0000 110</t>
  </si>
  <si>
    <t>ГОСУДАРСТВЕННАЯ ПОШЛИНА</t>
  </si>
  <si>
    <t>000 1 08 00000 00 0000 000</t>
  </si>
  <si>
    <t>Государственная пошлина по делам, рассматриваемым в судах общей юрисдикции, мировыми судьями</t>
  </si>
  <si>
    <t>000 1 08 03000 01 0000 110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</si>
  <si>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</si>
  <si>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000 1 08 03010 01 0000 110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</si>
  <si>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</si>
  <si>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</si>
  <si>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>Государственная пошлина за выдачу разрешения на установку рекламной конструкции</t>
  </si>
  <si>
    <t>000 1 08 07150 01 0000 110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</si>
  <si>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</si>
  <si>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</si>
  <si>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</si>
  <si>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</si>
  <si>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000 1 11 01000 00 0000 120</t>
  </si>
  <si>
    <t>000 1 11 01040 04 0000 120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</si>
  <si>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</si>
  <si>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</si>
  <si>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</si>
  <si>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000 1 11 05012 04 0000 120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</si>
  <si>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</si>
  <si>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000 1 11 05024 04 0000 120</t>
  </si>
  <si>
    <t>Доходы от сдачи в аренду имущества, составляющего казну городских округов (за исключением земельных участков)</t>
  </si>
  <si>
    <t>000 1 11 05074 04 0000 120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</si>
  <si>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</si>
  <si>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000 1 11 05312 04 0000 120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</si>
  <si>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</si>
  <si>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</si>
  <si>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</si>
  <si>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000 1 11 09044 04 0000 120</t>
  </si>
  <si>
    <t>000 1 11 09080 04 0000 120</t>
  </si>
  <si>
    <t>ПЛАТЕЖИ ПРИ ПОЛЬЗОВАНИИ ПРИРОДНЫМИ РЕСУРСАМИ</t>
  </si>
  <si>
    <t>000 1 12 00000 00 0000 000</t>
  </si>
  <si>
    <t>Плата за негативное воздействие на окружающую среду</t>
  </si>
  <si>
    <t>000 1 12 01000 01 0000 120</t>
  </si>
  <si>
    <t>Плата за выбросы загрязняющих веществ в атмосферный воздух стационарными объектами</t>
  </si>
  <si>
    <t>000 1 12 01010 01 0000 120</t>
  </si>
  <si>
    <t>Плата за сбросы загрязняющих веществ в водные объекты</t>
  </si>
  <si>
    <t>000 1 12 01030 01 0000 120</t>
  </si>
  <si>
    <t xml:space="preserve">Плата за размещение отходов производства </t>
  </si>
  <si>
    <t>000 1 12 01041 01 0000 120</t>
  </si>
  <si>
    <t>Плата за размещение твёрдых коммунальных отходов</t>
  </si>
  <si>
    <t>000 1 12 01042 01 0000 120</t>
  </si>
  <si>
    <t>ДОХОДЫ ОТ ОКАЗАНИЯ ПЛАТНЫХ УСЛУГ И КОМПЕНСАЦИИ ЗАТРАТ ГОСУДАРСТВА</t>
  </si>
  <si>
    <t>000 1 13 00000 00 0000 000</t>
  </si>
  <si>
    <t>Доходы от оказания платных услуг (работ)</t>
  </si>
  <si>
    <t>000 1 13 01000 00 0000 130</t>
  </si>
  <si>
    <t>Прочие доходы от оказания платных услуг (работ) получателями средств бюджетов городских округов</t>
  </si>
  <si>
    <t>000 1 13 01994 04 0000 130</t>
  </si>
  <si>
    <t>ДОХОДЫ ОТ ПРОДАЖИ МАТЕРИАЛЬНЫХ И НЕМАТЕРИАЛЬНЫХ АКТИВОВ</t>
  </si>
  <si>
    <t>000 1 14 00000 00 0000 000</t>
  </si>
  <si>
    <t>Доходы от продажи квартир</t>
  </si>
  <si>
    <t>000 1 14 01000 00 0000 410</t>
  </si>
  <si>
    <t>Доходы от продажи квартир, находящихся в собственности городских округов</t>
  </si>
  <si>
    <t>000 1 14 01040 04 0000 410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</si>
  <si>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</si>
  <si>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</si>
  <si>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000 1 14 02043 04 0000 410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</si>
  <si>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</si>
  <si>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</si>
  <si>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</si>
  <si>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000 1 14 06012 04 0000 430</t>
  </si>
  <si>
    <t>ШТРАФЫ, САНКЦИИ, ВОЗМЕЩЕНИЕ УЩЕРБА</t>
  </si>
  <si>
    <t>000 1 16 00000 00 0000 000</t>
  </si>
  <si>
    <t>Административные штрафы, установленные Кодексом Российской Федерации об административных правонарушениях</t>
  </si>
  <si>
    <t>000 1 16 01000 01 0000 140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</si>
  <si>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</si>
  <si>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000 1 16 01050 01 0000 140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</si>
  <si>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</si>
  <si>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000 1 16 01060 01 0000 140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</si>
  <si>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</si>
  <si>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000 1 16 01070 01 0000 140</t>
  </si>
  <si>
    <t>000 1 16 01080 01 0000 140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</si>
  <si>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</si>
  <si>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000 1 16 01090 01 0000 140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</si>
  <si>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</si>
  <si>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000 1 16 01140 01 0000 140</t>
  </si>
  <si>
    <t>000 1 16 01150 01 0000 140</t>
  </si>
  <si>
    <t>000 1 16 01170 01 0000 140</t>
  </si>
  <si>
    <t>000 1 16 01180 01 0000 140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</si>
  <si>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</si>
  <si>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000 1 16 01190 01 0000 140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</si>
  <si>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</si>
  <si>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000 1 16 01200 01 0000 140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</si>
  <si>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</si>
  <si>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000 1 16 02000 02 0000 140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</si>
  <si>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</si>
  <si>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000 1 16 02010 02 0000 140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</si>
  <si>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</si>
  <si>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</si>
  <si>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000 1 16 07010 04 0000 140</t>
  </si>
  <si>
    <t>000 1 16 07090 04 0000 140</t>
  </si>
  <si>
    <t>Платежи в целях возмещения причиненного ущерба (убытков)</t>
  </si>
  <si>
    <t>000 1 16 10000 00 0000 140</t>
  </si>
  <si>
    <t>Платежи, уплачиваемые в целях возмещения вреда</t>
  </si>
  <si>
    <t>000 1 16 11000 01 0000 140</t>
  </si>
  <si>
    <t>000 1 16 11064 01 0000 140</t>
  </si>
  <si>
    <t>ПРОЧИЕ НЕНАЛОГОВЫЕ ДОХОДЫ</t>
  </si>
  <si>
    <t>000 1 17 00000 00 0000 000</t>
  </si>
  <si>
    <t>Прочие неналоговые доходы</t>
  </si>
  <si>
    <t>000 1 17 05000 00 0000 180</t>
  </si>
  <si>
    <t>Прочие неналоговые доходы бюджетов городских округов</t>
  </si>
  <si>
    <t>000 1 17 05040 04 0000 180</t>
  </si>
  <si>
    <t>Инициативные платежи, зачисляемые в бюджеты городских округов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</si>
  <si>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</si>
  <si>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</si>
  <si>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</si>
  <si>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</si>
  <si>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</si>
  <si>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</si>
  <si>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</si>
  <si>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000 2 02 15001 04 0000 150</t>
  </si>
  <si>
    <t>000 2 02 15002 04 0000 150</t>
  </si>
  <si>
    <t>Субсидии бюджетам бюджетной системы Российской Федерации (межбюджетные субсидии)</t>
  </si>
  <si>
    <t>000 2 02 20000 00 0000 150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</si>
  <si>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</si>
  <si>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000 2 02 25304 04 0000 150</t>
  </si>
  <si>
    <t>Субсидии бюджетам городских округов на реализацию мероприятий по обеспечению жильем молодых семей</t>
  </si>
  <si>
    <t>000 2 02 25497 04 0000 150</t>
  </si>
  <si>
    <t>Субсидии бюджетам городских округов на поддержку отрасли культуры</t>
  </si>
  <si>
    <t>Субсидии бюджетам городских округов на реализацию программ формирования современной городской среды</t>
  </si>
  <si>
    <t>000 2 02 25555 04 0000 150</t>
  </si>
  <si>
    <t>Прочие субсидии бюджетам городских округов</t>
  </si>
  <si>
    <t>000 2 02 29999 04 0000 150</t>
  </si>
  <si>
    <t>Субвенции бюджетам бюджетной системы Российской Федерации</t>
  </si>
  <si>
    <t>000 2 02 30000 00 0000 150</t>
  </si>
  <si>
    <t>Субвенции бюджетам городских округов на выполнение передаваемых полномочий субъектов Российской Федерации</t>
  </si>
  <si>
    <t>000 2 02 30024 04 0000 150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</si>
  <si>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</si>
  <si>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</si>
  <si>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</si>
  <si>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000 2 02 35120 04 0000 150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</si>
  <si>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</si>
  <si>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000 2 02 35135 04 0000 150</t>
  </si>
  <si>
    <t>Субвенции бюджетам городских округов на государственную регистрацию актов гражданского состояния</t>
  </si>
  <si>
    <t>000 2 02 35930 04 0000 150</t>
  </si>
  <si>
    <t>Иные межбюджетные трансферты</t>
  </si>
  <si>
    <t>000 2 02 40000 00 0000 150</t>
  </si>
  <si>
    <t>000 2 02 45303 04 0000 150</t>
  </si>
  <si>
    <t>000 2 02 49999 04 0000 150</t>
  </si>
  <si>
    <t xml:space="preserve">ДОХОДЫ БЮДЖЕТА - ВСЕГО </t>
  </si>
  <si>
    <t>Налог на доходы физических лиц</t>
  </si>
  <si>
    <t>000 1 01 02000 01 0000 110</t>
  </si>
  <si>
    <t>000 2 02 20077 04 0000 150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</si>
  <si>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</si>
  <si>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000 2 02 25519 04 0000 150</t>
  </si>
  <si>
    <t>000 2 02 25520 04 0000 150</t>
  </si>
  <si>
    <t>000 1 16 01130 01 0000 140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</si>
  <si>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</si>
  <si>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</si>
  <si>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000 1 16 01330 00 0000 140</t>
  </si>
  <si>
    <t>000 1 17 15000 00 0000 150</t>
  </si>
  <si>
    <t>000 1 17 15020 04 0000 150</t>
  </si>
  <si>
    <t>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</si>
  <si>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</si>
  <si>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</si>
  <si>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000 2 02 35176 04 0000 150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</si>
  <si>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</si>
  <si>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</si>
  <si>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</si>
  <si>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</si>
  <si>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000 1 16 10031 04 0000 140</t>
  </si>
  <si>
    <t>000 2 02 25179 04 0000 150</t>
  </si>
  <si>
    <t>Субсидии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</si>
  <si>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Налог, взимаемый с налогоплательщиков, выбравших в качестве объекта налогообложения доходы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</si>
  <si>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</si>
  <si>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>000 1 14 02000 00 0000 000</t>
  </si>
  <si>
    <t>000 1 16 07000 00 0000 140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</si>
  <si>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</si>
  <si>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Инициативные платежи</t>
  </si>
  <si>
    <t>000 1 01 02130 01 0000 110</t>
  </si>
  <si>
    <t>000 1 01 02140 01 0000 110</t>
  </si>
  <si>
    <t xml:space="preserve">Доходы бюджета города Когалыма по видам доходов классификации доходов бюджетов 
 на 2024 год </t>
  </si>
  <si>
    <t>Дотации бюджетам городских округов на поддержку мер по обеспечению сбалансированности бюджетов</t>
  </si>
  <si>
    <t>от 13.12.2023 №350-ГД</t>
  </si>
  <si>
    <t>000 2 02 20041 04 0000 150</t>
  </si>
  <si>
    <t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</si>
  <si>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</si>
  <si>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</si>
  <si>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</si>
  <si>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000 2 19 60010 04 0000 150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</si>
  <si>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</si>
  <si>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</si>
  <si>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</si>
  <si>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</si>
  <si>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</si>
  <si>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</si>
  <si>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</si>
  <si>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</si>
  <si>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</si>
  <si>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</si>
  <si>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</si>
  <si>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</si>
  <si>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Доходы бюджетов городских округов от возврата иными организациями остатков субсидий прошлых лет</t>
  </si>
  <si>
    <t>000 2 18 04030 04 0000 150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</si>
  <si>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</si>
  <si>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000 2 18 00000 00 0000 000</t>
  </si>
  <si>
    <t>000 2 18 00000 04 0000 150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</si>
  <si>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</si>
  <si>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2 03 00000 00 0000 000</t>
  </si>
  <si>
    <t>БЕЗВОЗМЕЗДНЫЕ ПОСТУПЛЕНИЯ ОТ ГОСУДАРСТВЕННЫХ (МУНИЦИПАЛЬНЫХ) ОРГАНИЗАЦИЙ</t>
  </si>
  <si>
    <t>2 03 04099 04 0000 150</t>
  </si>
  <si>
    <t>Прочие безвозмездные поступления от государственных (муниципальных) организаций в бюджеты городских округов</t>
  </si>
  <si>
    <t>2 03 04000 04 0000 150</t>
  </si>
  <si>
    <t>Безвозмездные поступления от государственных (муниципальных) организаций в бюджеты городских округов</t>
  </si>
  <si>
    <t>БЕЗВОЗМЕЗДНЫЕ ПОСТУПЛЕНИЯ ОТ НЕГОСУДАРСТВЕННЫХ ОРГАНИЗАЦИЙ</t>
  </si>
  <si>
    <t>2 04 00000 00 0000 000</t>
  </si>
  <si>
    <t>2 04 04000 04 0000 150</t>
  </si>
  <si>
    <t>Безвозмездные поступления от негосударственных организаций в бюджеты городских округов</t>
  </si>
  <si>
    <t>2 04 04099 04 0000 150</t>
  </si>
  <si>
    <t>Прочие безвозмездные поступления от негосударственных организаций в бюджеты городских округов</t>
  </si>
  <si>
    <t>ПРОЧИЕ БЕЗВОЗМЕЗДНЫЕ ПОСТУПЛЕНИЯ</t>
  </si>
  <si>
    <t>2 07 00000 00 0000 00</t>
  </si>
  <si>
    <t>2 07 04000 04 0000 150</t>
  </si>
  <si>
    <t>Прочие безвозмездные поступления в бюджеты городских округов</t>
  </si>
  <si>
    <t>2 07 04010 04 0000 150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</si>
  <si>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городских округов</t>
  </si>
  <si>
    <t>Доходы от компенсации затрат государства</t>
  </si>
  <si>
    <t>000 1 13 02000 00 0000 130</t>
  </si>
  <si>
    <t>Прочие доходы от компенсации затрат бюджетов городских округов</t>
  </si>
  <si>
    <t>от ________ №____</t>
  </si>
  <si>
    <t>000 1 01 02050 01 0000 110</t>
  </si>
  <si>
    <t>000 1 13 02994 04 0000 130</t>
  </si>
  <si>
    <t>Доходы от денежных взысканий (штрафов), поступающие в счёт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</si>
  <si>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000 2 02 16549 04 0000 150</t>
  </si>
  <si>
    <t>Дотации (гранты) бюджетам городских округов за достижение показателей деятельности органов местного самоуправления</t>
  </si>
  <si>
    <t>000 2 02 19999 04 0000 150</t>
  </si>
  <si>
    <t>Прочие дотации бюджетам городских округов</t>
  </si>
  <si>
    <t>000 2 02 45050 04 0000 150</t>
  </si>
  <si>
    <t>Межбюджетные трансферты,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</si>
  <si>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Налог на доходы физических лиц с сумм прибыли контролируемой иностранной компании, полученной физическими лицами этой компании, за исключением уплачиваемого в связи с переходом на особый порядок уплаты на основании подачи в налоговый орган соответствующего уведомления (в части суммы налога, не превышающей 650000 рублей)</t>
  </si>
  <si>
    <t>000 1 16 10123 01 0000 140</t>
  </si>
  <si>
    <t>Прочие межбюджетные трансферты, передаваемые бюджетам городских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</si>
</sst>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#,##0.0"/>
  </numFmts>
  <fonts count="9" x14ac:knownFonts="1">
    <font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indexed="8"/>
      <name val="Calibri"/>
      <family val="2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5" fillId="0" borderId="0"/>
  </cellStyleXfs>
  <cellXfs count="43">
    <xf numFmtId="0" fontId="0" fillId="0" borderId="0" xfId="0"/>
    <xf numFmtId="0" fontId="2" fillId="0" borderId="0" xfId="0" applyFont="1" applyFill="1" applyBorder="1" applyAlignment="1">
      <alignment horizontal="justify" vertic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/>
    <xf numFmtId="165" fontId="2" fillId="0" borderId="0" xfId="0" applyNumberFormat="1" applyFont="1" applyFill="1" applyBorder="1" applyAlignment="1">
      <alignment horizontal="right"/>
    </xf>
    <xf numFmtId="165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6" fillId="0" borderId="2" xfId="2" applyNumberFormat="1" applyFont="1" applyFill="1" applyBorder="1" applyAlignment="1">
      <alignment horizontal="center" vertical="center" wrapText="1"/>
    </xf>
    <xf numFmtId="0" fontId="7" fillId="0" borderId="1" xfId="2" applyNumberFormat="1" applyFont="1" applyFill="1" applyBorder="1" applyAlignment="1">
      <alignment horizontal="center" vertical="center" wrapText="1"/>
    </xf>
    <xf numFmtId="0" fontId="7" fillId="0" borderId="2" xfId="2" applyNumberFormat="1" applyFont="1" applyFill="1" applyBorder="1" applyAlignment="1">
      <alignment horizontal="center" vertical="center" wrapText="1"/>
    </xf>
    <xf numFmtId="3" fontId="7" fillId="0" borderId="1" xfId="2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/>
    </xf>
    <xf numFmtId="165" fontId="7" fillId="0" borderId="1" xfId="2" applyNumberFormat="1" applyFont="1" applyFill="1" applyBorder="1" applyAlignment="1">
      <alignment horizontal="center" vertical="center" wrapText="1"/>
    </xf>
    <xf numFmtId="0" fontId="6" fillId="0" borderId="0" xfId="0" applyFont="1" applyFill="1" applyBorder="1"/>
    <xf numFmtId="0" fontId="7" fillId="0" borderId="1" xfId="2" applyNumberFormat="1" applyFont="1" applyFill="1" applyBorder="1" applyAlignment="1">
      <alignment horizontal="justify" vertical="center" wrapText="1"/>
    </xf>
    <xf numFmtId="165" fontId="7" fillId="0" borderId="1" xfId="1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horizontal="center" vertical="center" wrapText="1"/>
    </xf>
    <xf numFmtId="165" fontId="6" fillId="0" borderId="1" xfId="1" applyNumberFormat="1" applyFont="1" applyFill="1" applyBorder="1" applyAlignment="1">
      <alignment horizontal="right" vertical="center" wrapText="1"/>
    </xf>
    <xf numFmtId="0" fontId="8" fillId="0" borderId="1" xfId="0" applyFont="1" applyFill="1" applyBorder="1" applyAlignment="1">
      <alignment horizontal="justify" vertical="center" wrapText="1"/>
    </xf>
    <xf numFmtId="0" fontId="8" fillId="0" borderId="2" xfId="2" applyNumberFormat="1" applyFont="1" applyFill="1" applyBorder="1" applyAlignment="1">
      <alignment horizontal="center" vertical="center" wrapText="1"/>
    </xf>
    <xf numFmtId="165" fontId="8" fillId="0" borderId="1" xfId="1" applyNumberFormat="1" applyFont="1" applyFill="1" applyBorder="1" applyAlignment="1">
      <alignment horizontal="right" vertical="center" wrapText="1"/>
    </xf>
    <xf numFmtId="0" fontId="6" fillId="0" borderId="1" xfId="2" applyNumberFormat="1" applyFont="1" applyFill="1" applyBorder="1" applyAlignment="1">
      <alignment horizontal="justify" vertical="center" wrapText="1"/>
    </xf>
    <xf numFmtId="49" fontId="6" fillId="0" borderId="0" xfId="0" applyNumberFormat="1" applyFont="1" applyFill="1" applyBorder="1"/>
    <xf numFmtId="0" fontId="8" fillId="0" borderId="2" xfId="0" applyFont="1" applyFill="1" applyBorder="1" applyAlignment="1">
      <alignment horizontal="center" vertical="center" wrapText="1"/>
    </xf>
    <xf numFmtId="0" fontId="7" fillId="0" borderId="0" xfId="0" applyFont="1" applyFill="1" applyBorder="1"/>
    <xf numFmtId="165" fontId="8" fillId="0" borderId="1" xfId="1" applyNumberFormat="1" applyFont="1" applyFill="1" applyBorder="1" applyAlignment="1">
      <alignment horizontal="center" vertical="center" wrapText="1"/>
    </xf>
    <xf numFmtId="0" fontId="6" fillId="0" borderId="1" xfId="3" applyNumberFormat="1" applyFont="1" applyFill="1" applyBorder="1" applyAlignment="1" applyProtection="1">
      <alignment horizontal="justify" vertical="center" wrapText="1" shrinkToFit="1"/>
      <protection hidden="1"/>
    </xf>
    <xf numFmtId="0" fontId="8" fillId="0" borderId="1" xfId="2" applyNumberFormat="1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justify" wrapText="1"/>
    </xf>
    <xf numFmtId="49" fontId="8" fillId="0" borderId="1" xfId="0" applyNumberFormat="1" applyFont="1" applyFill="1" applyBorder="1" applyAlignment="1">
      <alignment horizontal="justify" vertical="center" wrapText="1" shrinkToFit="1"/>
    </xf>
    <xf numFmtId="0" fontId="7" fillId="0" borderId="1" xfId="0" applyFont="1" applyFill="1" applyBorder="1" applyAlignment="1">
      <alignment horizontal="justify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justify" vertical="center" wrapText="1" shrinkToFi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right" vertical="center" wrapText="1" shrinkToFit="1"/>
    </xf>
    <xf numFmtId="0" fontId="3" fillId="0" borderId="0" xfId="2" applyNumberFormat="1" applyFont="1" applyFill="1" applyBorder="1" applyAlignment="1">
      <alignment horizontal="center" vertical="center" wrapText="1" readingOrder="1"/>
    </xf>
    <xf numFmtId="0" fontId="7" fillId="0" borderId="1" xfId="2" applyNumberFormat="1" applyFont="1" applyFill="1" applyBorder="1" applyAlignment="1">
      <alignment horizontal="left" vertical="center" wrapText="1"/>
    </xf>
    <xf numFmtId="0" fontId="7" fillId="0" borderId="2" xfId="2" applyNumberFormat="1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</cellXfs>
  <cellStyles count="5">
    <cellStyle name="Normal" xfId="2"/>
    <cellStyle name="Обычный" xfId="0" builtinId="0"/>
    <cellStyle name="Обычный 2 4" xfId="4"/>
    <cellStyle name="Обычный 2 5" xfId="3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8"/>
  <sheetViews>
    <sheetView showGridLines="0" tabSelected="1" topLeftCell="A136" zoomScaleNormal="100" zoomScaleSheetLayoutView="100" workbookViewId="0">
      <selection activeCell="B141" sqref="B141"/>
    </sheetView>
  </sheetViews>
  <sheetFormatPr defaultColWidth="8.8984375" defaultRowHeight="16.649999999999999" x14ac:dyDescent="0.35"/>
  <cols>
    <col min="1" max="1" width="57.69921875" style="1" customWidth="1"/>
    <col min="2" max="2" width="31.59765625" style="2" customWidth="1"/>
    <col min="3" max="3" width="17.09765625" style="6" customWidth="1"/>
    <col min="4" max="16384" width="8.8984375" style="4"/>
  </cols>
  <sheetData>
    <row r="1" spans="1:3" x14ac:dyDescent="0.35">
      <c r="C1" s="7" t="s">
        <v>0</v>
      </c>
    </row>
    <row r="2" spans="1:3" x14ac:dyDescent="0.35">
      <c r="C2" s="7" t="s">
        <v>1</v>
      </c>
    </row>
    <row r="3" spans="1:3" x14ac:dyDescent="0.35">
      <c r="C3" s="7" t="s">
        <v>2</v>
      </c>
    </row>
    <row r="4" spans="1:3" x14ac:dyDescent="0.35">
      <c r="C4" s="7" t="s">
        <v>280</v>
      </c>
    </row>
    <row r="5" spans="1:3" x14ac:dyDescent="0.35">
      <c r="C5" s="3"/>
    </row>
    <row r="6" spans="1:3" x14ac:dyDescent="0.35">
      <c r="C6" s="7" t="s">
        <v>0</v>
      </c>
    </row>
    <row r="7" spans="1:3" x14ac:dyDescent="0.35">
      <c r="C7" s="7" t="s">
        <v>1</v>
      </c>
    </row>
    <row r="8" spans="1:3" x14ac:dyDescent="0.35">
      <c r="C8" s="7" t="s">
        <v>2</v>
      </c>
    </row>
    <row r="9" spans="1:3" x14ac:dyDescent="0.35">
      <c r="C9" s="7" t="s">
        <v>234</v>
      </c>
    </row>
    <row r="12" spans="1:3" ht="32.950000000000003" customHeight="1" x14ac:dyDescent="0.35">
      <c r="A12" s="38" t="s">
        <v>232</v>
      </c>
      <c r="B12" s="38"/>
      <c r="C12" s="38"/>
    </row>
    <row r="13" spans="1:3" x14ac:dyDescent="0.35">
      <c r="C13" s="5" t="s">
        <v>3</v>
      </c>
    </row>
    <row r="14" spans="1:3" s="14" customFormat="1" ht="25.5" x14ac:dyDescent="0.25">
      <c r="A14" s="9" t="s">
        <v>4</v>
      </c>
      <c r="B14" s="10" t="s">
        <v>5</v>
      </c>
      <c r="C14" s="13" t="s">
        <v>6</v>
      </c>
    </row>
    <row r="15" spans="1:3" s="12" customFormat="1" ht="12.75" x14ac:dyDescent="0.25">
      <c r="A15" s="9" t="s">
        <v>7</v>
      </c>
      <c r="B15" s="10">
        <v>2</v>
      </c>
      <c r="C15" s="11">
        <v>3</v>
      </c>
    </row>
    <row r="16" spans="1:3" s="12" customFormat="1" ht="12.75" x14ac:dyDescent="0.25">
      <c r="A16" s="15" t="s">
        <v>8</v>
      </c>
      <c r="B16" s="10" t="s">
        <v>9</v>
      </c>
      <c r="C16" s="16">
        <f>C17+C55</f>
        <v>3375831.6</v>
      </c>
    </row>
    <row r="17" spans="1:3" s="12" customFormat="1" ht="12.75" x14ac:dyDescent="0.25">
      <c r="A17" s="39" t="s">
        <v>10</v>
      </c>
      <c r="B17" s="40"/>
      <c r="C17" s="16">
        <f>C18+C28+C33+C41+C50</f>
        <v>3001991.7</v>
      </c>
    </row>
    <row r="18" spans="1:3" s="12" customFormat="1" ht="12.75" x14ac:dyDescent="0.25">
      <c r="A18" s="17" t="s">
        <v>11</v>
      </c>
      <c r="B18" s="18" t="s">
        <v>12</v>
      </c>
      <c r="C18" s="19">
        <f>C19</f>
        <v>2538777.4</v>
      </c>
    </row>
    <row r="19" spans="1:3" s="12" customFormat="1" ht="12.75" x14ac:dyDescent="0.25">
      <c r="A19" s="20" t="s">
        <v>201</v>
      </c>
      <c r="B19" s="21" t="s">
        <v>202</v>
      </c>
      <c r="C19" s="22">
        <f>C20+C21+C22+C23+C25+C26+C27+C24</f>
        <v>2538777.4</v>
      </c>
    </row>
    <row r="20" spans="1:3" s="14" customFormat="1" ht="97.5" customHeight="1" x14ac:dyDescent="0.25">
      <c r="A20" s="23" t="s">
        <v>247</v>
      </c>
      <c r="B20" s="8" t="s">
        <v>13</v>
      </c>
      <c r="C20" s="19">
        <f>1892228.3+165200</f>
        <v>2057428.3</v>
      </c>
    </row>
    <row r="21" spans="1:3" s="14" customFormat="1" ht="95.95" customHeight="1" x14ac:dyDescent="0.25">
      <c r="A21" s="23" t="s">
        <v>248</v>
      </c>
      <c r="B21" s="8" t="s">
        <v>14</v>
      </c>
      <c r="C21" s="19">
        <f>1981.6+1000</f>
        <v>2981.6</v>
      </c>
    </row>
    <row r="22" spans="1:3" s="14" customFormat="1" ht="74.25" customHeight="1" x14ac:dyDescent="0.25">
      <c r="A22" s="23" t="s">
        <v>241</v>
      </c>
      <c r="B22" s="8" t="s">
        <v>15</v>
      </c>
      <c r="C22" s="19">
        <v>13422.4</v>
      </c>
    </row>
    <row r="23" spans="1:3" s="14" customFormat="1" ht="71.45" customHeight="1" x14ac:dyDescent="0.25">
      <c r="A23" s="23" t="s">
        <v>249</v>
      </c>
      <c r="B23" s="8" t="s">
        <v>16</v>
      </c>
      <c r="C23" s="19">
        <v>20093.8</v>
      </c>
    </row>
    <row r="24" spans="1:3" s="14" customFormat="1" ht="81.7" customHeight="1" x14ac:dyDescent="0.25">
      <c r="A24" s="23" t="s">
        <v>290</v>
      </c>
      <c r="B24" s="8" t="s">
        <v>281</v>
      </c>
      <c r="C24" s="19">
        <v>4.5</v>
      </c>
    </row>
    <row r="25" spans="1:3" s="14" customFormat="1" ht="108" customHeight="1" x14ac:dyDescent="0.25">
      <c r="A25" s="23" t="s">
        <v>250</v>
      </c>
      <c r="B25" s="8" t="s">
        <v>17</v>
      </c>
      <c r="C25" s="19">
        <f>151663.5</f>
        <v>151663.5</v>
      </c>
    </row>
    <row r="26" spans="1:3" s="14" customFormat="1" ht="60.8" customHeight="1" x14ac:dyDescent="0.25">
      <c r="A26" s="23" t="s">
        <v>242</v>
      </c>
      <c r="B26" s="8" t="s">
        <v>230</v>
      </c>
      <c r="C26" s="19">
        <v>15112.9</v>
      </c>
    </row>
    <row r="27" spans="1:3" s="14" customFormat="1" ht="61.5" customHeight="1" x14ac:dyDescent="0.25">
      <c r="A27" s="23" t="s">
        <v>243</v>
      </c>
      <c r="B27" s="8" t="s">
        <v>231</v>
      </c>
      <c r="C27" s="19">
        <v>278070.40000000002</v>
      </c>
    </row>
    <row r="28" spans="1:3" s="14" customFormat="1" ht="25.5" x14ac:dyDescent="0.25">
      <c r="A28" s="17" t="s">
        <v>18</v>
      </c>
      <c r="B28" s="18" t="s">
        <v>19</v>
      </c>
      <c r="C28" s="19">
        <f>C29+C30+C31+C32</f>
        <v>23496.699999999997</v>
      </c>
    </row>
    <row r="29" spans="1:3" s="14" customFormat="1" ht="105.8" customHeight="1" x14ac:dyDescent="0.25">
      <c r="A29" s="23" t="s">
        <v>20</v>
      </c>
      <c r="B29" s="8" t="s">
        <v>21</v>
      </c>
      <c r="C29" s="19">
        <f>12005.2+190</f>
        <v>12195.2</v>
      </c>
    </row>
    <row r="30" spans="1:3" s="14" customFormat="1" ht="102.75" customHeight="1" x14ac:dyDescent="0.25">
      <c r="A30" s="23" t="s">
        <v>22</v>
      </c>
      <c r="B30" s="8" t="s">
        <v>23</v>
      </c>
      <c r="C30" s="19">
        <v>66.099999999999994</v>
      </c>
    </row>
    <row r="31" spans="1:3" s="24" customFormat="1" ht="96.8" customHeight="1" x14ac:dyDescent="0.25">
      <c r="A31" s="23" t="s">
        <v>24</v>
      </c>
      <c r="B31" s="8" t="s">
        <v>25</v>
      </c>
      <c r="C31" s="19">
        <f>9114.3+3567</f>
        <v>12681.3</v>
      </c>
    </row>
    <row r="32" spans="1:3" s="24" customFormat="1" ht="76.45" x14ac:dyDescent="0.25">
      <c r="A32" s="28" t="s">
        <v>26</v>
      </c>
      <c r="B32" s="8" t="s">
        <v>27</v>
      </c>
      <c r="C32" s="19">
        <v>-1445.9</v>
      </c>
    </row>
    <row r="33" spans="1:3" s="24" customFormat="1" ht="12.75" x14ac:dyDescent="0.25">
      <c r="A33" s="17" t="s">
        <v>28</v>
      </c>
      <c r="B33" s="18" t="s">
        <v>29</v>
      </c>
      <c r="C33" s="19">
        <f>C34+C37+C39</f>
        <v>313747.59999999998</v>
      </c>
    </row>
    <row r="34" spans="1:3" s="24" customFormat="1" ht="25.5" x14ac:dyDescent="0.25">
      <c r="A34" s="20" t="s">
        <v>30</v>
      </c>
      <c r="B34" s="25" t="s">
        <v>31</v>
      </c>
      <c r="C34" s="22">
        <f>C35+C36</f>
        <v>293733</v>
      </c>
    </row>
    <row r="35" spans="1:3" s="24" customFormat="1" ht="25.5" x14ac:dyDescent="0.25">
      <c r="A35" s="23" t="s">
        <v>224</v>
      </c>
      <c r="B35" s="8" t="s">
        <v>32</v>
      </c>
      <c r="C35" s="19">
        <f>172942+33123</f>
        <v>206065</v>
      </c>
    </row>
    <row r="36" spans="1:3" s="24" customFormat="1" ht="50.95" x14ac:dyDescent="0.25">
      <c r="A36" s="23" t="s">
        <v>33</v>
      </c>
      <c r="B36" s="8" t="s">
        <v>34</v>
      </c>
      <c r="C36" s="19">
        <f>84653+3015</f>
        <v>87668</v>
      </c>
    </row>
    <row r="37" spans="1:3" s="24" customFormat="1" ht="12.75" x14ac:dyDescent="0.25">
      <c r="A37" s="29" t="s">
        <v>35</v>
      </c>
      <c r="B37" s="21" t="s">
        <v>36</v>
      </c>
      <c r="C37" s="22">
        <f>C38</f>
        <v>148.6</v>
      </c>
    </row>
    <row r="38" spans="1:3" s="24" customFormat="1" ht="12.75" x14ac:dyDescent="0.25">
      <c r="A38" s="23" t="s">
        <v>35</v>
      </c>
      <c r="B38" s="8" t="s">
        <v>37</v>
      </c>
      <c r="C38" s="19">
        <v>148.6</v>
      </c>
    </row>
    <row r="39" spans="1:3" s="24" customFormat="1" ht="25.5" x14ac:dyDescent="0.25">
      <c r="A39" s="29" t="s">
        <v>38</v>
      </c>
      <c r="B39" s="21" t="s">
        <v>39</v>
      </c>
      <c r="C39" s="22">
        <f>C40</f>
        <v>19866</v>
      </c>
    </row>
    <row r="40" spans="1:3" s="24" customFormat="1" ht="25.5" x14ac:dyDescent="0.25">
      <c r="A40" s="23" t="s">
        <v>40</v>
      </c>
      <c r="B40" s="8" t="s">
        <v>41</v>
      </c>
      <c r="C40" s="19">
        <v>19866</v>
      </c>
    </row>
    <row r="41" spans="1:3" s="24" customFormat="1" ht="12.75" x14ac:dyDescent="0.25">
      <c r="A41" s="17" t="s">
        <v>42</v>
      </c>
      <c r="B41" s="18" t="s">
        <v>43</v>
      </c>
      <c r="C41" s="19">
        <f>C43+C47+C44</f>
        <v>111088</v>
      </c>
    </row>
    <row r="42" spans="1:3" s="24" customFormat="1" ht="12.75" x14ac:dyDescent="0.25">
      <c r="A42" s="29" t="s">
        <v>44</v>
      </c>
      <c r="B42" s="21" t="s">
        <v>45</v>
      </c>
      <c r="C42" s="22">
        <f>C43</f>
        <v>38165</v>
      </c>
    </row>
    <row r="43" spans="1:3" s="24" customFormat="1" ht="40.75" customHeight="1" x14ac:dyDescent="0.25">
      <c r="A43" s="23" t="s">
        <v>46</v>
      </c>
      <c r="B43" s="8" t="s">
        <v>47</v>
      </c>
      <c r="C43" s="19">
        <v>38165</v>
      </c>
    </row>
    <row r="44" spans="1:3" s="24" customFormat="1" ht="12.75" x14ac:dyDescent="0.25">
      <c r="A44" s="29" t="s">
        <v>48</v>
      </c>
      <c r="B44" s="21" t="s">
        <v>49</v>
      </c>
      <c r="C44" s="22">
        <f>C45+C46</f>
        <v>36190</v>
      </c>
    </row>
    <row r="45" spans="1:3" s="24" customFormat="1" ht="12.75" x14ac:dyDescent="0.25">
      <c r="A45" s="23" t="s">
        <v>50</v>
      </c>
      <c r="B45" s="8" t="s">
        <v>51</v>
      </c>
      <c r="C45" s="19">
        <f>19157+1024</f>
        <v>20181</v>
      </c>
    </row>
    <row r="46" spans="1:3" s="24" customFormat="1" ht="12.75" x14ac:dyDescent="0.25">
      <c r="A46" s="23" t="s">
        <v>52</v>
      </c>
      <c r="B46" s="8" t="s">
        <v>53</v>
      </c>
      <c r="C46" s="19">
        <v>16009</v>
      </c>
    </row>
    <row r="47" spans="1:3" s="14" customFormat="1" ht="12.75" x14ac:dyDescent="0.25">
      <c r="A47" s="20" t="s">
        <v>54</v>
      </c>
      <c r="B47" s="25" t="s">
        <v>55</v>
      </c>
      <c r="C47" s="22">
        <f>C48+C49</f>
        <v>36733</v>
      </c>
    </row>
    <row r="48" spans="1:3" s="14" customFormat="1" ht="25.5" x14ac:dyDescent="0.25">
      <c r="A48" s="23" t="s">
        <v>56</v>
      </c>
      <c r="B48" s="8" t="s">
        <v>57</v>
      </c>
      <c r="C48" s="19">
        <v>27440</v>
      </c>
    </row>
    <row r="49" spans="1:3" s="14" customFormat="1" ht="25.5" x14ac:dyDescent="0.25">
      <c r="A49" s="23" t="s">
        <v>58</v>
      </c>
      <c r="B49" s="8" t="s">
        <v>59</v>
      </c>
      <c r="C49" s="19">
        <v>9293</v>
      </c>
    </row>
    <row r="50" spans="1:3" s="14" customFormat="1" ht="12.75" x14ac:dyDescent="0.25">
      <c r="A50" s="17" t="s">
        <v>60</v>
      </c>
      <c r="B50" s="18" t="s">
        <v>61</v>
      </c>
      <c r="C50" s="19">
        <f>C52+C53</f>
        <v>14882</v>
      </c>
    </row>
    <row r="51" spans="1:3" s="14" customFormat="1" ht="25.5" x14ac:dyDescent="0.25">
      <c r="A51" s="20" t="s">
        <v>62</v>
      </c>
      <c r="B51" s="21" t="s">
        <v>63</v>
      </c>
      <c r="C51" s="22">
        <f>C52</f>
        <v>14877</v>
      </c>
    </row>
    <row r="52" spans="1:3" s="14" customFormat="1" ht="38.25" x14ac:dyDescent="0.25">
      <c r="A52" s="23" t="s">
        <v>64</v>
      </c>
      <c r="B52" s="8" t="s">
        <v>65</v>
      </c>
      <c r="C52" s="19">
        <f>9362+5515</f>
        <v>14877</v>
      </c>
    </row>
    <row r="53" spans="1:3" s="14" customFormat="1" ht="25.5" x14ac:dyDescent="0.25">
      <c r="A53" s="20" t="s">
        <v>66</v>
      </c>
      <c r="B53" s="25" t="s">
        <v>67</v>
      </c>
      <c r="C53" s="22">
        <f>C54</f>
        <v>5</v>
      </c>
    </row>
    <row r="54" spans="1:3" s="14" customFormat="1" ht="25.5" x14ac:dyDescent="0.25">
      <c r="A54" s="23" t="s">
        <v>68</v>
      </c>
      <c r="B54" s="8" t="s">
        <v>69</v>
      </c>
      <c r="C54" s="19">
        <v>5</v>
      </c>
    </row>
    <row r="55" spans="1:3" s="26" customFormat="1" ht="12.75" x14ac:dyDescent="0.25">
      <c r="A55" s="39" t="s">
        <v>70</v>
      </c>
      <c r="B55" s="40"/>
      <c r="C55" s="16">
        <f>C56+C67+C73+C78+C85+C111</f>
        <v>373839.9</v>
      </c>
    </row>
    <row r="56" spans="1:3" s="26" customFormat="1" ht="25.5" x14ac:dyDescent="0.25">
      <c r="A56" s="17" t="s">
        <v>71</v>
      </c>
      <c r="B56" s="18" t="s">
        <v>72</v>
      </c>
      <c r="C56" s="19">
        <f>C59+C64+C57</f>
        <v>197737.59999999998</v>
      </c>
    </row>
    <row r="57" spans="1:3" s="26" customFormat="1" ht="50.95" x14ac:dyDescent="0.25">
      <c r="A57" s="20" t="s">
        <v>73</v>
      </c>
      <c r="B57" s="25" t="s">
        <v>74</v>
      </c>
      <c r="C57" s="22">
        <f>C58</f>
        <v>400</v>
      </c>
    </row>
    <row r="58" spans="1:3" s="26" customFormat="1" ht="45.7" customHeight="1" x14ac:dyDescent="0.25">
      <c r="A58" s="30" t="s">
        <v>217</v>
      </c>
      <c r="B58" s="18" t="s">
        <v>75</v>
      </c>
      <c r="C58" s="19">
        <f>312.7+87.3</f>
        <v>400</v>
      </c>
    </row>
    <row r="59" spans="1:3" s="14" customFormat="1" ht="74.25" customHeight="1" x14ac:dyDescent="0.25">
      <c r="A59" s="20" t="s">
        <v>76</v>
      </c>
      <c r="B59" s="25" t="s">
        <v>77</v>
      </c>
      <c r="C59" s="22">
        <f>C60+C61+C62+C63</f>
        <v>184001.3</v>
      </c>
    </row>
    <row r="60" spans="1:3" s="14" customFormat="1" ht="63.7" x14ac:dyDescent="0.25">
      <c r="A60" s="23" t="s">
        <v>78</v>
      </c>
      <c r="B60" s="8" t="s">
        <v>79</v>
      </c>
      <c r="C60" s="19">
        <f>121474.9-13771.5</f>
        <v>107703.4</v>
      </c>
    </row>
    <row r="61" spans="1:3" s="14" customFormat="1" ht="68.95" customHeight="1" x14ac:dyDescent="0.25">
      <c r="A61" s="23" t="s">
        <v>80</v>
      </c>
      <c r="B61" s="8" t="s">
        <v>81</v>
      </c>
      <c r="C61" s="19">
        <f>32129.3+27593.8</f>
        <v>59723.1</v>
      </c>
    </row>
    <row r="62" spans="1:3" s="24" customFormat="1" ht="30.05" customHeight="1" x14ac:dyDescent="0.25">
      <c r="A62" s="23" t="s">
        <v>82</v>
      </c>
      <c r="B62" s="8" t="s">
        <v>83</v>
      </c>
      <c r="C62" s="19">
        <v>16554.900000000001</v>
      </c>
    </row>
    <row r="63" spans="1:3" s="24" customFormat="1" ht="90" customHeight="1" x14ac:dyDescent="0.25">
      <c r="A63" s="23" t="s">
        <v>84</v>
      </c>
      <c r="B63" s="8" t="s">
        <v>85</v>
      </c>
      <c r="C63" s="19">
        <v>19.899999999999999</v>
      </c>
    </row>
    <row r="64" spans="1:3" s="24" customFormat="1" ht="63.7" x14ac:dyDescent="0.25">
      <c r="A64" s="29" t="s">
        <v>86</v>
      </c>
      <c r="B64" s="21" t="s">
        <v>87</v>
      </c>
      <c r="C64" s="22">
        <f>C65+C66</f>
        <v>13336.300000000001</v>
      </c>
    </row>
    <row r="65" spans="1:3" s="24" customFormat="1" ht="63.7" x14ac:dyDescent="0.25">
      <c r="A65" s="23" t="s">
        <v>88</v>
      </c>
      <c r="B65" s="8" t="s">
        <v>89</v>
      </c>
      <c r="C65" s="19">
        <f>12023.1+987.7</f>
        <v>13010.800000000001</v>
      </c>
    </row>
    <row r="66" spans="1:3" s="24" customFormat="1" ht="83.25" customHeight="1" x14ac:dyDescent="0.25">
      <c r="A66" s="23" t="s">
        <v>218</v>
      </c>
      <c r="B66" s="8" t="s">
        <v>90</v>
      </c>
      <c r="C66" s="19">
        <f>295.5+30</f>
        <v>325.5</v>
      </c>
    </row>
    <row r="67" spans="1:3" s="24" customFormat="1" ht="12.75" x14ac:dyDescent="0.25">
      <c r="A67" s="17" t="s">
        <v>91</v>
      </c>
      <c r="B67" s="18" t="s">
        <v>92</v>
      </c>
      <c r="C67" s="19">
        <f>C68</f>
        <v>2330.4</v>
      </c>
    </row>
    <row r="68" spans="1:3" s="24" customFormat="1" ht="12.75" x14ac:dyDescent="0.25">
      <c r="A68" s="20" t="s">
        <v>93</v>
      </c>
      <c r="B68" s="21" t="s">
        <v>94</v>
      </c>
      <c r="C68" s="22">
        <f>C69+C70+C71+C72</f>
        <v>2330.4</v>
      </c>
    </row>
    <row r="69" spans="1:3" s="24" customFormat="1" ht="25.5" x14ac:dyDescent="0.25">
      <c r="A69" s="23" t="s">
        <v>95</v>
      </c>
      <c r="B69" s="8" t="s">
        <v>96</v>
      </c>
      <c r="C69" s="19">
        <v>680.2</v>
      </c>
    </row>
    <row r="70" spans="1:3" s="24" customFormat="1" ht="12.75" x14ac:dyDescent="0.25">
      <c r="A70" s="23" t="s">
        <v>97</v>
      </c>
      <c r="B70" s="8" t="s">
        <v>98</v>
      </c>
      <c r="C70" s="19">
        <v>12.7</v>
      </c>
    </row>
    <row r="71" spans="1:3" s="24" customFormat="1" ht="12.75" x14ac:dyDescent="0.25">
      <c r="A71" s="23" t="s">
        <v>99</v>
      </c>
      <c r="B71" s="8" t="s">
        <v>100</v>
      </c>
      <c r="C71" s="19">
        <v>445.5</v>
      </c>
    </row>
    <row r="72" spans="1:3" s="24" customFormat="1" ht="12.75" x14ac:dyDescent="0.25">
      <c r="A72" s="23" t="s">
        <v>101</v>
      </c>
      <c r="B72" s="8" t="s">
        <v>102</v>
      </c>
      <c r="C72" s="19">
        <v>1192</v>
      </c>
    </row>
    <row r="73" spans="1:3" s="24" customFormat="1" ht="25.5" x14ac:dyDescent="0.25">
      <c r="A73" s="17" t="s">
        <v>103</v>
      </c>
      <c r="B73" s="18" t="s">
        <v>104</v>
      </c>
      <c r="C73" s="19">
        <f>C74+C76</f>
        <v>4637.5</v>
      </c>
    </row>
    <row r="74" spans="1:3" s="24" customFormat="1" ht="12.75" x14ac:dyDescent="0.25">
      <c r="A74" s="20" t="s">
        <v>105</v>
      </c>
      <c r="B74" s="21" t="s">
        <v>106</v>
      </c>
      <c r="C74" s="22">
        <f>C75</f>
        <v>2441.3000000000002</v>
      </c>
    </row>
    <row r="75" spans="1:3" s="24" customFormat="1" ht="25.5" x14ac:dyDescent="0.25">
      <c r="A75" s="23" t="s">
        <v>107</v>
      </c>
      <c r="B75" s="8" t="s">
        <v>108</v>
      </c>
      <c r="C75" s="19">
        <v>2441.3000000000002</v>
      </c>
    </row>
    <row r="76" spans="1:3" s="24" customFormat="1" ht="12.75" x14ac:dyDescent="0.25">
      <c r="A76" s="20" t="s">
        <v>277</v>
      </c>
      <c r="B76" s="21" t="s">
        <v>278</v>
      </c>
      <c r="C76" s="22">
        <f>C77</f>
        <v>2196.1999999999998</v>
      </c>
    </row>
    <row r="77" spans="1:3" s="24" customFormat="1" ht="12.75" x14ac:dyDescent="0.25">
      <c r="A77" s="23" t="s">
        <v>279</v>
      </c>
      <c r="B77" s="8" t="s">
        <v>282</v>
      </c>
      <c r="C77" s="19">
        <f>1873+313+10.2</f>
        <v>2196.1999999999998</v>
      </c>
    </row>
    <row r="78" spans="1:3" s="24" customFormat="1" ht="25.5" x14ac:dyDescent="0.25">
      <c r="A78" s="17" t="s">
        <v>109</v>
      </c>
      <c r="B78" s="18" t="s">
        <v>110</v>
      </c>
      <c r="C78" s="19">
        <f>C79+C81+C83</f>
        <v>147307.6</v>
      </c>
    </row>
    <row r="79" spans="1:3" s="24" customFormat="1" ht="12.75" x14ac:dyDescent="0.25">
      <c r="A79" s="29" t="s">
        <v>111</v>
      </c>
      <c r="B79" s="21" t="s">
        <v>112</v>
      </c>
      <c r="C79" s="22">
        <f>C80</f>
        <v>60633.599999999999</v>
      </c>
    </row>
    <row r="80" spans="1:3" s="24" customFormat="1" ht="32.299999999999997" customHeight="1" x14ac:dyDescent="0.25">
      <c r="A80" s="23" t="s">
        <v>113</v>
      </c>
      <c r="B80" s="8" t="s">
        <v>114</v>
      </c>
      <c r="C80" s="19">
        <f>45083.2+15550.4</f>
        <v>60633.599999999999</v>
      </c>
    </row>
    <row r="81" spans="1:3" s="24" customFormat="1" ht="70.5" customHeight="1" x14ac:dyDescent="0.25">
      <c r="A81" s="29" t="s">
        <v>115</v>
      </c>
      <c r="B81" s="21" t="s">
        <v>226</v>
      </c>
      <c r="C81" s="22">
        <f>C82</f>
        <v>67850.8</v>
      </c>
    </row>
    <row r="82" spans="1:3" s="24" customFormat="1" ht="76.45" x14ac:dyDescent="0.25">
      <c r="A82" s="23" t="s">
        <v>116</v>
      </c>
      <c r="B82" s="8" t="s">
        <v>117</v>
      </c>
      <c r="C82" s="19">
        <f>64696.1+3154.7</f>
        <v>67850.8</v>
      </c>
    </row>
    <row r="83" spans="1:3" s="24" customFormat="1" ht="34.5" customHeight="1" x14ac:dyDescent="0.25">
      <c r="A83" s="29" t="s">
        <v>118</v>
      </c>
      <c r="B83" s="21" t="s">
        <v>119</v>
      </c>
      <c r="C83" s="22">
        <f>C84</f>
        <v>18823.2</v>
      </c>
    </row>
    <row r="84" spans="1:3" s="24" customFormat="1" ht="43.5" customHeight="1" x14ac:dyDescent="0.25">
      <c r="A84" s="23" t="s">
        <v>120</v>
      </c>
      <c r="B84" s="8" t="s">
        <v>121</v>
      </c>
      <c r="C84" s="19">
        <f>14977.9+3845.3</f>
        <v>18823.2</v>
      </c>
    </row>
    <row r="85" spans="1:3" s="24" customFormat="1" ht="12.75" x14ac:dyDescent="0.25">
      <c r="A85" s="17" t="s">
        <v>122</v>
      </c>
      <c r="B85" s="18" t="s">
        <v>123</v>
      </c>
      <c r="C85" s="19">
        <f>C86+C101+C103+C106+C109</f>
        <v>16175.399999999998</v>
      </c>
    </row>
    <row r="86" spans="1:3" s="24" customFormat="1" ht="29.25" customHeight="1" x14ac:dyDescent="0.25">
      <c r="A86" s="20" t="s">
        <v>124</v>
      </c>
      <c r="B86" s="21" t="s">
        <v>125</v>
      </c>
      <c r="C86" s="22">
        <f>C87+C88+C89+C90+C91+C92+C93+C94+C95+C96+C97+C98+C99+C100</f>
        <v>4509</v>
      </c>
    </row>
    <row r="87" spans="1:3" s="24" customFormat="1" ht="48.75" customHeight="1" x14ac:dyDescent="0.25">
      <c r="A87" s="17" t="s">
        <v>126</v>
      </c>
      <c r="B87" s="8" t="s">
        <v>127</v>
      </c>
      <c r="C87" s="19">
        <v>78</v>
      </c>
    </row>
    <row r="88" spans="1:3" s="24" customFormat="1" ht="65.25" customHeight="1" x14ac:dyDescent="0.25">
      <c r="A88" s="17" t="s">
        <v>128</v>
      </c>
      <c r="B88" s="8" t="s">
        <v>129</v>
      </c>
      <c r="C88" s="19">
        <v>405.6</v>
      </c>
    </row>
    <row r="89" spans="1:3" s="24" customFormat="1" ht="53.45" customHeight="1" x14ac:dyDescent="0.25">
      <c r="A89" s="17" t="s">
        <v>130</v>
      </c>
      <c r="B89" s="8" t="s">
        <v>131</v>
      </c>
      <c r="C89" s="19">
        <v>39.6</v>
      </c>
    </row>
    <row r="90" spans="1:3" s="24" customFormat="1" ht="60.8" customHeight="1" x14ac:dyDescent="0.25">
      <c r="A90" s="17" t="s">
        <v>244</v>
      </c>
      <c r="B90" s="8" t="s">
        <v>132</v>
      </c>
      <c r="C90" s="19">
        <v>17.2</v>
      </c>
    </row>
    <row r="91" spans="1:3" s="24" customFormat="1" ht="57.05" customHeight="1" x14ac:dyDescent="0.25">
      <c r="A91" s="17" t="s">
        <v>133</v>
      </c>
      <c r="B91" s="8" t="s">
        <v>134</v>
      </c>
      <c r="C91" s="19">
        <v>145.6</v>
      </c>
    </row>
    <row r="92" spans="1:3" s="24" customFormat="1" ht="68.95" customHeight="1" x14ac:dyDescent="0.25">
      <c r="A92" s="17" t="s">
        <v>215</v>
      </c>
      <c r="B92" s="8" t="s">
        <v>214</v>
      </c>
      <c r="C92" s="19">
        <v>0.5</v>
      </c>
    </row>
    <row r="93" spans="1:3" s="24" customFormat="1" ht="50.95" customHeight="1" x14ac:dyDescent="0.25">
      <c r="A93" s="17" t="s">
        <v>208</v>
      </c>
      <c r="B93" s="8" t="s">
        <v>207</v>
      </c>
      <c r="C93" s="19">
        <v>41.5</v>
      </c>
    </row>
    <row r="94" spans="1:3" s="24" customFormat="1" ht="50.95" x14ac:dyDescent="0.25">
      <c r="A94" s="17" t="s">
        <v>135</v>
      </c>
      <c r="B94" s="8" t="s">
        <v>136</v>
      </c>
      <c r="C94" s="19">
        <v>813.1</v>
      </c>
    </row>
    <row r="95" spans="1:3" s="24" customFormat="1" ht="76.45" x14ac:dyDescent="0.25">
      <c r="A95" s="17" t="s">
        <v>245</v>
      </c>
      <c r="B95" s="8" t="s">
        <v>137</v>
      </c>
      <c r="C95" s="19">
        <v>133.6</v>
      </c>
    </row>
    <row r="96" spans="1:3" s="24" customFormat="1" ht="50.95" x14ac:dyDescent="0.25">
      <c r="A96" s="17" t="s">
        <v>219</v>
      </c>
      <c r="B96" s="8" t="s">
        <v>138</v>
      </c>
      <c r="C96" s="19">
        <v>77</v>
      </c>
    </row>
    <row r="97" spans="1:3" s="24" customFormat="1" ht="76.45" x14ac:dyDescent="0.25">
      <c r="A97" s="17" t="s">
        <v>225</v>
      </c>
      <c r="B97" s="8" t="s">
        <v>139</v>
      </c>
      <c r="C97" s="19">
        <v>12.7</v>
      </c>
    </row>
    <row r="98" spans="1:3" s="24" customFormat="1" ht="38.25" x14ac:dyDescent="0.25">
      <c r="A98" s="17" t="s">
        <v>140</v>
      </c>
      <c r="B98" s="8" t="s">
        <v>141</v>
      </c>
      <c r="C98" s="19">
        <v>389.7</v>
      </c>
    </row>
    <row r="99" spans="1:3" s="24" customFormat="1" ht="50.95" x14ac:dyDescent="0.25">
      <c r="A99" s="17" t="s">
        <v>142</v>
      </c>
      <c r="B99" s="8" t="s">
        <v>143</v>
      </c>
      <c r="C99" s="19">
        <v>1981.9</v>
      </c>
    </row>
    <row r="100" spans="1:3" s="24" customFormat="1" ht="89.2" x14ac:dyDescent="0.25">
      <c r="A100" s="31" t="s">
        <v>209</v>
      </c>
      <c r="B100" s="27" t="s">
        <v>210</v>
      </c>
      <c r="C100" s="19">
        <v>373</v>
      </c>
    </row>
    <row r="101" spans="1:3" s="24" customFormat="1" ht="25.5" x14ac:dyDescent="0.25">
      <c r="A101" s="20" t="s">
        <v>144</v>
      </c>
      <c r="B101" s="21" t="s">
        <v>145</v>
      </c>
      <c r="C101" s="22">
        <f>C102</f>
        <v>381.3</v>
      </c>
    </row>
    <row r="102" spans="1:3" s="24" customFormat="1" ht="50.95" x14ac:dyDescent="0.25">
      <c r="A102" s="17" t="s">
        <v>146</v>
      </c>
      <c r="B102" s="8" t="s">
        <v>147</v>
      </c>
      <c r="C102" s="19">
        <v>381.3</v>
      </c>
    </row>
    <row r="103" spans="1:3" s="24" customFormat="1" ht="76.45" x14ac:dyDescent="0.25">
      <c r="A103" s="29" t="s">
        <v>148</v>
      </c>
      <c r="B103" s="21" t="s">
        <v>227</v>
      </c>
      <c r="C103" s="22">
        <f>C104+C105</f>
        <v>3857.1</v>
      </c>
    </row>
    <row r="104" spans="1:3" s="24" customFormat="1" ht="50.95" x14ac:dyDescent="0.25">
      <c r="A104" s="23" t="s">
        <v>149</v>
      </c>
      <c r="B104" s="8" t="s">
        <v>150</v>
      </c>
      <c r="C104" s="19">
        <f>1999.7+265.2</f>
        <v>2264.9</v>
      </c>
    </row>
    <row r="105" spans="1:3" s="24" customFormat="1" ht="50.95" x14ac:dyDescent="0.25">
      <c r="A105" s="23" t="s">
        <v>251</v>
      </c>
      <c r="B105" s="8" t="s">
        <v>151</v>
      </c>
      <c r="C105" s="19">
        <f>1090.6+26+475.6</f>
        <v>1592.1999999999998</v>
      </c>
    </row>
    <row r="106" spans="1:3" s="24" customFormat="1" ht="12.75" x14ac:dyDescent="0.25">
      <c r="A106" s="29" t="s">
        <v>152</v>
      </c>
      <c r="B106" s="21" t="s">
        <v>153</v>
      </c>
      <c r="C106" s="22">
        <f>C107+C108</f>
        <v>731.3</v>
      </c>
    </row>
    <row r="107" spans="1:3" s="24" customFormat="1" ht="38.25" x14ac:dyDescent="0.25">
      <c r="A107" s="23" t="s">
        <v>220</v>
      </c>
      <c r="B107" s="8" t="s">
        <v>221</v>
      </c>
      <c r="C107" s="19">
        <v>365.1</v>
      </c>
    </row>
    <row r="108" spans="1:3" s="24" customFormat="1" ht="50.95" x14ac:dyDescent="0.25">
      <c r="A108" s="23" t="s">
        <v>283</v>
      </c>
      <c r="B108" s="8" t="s">
        <v>291</v>
      </c>
      <c r="C108" s="19">
        <f>351.7+14.5</f>
        <v>366.2</v>
      </c>
    </row>
    <row r="109" spans="1:3" s="24" customFormat="1" ht="12.75" x14ac:dyDescent="0.25">
      <c r="A109" s="29" t="s">
        <v>154</v>
      </c>
      <c r="B109" s="21" t="s">
        <v>155</v>
      </c>
      <c r="C109" s="22">
        <f>C110</f>
        <v>6696.7</v>
      </c>
    </row>
    <row r="110" spans="1:3" s="24" customFormat="1" ht="38.25" x14ac:dyDescent="0.25">
      <c r="A110" s="23" t="s">
        <v>246</v>
      </c>
      <c r="B110" s="8" t="s">
        <v>156</v>
      </c>
      <c r="C110" s="19">
        <v>6696.7</v>
      </c>
    </row>
    <row r="111" spans="1:3" s="24" customFormat="1" ht="12.75" x14ac:dyDescent="0.25">
      <c r="A111" s="17" t="s">
        <v>157</v>
      </c>
      <c r="B111" s="18" t="s">
        <v>158</v>
      </c>
      <c r="C111" s="19">
        <f>C112+C114</f>
        <v>5651.4</v>
      </c>
    </row>
    <row r="112" spans="1:3" s="14" customFormat="1" ht="12.75" x14ac:dyDescent="0.25">
      <c r="A112" s="29" t="s">
        <v>159</v>
      </c>
      <c r="B112" s="21" t="s">
        <v>160</v>
      </c>
      <c r="C112" s="22">
        <f>C113</f>
        <v>3289.2</v>
      </c>
    </row>
    <row r="113" spans="1:3" s="14" customFormat="1" ht="12.75" x14ac:dyDescent="0.25">
      <c r="A113" s="23" t="s">
        <v>161</v>
      </c>
      <c r="B113" s="8" t="s">
        <v>162</v>
      </c>
      <c r="C113" s="19">
        <f>1575.1-1505.4+3219.5</f>
        <v>3289.2</v>
      </c>
    </row>
    <row r="114" spans="1:3" s="14" customFormat="1" ht="12.75" x14ac:dyDescent="0.25">
      <c r="A114" s="29" t="s">
        <v>229</v>
      </c>
      <c r="B114" s="21" t="s">
        <v>211</v>
      </c>
      <c r="C114" s="22">
        <f>C115</f>
        <v>2362.1999999999998</v>
      </c>
    </row>
    <row r="115" spans="1:3" s="14" customFormat="1" ht="12.75" x14ac:dyDescent="0.25">
      <c r="A115" s="23" t="s">
        <v>163</v>
      </c>
      <c r="B115" s="8" t="s">
        <v>212</v>
      </c>
      <c r="C115" s="19">
        <v>2362.1999999999998</v>
      </c>
    </row>
    <row r="116" spans="1:3" s="26" customFormat="1" ht="12.75" x14ac:dyDescent="0.25">
      <c r="A116" s="32" t="s">
        <v>164</v>
      </c>
      <c r="B116" s="33" t="s">
        <v>165</v>
      </c>
      <c r="C116" s="16">
        <f>C117+C156+C144+C147+C150+C153</f>
        <v>5360125.8</v>
      </c>
    </row>
    <row r="117" spans="1:3" s="14" customFormat="1" ht="25.5" x14ac:dyDescent="0.25">
      <c r="A117" s="17" t="s">
        <v>166</v>
      </c>
      <c r="B117" s="18" t="s">
        <v>167</v>
      </c>
      <c r="C117" s="19">
        <f>C123+C133+C140+C118</f>
        <v>4742883.3</v>
      </c>
    </row>
    <row r="118" spans="1:3" s="14" customFormat="1" ht="12.75" x14ac:dyDescent="0.25">
      <c r="A118" s="20" t="s">
        <v>168</v>
      </c>
      <c r="B118" s="25" t="s">
        <v>169</v>
      </c>
      <c r="C118" s="22">
        <f>C119+C120+C121+C122</f>
        <v>596944.6</v>
      </c>
    </row>
    <row r="119" spans="1:3" s="14" customFormat="1" ht="25.5" x14ac:dyDescent="0.25">
      <c r="A119" s="23" t="s">
        <v>170</v>
      </c>
      <c r="B119" s="8" t="s">
        <v>171</v>
      </c>
      <c r="C119" s="19">
        <v>262191</v>
      </c>
    </row>
    <row r="120" spans="1:3" s="14" customFormat="1" ht="25.5" x14ac:dyDescent="0.25">
      <c r="A120" s="23" t="s">
        <v>233</v>
      </c>
      <c r="B120" s="8" t="s">
        <v>172</v>
      </c>
      <c r="C120" s="19">
        <v>298476.09999999998</v>
      </c>
    </row>
    <row r="121" spans="1:3" s="14" customFormat="1" ht="25.5" x14ac:dyDescent="0.25">
      <c r="A121" s="23" t="s">
        <v>285</v>
      </c>
      <c r="B121" s="8" t="s">
        <v>284</v>
      </c>
      <c r="C121" s="19">
        <v>11815.2</v>
      </c>
    </row>
    <row r="122" spans="1:3" s="14" customFormat="1" ht="12.75" x14ac:dyDescent="0.25">
      <c r="A122" s="23" t="s">
        <v>287</v>
      </c>
      <c r="B122" s="8" t="s">
        <v>286</v>
      </c>
      <c r="C122" s="19">
        <v>24462.3</v>
      </c>
    </row>
    <row r="123" spans="1:3" s="14" customFormat="1" ht="25.5" x14ac:dyDescent="0.25">
      <c r="A123" s="20" t="s">
        <v>173</v>
      </c>
      <c r="B123" s="21" t="s">
        <v>174</v>
      </c>
      <c r="C123" s="22">
        <f>C127+C128+C129+C131+C132+C130+C126+C125+C124</f>
        <v>1169197.8</v>
      </c>
    </row>
    <row r="124" spans="1:3" s="14" customFormat="1" ht="50.95" x14ac:dyDescent="0.25">
      <c r="A124" s="23" t="s">
        <v>236</v>
      </c>
      <c r="B124" s="8" t="s">
        <v>235</v>
      </c>
      <c r="C124" s="19">
        <v>127988.8</v>
      </c>
    </row>
    <row r="125" spans="1:3" s="14" customFormat="1" ht="35.450000000000003" customHeight="1" x14ac:dyDescent="0.25">
      <c r="A125" s="17" t="s">
        <v>204</v>
      </c>
      <c r="B125" s="8" t="s">
        <v>203</v>
      </c>
      <c r="C125" s="19">
        <v>306891.90000000002</v>
      </c>
    </row>
    <row r="126" spans="1:3" s="14" customFormat="1" ht="50.95" x14ac:dyDescent="0.25">
      <c r="A126" s="17" t="s">
        <v>223</v>
      </c>
      <c r="B126" s="8" t="s">
        <v>222</v>
      </c>
      <c r="C126" s="37">
        <v>1166.8</v>
      </c>
    </row>
    <row r="127" spans="1:3" s="14" customFormat="1" ht="50.95" x14ac:dyDescent="0.25">
      <c r="A127" s="23" t="s">
        <v>175</v>
      </c>
      <c r="B127" s="8" t="s">
        <v>176</v>
      </c>
      <c r="C127" s="19">
        <v>63232.1</v>
      </c>
    </row>
    <row r="128" spans="1:3" s="14" customFormat="1" ht="25.5" x14ac:dyDescent="0.25">
      <c r="A128" s="23" t="s">
        <v>177</v>
      </c>
      <c r="B128" s="8" t="s">
        <v>178</v>
      </c>
      <c r="C128" s="19">
        <v>4445.8</v>
      </c>
    </row>
    <row r="129" spans="1:3" s="14" customFormat="1" ht="25.5" x14ac:dyDescent="0.25">
      <c r="A129" s="23" t="s">
        <v>179</v>
      </c>
      <c r="B129" s="8" t="s">
        <v>205</v>
      </c>
      <c r="C129" s="19">
        <v>233.8</v>
      </c>
    </row>
    <row r="130" spans="1:3" s="14" customFormat="1" ht="38.25" x14ac:dyDescent="0.25">
      <c r="A130" s="23" t="s">
        <v>213</v>
      </c>
      <c r="B130" s="8" t="s">
        <v>206</v>
      </c>
      <c r="C130" s="19">
        <v>492614</v>
      </c>
    </row>
    <row r="131" spans="1:3" s="14" customFormat="1" ht="25.5" x14ac:dyDescent="0.25">
      <c r="A131" s="23" t="s">
        <v>180</v>
      </c>
      <c r="B131" s="8" t="s">
        <v>181</v>
      </c>
      <c r="C131" s="19">
        <v>12512.6</v>
      </c>
    </row>
    <row r="132" spans="1:3" s="14" customFormat="1" ht="12.75" x14ac:dyDescent="0.25">
      <c r="A132" s="23" t="s">
        <v>182</v>
      </c>
      <c r="B132" s="8" t="s">
        <v>183</v>
      </c>
      <c r="C132" s="19">
        <v>160112</v>
      </c>
    </row>
    <row r="133" spans="1:3" s="14" customFormat="1" ht="12.75" x14ac:dyDescent="0.25">
      <c r="A133" s="20" t="s">
        <v>184</v>
      </c>
      <c r="B133" s="25" t="s">
        <v>185</v>
      </c>
      <c r="C133" s="22">
        <f>C134+C135+C136+C137+C139+C138</f>
        <v>2496980.1999999997</v>
      </c>
    </row>
    <row r="134" spans="1:3" s="14" customFormat="1" ht="25.5" x14ac:dyDescent="0.25">
      <c r="A134" s="23" t="s">
        <v>186</v>
      </c>
      <c r="B134" s="8" t="s">
        <v>187</v>
      </c>
      <c r="C134" s="19">
        <v>2433056.5</v>
      </c>
    </row>
    <row r="135" spans="1:3" s="14" customFormat="1" ht="50.95" x14ac:dyDescent="0.25">
      <c r="A135" s="23" t="s">
        <v>188</v>
      </c>
      <c r="B135" s="8" t="s">
        <v>189</v>
      </c>
      <c r="C135" s="19">
        <v>51000.800000000003</v>
      </c>
    </row>
    <row r="136" spans="1:3" s="14" customFormat="1" ht="50.95" x14ac:dyDescent="0.25">
      <c r="A136" s="34" t="s">
        <v>190</v>
      </c>
      <c r="B136" s="8" t="s">
        <v>191</v>
      </c>
      <c r="C136" s="19">
        <v>2.8</v>
      </c>
    </row>
    <row r="137" spans="1:3" s="14" customFormat="1" ht="50.95" x14ac:dyDescent="0.25">
      <c r="A137" s="23" t="s">
        <v>192</v>
      </c>
      <c r="B137" s="8" t="s">
        <v>193</v>
      </c>
      <c r="C137" s="19">
        <v>1981</v>
      </c>
    </row>
    <row r="138" spans="1:3" s="14" customFormat="1" ht="50.95" x14ac:dyDescent="0.25">
      <c r="A138" s="23" t="s">
        <v>252</v>
      </c>
      <c r="B138" s="8" t="s">
        <v>216</v>
      </c>
      <c r="C138" s="19">
        <v>2046.6</v>
      </c>
    </row>
    <row r="139" spans="1:3" s="14" customFormat="1" ht="25.5" x14ac:dyDescent="0.25">
      <c r="A139" s="23" t="s">
        <v>194</v>
      </c>
      <c r="B139" s="8" t="s">
        <v>195</v>
      </c>
      <c r="C139" s="19">
        <v>8892.5</v>
      </c>
    </row>
    <row r="140" spans="1:3" s="26" customFormat="1" ht="12.75" x14ac:dyDescent="0.25">
      <c r="A140" s="20" t="s">
        <v>196</v>
      </c>
      <c r="B140" s="25" t="s">
        <v>197</v>
      </c>
      <c r="C140" s="22">
        <f>C142+C143+C141</f>
        <v>479760.7</v>
      </c>
    </row>
    <row r="141" spans="1:3" s="26" customFormat="1" ht="114.65" x14ac:dyDescent="0.25">
      <c r="A141" s="17" t="s">
        <v>289</v>
      </c>
      <c r="B141" s="8" t="s">
        <v>288</v>
      </c>
      <c r="C141" s="19">
        <v>156.19999999999999</v>
      </c>
    </row>
    <row r="142" spans="1:3" s="26" customFormat="1" ht="92.25" customHeight="1" x14ac:dyDescent="0.25">
      <c r="A142" s="17" t="s">
        <v>228</v>
      </c>
      <c r="B142" s="8" t="s">
        <v>198</v>
      </c>
      <c r="C142" s="19">
        <v>91348.3</v>
      </c>
    </row>
    <row r="143" spans="1:3" s="14" customFormat="1" ht="25.5" x14ac:dyDescent="0.25">
      <c r="A143" s="23" t="s">
        <v>292</v>
      </c>
      <c r="B143" s="8" t="s">
        <v>199</v>
      </c>
      <c r="C143" s="19">
        <v>388256.2</v>
      </c>
    </row>
    <row r="144" spans="1:3" s="14" customFormat="1" ht="25.5" x14ac:dyDescent="0.25">
      <c r="A144" s="23" t="s">
        <v>260</v>
      </c>
      <c r="B144" s="8" t="s">
        <v>259</v>
      </c>
      <c r="C144" s="19">
        <f>C145</f>
        <v>1699.4</v>
      </c>
    </row>
    <row r="145" spans="1:3" s="14" customFormat="1" ht="25.5" x14ac:dyDescent="0.25">
      <c r="A145" s="23" t="s">
        <v>264</v>
      </c>
      <c r="B145" s="8" t="s">
        <v>263</v>
      </c>
      <c r="C145" s="19">
        <f>C146</f>
        <v>1699.4</v>
      </c>
    </row>
    <row r="146" spans="1:3" s="14" customFormat="1" ht="28.55" customHeight="1" x14ac:dyDescent="0.25">
      <c r="A146" s="23" t="s">
        <v>262</v>
      </c>
      <c r="B146" s="8" t="s">
        <v>261</v>
      </c>
      <c r="C146" s="19">
        <v>1699.4</v>
      </c>
    </row>
    <row r="147" spans="1:3" s="14" customFormat="1" ht="25.5" x14ac:dyDescent="0.25">
      <c r="A147" s="23" t="s">
        <v>265</v>
      </c>
      <c r="B147" s="8" t="s">
        <v>266</v>
      </c>
      <c r="C147" s="19">
        <f>C148</f>
        <v>405402.8</v>
      </c>
    </row>
    <row r="148" spans="1:3" s="14" customFormat="1" ht="25.5" x14ac:dyDescent="0.25">
      <c r="A148" s="23" t="s">
        <v>268</v>
      </c>
      <c r="B148" s="8" t="s">
        <v>267</v>
      </c>
      <c r="C148" s="19">
        <f>C149</f>
        <v>405402.8</v>
      </c>
    </row>
    <row r="149" spans="1:3" s="14" customFormat="1" ht="31.75" customHeight="1" x14ac:dyDescent="0.25">
      <c r="A149" s="23" t="s">
        <v>270</v>
      </c>
      <c r="B149" s="8" t="s">
        <v>269</v>
      </c>
      <c r="C149" s="19">
        <v>405402.8</v>
      </c>
    </row>
    <row r="150" spans="1:3" s="14" customFormat="1" ht="12.75" x14ac:dyDescent="0.25">
      <c r="A150" s="23" t="s">
        <v>271</v>
      </c>
      <c r="B150" s="8" t="s">
        <v>272</v>
      </c>
      <c r="C150" s="19">
        <f>C151</f>
        <v>210753</v>
      </c>
    </row>
    <row r="151" spans="1:3" s="14" customFormat="1" ht="12.75" x14ac:dyDescent="0.25">
      <c r="A151" s="23" t="s">
        <v>274</v>
      </c>
      <c r="B151" s="8" t="s">
        <v>273</v>
      </c>
      <c r="C151" s="19">
        <f>C152</f>
        <v>210753</v>
      </c>
    </row>
    <row r="152" spans="1:3" s="14" customFormat="1" ht="65.25" customHeight="1" x14ac:dyDescent="0.25">
      <c r="A152" s="23" t="s">
        <v>276</v>
      </c>
      <c r="B152" s="8" t="s">
        <v>275</v>
      </c>
      <c r="C152" s="19">
        <v>210753</v>
      </c>
    </row>
    <row r="153" spans="1:3" s="14" customFormat="1" ht="50.95" x14ac:dyDescent="0.25">
      <c r="A153" s="23" t="s">
        <v>258</v>
      </c>
      <c r="B153" s="8" t="s">
        <v>256</v>
      </c>
      <c r="C153" s="19">
        <f>C154</f>
        <v>21.7</v>
      </c>
    </row>
    <row r="154" spans="1:3" s="14" customFormat="1" ht="68.3" customHeight="1" x14ac:dyDescent="0.25">
      <c r="A154" s="29" t="s">
        <v>255</v>
      </c>
      <c r="B154" s="35" t="s">
        <v>257</v>
      </c>
      <c r="C154" s="19">
        <f>C155</f>
        <v>21.7</v>
      </c>
    </row>
    <row r="155" spans="1:3" s="14" customFormat="1" ht="25.5" x14ac:dyDescent="0.25">
      <c r="A155" s="23" t="s">
        <v>253</v>
      </c>
      <c r="B155" s="36" t="s">
        <v>254</v>
      </c>
      <c r="C155" s="19">
        <v>21.7</v>
      </c>
    </row>
    <row r="156" spans="1:3" s="14" customFormat="1" ht="38.25" x14ac:dyDescent="0.25">
      <c r="A156" s="23" t="s">
        <v>237</v>
      </c>
      <c r="B156" s="36" t="s">
        <v>238</v>
      </c>
      <c r="C156" s="19">
        <f>C157</f>
        <v>-634.4</v>
      </c>
    </row>
    <row r="157" spans="1:3" s="14" customFormat="1" ht="55.55" customHeight="1" x14ac:dyDescent="0.25">
      <c r="A157" s="23" t="s">
        <v>239</v>
      </c>
      <c r="B157" s="36" t="s">
        <v>240</v>
      </c>
      <c r="C157" s="19">
        <v>-634.4</v>
      </c>
    </row>
    <row r="158" spans="1:3" s="26" customFormat="1" ht="12.75" x14ac:dyDescent="0.25">
      <c r="A158" s="41" t="s">
        <v>200</v>
      </c>
      <c r="B158" s="42"/>
      <c r="C158" s="16">
        <f>C16+C116</f>
        <v>8735957.4000000004</v>
      </c>
    </row>
  </sheetData>
  <mergeCells count="4">
    <mergeCell ref="A12:C12"/>
    <mergeCell ref="A17:B17"/>
    <mergeCell ref="A55:B55"/>
    <mergeCell ref="A158:B158"/>
  </mergeCells>
  <printOptions horizontalCentered="1"/>
  <pageMargins left="0.19685039370078741" right="0.19685039370078741" top="0.19685039370078741" bottom="0.19685039370078741" header="0.39370078740157483" footer="0.39370078740157483"/>
  <pageSetup paperSize="9" scale="60" firstPageNumber="15" fitToHeight="6" orientation="portrait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</vt:lpstr>
      <vt:lpstr>'2024'!Заголовки_для_печати</vt:lpstr>
      <vt:lpstr>'2024'!Область_печати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Феденко Елена Васильевна</dc:creator>
  <cp:lastModifiedBy>Феденко Елена Васильевна</cp:lastModifiedBy>
  <cp:lastPrinted>2024-12-03T11:22:59Z</cp:lastPrinted>
  <dcterms:created xsi:type="dcterms:W3CDTF">2021-10-23T07:51:41Z</dcterms:created>
  <dcterms:modified xsi:type="dcterms:W3CDTF">2024-12-05T07:09:33Z</dcterms:modified>
</cp:coreProperties>
</file>