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150" windowWidth="12330" windowHeight="11940" activeTab="2"/>
  </bookViews>
  <sheets>
    <sheet name="Лист1" sheetId="1" r:id="rId1"/>
    <sheet name="на 01.01.2018" sheetId="2" r:id="rId2"/>
    <sheet name="Показатели" sheetId="3" r:id="rId3"/>
  </sheets>
  <definedNames>
    <definedName name="_xlfn.IFERROR" hidden="1">#NAME?</definedName>
    <definedName name="_xlnm.Print_Titles" localSheetId="1">'на 01.01.2018'!$A:$A,'на 01.01.2018'!$2:$4</definedName>
    <definedName name="_xlnm.Print_Area" localSheetId="0">'Лист1'!$A$1:$H$50</definedName>
    <definedName name="_xlnm.Print_Area" localSheetId="1">'на 01.01.2018'!$A$1:$AF$111</definedName>
    <definedName name="_xlnm.Print_Area" localSheetId="2">'Показатели'!$A$1:$R$19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  <author>Гуляева Наталья Алексеевна</author>
    <author>Логинова Ленара Юлдашевна</author>
  </authors>
  <commentList>
    <comment ref="AF40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  <comment ref="P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108,340</t>
        </r>
      </text>
    </comment>
    <comment ref="Z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117,130</t>
        </r>
      </text>
    </comment>
    <comment ref="AB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54,173</t>
        </r>
      </text>
    </comment>
    <comment ref="AD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54,167</t>
        </r>
      </text>
    </comment>
    <comment ref="T24" authorId="2">
      <text>
        <r>
          <rPr>
            <b/>
            <sz val="9"/>
            <rFont val="Tahoma"/>
            <family val="2"/>
          </rPr>
          <t>204,82 было</t>
        </r>
      </text>
    </comment>
    <comment ref="AD24" authorId="2">
      <text>
        <r>
          <rPr>
            <b/>
            <sz val="9"/>
            <rFont val="Tahoma"/>
            <family val="2"/>
          </rPr>
          <t>89,23 было</t>
        </r>
      </text>
    </comment>
    <comment ref="C105" authorId="2">
      <text>
        <r>
          <rPr>
            <b/>
            <sz val="9"/>
            <rFont val="Tahoma"/>
            <family val="2"/>
          </rPr>
          <t>формула сбита была</t>
        </r>
      </text>
    </comment>
    <comment ref="U47" authorId="2">
      <text>
        <r>
          <rPr>
            <sz val="9"/>
            <rFont val="Tahoma"/>
            <family val="2"/>
          </rPr>
          <t xml:space="preserve">не было поставлено
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<sst xmlns="http://schemas.openxmlformats.org/spreadsheetml/2006/main" count="267" uniqueCount="155">
  <si>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</si>
  <si>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</si>
  <si>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</si>
  <si>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</si>
  <si>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</si>
  <si>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</si>
  <si>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</si>
  <si>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</si>
  <si>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</si>
  <si>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</si>
  <si>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</si>
  <si>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</si>
  <si>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</si>
  <si>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</si>
  <si>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</si>
  <si>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</si>
  <si>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</si>
  <si>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</si>
  <si>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</si>
  <si>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</si>
  <si>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</si>
  <si>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</si>
  <si>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</si>
  <si>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</si>
  <si>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</si>
  <si>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</si>
  <si>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</si>
  <si>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</si>
  <si>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 по программе</t>
  </si>
  <si>
    <t xml:space="preserve">бюджет города Когалыма </t>
  </si>
  <si>
    <t xml:space="preserve">Основные мероприятия,подмероприятия муниципальной программы 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</si>
  <si>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</si>
  <si>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</si>
  <si>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</si>
  <si>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</si>
  <si>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</si>
  <si>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</si>
  <si>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</si>
  <si>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</si>
  <si>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</si>
  <si>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</si>
  <si>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</si>
  <si>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</si>
  <si>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</si>
  <si>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</si>
  <si>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</si>
  <si>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</si>
  <si>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</si>
  <si>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</si>
  <si>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</si>
  <si>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</si>
  <si>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</si>
  <si>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</si>
  <si>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</si>
  <si>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</si>
  <si>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</si>
  <si>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</si>
  <si>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Общая распространённость наркомании (на 100 тыс. населения)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</si>
  <si>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</si>
  <si>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Общее количество осужденных - 298, из них ранее судимы - 111 (УИИ)</t>
  </si>
  <si>
    <t>План на 2017 год</t>
  </si>
  <si>
    <t>1.2.1. Обеспечение функционирования и развития систем видеонаблюдения в городе Когалыме в сфере общественного порядка.</t>
  </si>
  <si>
    <t xml:space="preserve">1.2.2. Техническое обеспечение функционирования имеющихся систем видеонаблюдения в городе Когалыме </t>
  </si>
  <si>
    <t>1.3. 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"Об административных правонарушениях". (1)</t>
  </si>
  <si>
    <t>1.1. Создание условий для деятельности народных дружин. (1)</t>
  </si>
  <si>
    <t>1.2. Обеспечение функционирования и развития систем видеонаблюдения в сфере общественного порядка (6)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</si>
  <si>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(1,2,6)</t>
  </si>
  <si>
    <t>1.5. Совершенствование информационного и методического обеспечения профилактики правонарушений, повышения правосознания граждан (1,2,6)</t>
  </si>
  <si>
    <t>1.5.1. Проведение городских конкурсов: «Государство. Право. Я», «Юный помощник полиции»</t>
  </si>
  <si>
    <t>1.5.2. Развитие материально-технической базы профильных классов и военно-патриотических клубов</t>
  </si>
  <si>
    <t xml:space="preserve">1.5.3. Проведение семинаров, сминаров-тренингов, конференций, конкурсов, "круглых столов",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правонарушений.  </t>
  </si>
  <si>
    <t>Подпрограмма 1. Профилактика правонарушений, в сфере общественного порядка</t>
  </si>
  <si>
    <t>1.7. Организация и проведение мероприятий в сфере безопасности дорожного движения (1)</t>
  </si>
  <si>
    <t>1.7.1. Участие команд юных инспекторов движения в окружном конкурсе «Безопасное колесо»</t>
  </si>
  <si>
    <t>1.7.2.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</si>
  <si>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</si>
  <si>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образовательных организаций</t>
  </si>
  <si>
    <t>1.7.5. Организация и проведение игровой тематической программы среди детей и подростков «Азбука дорог»</t>
  </si>
  <si>
    <t>Подпрограмма II. Профилактика незаконного потребления наркотических средств и психотропных веществ, наркомании.</t>
  </si>
  <si>
    <t>2.1. Организация и проведение мероприятий с субъектами профилактики, в том числе с участием общественности (3,4)</t>
  </si>
  <si>
    <t>2.1.1.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</si>
  <si>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2.2. Проведение информационной антинаркотической пропоганды (7)</t>
  </si>
  <si>
    <t>2.2.1.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</si>
  <si>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потреблению наркотических средств и психотропных веществ (7,4)</t>
  </si>
  <si>
    <t>2.3.1. Реализация проекта «Спорт – основа здорового образа жизни»</t>
  </si>
  <si>
    <t>2.3.2. Организация и проведение детско-юношеского марафона «Прекрасное слово – жизнь»</t>
  </si>
  <si>
    <t xml:space="preserve">2.3.3. Организация профильной смены для лидеров детско-юношеских волонтерских движений </t>
  </si>
  <si>
    <t xml:space="preserve">2.3.4.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</si>
  <si>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2.3.5. Проведение городской акции среди студентов и работающей молодёжи «Шаг навстречу» </t>
  </si>
  <si>
    <t>3.1. 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</si>
  <si>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>3.2. Реализация переданных государственных полномочий по государственной регистрации актов гражданского состояния (5)</t>
  </si>
  <si>
    <t>бюджет автононого округа</t>
  </si>
  <si>
    <t>Утверждено программой на 2017 год</t>
  </si>
  <si>
    <t>0*</t>
  </si>
  <si>
    <t>0</t>
  </si>
  <si>
    <t>2017 год</t>
  </si>
  <si>
    <t>план 2017</t>
  </si>
  <si>
    <t>план тек</t>
  </si>
  <si>
    <t>касса</t>
  </si>
  <si>
    <t>1.6.1. Мероприятия по развитию и эксплуатации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правонарушении.</t>
  </si>
  <si>
    <t>1.6.2. Мероприятия по внедрению, развитию, в том числе разработка проектов, приобритение,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автономном режиме.</t>
  </si>
  <si>
    <t xml:space="preserve">В феврале 2017 года заключен договор № 03-17 от 09.02.2017 года, ИП Лебедев А.В., г.Когалым на сумму 55 680,00 руб., на данные финансовые средства приобретены: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космонавтики, в апреле 2017 года. </t>
  </si>
  <si>
    <t>Заключен договор на приобритениеооо для проведения акции стреди студентов и работающей молодежи "Шаг навстречу".</t>
  </si>
  <si>
    <t>49,07</t>
  </si>
  <si>
    <t>На 01.01.2017            65695 населения</t>
  </si>
  <si>
    <t>МАОУ "Средняя школа №5" заключен договор на поставку товара, оплата п/п №280 от 14.04.17 (приобретены светоотражающие наклейки в кол. 809 шт.). МАОУ "Средняя школа №6" заключен договор на поставку товара, оплата п/п 249 от 07.04.17 на сумму 28,00 тыс.руб. (приобретены световозвращающие наклейки в кол. 300 шт.). МАОУ "Средняя школа №7" заключен договор на поставку товара, оплата п/п №277 от 05.04.17 на сумму 28,04 тыс.руб. (приобретены световозвращающие наклейки в кол. 300 шт.). МАОУ "Средняя школа №8" заключен договор №1 от 24.03.17 на сумму 60,00 тыс.руб. на приобретение комплекта "Автогородок 5*7". МАОУ "Средняя школа №5" заключен договор №27 от 30.03.17г. на сумму 60,00 тыс.руб. приобретен "Мобильный Автогородок" в кол.1 ед.</t>
  </si>
  <si>
    <t xml:space="preserve"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 По итогам аукциона произошла экономия финансовых средств. </t>
  </si>
  <si>
    <t>6,74</t>
  </si>
  <si>
    <t>12,38</t>
  </si>
  <si>
    <t>49,68</t>
  </si>
  <si>
    <t>Выплата заработной платы, начисления на выплаты по оплате труда. Сложившаяся  экономия образовалась в связи с тем, что кассовые выплаты производились по факту:  больничные, отпускной период.</t>
  </si>
  <si>
    <t>1.6. 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 (2)</t>
  </si>
  <si>
    <t>7,2</t>
  </si>
  <si>
    <t>тел./факс 8(34667)93-613</t>
  </si>
  <si>
    <t>С.Е.Михалева</t>
  </si>
  <si>
    <t>6*</t>
  </si>
  <si>
    <t>* показатели уточняются в: ОМВД России по г. Когалыму</t>
  </si>
  <si>
    <t>90,27</t>
  </si>
  <si>
    <t>Для организации мероприятия приобретены инструментальные радиосистемы с портативным передатчиком и головным микрофоном (2 ед.).</t>
  </si>
  <si>
    <t>МАУ "Дворец спорта" заключил договор с ООО ""БК "ПроСтиль" на приобретение поощрительных призов к соревнованиям по лыжным гонкам в рамках Всероссийской массовой лыжной гонки "Лыжня России". На сумму 109,00 тыс.руб.</t>
  </si>
  <si>
    <t>МАОУ "Средняя школа №6" приняло участие в этапе врероссийских соревнований среди команд ЮИД в г.Сургуте - всего затрачено командировочных расходов в сумме 29,96 тыс.руб. Экономия 3,34 тыс.руб.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</si>
  <si>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</si>
  <si>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тел./факс: 93-613</t>
  </si>
  <si>
    <t>97,31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</si>
  <si>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                                                        </t>
  </si>
  <si>
    <t>Заключен договор от 16.10.2017 №27 на сумму 3700,00 руб. п/п от 03.11.2017 №380556</t>
  </si>
  <si>
    <t>МАОУ СОШ №1, МАОУ "Средняя школа №3", МАОУ "Средняя школа №5", МАОУ "Средняя школа ;8", МАО "СЩШ №10" проведены семинары семинары (профилактика аддиктивного поведения и т.д.)</t>
  </si>
  <si>
    <t>МАУ ДО "ДДТ" заключен договор на приобритение канцелярских товаров для проведения проф.смены "Оснянка-2017"</t>
  </si>
  <si>
    <t>17,30</t>
  </si>
  <si>
    <t>План на 01.01.2018</t>
  </si>
  <si>
    <t>Профинансировано на 01.01.2018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</si>
  <si>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01.01.2018 г.</t>
  </si>
  <si>
    <r>
      <t>Участвовали: (январь-0, февраль-115, март - 84, апрель - 126, май - 220, июнь - 69, июль-27, август - 22, сентябрь - 180, октябрь - 45, ноябрь - 105, декабрь - 54 ) (УО) Общее количество педагогических работников -</t>
    </r>
    <r>
      <rPr>
        <sz val="12"/>
        <rFont val="Times New Roman"/>
        <family val="1"/>
      </rPr>
      <t xml:space="preserve"> 625</t>
    </r>
  </si>
  <si>
    <t>167</t>
  </si>
  <si>
    <t>17,39</t>
  </si>
  <si>
    <r>
      <t>Общее число молодёжи города Когалыма от 14 до 30 лет -14600 человек, из них в образ.учрежд-2088. Приняли участие УКСиМП (январь-0, февраль-0, март -25, апрель -200, май - 25, июнь - 0, июль - 0, авгусь -0, сентябрь-225</t>
    </r>
    <r>
      <rPr>
        <sz val="12"/>
        <rFont val="Times New Roman"/>
        <family val="1"/>
      </rPr>
      <t>, октябрь - 104, ноябрь - 779, декаюрь - 322</t>
    </r>
    <r>
      <rPr>
        <sz val="12"/>
        <color indexed="8"/>
        <rFont val="Times New Roman"/>
        <family val="1"/>
      </rPr>
      <t xml:space="preserve">);УО-(январь-0, февраль-1110, март -3220, апрель - 3820, май - 1860, июнь - 1012, июль - </t>
    </r>
    <r>
      <rPr>
        <sz val="12"/>
        <rFont val="Times New Roman"/>
        <family val="1"/>
      </rPr>
      <t>22</t>
    </r>
    <r>
      <rPr>
        <sz val="12"/>
        <color indexed="8"/>
        <rFont val="Times New Roman"/>
        <family val="1"/>
      </rPr>
      <t>, август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11</t>
    </r>
    <r>
      <rPr>
        <sz val="12"/>
        <color indexed="8"/>
        <rFont val="Times New Roman"/>
        <family val="1"/>
      </rPr>
      <t>, сентябрь - 1875, октябрь - 802, ноябрь - 3060, декабрь - 1799)</t>
    </r>
    <r>
      <rPr>
        <sz val="12"/>
        <rFont val="Times New Roman"/>
        <family val="1"/>
      </rPr>
      <t xml:space="preserve">. </t>
    </r>
  </si>
  <si>
    <t>137,30</t>
  </si>
  <si>
    <t>122,77</t>
  </si>
  <si>
    <t>Заболеваемость (январь-107, фераль-107, март - 104, апрель -103, май - 106, июнь - 105, июль-101, август-94, сентябрь - 94, октябрь - 89, ноябрь - 82, декабрь - 82). С 01.01.2017г. населения всего 65695 человек.</t>
  </si>
  <si>
    <t>124,82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</si>
  <si>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01.01.2018 год</t>
    </r>
  </si>
  <si>
    <t>на 01.01.2018 год</t>
  </si>
  <si>
    <t>Заключены договора и муниципальные контракты на техническое обеспечение функционирования имеющихся систем видеонаблюдения в городе Когалыме. По результатам проведенных аукционов произошла экономия финансовых средств.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</si>
  <si>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</t>
    </r>
    <r>
      <rPr>
        <sz val="12"/>
        <rFont val="Times New Roman"/>
        <family val="1"/>
      </rPr>
      <t>ородских мероприятиях, с массовым пребыванием граждан. С участием ДНД выявлено с января по декабрь 130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административных правонарушений. В составе народной дружины, по состоянию на 01.01.2018г. 25 человек. Заключен договор страхования от несчастных случаев и болезней членов народной дружины. По итогам дежурства за 1, 2, 3, 4 квартал 2017 года проведены материальные выплаты. Заключены договора на на пошив нарукавных повязок и изготовление удостоверений. По результатам договоров и выхода на дежурство произошла экономия финансовых средств.</t>
    </r>
  </si>
  <si>
    <t>МАОУ СОШ №1 заключен договор  приобретено проектор, товары для награждения (флеш - накопитель, грамоты), шары воздушные. МАУО СОШ №7 заключен договор на приобритение подарочных наборов.</t>
  </si>
  <si>
    <t>МКУ «ЕДДС города Когалыма» заключен муниципальный контракт от 29.12.2016 года №0187300013716000194 на оказание услуг по техническому и эксплуатационному обслуживанию фото-видео фиксации по программе "Безопасный город" на сумму 650,00 тыс.рублей. Заключен муниципальный контракт от 18.10.2017 №0187300013717000150-0210371-01 на поставку плат печатных смонтированных для ПТИК «Одиссей» на сумму 178 300,00 руб. Заключен договор на оказание услуг по сопровождению программного обеспечения ПТИК «Одиссей» от 01.09.2017 №ТП-42/17 на сумму 40 000,00 руб.
По результатам аукциона произошла экономия финансовых средств.</t>
  </si>
  <si>
    <t xml:space="preserve">МКУ «ЕДДС города Когалыма» заключены муниципальные контракты:
- от 29.07.2017г. №2927СГ-ПУ/ЗПО с ФГУП «Почта России» на сумму 1 256 400,00 рублей, п/п №0621 от 11.08.2017 на сумму 1 256 400, 00 рублей;
- от 19.07.2017г. №0187300013717000099-0210371-02 на приобретение бумаги для отправки постановлений о нарушениях ПДД на сумму 51 134, 00 рублей. Приобретено 200 упаковок офисной бумаги, п/п №0570 от 31.07.2017 на сумму 51 134,00 рублей.
- от 03.08.2017г. №0187300013717000110-0210371-01 на поставку картриджей для принтеров на сумму 23 327,11 рублей. п/п №0655 от 04.09.2017 на сумму 23 327,11 рублей.
По итогам размещения аукционов на приобретение бумаги для отправки постановлений и картриджей в июле произошла экономия финансовых средств в размере 249 538,89 руб. – из них средства бюджета округа – 208 066,00 руб. и бюджета города – 41 472,89 руб. 
</t>
  </si>
  <si>
    <r>
      <t xml:space="preserve">МКУ «УКС города Когалыма» по результатам электронного аукциона заключен муниципальный контракт №0187300013717000022 от 04.04.2017 года с ООО «ПолимерСтройСевер» на выполнение работ на пересечение улиц Молодежная – Ленинградская на сумму 2 947 595,76 рублей. Работы выполнены и оплачены в полном объеме, на объекте установлены 3 опоры и 9 камер фото-видеофиксации, экономия по данному аукциону составила 383,90 тыс. рублей. (307,12 тыс.рублей бюджет автономного округа, 76,78 тыс.рублей бюджет города). п/п №172 от 08.0617г. на сумму 462 101,24 руб., п/п №173 от 08.06.17 на сумму 115 525,31 руб., п/п №190 от 23.06.17 на сумму 1 895 975,37 руб., п/п №191 от 23.06.17 на сумму 473 993,84 руб.
По результатам проведенного электронного аукциона заключен муниципальный контракт №0187300013717000109 от 07.08.2017г. с ООО «ПолимерСтройСевер» на выполнение работ на пересечение улиц Ленинградская – Прибалтийская и участка автомобильной дороги в районе жилого дома №8 по улице Мира, на сумму 4 532 425,58 рублей включая ранее сэкономленную сумму по первому аукциону (по софинансированию - 307,12 тыс. рублей бюджет автономного округа, 76,78 тыс.рублей бюджет города; не софинансирование - 4 148,53 тыс. рублей бюджет города), на отчётную дату работы выполнены в полном объеме, установлено 6 опор, 12 камер. п/п №303 от 05.09.17 на сумму 307 123,39 руб., п/п №301 от 05.09.17 на сумму 76 780,85 руб., п/п №317 от 08.09.17 на сумму 4 148 521,34 руб.
</t>
    </r>
    <r>
      <rPr>
        <sz val="12"/>
        <color indexed="10"/>
        <rFont val="Times New Roman"/>
        <family val="1"/>
      </rPr>
      <t xml:space="preserve">
</t>
    </r>
  </si>
  <si>
    <t>Заключен договор с ООО "Медиа-холдинг "Западная Сибирь" оказание рекламно-информационных услуг от 25.01.2017 №17К0002 на сумму 85,5 тыс.руб. Оплата по факту оказанных услуг. МБУ "МКЦ Феникс" заключен договор на приобретение картриджей и товара с логотипом на антинаркотическую тематику (банданы, рюкзаки, футболки).</t>
  </si>
  <si>
    <t>Заключен договор на приобритение печатных изданий для комплектования библиотечного фонда - 43 шт. книги для награждения - 148 шт., электронное издание, картриджи, канцелярские товары, грамоты, батарейки, CD-R диски, пленка для ламинирования.</t>
  </si>
  <si>
    <t>В МАОУ "Средняя школа №8" на сумму 60,00 тыс.руб. договор от 24.03.2017 №1. В МАОУ "Средняя школа №5" на сумму 60,00 тыс.руб. договор от 30.03.17 №27.</t>
  </si>
  <si>
    <t>Административных правонарушений (январь-269, февраль-330, март- 440, апрель-624, май- 854, июнь - 808, июль-720, август - 653, сентябрь - 519, октябрь - 377, ноябрь - 370, декабрь-642). Общее количество по линии БДД - 37990</t>
  </si>
  <si>
    <t>5,618</t>
  </si>
  <si>
    <r>
      <t>С участие</t>
    </r>
    <r>
      <rPr>
        <sz val="13"/>
        <color indexed="8"/>
        <rFont val="Times New Roman"/>
        <family val="1"/>
      </rPr>
      <t>м народных дружинников выявлено административных правонарушений (январь-11, февраль-9, март -11, апрель -16, май - 3, июнь - 12,</t>
    </r>
    <r>
      <rPr>
        <sz val="13"/>
        <color indexed="8"/>
        <rFont val="Times New Roman"/>
        <family val="1"/>
      </rPr>
      <t xml:space="preserve"> июль-7, август - 8, сентябрь - 11, октябрь - 1</t>
    </r>
    <r>
      <rPr>
        <sz val="13"/>
        <rFont val="Times New Roman"/>
        <family val="1"/>
      </rPr>
      <t>4, ноябрь - 16, декабрь -12)</t>
    </r>
    <r>
      <rPr>
        <sz val="13"/>
        <color indexed="8"/>
        <rFont val="Times New Roman"/>
        <family val="1"/>
      </rPr>
      <t>. Общее количество таких правонарушений -2317</t>
    </r>
    <r>
      <rPr>
        <sz val="13"/>
        <rFont val="Times New Roman"/>
        <family val="1"/>
      </rPr>
      <t xml:space="preserve">.   </t>
    </r>
  </si>
  <si>
    <t>Количество уличных преступлений - январь-0, февраль-0, март - 13, апрель - 0, май - 0, июнь - 1, июль - 10, август - 0, сентябрь -6, октябрь -0, декабрь -4). Всего - 642.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</si>
</sst>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22"/>
      <color indexed="8"/>
      <name val="Calibri"/>
      <family val="2"/>
    </font>
    <font>
      <sz val="12"/>
      <name val="Tahoma"/>
      <family val="2"/>
    </font>
    <font>
      <sz val="14"/>
      <name val="Tahoma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4" fontId="63" fillId="36" borderId="0" xfId="0" applyNumberFormat="1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2" fillId="36" borderId="1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center" wrapText="1"/>
    </xf>
    <xf numFmtId="4" fontId="2" fillId="36" borderId="0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vertical="center"/>
    </xf>
    <xf numFmtId="174" fontId="3" fillId="36" borderId="12" xfId="0" applyNumberFormat="1" applyFont="1" applyFill="1" applyBorder="1" applyAlignment="1">
      <alignment vertical="top" wrapText="1"/>
    </xf>
    <xf numFmtId="16" fontId="3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16" fontId="2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74" fontId="64" fillId="36" borderId="10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 applyProtection="1">
      <alignment horizontal="justify" vertical="center" wrapText="1"/>
      <protection/>
    </xf>
    <xf numFmtId="4" fontId="2" fillId="36" borderId="10" xfId="0" applyNumberFormat="1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>
      <alignment horizontal="left" vertical="center" wrapText="1"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5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4" xfId="0" applyNumberFormat="1" applyFont="1" applyFill="1" applyBorder="1" applyAlignment="1">
      <alignment vertical="top" wrapText="1"/>
    </xf>
    <xf numFmtId="0" fontId="17" fillId="36" borderId="12" xfId="0" applyFont="1" applyFill="1" applyBorder="1" applyAlignment="1">
      <alignment vertical="top" wrapText="1"/>
    </xf>
    <xf numFmtId="0" fontId="2" fillId="36" borderId="13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 vertical="top" wrapText="1"/>
    </xf>
    <xf numFmtId="4" fontId="7" fillId="36" borderId="0" xfId="0" applyNumberFormat="1" applyFont="1" applyFill="1" applyBorder="1" applyAlignment="1">
      <alignment vertical="top"/>
    </xf>
    <xf numFmtId="4" fontId="7" fillId="36" borderId="0" xfId="0" applyNumberFormat="1" applyFont="1" applyFill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0" fillId="36" borderId="0" xfId="0" applyFill="1" applyAlignment="1">
      <alignment vertical="top" wrapText="1"/>
    </xf>
    <xf numFmtId="0" fontId="7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left" vertical="center"/>
    </xf>
    <xf numFmtId="4" fontId="3" fillId="36" borderId="0" xfId="0" applyNumberFormat="1" applyFont="1" applyFill="1" applyBorder="1" applyAlignment="1">
      <alignment horizontal="left"/>
    </xf>
    <xf numFmtId="4" fontId="12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11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4" fontId="8" fillId="36" borderId="0" xfId="0" applyNumberFormat="1" applyFont="1" applyFill="1" applyAlignment="1">
      <alignment/>
    </xf>
    <xf numFmtId="2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0" xfId="0" applyNumberFormat="1" applyFont="1" applyFill="1" applyBorder="1" applyAlignment="1">
      <alignment vertical="center" wrapText="1"/>
    </xf>
    <xf numFmtId="174" fontId="65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left" vertical="top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73" fontId="3" fillId="36" borderId="11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4" fontId="2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174" fontId="3" fillId="36" borderId="14" xfId="0" applyNumberFormat="1" applyFont="1" applyFill="1" applyBorder="1" applyAlignment="1">
      <alignment horizontal="left" vertical="top" wrapText="1"/>
    </xf>
    <xf numFmtId="0" fontId="0" fillId="36" borderId="12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36" borderId="10" xfId="0" applyFont="1" applyFill="1" applyBorder="1" applyAlignment="1">
      <alignment horizontal="center" vertical="center" textRotation="90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66" fillId="36" borderId="0" xfId="0" applyNumberFormat="1" applyFont="1" applyFill="1" applyAlignment="1">
      <alignment/>
    </xf>
    <xf numFmtId="2" fontId="66" fillId="36" borderId="0" xfId="0" applyNumberFormat="1" applyFont="1" applyFill="1" applyAlignment="1">
      <alignment horizontal="left" vertical="center"/>
    </xf>
    <xf numFmtId="2" fontId="66" fillId="0" borderId="0" xfId="0" applyNumberFormat="1" applyFont="1" applyAlignment="1">
      <alignment/>
    </xf>
    <xf numFmtId="4" fontId="67" fillId="16" borderId="0" xfId="0" applyNumberFormat="1" applyFont="1" applyFill="1" applyBorder="1" applyAlignment="1">
      <alignment horizontal="center" vertical="center" wrapText="1"/>
    </xf>
    <xf numFmtId="2" fontId="68" fillId="36" borderId="0" xfId="0" applyNumberFormat="1" applyFont="1" applyFill="1" applyAlignment="1">
      <alignment/>
    </xf>
    <xf numFmtId="172" fontId="2" fillId="36" borderId="10" xfId="0" applyNumberFormat="1" applyFont="1" applyFill="1" applyBorder="1" applyAlignment="1">
      <alignment horizontal="center" vertical="center" wrapText="1"/>
    </xf>
    <xf numFmtId="4" fontId="7" fillId="36" borderId="0" xfId="0" applyNumberFormat="1" applyFont="1" applyFill="1" applyBorder="1" applyAlignment="1">
      <alignment horizontal="left"/>
    </xf>
    <xf numFmtId="4" fontId="7" fillId="36" borderId="0" xfId="0" applyNumberFormat="1" applyFont="1" applyFill="1" applyAlignment="1">
      <alignment/>
    </xf>
    <xf numFmtId="0" fontId="65" fillId="36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36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5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vertical="top" wrapText="1"/>
    </xf>
    <xf numFmtId="0" fontId="7" fillId="36" borderId="19" xfId="0" applyFont="1" applyFill="1" applyBorder="1" applyAlignment="1">
      <alignment vertical="top" wrapText="1"/>
    </xf>
    <xf numFmtId="174" fontId="3" fillId="36" borderId="14" xfId="0" applyNumberFormat="1" applyFont="1" applyFill="1" applyBorder="1" applyAlignment="1">
      <alignment horizontal="left" vertical="center" wrapText="1"/>
    </xf>
    <xf numFmtId="174" fontId="3" fillId="36" borderId="12" xfId="0" applyNumberFormat="1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0" xfId="0" applyFont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7" fillId="36" borderId="0" xfId="0" applyFont="1" applyFill="1" applyBorder="1" applyAlignment="1">
      <alignment horizontal="right"/>
    </xf>
    <xf numFmtId="174" fontId="3" fillId="36" borderId="14" xfId="0" applyNumberFormat="1" applyFont="1" applyFill="1" applyBorder="1" applyAlignment="1">
      <alignment horizontal="left" vertical="top" wrapText="1"/>
    </xf>
    <xf numFmtId="174" fontId="3" fillId="36" borderId="12" xfId="0" applyNumberFormat="1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0" fontId="0" fillId="36" borderId="12" xfId="0" applyFill="1" applyBorder="1" applyAlignment="1">
      <alignment vertical="top" wrapText="1"/>
    </xf>
    <xf numFmtId="0" fontId="3" fillId="36" borderId="18" xfId="0" applyNumberFormat="1" applyFont="1" applyFill="1" applyBorder="1" applyAlignment="1">
      <alignment vertical="top" wrapText="1"/>
    </xf>
    <xf numFmtId="0" fontId="0" fillId="36" borderId="19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12" xfId="0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16" customWidth="1"/>
    <col min="9" max="9" width="35.8515625" style="16" customWidth="1"/>
    <col min="10" max="16384" width="9.140625" style="16" customWidth="1"/>
  </cols>
  <sheetData>
    <row r="1" spans="1:2" ht="18.75">
      <c r="A1" s="154"/>
      <c r="B1" s="154"/>
    </row>
    <row r="8" ht="9.75" customHeight="1"/>
    <row r="9" spans="1:8" ht="12.75" customHeight="1">
      <c r="A9" s="155" t="s">
        <v>23</v>
      </c>
      <c r="B9" s="156"/>
      <c r="C9" s="156"/>
      <c r="D9" s="156"/>
      <c r="E9" s="156"/>
      <c r="F9" s="156"/>
      <c r="G9" s="156"/>
      <c r="H9" s="156"/>
    </row>
    <row r="10" spans="1:9" ht="15.75" customHeight="1">
      <c r="A10" s="156"/>
      <c r="B10" s="156"/>
      <c r="C10" s="156"/>
      <c r="D10" s="156"/>
      <c r="E10" s="156"/>
      <c r="F10" s="156"/>
      <c r="G10" s="156"/>
      <c r="H10" s="156"/>
      <c r="I10" s="17"/>
    </row>
    <row r="11" spans="1:9" ht="16.5">
      <c r="A11" s="157" t="s">
        <v>24</v>
      </c>
      <c r="B11" s="157"/>
      <c r="C11" s="157"/>
      <c r="D11" s="157"/>
      <c r="E11" s="157"/>
      <c r="F11" s="157"/>
      <c r="G11" s="157"/>
      <c r="H11" s="157"/>
      <c r="I11" s="17"/>
    </row>
    <row r="12" spans="1:8" ht="16.5">
      <c r="A12" s="18"/>
      <c r="B12" s="18"/>
      <c r="C12" s="18"/>
      <c r="D12" s="18"/>
      <c r="E12" s="18"/>
      <c r="F12" s="18"/>
      <c r="G12" s="18"/>
      <c r="H12" s="18"/>
    </row>
    <row r="13" spans="1:9" ht="16.5">
      <c r="A13" s="153" t="s">
        <v>25</v>
      </c>
      <c r="B13" s="153"/>
      <c r="C13" s="153"/>
      <c r="D13" s="153"/>
      <c r="E13" s="153"/>
      <c r="F13" s="153"/>
      <c r="G13" s="153"/>
      <c r="H13" s="153"/>
      <c r="I13" s="17"/>
    </row>
    <row r="14" spans="1:9" ht="16.5">
      <c r="A14" s="153" t="s">
        <v>26</v>
      </c>
      <c r="B14" s="153"/>
      <c r="C14" s="153"/>
      <c r="D14" s="153"/>
      <c r="E14" s="153"/>
      <c r="F14" s="153"/>
      <c r="G14" s="153"/>
      <c r="H14" s="153"/>
      <c r="I14" s="17"/>
    </row>
    <row r="15" spans="1:9" ht="49.5" customHeight="1">
      <c r="A15" s="155" t="s">
        <v>31</v>
      </c>
      <c r="B15" s="155"/>
      <c r="C15" s="155"/>
      <c r="D15" s="155"/>
      <c r="E15" s="155"/>
      <c r="F15" s="155"/>
      <c r="G15" s="155"/>
      <c r="H15" s="155"/>
      <c r="I15" s="17"/>
    </row>
    <row r="16" spans="1:8" ht="16.5">
      <c r="A16" s="153" t="s">
        <v>141</v>
      </c>
      <c r="B16" s="153"/>
      <c r="C16" s="153"/>
      <c r="D16" s="153"/>
      <c r="E16" s="153"/>
      <c r="F16" s="153"/>
      <c r="G16" s="153"/>
      <c r="H16" s="153"/>
    </row>
    <row r="46" spans="1:9" ht="16.5">
      <c r="A46" s="153" t="s">
        <v>27</v>
      </c>
      <c r="B46" s="153"/>
      <c r="C46" s="153"/>
      <c r="D46" s="153"/>
      <c r="E46" s="153"/>
      <c r="F46" s="153"/>
      <c r="G46" s="153"/>
      <c r="H46" s="153"/>
      <c r="I46" s="19"/>
    </row>
    <row r="47" spans="1:9" ht="16.5">
      <c r="A47" s="153" t="s">
        <v>95</v>
      </c>
      <c r="B47" s="153"/>
      <c r="C47" s="153"/>
      <c r="D47" s="153"/>
      <c r="E47" s="153"/>
      <c r="F47" s="153"/>
      <c r="G47" s="153"/>
      <c r="H47" s="153"/>
      <c r="I47" s="19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6"/>
  <sheetViews>
    <sheetView zoomScale="70" zoomScaleNormal="70" zoomScaleSheetLayoutView="70" workbookViewId="0" topLeftCell="A1">
      <pane xSplit="4" ySplit="10" topLeftCell="AC2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F31" sqref="AF31:AF33"/>
    </sheetView>
  </sheetViews>
  <sheetFormatPr defaultColWidth="9.140625" defaultRowHeight="15"/>
  <cols>
    <col min="1" max="1" width="63.57421875" style="11" customWidth="1"/>
    <col min="2" max="2" width="15.28125" style="9" customWidth="1"/>
    <col min="3" max="3" width="15.421875" style="9" customWidth="1"/>
    <col min="4" max="4" width="15.7109375" style="12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104" customWidth="1"/>
    <col min="19" max="19" width="11.8515625" style="9" customWidth="1"/>
    <col min="20" max="20" width="11.8515625" style="104" customWidth="1"/>
    <col min="21" max="21" width="12.57421875" style="12" customWidth="1"/>
    <col min="22" max="23" width="11.7109375" style="104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12.4218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16.8515625" style="9" customWidth="1"/>
    <col min="35" max="35" width="16.7109375" style="9" customWidth="1"/>
    <col min="36" max="36" width="10.8515625" style="9" bestFit="1" customWidth="1"/>
    <col min="37" max="16384" width="9.140625" style="9" customWidth="1"/>
  </cols>
  <sheetData>
    <row r="1" spans="1:33" ht="47.25" customHeight="1">
      <c r="A1" s="5" t="s">
        <v>131</v>
      </c>
      <c r="B1" s="6"/>
      <c r="C1" s="6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30"/>
      <c r="S1" s="6"/>
      <c r="T1" s="130"/>
      <c r="U1" s="7"/>
      <c r="V1" s="137"/>
      <c r="W1" s="13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62" t="s">
        <v>30</v>
      </c>
      <c r="B2" s="160" t="s">
        <v>60</v>
      </c>
      <c r="C2" s="160" t="s">
        <v>129</v>
      </c>
      <c r="D2" s="160" t="s">
        <v>130</v>
      </c>
      <c r="E2" s="160" t="s">
        <v>0</v>
      </c>
      <c r="F2" s="164" t="s">
        <v>1</v>
      </c>
      <c r="G2" s="165"/>
      <c r="H2" s="164" t="s">
        <v>2</v>
      </c>
      <c r="I2" s="165"/>
      <c r="J2" s="164" t="s">
        <v>3</v>
      </c>
      <c r="K2" s="165"/>
      <c r="L2" s="164" t="s">
        <v>4</v>
      </c>
      <c r="M2" s="165"/>
      <c r="N2" s="164" t="s">
        <v>5</v>
      </c>
      <c r="O2" s="165"/>
      <c r="P2" s="164" t="s">
        <v>6</v>
      </c>
      <c r="Q2" s="165"/>
      <c r="R2" s="164" t="s">
        <v>7</v>
      </c>
      <c r="S2" s="165"/>
      <c r="T2" s="164" t="s">
        <v>8</v>
      </c>
      <c r="U2" s="165"/>
      <c r="V2" s="164" t="s">
        <v>9</v>
      </c>
      <c r="W2" s="165"/>
      <c r="X2" s="164" t="s">
        <v>10</v>
      </c>
      <c r="Y2" s="165"/>
      <c r="Z2" s="164" t="s">
        <v>11</v>
      </c>
      <c r="AA2" s="165"/>
      <c r="AB2" s="158" t="s">
        <v>12</v>
      </c>
      <c r="AC2" s="159"/>
      <c r="AD2" s="158" t="s">
        <v>13</v>
      </c>
      <c r="AE2" s="173"/>
      <c r="AF2" s="171" t="s">
        <v>14</v>
      </c>
    </row>
    <row r="3" spans="1:32" s="2" customFormat="1" ht="47.25" customHeight="1">
      <c r="A3" s="163"/>
      <c r="B3" s="161"/>
      <c r="C3" s="161"/>
      <c r="D3" s="161"/>
      <c r="E3" s="161"/>
      <c r="F3" s="149" t="s">
        <v>15</v>
      </c>
      <c r="G3" s="149" t="s">
        <v>16</v>
      </c>
      <c r="H3" s="127" t="s">
        <v>17</v>
      </c>
      <c r="I3" s="127" t="s">
        <v>18</v>
      </c>
      <c r="J3" s="127" t="s">
        <v>17</v>
      </c>
      <c r="K3" s="127" t="s">
        <v>18</v>
      </c>
      <c r="L3" s="127" t="s">
        <v>17</v>
      </c>
      <c r="M3" s="127" t="s">
        <v>18</v>
      </c>
      <c r="N3" s="127" t="s">
        <v>17</v>
      </c>
      <c r="O3" s="127" t="s">
        <v>18</v>
      </c>
      <c r="P3" s="127" t="s">
        <v>17</v>
      </c>
      <c r="Q3" s="127" t="s">
        <v>18</v>
      </c>
      <c r="R3" s="127" t="s">
        <v>17</v>
      </c>
      <c r="S3" s="127" t="s">
        <v>18</v>
      </c>
      <c r="T3" s="127" t="s">
        <v>17</v>
      </c>
      <c r="U3" s="127" t="s">
        <v>18</v>
      </c>
      <c r="V3" s="127" t="s">
        <v>17</v>
      </c>
      <c r="W3" s="127" t="s">
        <v>18</v>
      </c>
      <c r="X3" s="127" t="s">
        <v>17</v>
      </c>
      <c r="Y3" s="127" t="s">
        <v>18</v>
      </c>
      <c r="Z3" s="127" t="s">
        <v>17</v>
      </c>
      <c r="AA3" s="127" t="s">
        <v>18</v>
      </c>
      <c r="AB3" s="25" t="s">
        <v>17</v>
      </c>
      <c r="AC3" s="25" t="s">
        <v>18</v>
      </c>
      <c r="AD3" s="25" t="s">
        <v>17</v>
      </c>
      <c r="AE3" s="25" t="s">
        <v>18</v>
      </c>
      <c r="AF3" s="172"/>
    </row>
    <row r="4" spans="1:35" s="3" customFormat="1" ht="18.75" customHeight="1">
      <c r="A4" s="128">
        <v>1</v>
      </c>
      <c r="B4" s="129">
        <v>2</v>
      </c>
      <c r="C4" s="128">
        <v>3</v>
      </c>
      <c r="D4" s="129">
        <v>4</v>
      </c>
      <c r="E4" s="128">
        <v>5</v>
      </c>
      <c r="F4" s="129">
        <v>6</v>
      </c>
      <c r="G4" s="128">
        <v>7</v>
      </c>
      <c r="H4" s="129">
        <v>8</v>
      </c>
      <c r="I4" s="128">
        <v>9</v>
      </c>
      <c r="J4" s="129">
        <v>10</v>
      </c>
      <c r="K4" s="128">
        <v>11</v>
      </c>
      <c r="L4" s="129">
        <v>12</v>
      </c>
      <c r="M4" s="128">
        <v>13</v>
      </c>
      <c r="N4" s="129">
        <v>14</v>
      </c>
      <c r="O4" s="128">
        <v>15</v>
      </c>
      <c r="P4" s="129">
        <v>16</v>
      </c>
      <c r="Q4" s="128">
        <v>17</v>
      </c>
      <c r="R4" s="129">
        <v>18</v>
      </c>
      <c r="S4" s="128">
        <v>19</v>
      </c>
      <c r="T4" s="129">
        <v>20</v>
      </c>
      <c r="U4" s="128">
        <v>21</v>
      </c>
      <c r="V4" s="129">
        <v>22</v>
      </c>
      <c r="W4" s="128">
        <v>23</v>
      </c>
      <c r="X4" s="129">
        <v>24</v>
      </c>
      <c r="Y4" s="128">
        <v>25</v>
      </c>
      <c r="Z4" s="129">
        <v>26</v>
      </c>
      <c r="AA4" s="128">
        <v>27</v>
      </c>
      <c r="AB4" s="26">
        <v>28</v>
      </c>
      <c r="AC4" s="10">
        <v>29</v>
      </c>
      <c r="AD4" s="26">
        <v>30</v>
      </c>
      <c r="AE4" s="10">
        <v>31</v>
      </c>
      <c r="AF4" s="26">
        <v>32</v>
      </c>
      <c r="AG4" s="3" t="s">
        <v>96</v>
      </c>
      <c r="AH4" s="3" t="s">
        <v>97</v>
      </c>
      <c r="AI4" s="3" t="s">
        <v>98</v>
      </c>
    </row>
    <row r="5" spans="1:35" s="133" customFormat="1" ht="33" customHeight="1">
      <c r="A5" s="131" t="s">
        <v>71</v>
      </c>
      <c r="B5" s="78">
        <f>B7+B11+B23+B26+B29+B41+B52</f>
        <v>22919.1</v>
      </c>
      <c r="C5" s="78">
        <f>C7+C11+C23+C26+C29+C41+C52</f>
        <v>22919.10134</v>
      </c>
      <c r="D5" s="78">
        <f>D7+D11+D23+D26+D29+D41+D52</f>
        <v>22249.868100000003</v>
      </c>
      <c r="E5" s="78">
        <f>E7+E11+E23+E26+E29+E41+E52</f>
        <v>22209.42031</v>
      </c>
      <c r="F5" s="78">
        <f>D5*100/B5</f>
        <v>97.08002539366731</v>
      </c>
      <c r="G5" s="78">
        <f>E5*100/C5</f>
        <v>96.90353901982441</v>
      </c>
      <c r="H5" s="78">
        <f>H7+H11+H23+H26+H29+H41+H52</f>
        <v>1455.7712300000003</v>
      </c>
      <c r="I5" s="78">
        <f aca="true" t="shared" si="0" ref="I5:AE5">I7+I11+I23+I26+I29+I41+I52</f>
        <v>1104.19878</v>
      </c>
      <c r="J5" s="78">
        <f t="shared" si="0"/>
        <v>763.58426</v>
      </c>
      <c r="K5" s="78">
        <f t="shared" si="0"/>
        <v>170.10455</v>
      </c>
      <c r="L5" s="78">
        <f t="shared" si="0"/>
        <v>1109.19517</v>
      </c>
      <c r="M5" s="78">
        <f t="shared" si="0"/>
        <v>1344.5294400000002</v>
      </c>
      <c r="N5" s="78">
        <f t="shared" si="0"/>
        <v>1035.42517</v>
      </c>
      <c r="O5" s="78">
        <f t="shared" si="0"/>
        <v>1141.00498</v>
      </c>
      <c r="P5" s="78">
        <f t="shared" si="0"/>
        <v>2872.42117</v>
      </c>
      <c r="Q5" s="78">
        <f t="shared" si="0"/>
        <v>1122.5521800000001</v>
      </c>
      <c r="R5" s="78">
        <f t="shared" si="0"/>
        <v>3944.5481600000003</v>
      </c>
      <c r="S5" s="78">
        <f t="shared" si="0"/>
        <v>4003.1838900000002</v>
      </c>
      <c r="T5" s="78">
        <f t="shared" si="0"/>
        <v>2742.0067499999996</v>
      </c>
      <c r="U5" s="78">
        <f t="shared" si="0"/>
        <v>1039.10791</v>
      </c>
      <c r="V5" s="78">
        <f t="shared" si="0"/>
        <v>725.39717</v>
      </c>
      <c r="W5" s="78">
        <f t="shared" si="0"/>
        <v>1956.1023599999999</v>
      </c>
      <c r="X5" s="78">
        <f t="shared" si="0"/>
        <v>4588.6207</v>
      </c>
      <c r="Y5" s="78">
        <f t="shared" si="0"/>
        <v>6986.5263</v>
      </c>
      <c r="Z5" s="78">
        <f t="shared" si="0"/>
        <v>1077.0725699999998</v>
      </c>
      <c r="AA5" s="78">
        <f t="shared" si="0"/>
        <v>1120.87716</v>
      </c>
      <c r="AB5" s="78">
        <f t="shared" si="0"/>
        <v>1031.2573399999999</v>
      </c>
      <c r="AC5" s="78">
        <f t="shared" si="0"/>
        <v>809.37235</v>
      </c>
      <c r="AD5" s="78">
        <f t="shared" si="0"/>
        <v>1573.8016499999999</v>
      </c>
      <c r="AE5" s="78">
        <f t="shared" si="0"/>
        <v>1411.8604099999998</v>
      </c>
      <c r="AF5" s="78"/>
      <c r="AG5" s="132">
        <f>H5+J5+L5+N5+P5+R5+T5+V5+X5+Z5+AB5+AD5</f>
        <v>22919.10134</v>
      </c>
      <c r="AH5" s="132">
        <f>H5+J5+L5+N5+P5+R5+T5+V5</f>
        <v>14648.34908</v>
      </c>
      <c r="AI5" s="132">
        <f>I5+K5+M5+O5+Q5+S5+U5+W5</f>
        <v>11880.784090000001</v>
      </c>
    </row>
    <row r="6" spans="1:35" s="69" customFormat="1" ht="34.5" customHeight="1">
      <c r="A6" s="80" t="s">
        <v>64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66" t="s">
        <v>143</v>
      </c>
      <c r="AG6" s="132">
        <f aca="true" t="shared" si="1" ref="AG6:AG69">H6+J6+L6+N6+P6+R6+T6+V6+X6+Z6+AB6+AD6</f>
        <v>0</v>
      </c>
      <c r="AH6" s="132">
        <f aca="true" t="shared" si="2" ref="AH6:AH69">H6+J6+L6+N6+P6+R6+T6+V6</f>
        <v>0</v>
      </c>
      <c r="AI6" s="132">
        <f aca="true" t="shared" si="3" ref="AI6:AI69">I6+K6+M6+O6+Q6+S6+U6+W6</f>
        <v>0</v>
      </c>
    </row>
    <row r="7" spans="1:35" s="1" customFormat="1" ht="21.75" customHeight="1">
      <c r="A7" s="94" t="s">
        <v>22</v>
      </c>
      <c r="B7" s="74">
        <f>B8+B9</f>
        <v>870.9000000000001</v>
      </c>
      <c r="C7" s="74">
        <f>C8+C9</f>
        <v>870.9000000000001</v>
      </c>
      <c r="D7" s="74">
        <f>D8+D9</f>
        <v>832.47379</v>
      </c>
      <c r="E7" s="74">
        <f>E8+E9</f>
        <v>832.47379</v>
      </c>
      <c r="F7" s="74">
        <f>E7/B7*100</f>
        <v>95.58775864048684</v>
      </c>
      <c r="G7" s="74">
        <f>_xlfn.IFERROR(E7/C7*100,0)</f>
        <v>95.58775864048684</v>
      </c>
      <c r="H7" s="74">
        <f aca="true" t="shared" si="4" ref="H7:N7">H8+H9</f>
        <v>1.044</v>
      </c>
      <c r="I7" s="74">
        <f>I8+I9</f>
        <v>1.044</v>
      </c>
      <c r="J7" s="74">
        <f t="shared" si="4"/>
        <v>0</v>
      </c>
      <c r="K7" s="74">
        <f>K8+K9</f>
        <v>0</v>
      </c>
      <c r="L7" s="74">
        <f t="shared" si="4"/>
        <v>0</v>
      </c>
      <c r="M7" s="74">
        <f>M8+M9</f>
        <v>0</v>
      </c>
      <c r="N7" s="74">
        <f t="shared" si="4"/>
        <v>208.8</v>
      </c>
      <c r="O7" s="74">
        <f>O8+O9</f>
        <v>208.64999999999998</v>
      </c>
      <c r="P7" s="74">
        <f aca="true" t="shared" si="5" ref="P7:AE7">P8+P9</f>
        <v>32</v>
      </c>
      <c r="Q7" s="74">
        <f t="shared" si="5"/>
        <v>0</v>
      </c>
      <c r="R7" s="74">
        <f t="shared" si="5"/>
        <v>0</v>
      </c>
      <c r="S7" s="74">
        <f t="shared" si="5"/>
        <v>0</v>
      </c>
      <c r="T7" s="74">
        <f t="shared" si="5"/>
        <v>208.8</v>
      </c>
      <c r="U7" s="74">
        <f t="shared" si="5"/>
        <v>193.2</v>
      </c>
      <c r="V7" s="74">
        <f t="shared" si="5"/>
        <v>0</v>
      </c>
      <c r="W7" s="74">
        <f t="shared" si="5"/>
        <v>0</v>
      </c>
      <c r="X7" s="74">
        <f t="shared" si="5"/>
        <v>0</v>
      </c>
      <c r="Y7" s="74">
        <f t="shared" si="5"/>
        <v>0</v>
      </c>
      <c r="Z7" s="74">
        <f t="shared" si="5"/>
        <v>208.8</v>
      </c>
      <c r="AA7" s="74">
        <f t="shared" si="5"/>
        <v>207.15</v>
      </c>
      <c r="AB7" s="74">
        <f t="shared" si="5"/>
        <v>0</v>
      </c>
      <c r="AC7" s="74">
        <f t="shared" si="5"/>
        <v>0</v>
      </c>
      <c r="AD7" s="74">
        <f t="shared" si="5"/>
        <v>211.456</v>
      </c>
      <c r="AE7" s="74">
        <f t="shared" si="5"/>
        <v>222.42979</v>
      </c>
      <c r="AF7" s="167"/>
      <c r="AG7" s="132">
        <f t="shared" si="1"/>
        <v>870.9</v>
      </c>
      <c r="AH7" s="132">
        <f t="shared" si="2"/>
        <v>450.644</v>
      </c>
      <c r="AI7" s="132">
        <f t="shared" si="3"/>
        <v>402.894</v>
      </c>
    </row>
    <row r="8" spans="1:35" s="1" customFormat="1" ht="23.25" customHeight="1">
      <c r="A8" s="87" t="s">
        <v>20</v>
      </c>
      <c r="B8" s="62">
        <f>H8+J8+L8+N8+P8+R8+T8+V8+X8+Z8++AB8++AD8</f>
        <v>133.6</v>
      </c>
      <c r="C8" s="59">
        <f>H8+J8+L8+N8+P8+R8+T8+V8+X8+Z8+AB8+AD8</f>
        <v>133.6</v>
      </c>
      <c r="D8" s="59">
        <f>I8+K8+M8+O8+Q8+S8+U8+W8+Y8+AA8+AC8+AE8</f>
        <v>133.6</v>
      </c>
      <c r="E8" s="59">
        <f>I8+K8+M8+O8+Q8+S8+U8+W8+Y8+AA8+AC8+AE8</f>
        <v>133.6</v>
      </c>
      <c r="F8" s="62">
        <f>E8*100/B8</f>
        <v>100</v>
      </c>
      <c r="G8" s="62">
        <f>_xlfn.IFERROR(E8/C8*100,0)</f>
        <v>100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133.6</v>
      </c>
      <c r="O8" s="59">
        <v>133.6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167"/>
      <c r="AG8" s="132">
        <f t="shared" si="1"/>
        <v>133.6</v>
      </c>
      <c r="AH8" s="132">
        <f t="shared" si="2"/>
        <v>133.6</v>
      </c>
      <c r="AI8" s="132">
        <f t="shared" si="3"/>
        <v>133.6</v>
      </c>
    </row>
    <row r="9" spans="1:35" s="1" customFormat="1" ht="71.25" customHeight="1">
      <c r="A9" s="87" t="s">
        <v>19</v>
      </c>
      <c r="B9" s="62">
        <f>H9+J9+L9+N9+P9+R9+T9+V9+X9+Z9+AB9+AD9</f>
        <v>737.3000000000001</v>
      </c>
      <c r="C9" s="59">
        <f>H9+J9+L9+N9+P9+R9+T9+V9+X9+Z9+AB9+AD9</f>
        <v>737.3000000000001</v>
      </c>
      <c r="D9" s="59">
        <f>I9+K9+M9+O9+Q9+S9+U9+W9+Y9+AA9+AC9+AE9</f>
        <v>698.87379</v>
      </c>
      <c r="E9" s="59">
        <f>I9+K9+M9+O9+Q9+S9+U9+W9+Y9+AA9+AC9+AE9</f>
        <v>698.87379</v>
      </c>
      <c r="F9" s="62">
        <f>E9*100/B9</f>
        <v>94.78825308558253</v>
      </c>
      <c r="G9" s="62">
        <f>_xlfn.IFERROR(E9/C9*100,0)</f>
        <v>94.78825308558253</v>
      </c>
      <c r="H9" s="59">
        <v>1.044</v>
      </c>
      <c r="I9" s="59">
        <v>1.044</v>
      </c>
      <c r="J9" s="59">
        <v>0</v>
      </c>
      <c r="K9" s="59">
        <v>0</v>
      </c>
      <c r="L9" s="59">
        <v>0</v>
      </c>
      <c r="M9" s="59">
        <v>0</v>
      </c>
      <c r="N9" s="59">
        <v>75.2</v>
      </c>
      <c r="O9" s="59">
        <v>75.05</v>
      </c>
      <c r="P9" s="59">
        <v>32</v>
      </c>
      <c r="Q9" s="59">
        <v>0</v>
      </c>
      <c r="R9" s="59">
        <v>0</v>
      </c>
      <c r="S9" s="59">
        <v>0</v>
      </c>
      <c r="T9" s="59">
        <v>208.8</v>
      </c>
      <c r="U9" s="59">
        <v>193.2</v>
      </c>
      <c r="V9" s="59">
        <v>0</v>
      </c>
      <c r="W9" s="59">
        <v>0</v>
      </c>
      <c r="X9" s="59">
        <v>0</v>
      </c>
      <c r="Y9" s="59">
        <v>0</v>
      </c>
      <c r="Z9" s="59">
        <v>208.8</v>
      </c>
      <c r="AA9" s="59">
        <v>207.15</v>
      </c>
      <c r="AB9" s="59">
        <v>0</v>
      </c>
      <c r="AC9" s="59">
        <v>0</v>
      </c>
      <c r="AD9" s="59">
        <v>211.456</v>
      </c>
      <c r="AE9" s="59">
        <v>222.42979</v>
      </c>
      <c r="AF9" s="167"/>
      <c r="AG9" s="132">
        <f t="shared" si="1"/>
        <v>737.3000000000001</v>
      </c>
      <c r="AH9" s="132">
        <f t="shared" si="2"/>
        <v>317.044</v>
      </c>
      <c r="AI9" s="132">
        <f t="shared" si="3"/>
        <v>269.294</v>
      </c>
    </row>
    <row r="10" spans="1:35" s="69" customFormat="1" ht="46.5" customHeight="1">
      <c r="A10" s="80" t="s">
        <v>65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1"/>
      <c r="AG10" s="132">
        <f t="shared" si="1"/>
        <v>0</v>
      </c>
      <c r="AH10" s="132">
        <f t="shared" si="2"/>
        <v>0</v>
      </c>
      <c r="AI10" s="132">
        <f t="shared" si="3"/>
        <v>0</v>
      </c>
    </row>
    <row r="11" spans="1:35" s="1" customFormat="1" ht="19.5" customHeight="1">
      <c r="A11" s="94" t="s">
        <v>22</v>
      </c>
      <c r="B11" s="74">
        <f>B12+B13</f>
        <v>10620.900000000001</v>
      </c>
      <c r="C11" s="74">
        <f>C12+C13</f>
        <v>10620.900000000001</v>
      </c>
      <c r="D11" s="74">
        <f>D12+D13</f>
        <v>10243.05845</v>
      </c>
      <c r="E11" s="74">
        <f>E12+E13</f>
        <v>10243.05845</v>
      </c>
      <c r="F11" s="74">
        <f aca="true" t="shared" si="6" ref="F11:AE11">F12+F13</f>
        <v>187.9868038993973</v>
      </c>
      <c r="G11" s="74">
        <f t="shared" si="6"/>
        <v>187.9868038993973</v>
      </c>
      <c r="H11" s="74">
        <f>H12+H13</f>
        <v>1125.91323</v>
      </c>
      <c r="I11" s="74">
        <f t="shared" si="6"/>
        <v>781.26</v>
      </c>
      <c r="J11" s="74">
        <f t="shared" si="6"/>
        <v>614.043</v>
      </c>
      <c r="K11" s="74">
        <f t="shared" si="6"/>
        <v>14</v>
      </c>
      <c r="L11" s="74">
        <f t="shared" si="6"/>
        <v>722.383</v>
      </c>
      <c r="M11" s="74">
        <f t="shared" si="6"/>
        <v>1173.2573200000002</v>
      </c>
      <c r="N11" s="74">
        <f t="shared" si="6"/>
        <v>668.213</v>
      </c>
      <c r="O11" s="74">
        <f t="shared" si="6"/>
        <v>628.647</v>
      </c>
      <c r="P11" s="74">
        <f t="shared" si="6"/>
        <v>2591.9660000000003</v>
      </c>
      <c r="Q11" s="74">
        <f t="shared" si="6"/>
        <v>822.29616</v>
      </c>
      <c r="R11" s="74">
        <f t="shared" si="6"/>
        <v>610.0172299999999</v>
      </c>
      <c r="S11" s="74">
        <f>S12+S13</f>
        <v>682.9839999999999</v>
      </c>
      <c r="T11" s="74">
        <f t="shared" si="6"/>
        <v>610.0172299999999</v>
      </c>
      <c r="U11" s="74">
        <f t="shared" si="6"/>
        <v>634.8770000000001</v>
      </c>
      <c r="V11" s="74">
        <f t="shared" si="6"/>
        <v>668.211</v>
      </c>
      <c r="W11" s="74">
        <f t="shared" si="6"/>
        <v>630.86</v>
      </c>
      <c r="X11" s="74">
        <f t="shared" si="6"/>
        <v>403.86819</v>
      </c>
      <c r="Y11" s="74">
        <f t="shared" si="6"/>
        <v>2391.227</v>
      </c>
      <c r="Z11" s="74">
        <f>Z12+Z13</f>
        <v>789.8254</v>
      </c>
      <c r="AA11" s="74">
        <f t="shared" si="6"/>
        <v>828.1070000000001</v>
      </c>
      <c r="AB11" s="74">
        <f>AB12+AB13</f>
        <v>789.26517</v>
      </c>
      <c r="AC11" s="74">
        <f t="shared" si="6"/>
        <v>680.44235</v>
      </c>
      <c r="AD11" s="74">
        <f t="shared" si="6"/>
        <v>1027.1775499999999</v>
      </c>
      <c r="AE11" s="74">
        <f t="shared" si="6"/>
        <v>975.1006199999999</v>
      </c>
      <c r="AF11" s="77"/>
      <c r="AG11" s="132">
        <f t="shared" si="1"/>
        <v>10620.900000000001</v>
      </c>
      <c r="AH11" s="132">
        <f t="shared" si="2"/>
        <v>7610.763690000001</v>
      </c>
      <c r="AI11" s="132">
        <f t="shared" si="3"/>
        <v>5368.18148</v>
      </c>
    </row>
    <row r="12" spans="1:35" s="1" customFormat="1" ht="19.5" customHeight="1">
      <c r="A12" s="87" t="s">
        <v>20</v>
      </c>
      <c r="B12" s="62">
        <f aca="true" t="shared" si="7" ref="B12:E13">B16+B20</f>
        <v>713.0000000000001</v>
      </c>
      <c r="C12" s="59">
        <f>C16+C20</f>
        <v>713.0000000000001</v>
      </c>
      <c r="D12" s="59">
        <f>D16+D20</f>
        <v>650.003</v>
      </c>
      <c r="E12" s="59">
        <f t="shared" si="7"/>
        <v>650.003</v>
      </c>
      <c r="F12" s="62">
        <f>E12/B12*100</f>
        <v>91.16451612903225</v>
      </c>
      <c r="G12" s="62">
        <f>E12/C12*100</f>
        <v>91.16451612903225</v>
      </c>
      <c r="H12" s="59">
        <f aca="true" t="shared" si="8" ref="H12:L13">H16+H20</f>
        <v>0</v>
      </c>
      <c r="I12" s="59">
        <f t="shared" si="8"/>
        <v>0</v>
      </c>
      <c r="J12" s="59">
        <f t="shared" si="8"/>
        <v>0</v>
      </c>
      <c r="K12" s="59">
        <f t="shared" si="8"/>
        <v>0</v>
      </c>
      <c r="L12" s="59">
        <f t="shared" si="8"/>
        <v>108.34</v>
      </c>
      <c r="M12" s="59">
        <f aca="true" t="shared" si="9" ref="M12:AE12">M16+M20</f>
        <v>108.334</v>
      </c>
      <c r="N12" s="59">
        <f t="shared" si="9"/>
        <v>54.17</v>
      </c>
      <c r="O12" s="59">
        <f t="shared" si="9"/>
        <v>54.167</v>
      </c>
      <c r="P12" s="59">
        <f t="shared" si="9"/>
        <v>108.34</v>
      </c>
      <c r="Q12" s="59">
        <f t="shared" si="9"/>
        <v>54.167</v>
      </c>
      <c r="R12" s="59">
        <f t="shared" si="9"/>
        <v>54.17</v>
      </c>
      <c r="S12" s="59">
        <f t="shared" si="9"/>
        <v>108.334</v>
      </c>
      <c r="T12" s="59">
        <f t="shared" si="9"/>
        <v>54.17</v>
      </c>
      <c r="U12" s="59">
        <f t="shared" si="9"/>
        <v>54.167</v>
      </c>
      <c r="V12" s="59">
        <f t="shared" si="9"/>
        <v>54.17</v>
      </c>
      <c r="W12" s="59">
        <f t="shared" si="9"/>
        <v>54.17</v>
      </c>
      <c r="X12" s="59">
        <f t="shared" si="9"/>
        <v>54.17</v>
      </c>
      <c r="Y12" s="59">
        <f t="shared" si="9"/>
        <v>54.167</v>
      </c>
      <c r="Z12" s="59">
        <f t="shared" si="9"/>
        <v>54.14</v>
      </c>
      <c r="AA12" s="59">
        <f t="shared" si="9"/>
        <v>54.167</v>
      </c>
      <c r="AB12" s="59">
        <f t="shared" si="9"/>
        <v>54.173</v>
      </c>
      <c r="AC12" s="59">
        <f t="shared" si="9"/>
        <v>54.167</v>
      </c>
      <c r="AD12" s="59">
        <f t="shared" si="9"/>
        <v>117.157</v>
      </c>
      <c r="AE12" s="59">
        <f t="shared" si="9"/>
        <v>54.163</v>
      </c>
      <c r="AF12" s="77"/>
      <c r="AG12" s="132">
        <f t="shared" si="1"/>
        <v>713.0000000000001</v>
      </c>
      <c r="AH12" s="132">
        <f t="shared" si="2"/>
        <v>433.36000000000007</v>
      </c>
      <c r="AI12" s="132">
        <f t="shared" si="3"/>
        <v>433.339</v>
      </c>
    </row>
    <row r="13" spans="1:35" s="1" customFormat="1" ht="19.5" customHeight="1">
      <c r="A13" s="87" t="s">
        <v>19</v>
      </c>
      <c r="B13" s="62">
        <f t="shared" si="7"/>
        <v>9907.900000000001</v>
      </c>
      <c r="C13" s="62">
        <f t="shared" si="7"/>
        <v>9907.900000000001</v>
      </c>
      <c r="D13" s="62">
        <f t="shared" si="7"/>
        <v>9593.05545</v>
      </c>
      <c r="E13" s="62">
        <f t="shared" si="7"/>
        <v>9593.05545</v>
      </c>
      <c r="F13" s="62">
        <f>E13/B13*100</f>
        <v>96.82228777036505</v>
      </c>
      <c r="G13" s="62">
        <f>E13/C13*100</f>
        <v>96.82228777036505</v>
      </c>
      <c r="H13" s="59">
        <f t="shared" si="8"/>
        <v>1125.91323</v>
      </c>
      <c r="I13" s="59">
        <f t="shared" si="8"/>
        <v>781.26</v>
      </c>
      <c r="J13" s="59">
        <f t="shared" si="8"/>
        <v>614.043</v>
      </c>
      <c r="K13" s="59">
        <f t="shared" si="8"/>
        <v>14</v>
      </c>
      <c r="L13" s="59">
        <f t="shared" si="8"/>
        <v>614.043</v>
      </c>
      <c r="M13" s="59">
        <f aca="true" t="shared" si="10" ref="M13:AE13">M17+M21</f>
        <v>1064.92332</v>
      </c>
      <c r="N13" s="59">
        <f t="shared" si="10"/>
        <v>614.043</v>
      </c>
      <c r="O13" s="59">
        <f t="shared" si="10"/>
        <v>574.48</v>
      </c>
      <c r="P13" s="59">
        <f t="shared" si="10"/>
        <v>2483.626</v>
      </c>
      <c r="Q13" s="59">
        <f t="shared" si="10"/>
        <v>768.12916</v>
      </c>
      <c r="R13" s="59">
        <f t="shared" si="10"/>
        <v>555.84723</v>
      </c>
      <c r="S13" s="59">
        <f t="shared" si="10"/>
        <v>574.65</v>
      </c>
      <c r="T13" s="59">
        <f t="shared" si="10"/>
        <v>555.84723</v>
      </c>
      <c r="U13" s="59">
        <f t="shared" si="10"/>
        <v>580.71</v>
      </c>
      <c r="V13" s="59">
        <f t="shared" si="10"/>
        <v>614.041</v>
      </c>
      <c r="W13" s="59">
        <f t="shared" si="10"/>
        <v>576.69</v>
      </c>
      <c r="X13" s="59">
        <f t="shared" si="10"/>
        <v>349.69819</v>
      </c>
      <c r="Y13" s="59">
        <f t="shared" si="10"/>
        <v>2337.06</v>
      </c>
      <c r="Z13" s="59">
        <f t="shared" si="10"/>
        <v>735.6854</v>
      </c>
      <c r="AA13" s="59">
        <f t="shared" si="10"/>
        <v>773.94</v>
      </c>
      <c r="AB13" s="59">
        <f t="shared" si="10"/>
        <v>735.09217</v>
      </c>
      <c r="AC13" s="59">
        <f t="shared" si="10"/>
        <v>626.27535</v>
      </c>
      <c r="AD13" s="59">
        <f t="shared" si="10"/>
        <v>910.02055</v>
      </c>
      <c r="AE13" s="59">
        <f t="shared" si="10"/>
        <v>920.9376199999999</v>
      </c>
      <c r="AF13" s="77"/>
      <c r="AG13" s="132">
        <f t="shared" si="1"/>
        <v>9907.900000000001</v>
      </c>
      <c r="AH13" s="132">
        <f t="shared" si="2"/>
        <v>7177.403690000002</v>
      </c>
      <c r="AI13" s="132">
        <f t="shared" si="3"/>
        <v>4934.842480000001</v>
      </c>
    </row>
    <row r="14" spans="1:35" s="68" customFormat="1" ht="142.5" customHeight="1">
      <c r="A14" s="89" t="s">
        <v>61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77" t="s">
        <v>145</v>
      </c>
      <c r="AG14" s="132">
        <f t="shared" si="1"/>
        <v>0</v>
      </c>
      <c r="AH14" s="132">
        <f t="shared" si="2"/>
        <v>0</v>
      </c>
      <c r="AI14" s="132">
        <f t="shared" si="3"/>
        <v>0</v>
      </c>
    </row>
    <row r="15" spans="1:35" s="1" customFormat="1" ht="15.75">
      <c r="A15" s="94" t="s">
        <v>22</v>
      </c>
      <c r="B15" s="74">
        <f>B16+B17</f>
        <v>931.3000000000002</v>
      </c>
      <c r="C15" s="74">
        <f>C16+C17</f>
        <v>931.3000000000002</v>
      </c>
      <c r="D15" s="74">
        <f>D16+D17</f>
        <v>868.3030000000001</v>
      </c>
      <c r="E15" s="74">
        <f>E16+E17</f>
        <v>868.3030000000001</v>
      </c>
      <c r="F15" s="74">
        <f>E15/B15*100</f>
        <v>93.23558466659507</v>
      </c>
      <c r="G15" s="74">
        <f>_xlfn.IFERROR(E15/C15*100,0)</f>
        <v>93.23558466659507</v>
      </c>
      <c r="H15" s="74">
        <f>H16+H17</f>
        <v>0</v>
      </c>
      <c r="I15" s="74">
        <f aca="true" t="shared" si="11" ref="I15:AE15">I16+I17</f>
        <v>0</v>
      </c>
      <c r="J15" s="74">
        <f t="shared" si="11"/>
        <v>0</v>
      </c>
      <c r="K15" s="74">
        <f t="shared" si="11"/>
        <v>0</v>
      </c>
      <c r="L15" s="74">
        <f t="shared" si="11"/>
        <v>108.34</v>
      </c>
      <c r="M15" s="74">
        <f t="shared" si="11"/>
        <v>108.334</v>
      </c>
      <c r="N15" s="74">
        <f t="shared" si="11"/>
        <v>54.17</v>
      </c>
      <c r="O15" s="74">
        <f t="shared" si="11"/>
        <v>54.167</v>
      </c>
      <c r="P15" s="74">
        <f t="shared" si="11"/>
        <v>108.34</v>
      </c>
      <c r="Q15" s="74">
        <f t="shared" si="11"/>
        <v>54.167</v>
      </c>
      <c r="R15" s="74">
        <f t="shared" si="11"/>
        <v>54.17</v>
      </c>
      <c r="S15" s="74">
        <f t="shared" si="11"/>
        <v>108.334</v>
      </c>
      <c r="T15" s="74">
        <f t="shared" si="11"/>
        <v>54.17</v>
      </c>
      <c r="U15" s="74">
        <f t="shared" si="11"/>
        <v>54.167</v>
      </c>
      <c r="V15" s="74">
        <f t="shared" si="11"/>
        <v>54.17</v>
      </c>
      <c r="W15" s="74">
        <v>54.17</v>
      </c>
      <c r="X15" s="74">
        <f t="shared" si="11"/>
        <v>54.17</v>
      </c>
      <c r="Y15" s="74">
        <f t="shared" si="11"/>
        <v>54.167</v>
      </c>
      <c r="Z15" s="74">
        <f>Z16+Z17</f>
        <v>54.14</v>
      </c>
      <c r="AA15" s="74">
        <f t="shared" si="11"/>
        <v>54.167</v>
      </c>
      <c r="AB15" s="74">
        <f t="shared" si="11"/>
        <v>94.173</v>
      </c>
      <c r="AC15" s="74">
        <f t="shared" si="11"/>
        <v>54.167</v>
      </c>
      <c r="AD15" s="74">
        <f t="shared" si="11"/>
        <v>295.457</v>
      </c>
      <c r="AE15" s="74">
        <f t="shared" si="11"/>
        <v>272.463</v>
      </c>
      <c r="AF15" s="80"/>
      <c r="AG15" s="132">
        <f t="shared" si="1"/>
        <v>931.3000000000001</v>
      </c>
      <c r="AH15" s="132">
        <f t="shared" si="2"/>
        <v>433.36000000000007</v>
      </c>
      <c r="AI15" s="132">
        <f t="shared" si="3"/>
        <v>433.339</v>
      </c>
    </row>
    <row r="16" spans="1:35" s="1" customFormat="1" ht="15.75">
      <c r="A16" s="87" t="s">
        <v>20</v>
      </c>
      <c r="B16" s="62">
        <f>H16+J16+L16+N16+P16+R16+T16+V16+X16+Z16+AB16+AD16</f>
        <v>713.0000000000001</v>
      </c>
      <c r="C16" s="59">
        <f>H16+J16+L16+N16+P16+R16+T16+V16+X16+Z16+AB16+AD16</f>
        <v>713.0000000000001</v>
      </c>
      <c r="D16" s="59">
        <f>I16+K16+M16+O16+Q16+S16+U16+W16+Y16+AA16+AC16+AE16</f>
        <v>650.003</v>
      </c>
      <c r="E16" s="59">
        <f>I16+K16+M16+O16+Q16+S16+U16+W16+Y16+AA16+AC16+AE16</f>
        <v>650.003</v>
      </c>
      <c r="F16" s="62">
        <f>E16/B16*100</f>
        <v>91.16451612903225</v>
      </c>
      <c r="G16" s="62">
        <f>_xlfn.IFERROR(E16/C16*100,0)</f>
        <v>91.16451612903225</v>
      </c>
      <c r="H16" s="59">
        <v>0</v>
      </c>
      <c r="I16" s="59">
        <v>0</v>
      </c>
      <c r="J16" s="59">
        <v>0</v>
      </c>
      <c r="K16" s="59">
        <v>0</v>
      </c>
      <c r="L16" s="59">
        <v>108.34</v>
      </c>
      <c r="M16" s="59">
        <v>108.334</v>
      </c>
      <c r="N16" s="59">
        <v>54.17</v>
      </c>
      <c r="O16" s="59">
        <v>54.167</v>
      </c>
      <c r="P16" s="59">
        <v>108.34</v>
      </c>
      <c r="Q16" s="59">
        <v>54.167</v>
      </c>
      <c r="R16" s="59">
        <v>54.17</v>
      </c>
      <c r="S16" s="59">
        <v>108.334</v>
      </c>
      <c r="T16" s="59">
        <v>54.17</v>
      </c>
      <c r="U16" s="59">
        <v>54.167</v>
      </c>
      <c r="V16" s="59">
        <v>54.17</v>
      </c>
      <c r="W16" s="59">
        <v>54.17</v>
      </c>
      <c r="X16" s="59">
        <v>54.17</v>
      </c>
      <c r="Y16" s="59">
        <v>54.167</v>
      </c>
      <c r="Z16" s="59">
        <v>54.14</v>
      </c>
      <c r="AA16" s="59">
        <v>54.167</v>
      </c>
      <c r="AB16" s="59">
        <v>54.173</v>
      </c>
      <c r="AC16" s="59">
        <v>54.167</v>
      </c>
      <c r="AD16" s="59">
        <v>117.157</v>
      </c>
      <c r="AE16" s="59">
        <v>54.163</v>
      </c>
      <c r="AF16" s="80"/>
      <c r="AG16" s="132">
        <f t="shared" si="1"/>
        <v>713.0000000000001</v>
      </c>
      <c r="AH16" s="132">
        <f t="shared" si="2"/>
        <v>433.36000000000007</v>
      </c>
      <c r="AI16" s="132">
        <f t="shared" si="3"/>
        <v>433.339</v>
      </c>
    </row>
    <row r="17" spans="1:35" s="1" customFormat="1" ht="15.75">
      <c r="A17" s="87" t="s">
        <v>19</v>
      </c>
      <c r="B17" s="62">
        <f>H17+J17+L17+N17+P17+R17+T17+V17+X17+Z17+AB17+AD17</f>
        <v>218.3</v>
      </c>
      <c r="C17" s="59">
        <f>H17+J17+L17+N17+P17+R17+T17+V17+X17+Z17+AB17+AD17</f>
        <v>218.3</v>
      </c>
      <c r="D17" s="59">
        <f>I17+K17+M17+O17+Q17+S17+U17+W17+Y17+AA17+AC17+AE17</f>
        <v>218.3</v>
      </c>
      <c r="E17" s="59">
        <f>I17+K17+M17+O17+Q17+S17+U17+W17+Y17+AA17+AC17+AE17</f>
        <v>218.3</v>
      </c>
      <c r="F17" s="62">
        <f>E17/B17*100</f>
        <v>100</v>
      </c>
      <c r="G17" s="62">
        <f>_xlfn.IFERROR(E17/C17*100,0)</f>
        <v>100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40</v>
      </c>
      <c r="AC17" s="59">
        <v>0</v>
      </c>
      <c r="AD17" s="59">
        <v>178.3</v>
      </c>
      <c r="AE17" s="59">
        <v>218.3</v>
      </c>
      <c r="AF17" s="80"/>
      <c r="AG17" s="132">
        <f t="shared" si="1"/>
        <v>218.3</v>
      </c>
      <c r="AH17" s="132">
        <f t="shared" si="2"/>
        <v>0</v>
      </c>
      <c r="AI17" s="132">
        <f t="shared" si="3"/>
        <v>0</v>
      </c>
    </row>
    <row r="18" spans="1:35" s="68" customFormat="1" ht="46.5" customHeight="1">
      <c r="A18" s="89" t="s">
        <v>62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81" t="s">
        <v>142</v>
      </c>
      <c r="AG18" s="132">
        <f t="shared" si="1"/>
        <v>0</v>
      </c>
      <c r="AH18" s="132">
        <f t="shared" si="2"/>
        <v>0</v>
      </c>
      <c r="AI18" s="132">
        <f t="shared" si="3"/>
        <v>0</v>
      </c>
    </row>
    <row r="19" spans="1:35" s="1" customFormat="1" ht="30" customHeight="1">
      <c r="A19" s="94" t="s">
        <v>22</v>
      </c>
      <c r="B19" s="74">
        <f>B20+B21</f>
        <v>9689.600000000002</v>
      </c>
      <c r="C19" s="74">
        <f>C20+C21</f>
        <v>9689.600000000002</v>
      </c>
      <c r="D19" s="74">
        <f aca="true" t="shared" si="12" ref="D19:AE19">D20+D21</f>
        <v>9374.75545</v>
      </c>
      <c r="E19" s="74">
        <f>E20+E21</f>
        <v>9374.75545</v>
      </c>
      <c r="F19" s="74">
        <f t="shared" si="12"/>
        <v>96.75069610716643</v>
      </c>
      <c r="G19" s="74">
        <f>_xlfn.IFERROR(E19/C19*100,0)</f>
        <v>96.75069610716643</v>
      </c>
      <c r="H19" s="74">
        <f t="shared" si="12"/>
        <v>1125.91323</v>
      </c>
      <c r="I19" s="74">
        <f t="shared" si="12"/>
        <v>781.26</v>
      </c>
      <c r="J19" s="74">
        <f t="shared" si="12"/>
        <v>614.043</v>
      </c>
      <c r="K19" s="74">
        <f t="shared" si="12"/>
        <v>14</v>
      </c>
      <c r="L19" s="74">
        <f t="shared" si="12"/>
        <v>614.043</v>
      </c>
      <c r="M19" s="74">
        <f t="shared" si="12"/>
        <v>1064.92332</v>
      </c>
      <c r="N19" s="74">
        <f t="shared" si="12"/>
        <v>614.043</v>
      </c>
      <c r="O19" s="74">
        <f t="shared" si="12"/>
        <v>574.48</v>
      </c>
      <c r="P19" s="74">
        <f t="shared" si="12"/>
        <v>2483.626</v>
      </c>
      <c r="Q19" s="74">
        <f t="shared" si="12"/>
        <v>768.12916</v>
      </c>
      <c r="R19" s="74">
        <f t="shared" si="12"/>
        <v>555.84723</v>
      </c>
      <c r="S19" s="74">
        <v>574.65</v>
      </c>
      <c r="T19" s="74">
        <f t="shared" si="12"/>
        <v>555.84723</v>
      </c>
      <c r="U19" s="74">
        <f t="shared" si="12"/>
        <v>580.71</v>
      </c>
      <c r="V19" s="74">
        <f t="shared" si="12"/>
        <v>614.041</v>
      </c>
      <c r="W19" s="74">
        <f t="shared" si="12"/>
        <v>576.69</v>
      </c>
      <c r="X19" s="74">
        <f t="shared" si="12"/>
        <v>349.69819</v>
      </c>
      <c r="Y19" s="74">
        <f t="shared" si="12"/>
        <v>2337.06</v>
      </c>
      <c r="Z19" s="74">
        <f>Z20+Z21</f>
        <v>735.6854</v>
      </c>
      <c r="AA19" s="74">
        <f t="shared" si="12"/>
        <v>773.94</v>
      </c>
      <c r="AB19" s="74">
        <f t="shared" si="12"/>
        <v>695.09217</v>
      </c>
      <c r="AC19" s="74">
        <f t="shared" si="12"/>
        <v>626.27535</v>
      </c>
      <c r="AD19" s="74">
        <f t="shared" si="12"/>
        <v>731.72055</v>
      </c>
      <c r="AE19" s="74">
        <f t="shared" si="12"/>
        <v>702.63762</v>
      </c>
      <c r="AF19" s="182"/>
      <c r="AG19" s="132">
        <f t="shared" si="1"/>
        <v>9689.600000000002</v>
      </c>
      <c r="AH19" s="132">
        <f t="shared" si="2"/>
        <v>7177.403690000002</v>
      </c>
      <c r="AI19" s="132">
        <f t="shared" si="3"/>
        <v>4934.842480000001</v>
      </c>
    </row>
    <row r="20" spans="1:35" s="1" customFormat="1" ht="15.75">
      <c r="A20" s="87" t="s">
        <v>20</v>
      </c>
      <c r="B20" s="62">
        <f>H20+J20+L20+N20+P20+R20+T20+V20+X20+Z20+AB20+AD20</f>
        <v>0</v>
      </c>
      <c r="C20" s="59">
        <f>H20+J20+L20</f>
        <v>0</v>
      </c>
      <c r="D20" s="59">
        <f>I20+K20+M20+O20+Q20+S20</f>
        <v>0</v>
      </c>
      <c r="E20" s="59">
        <f>I20+K20+M20+O20+Q20+S20+U20+W20+Y20+AA20+AC20+AE20</f>
        <v>0</v>
      </c>
      <c r="F20" s="62">
        <f>IF(E20,B20,)/100</f>
        <v>0</v>
      </c>
      <c r="G20" s="62">
        <f>_xlfn.IFERROR(E20/C20*100,0)</f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182"/>
      <c r="AG20" s="132">
        <f t="shared" si="1"/>
        <v>0</v>
      </c>
      <c r="AH20" s="132">
        <f t="shared" si="2"/>
        <v>0</v>
      </c>
      <c r="AI20" s="132">
        <f t="shared" si="3"/>
        <v>0</v>
      </c>
    </row>
    <row r="21" spans="1:35" s="1" customFormat="1" ht="32.25" customHeight="1">
      <c r="A21" s="87" t="s">
        <v>19</v>
      </c>
      <c r="B21" s="62">
        <f>H21+J21+L21+N21+P21+R21+T21+V21+X21+Z21+AB21+AD21</f>
        <v>9689.600000000002</v>
      </c>
      <c r="C21" s="59">
        <f>H21+J21+L21+N21+P21+R21+T21+V21+X21+Z21+AB21+AD21</f>
        <v>9689.600000000002</v>
      </c>
      <c r="D21" s="59">
        <f>I21+K21+M21+O21+Q21+S21+U21+W21+Y21+AA21+AC21+D22+AE21</f>
        <v>9374.75545</v>
      </c>
      <c r="E21" s="59">
        <f>I21+K21+M21+O21+Q21+S21+U21+W21+Y21+AA21+AC21+AE21</f>
        <v>9374.75545</v>
      </c>
      <c r="F21" s="62">
        <f>D21*100/B21</f>
        <v>96.75069610716643</v>
      </c>
      <c r="G21" s="62">
        <f>E21/C21*100</f>
        <v>96.75069610716643</v>
      </c>
      <c r="H21" s="59">
        <v>1125.91323</v>
      </c>
      <c r="I21" s="59">
        <v>781.26</v>
      </c>
      <c r="J21" s="59">
        <v>614.043</v>
      </c>
      <c r="K21" s="59">
        <v>14</v>
      </c>
      <c r="L21" s="59">
        <v>614.043</v>
      </c>
      <c r="M21" s="59">
        <v>1064.92332</v>
      </c>
      <c r="N21" s="59">
        <v>614.043</v>
      </c>
      <c r="O21" s="59">
        <v>574.48</v>
      </c>
      <c r="P21" s="59">
        <v>2483.626</v>
      </c>
      <c r="Q21" s="59">
        <v>768.12916</v>
      </c>
      <c r="R21" s="59">
        <v>555.84723</v>
      </c>
      <c r="S21" s="124">
        <v>574.65</v>
      </c>
      <c r="T21" s="59">
        <v>555.84723</v>
      </c>
      <c r="U21" s="59">
        <v>580.71</v>
      </c>
      <c r="V21" s="59">
        <v>614.041</v>
      </c>
      <c r="W21" s="59">
        <v>576.69</v>
      </c>
      <c r="X21" s="59">
        <v>349.69819</v>
      </c>
      <c r="Y21" s="59">
        <v>2337.06</v>
      </c>
      <c r="Z21" s="59">
        <v>735.6854</v>
      </c>
      <c r="AA21" s="59">
        <v>773.94</v>
      </c>
      <c r="AB21" s="59">
        <v>695.09217</v>
      </c>
      <c r="AC21" s="59">
        <v>626.27535</v>
      </c>
      <c r="AD21" s="59">
        <v>731.72055</v>
      </c>
      <c r="AE21" s="59">
        <v>702.63762</v>
      </c>
      <c r="AF21" s="183"/>
      <c r="AG21" s="132">
        <f t="shared" si="1"/>
        <v>9689.600000000002</v>
      </c>
      <c r="AH21" s="132">
        <f t="shared" si="2"/>
        <v>7177.403690000002</v>
      </c>
      <c r="AI21" s="132">
        <f t="shared" si="3"/>
        <v>4934.842480000001</v>
      </c>
    </row>
    <row r="22" spans="1:38" s="28" customFormat="1" ht="128.25" customHeight="1">
      <c r="A22" s="80" t="s">
        <v>63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68" t="s">
        <v>106</v>
      </c>
      <c r="AG22" s="132">
        <f t="shared" si="1"/>
        <v>0</v>
      </c>
      <c r="AH22" s="132">
        <f t="shared" si="2"/>
        <v>0</v>
      </c>
      <c r="AI22" s="132">
        <f t="shared" si="3"/>
        <v>0</v>
      </c>
      <c r="AL22" s="123">
        <f>C16-E16</f>
        <v>62.99700000000007</v>
      </c>
    </row>
    <row r="23" spans="1:35" s="28" customFormat="1" ht="25.5" customHeight="1">
      <c r="A23" s="80" t="s">
        <v>22</v>
      </c>
      <c r="B23" s="74">
        <f>B24</f>
        <v>1665.4</v>
      </c>
      <c r="C23" s="74">
        <f>C24</f>
        <v>1665.4</v>
      </c>
      <c r="D23" s="74">
        <f>D24</f>
        <v>1665.4</v>
      </c>
      <c r="E23" s="74">
        <f>E24</f>
        <v>1624.95221</v>
      </c>
      <c r="F23" s="74">
        <f>E23/B23*100</f>
        <v>97.57128677795124</v>
      </c>
      <c r="G23" s="74">
        <f>E23/C23*100</f>
        <v>97.57128677795124</v>
      </c>
      <c r="H23" s="74">
        <f>H24</f>
        <v>328.814</v>
      </c>
      <c r="I23" s="74">
        <f aca="true" t="shared" si="13" ref="I23:AE23">I24</f>
        <v>321.89478</v>
      </c>
      <c r="J23" s="74">
        <f t="shared" si="13"/>
        <v>149.54126</v>
      </c>
      <c r="K23" s="74">
        <f t="shared" si="13"/>
        <v>156.10455</v>
      </c>
      <c r="L23" s="74">
        <f t="shared" si="13"/>
        <v>70.51217</v>
      </c>
      <c r="M23" s="74">
        <f t="shared" si="13"/>
        <v>59.07212</v>
      </c>
      <c r="N23" s="74">
        <f t="shared" si="13"/>
        <v>128.21217</v>
      </c>
      <c r="O23" s="74">
        <f t="shared" si="13"/>
        <v>129.64718</v>
      </c>
      <c r="P23" s="74">
        <f t="shared" si="13"/>
        <v>80.35517</v>
      </c>
      <c r="Q23" s="74">
        <f t="shared" si="13"/>
        <v>75.25602</v>
      </c>
      <c r="R23" s="74">
        <f t="shared" si="13"/>
        <v>386.93517</v>
      </c>
      <c r="S23" s="74">
        <f t="shared" si="13"/>
        <v>372.60413</v>
      </c>
      <c r="T23" s="74">
        <f t="shared" si="13"/>
        <v>208.42417</v>
      </c>
      <c r="U23" s="74">
        <f t="shared" si="13"/>
        <v>211.03091</v>
      </c>
      <c r="V23" s="74">
        <f t="shared" si="13"/>
        <v>57.18617</v>
      </c>
      <c r="W23" s="74">
        <f t="shared" si="13"/>
        <v>17.71236</v>
      </c>
      <c r="X23" s="74">
        <f t="shared" si="13"/>
        <v>36.23117</v>
      </c>
      <c r="Y23" s="74">
        <f t="shared" si="13"/>
        <v>39.55</v>
      </c>
      <c r="Z23" s="74">
        <f>Z24</f>
        <v>74.66717</v>
      </c>
      <c r="AA23" s="74">
        <f t="shared" si="13"/>
        <v>81.92016</v>
      </c>
      <c r="AB23" s="74">
        <f t="shared" si="13"/>
        <v>58.89217</v>
      </c>
      <c r="AC23" s="74">
        <f t="shared" si="13"/>
        <v>58.93</v>
      </c>
      <c r="AD23" s="74">
        <f t="shared" si="13"/>
        <v>85.62921</v>
      </c>
      <c r="AE23" s="74">
        <f t="shared" si="13"/>
        <v>101.23</v>
      </c>
      <c r="AF23" s="169"/>
      <c r="AG23" s="132">
        <f t="shared" si="1"/>
        <v>1665.4</v>
      </c>
      <c r="AH23" s="132">
        <f t="shared" si="2"/>
        <v>1409.98028</v>
      </c>
      <c r="AI23" s="132">
        <f t="shared" si="3"/>
        <v>1343.32205</v>
      </c>
    </row>
    <row r="24" spans="1:35" s="1" customFormat="1" ht="25.5" customHeight="1">
      <c r="A24" s="87" t="s">
        <v>20</v>
      </c>
      <c r="B24" s="62">
        <f>H24+J24+L24+N24+P24+R24+T24+V24+X24+Z24+AB24+AD24</f>
        <v>1665.4</v>
      </c>
      <c r="C24" s="59">
        <f>H24+J24+L24+N24+P24+R24+T24+V24+X24+Z24+AB24+AD24</f>
        <v>1665.4</v>
      </c>
      <c r="D24" s="59">
        <v>1665.4</v>
      </c>
      <c r="E24" s="59">
        <f>I24+K24+M24+O24+Q24+S24+U24+W24+Y24+AA24+AC24+AE24</f>
        <v>1624.95221</v>
      </c>
      <c r="F24" s="62">
        <f>E24/B24*100</f>
        <v>97.57128677795124</v>
      </c>
      <c r="G24" s="62">
        <f>E24/C24*100</f>
        <v>97.57128677795124</v>
      </c>
      <c r="H24" s="59">
        <v>328.814</v>
      </c>
      <c r="I24" s="59">
        <v>321.89478</v>
      </c>
      <c r="J24" s="59">
        <v>149.54126</v>
      </c>
      <c r="K24" s="59">
        <v>156.10455</v>
      </c>
      <c r="L24" s="59">
        <v>70.51217</v>
      </c>
      <c r="M24" s="59">
        <v>59.07212</v>
      </c>
      <c r="N24" s="59">
        <v>128.21217</v>
      </c>
      <c r="O24" s="59">
        <v>129.64718</v>
      </c>
      <c r="P24" s="59">
        <v>80.35517</v>
      </c>
      <c r="Q24" s="59">
        <v>75.25602</v>
      </c>
      <c r="R24" s="59">
        <v>386.93517</v>
      </c>
      <c r="S24" s="59">
        <v>372.60413</v>
      </c>
      <c r="T24" s="59">
        <v>208.42417</v>
      </c>
      <c r="U24" s="59">
        <v>211.03091</v>
      </c>
      <c r="V24" s="59">
        <v>57.18617</v>
      </c>
      <c r="W24" s="59">
        <v>17.71236</v>
      </c>
      <c r="X24" s="59">
        <v>36.23117</v>
      </c>
      <c r="Y24" s="59">
        <v>39.55</v>
      </c>
      <c r="Z24" s="59">
        <v>74.66717</v>
      </c>
      <c r="AA24" s="59">
        <v>81.92016</v>
      </c>
      <c r="AB24" s="59">
        <v>58.89217</v>
      </c>
      <c r="AC24" s="59">
        <v>58.93</v>
      </c>
      <c r="AD24" s="59">
        <v>85.62921</v>
      </c>
      <c r="AE24" s="59">
        <v>101.23</v>
      </c>
      <c r="AF24" s="170"/>
      <c r="AG24" s="132">
        <f t="shared" si="1"/>
        <v>1665.4</v>
      </c>
      <c r="AH24" s="132">
        <f t="shared" si="2"/>
        <v>1409.98028</v>
      </c>
      <c r="AI24" s="132">
        <f t="shared" si="3"/>
        <v>1343.32205</v>
      </c>
    </row>
    <row r="25" spans="1:35" s="28" customFormat="1" ht="62.25" customHeight="1">
      <c r="A25" s="80" t="s">
        <v>66</v>
      </c>
      <c r="B25" s="62"/>
      <c r="C25" s="62"/>
      <c r="D25" s="62"/>
      <c r="E25" s="62"/>
      <c r="F25" s="5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77" t="s">
        <v>125</v>
      </c>
      <c r="AG25" s="132">
        <f t="shared" si="1"/>
        <v>0</v>
      </c>
      <c r="AH25" s="132">
        <f t="shared" si="2"/>
        <v>0</v>
      </c>
      <c r="AI25" s="132">
        <f t="shared" si="3"/>
        <v>0</v>
      </c>
    </row>
    <row r="26" spans="1:35" s="28" customFormat="1" ht="23.25" customHeight="1">
      <c r="A26" s="80" t="s">
        <v>22</v>
      </c>
      <c r="B26" s="74">
        <f>B27</f>
        <v>3.7</v>
      </c>
      <c r="C26" s="74">
        <f>C27</f>
        <v>3.7</v>
      </c>
      <c r="D26" s="74">
        <f>D27</f>
        <v>3.7</v>
      </c>
      <c r="E26" s="74">
        <f>E27</f>
        <v>3.7</v>
      </c>
      <c r="F26" s="95">
        <f>E26/B26*100</f>
        <v>100</v>
      </c>
      <c r="G26" s="74">
        <f>E26/C26*100</f>
        <v>100</v>
      </c>
      <c r="H26" s="74">
        <f>H27</f>
        <v>0</v>
      </c>
      <c r="I26" s="74">
        <f aca="true" t="shared" si="14" ref="I26:AE26">I27</f>
        <v>0</v>
      </c>
      <c r="J26" s="74">
        <f t="shared" si="14"/>
        <v>0</v>
      </c>
      <c r="K26" s="74">
        <f t="shared" si="14"/>
        <v>0</v>
      </c>
      <c r="L26" s="74">
        <f t="shared" si="14"/>
        <v>0</v>
      </c>
      <c r="M26" s="74">
        <f t="shared" si="14"/>
        <v>0</v>
      </c>
      <c r="N26" s="74">
        <f t="shared" si="14"/>
        <v>0</v>
      </c>
      <c r="O26" s="74">
        <f t="shared" si="14"/>
        <v>0</v>
      </c>
      <c r="P26" s="74">
        <f t="shared" si="14"/>
        <v>0</v>
      </c>
      <c r="Q26" s="74">
        <f t="shared" si="14"/>
        <v>0</v>
      </c>
      <c r="R26" s="74">
        <f t="shared" si="14"/>
        <v>0</v>
      </c>
      <c r="S26" s="74">
        <f t="shared" si="14"/>
        <v>0</v>
      </c>
      <c r="T26" s="74">
        <f t="shared" si="14"/>
        <v>0</v>
      </c>
      <c r="U26" s="74">
        <f t="shared" si="14"/>
        <v>0</v>
      </c>
      <c r="V26" s="74">
        <f t="shared" si="14"/>
        <v>0</v>
      </c>
      <c r="W26" s="74">
        <f t="shared" si="14"/>
        <v>0</v>
      </c>
      <c r="X26" s="74">
        <f t="shared" si="14"/>
        <v>0</v>
      </c>
      <c r="Y26" s="74">
        <f t="shared" si="14"/>
        <v>0</v>
      </c>
      <c r="Z26" s="74">
        <f>Z27</f>
        <v>3.7</v>
      </c>
      <c r="AA26" s="74">
        <f t="shared" si="14"/>
        <v>3.7</v>
      </c>
      <c r="AB26" s="74">
        <f t="shared" si="14"/>
        <v>0</v>
      </c>
      <c r="AC26" s="74">
        <f t="shared" si="14"/>
        <v>0</v>
      </c>
      <c r="AD26" s="74">
        <f t="shared" si="14"/>
        <v>0</v>
      </c>
      <c r="AE26" s="74">
        <f t="shared" si="14"/>
        <v>0</v>
      </c>
      <c r="AF26" s="178"/>
      <c r="AG26" s="132">
        <f t="shared" si="1"/>
        <v>3.7</v>
      </c>
      <c r="AH26" s="132">
        <f t="shared" si="2"/>
        <v>0</v>
      </c>
      <c r="AI26" s="132">
        <f t="shared" si="3"/>
        <v>0</v>
      </c>
    </row>
    <row r="27" spans="1:35" s="1" customFormat="1" ht="21" customHeight="1">
      <c r="A27" s="87" t="s">
        <v>21</v>
      </c>
      <c r="B27" s="62">
        <f>H27+J27+L27+N27+P27+R27+T27+V27+X27+Z27+AB27+AD27</f>
        <v>3.7</v>
      </c>
      <c r="C27" s="59">
        <f>H27+J27+L27+N27+P27+R27+T27+V27+X27+Z27+AB27+AD27</f>
        <v>3.7</v>
      </c>
      <c r="D27" s="59">
        <v>3.7</v>
      </c>
      <c r="E27" s="59">
        <f>I27+K27+M27+O27+Q27+S27+U27+W27+Y27+AA27+AC27+AE27</f>
        <v>3.7</v>
      </c>
      <c r="F27" s="62">
        <f>E27/B27*100</f>
        <v>100</v>
      </c>
      <c r="G27" s="62">
        <f>_xlfn.IFERROR(E27/C27*100,0)</f>
        <v>100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3.7</v>
      </c>
      <c r="AA27" s="59">
        <v>3.7</v>
      </c>
      <c r="AB27" s="59">
        <v>0</v>
      </c>
      <c r="AC27" s="59">
        <v>0</v>
      </c>
      <c r="AD27" s="59">
        <v>0</v>
      </c>
      <c r="AE27" s="59">
        <v>0</v>
      </c>
      <c r="AF27" s="179"/>
      <c r="AG27" s="132">
        <f t="shared" si="1"/>
        <v>3.7</v>
      </c>
      <c r="AH27" s="132">
        <f t="shared" si="2"/>
        <v>0</v>
      </c>
      <c r="AI27" s="132">
        <f t="shared" si="3"/>
        <v>0</v>
      </c>
    </row>
    <row r="28" spans="1:35" s="29" customFormat="1" ht="76.5" customHeight="1">
      <c r="A28" s="80" t="s">
        <v>67</v>
      </c>
      <c r="B28" s="59"/>
      <c r="C28" s="59"/>
      <c r="D28" s="59"/>
      <c r="E28" s="59"/>
      <c r="F28" s="59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32">
        <f t="shared" si="1"/>
        <v>0</v>
      </c>
      <c r="AH28" s="132">
        <f t="shared" si="2"/>
        <v>0</v>
      </c>
      <c r="AI28" s="132">
        <f t="shared" si="3"/>
        <v>0</v>
      </c>
    </row>
    <row r="29" spans="1:35" s="1" customFormat="1" ht="22.5" customHeight="1">
      <c r="A29" s="94" t="s">
        <v>22</v>
      </c>
      <c r="B29" s="74">
        <f>B30</f>
        <v>183.1</v>
      </c>
      <c r="C29" s="74">
        <f>C30</f>
        <v>183.1</v>
      </c>
      <c r="D29" s="74">
        <f>D30</f>
        <v>183.1</v>
      </c>
      <c r="E29" s="74">
        <f>E30</f>
        <v>183.1</v>
      </c>
      <c r="F29" s="96">
        <f>E29/B29*100</f>
        <v>100</v>
      </c>
      <c r="G29" s="74">
        <f>_xlfn.IFERROR(E29/C29*100,0)</f>
        <v>100</v>
      </c>
      <c r="H29" s="74">
        <f>H30</f>
        <v>0</v>
      </c>
      <c r="I29" s="74">
        <f aca="true" t="shared" si="15" ref="I29:AE29">I30</f>
        <v>0</v>
      </c>
      <c r="J29" s="74">
        <f t="shared" si="15"/>
        <v>0</v>
      </c>
      <c r="K29" s="74">
        <f t="shared" si="15"/>
        <v>0</v>
      </c>
      <c r="L29" s="74">
        <f t="shared" si="15"/>
        <v>0</v>
      </c>
      <c r="M29" s="74">
        <f t="shared" si="15"/>
        <v>0</v>
      </c>
      <c r="N29" s="74">
        <f t="shared" si="15"/>
        <v>0</v>
      </c>
      <c r="O29" s="74">
        <f t="shared" si="15"/>
        <v>0</v>
      </c>
      <c r="P29" s="74">
        <f t="shared" si="15"/>
        <v>0</v>
      </c>
      <c r="Q29" s="74">
        <f t="shared" si="15"/>
        <v>0</v>
      </c>
      <c r="R29" s="74">
        <f t="shared" si="15"/>
        <v>0</v>
      </c>
      <c r="S29" s="74">
        <f t="shared" si="15"/>
        <v>0</v>
      </c>
      <c r="T29" s="74">
        <f t="shared" si="15"/>
        <v>0</v>
      </c>
      <c r="U29" s="74">
        <f t="shared" si="15"/>
        <v>0</v>
      </c>
      <c r="V29" s="74">
        <f t="shared" si="15"/>
        <v>0</v>
      </c>
      <c r="W29" s="74">
        <f t="shared" si="15"/>
        <v>0</v>
      </c>
      <c r="X29" s="74">
        <f t="shared" si="15"/>
        <v>0</v>
      </c>
      <c r="Y29" s="74">
        <f t="shared" si="15"/>
        <v>0</v>
      </c>
      <c r="Z29" s="74">
        <f t="shared" si="15"/>
        <v>0</v>
      </c>
      <c r="AA29" s="74">
        <f t="shared" si="15"/>
        <v>0</v>
      </c>
      <c r="AB29" s="74">
        <f t="shared" si="15"/>
        <v>183.1</v>
      </c>
      <c r="AC29" s="74">
        <f t="shared" si="15"/>
        <v>70</v>
      </c>
      <c r="AD29" s="74">
        <f t="shared" si="15"/>
        <v>0</v>
      </c>
      <c r="AE29" s="74">
        <f t="shared" si="15"/>
        <v>113.1</v>
      </c>
      <c r="AF29" s="80"/>
      <c r="AG29" s="132">
        <f t="shared" si="1"/>
        <v>183.1</v>
      </c>
      <c r="AH29" s="132">
        <f t="shared" si="2"/>
        <v>0</v>
      </c>
      <c r="AI29" s="132">
        <f t="shared" si="3"/>
        <v>0</v>
      </c>
    </row>
    <row r="30" spans="1:35" s="1" customFormat="1" ht="15.75">
      <c r="A30" s="87" t="s">
        <v>19</v>
      </c>
      <c r="B30" s="62">
        <f>H30+J30+L30+N30+P30+R30+T30+V30+X30+Z30+AB30+AD30</f>
        <v>183.1</v>
      </c>
      <c r="C30" s="62">
        <f>C32+C35+C38</f>
        <v>183.1</v>
      </c>
      <c r="D30" s="62">
        <f>D32+D35+D38</f>
        <v>183.1</v>
      </c>
      <c r="E30" s="62">
        <f>E32+E35+E38</f>
        <v>183.1</v>
      </c>
      <c r="F30" s="62">
        <f>E30/B30*100</f>
        <v>100</v>
      </c>
      <c r="G30" s="62">
        <f>_xlfn.IFERROR(E30/C30*100,0)</f>
        <v>100</v>
      </c>
      <c r="H30" s="59">
        <f>H33+H36+H39</f>
        <v>0</v>
      </c>
      <c r="I30" s="59">
        <f aca="true" t="shared" si="16" ref="I30:AE30">I33+I36+I39</f>
        <v>0</v>
      </c>
      <c r="J30" s="59">
        <f t="shared" si="16"/>
        <v>0</v>
      </c>
      <c r="K30" s="59">
        <f t="shared" si="16"/>
        <v>0</v>
      </c>
      <c r="L30" s="59">
        <f t="shared" si="16"/>
        <v>0</v>
      </c>
      <c r="M30" s="59">
        <f t="shared" si="16"/>
        <v>0</v>
      </c>
      <c r="N30" s="59">
        <f t="shared" si="16"/>
        <v>0</v>
      </c>
      <c r="O30" s="59">
        <f t="shared" si="16"/>
        <v>0</v>
      </c>
      <c r="P30" s="59">
        <f t="shared" si="16"/>
        <v>0</v>
      </c>
      <c r="Q30" s="59">
        <f t="shared" si="16"/>
        <v>0</v>
      </c>
      <c r="R30" s="59">
        <f t="shared" si="16"/>
        <v>0</v>
      </c>
      <c r="S30" s="59">
        <f t="shared" si="16"/>
        <v>0</v>
      </c>
      <c r="T30" s="59">
        <f t="shared" si="16"/>
        <v>0</v>
      </c>
      <c r="U30" s="59">
        <f t="shared" si="16"/>
        <v>0</v>
      </c>
      <c r="V30" s="59">
        <f t="shared" si="16"/>
        <v>0</v>
      </c>
      <c r="W30" s="59">
        <f t="shared" si="16"/>
        <v>0</v>
      </c>
      <c r="X30" s="59">
        <f t="shared" si="16"/>
        <v>0</v>
      </c>
      <c r="Y30" s="59">
        <f t="shared" si="16"/>
        <v>0</v>
      </c>
      <c r="Z30" s="59">
        <f t="shared" si="16"/>
        <v>0</v>
      </c>
      <c r="AA30" s="59">
        <f t="shared" si="16"/>
        <v>0</v>
      </c>
      <c r="AB30" s="59">
        <f t="shared" si="16"/>
        <v>183.1</v>
      </c>
      <c r="AC30" s="59">
        <f t="shared" si="16"/>
        <v>70</v>
      </c>
      <c r="AD30" s="59">
        <f t="shared" si="16"/>
        <v>0</v>
      </c>
      <c r="AE30" s="59">
        <f t="shared" si="16"/>
        <v>113.1</v>
      </c>
      <c r="AF30" s="80"/>
      <c r="AG30" s="132">
        <f t="shared" si="1"/>
        <v>183.1</v>
      </c>
      <c r="AH30" s="132">
        <f t="shared" si="2"/>
        <v>0</v>
      </c>
      <c r="AI30" s="132">
        <f t="shared" si="3"/>
        <v>0</v>
      </c>
    </row>
    <row r="31" spans="1:35" s="1" customFormat="1" ht="48" customHeight="1">
      <c r="A31" s="89" t="s">
        <v>68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68" t="s">
        <v>144</v>
      </c>
      <c r="AG31" s="132">
        <f t="shared" si="1"/>
        <v>0</v>
      </c>
      <c r="AH31" s="132">
        <f t="shared" si="2"/>
        <v>0</v>
      </c>
      <c r="AI31" s="132">
        <f t="shared" si="3"/>
        <v>0</v>
      </c>
    </row>
    <row r="32" spans="1:35" s="1" customFormat="1" ht="15.75">
      <c r="A32" s="94" t="s">
        <v>22</v>
      </c>
      <c r="B32" s="74">
        <f>B33</f>
        <v>100</v>
      </c>
      <c r="C32" s="74">
        <f>C33</f>
        <v>100</v>
      </c>
      <c r="D32" s="74">
        <f>D33</f>
        <v>100</v>
      </c>
      <c r="E32" s="74">
        <f>E33</f>
        <v>100</v>
      </c>
      <c r="F32" s="96">
        <f>E32/B32*100</f>
        <v>100</v>
      </c>
      <c r="G32" s="74">
        <f>_xlfn.IFERROR(E32/C32*100,0)</f>
        <v>100</v>
      </c>
      <c r="H32" s="74">
        <f>H33</f>
        <v>0</v>
      </c>
      <c r="I32" s="74">
        <f aca="true" t="shared" si="17" ref="I32:AE32">I33</f>
        <v>0</v>
      </c>
      <c r="J32" s="74">
        <f t="shared" si="17"/>
        <v>0</v>
      </c>
      <c r="K32" s="74">
        <f t="shared" si="17"/>
        <v>0</v>
      </c>
      <c r="L32" s="74">
        <f t="shared" si="17"/>
        <v>0</v>
      </c>
      <c r="M32" s="74">
        <f t="shared" si="17"/>
        <v>0</v>
      </c>
      <c r="N32" s="74">
        <f t="shared" si="17"/>
        <v>0</v>
      </c>
      <c r="O32" s="74">
        <f t="shared" si="17"/>
        <v>0</v>
      </c>
      <c r="P32" s="74">
        <f t="shared" si="17"/>
        <v>0</v>
      </c>
      <c r="Q32" s="74">
        <f t="shared" si="17"/>
        <v>0</v>
      </c>
      <c r="R32" s="74">
        <f t="shared" si="17"/>
        <v>0</v>
      </c>
      <c r="S32" s="74">
        <f t="shared" si="17"/>
        <v>0</v>
      </c>
      <c r="T32" s="74">
        <f t="shared" si="17"/>
        <v>0</v>
      </c>
      <c r="U32" s="74">
        <f t="shared" si="17"/>
        <v>0</v>
      </c>
      <c r="V32" s="74">
        <f t="shared" si="17"/>
        <v>0</v>
      </c>
      <c r="W32" s="74">
        <f t="shared" si="17"/>
        <v>0</v>
      </c>
      <c r="X32" s="74">
        <f t="shared" si="17"/>
        <v>0</v>
      </c>
      <c r="Y32" s="74">
        <f t="shared" si="17"/>
        <v>0</v>
      </c>
      <c r="Z32" s="74">
        <f t="shared" si="17"/>
        <v>0</v>
      </c>
      <c r="AA32" s="74">
        <f t="shared" si="17"/>
        <v>0</v>
      </c>
      <c r="AB32" s="74">
        <f t="shared" si="17"/>
        <v>100</v>
      </c>
      <c r="AC32" s="74">
        <f t="shared" si="17"/>
        <v>70</v>
      </c>
      <c r="AD32" s="74">
        <f t="shared" si="17"/>
        <v>0</v>
      </c>
      <c r="AE32" s="74">
        <f t="shared" si="17"/>
        <v>30</v>
      </c>
      <c r="AF32" s="184"/>
      <c r="AG32" s="132">
        <f t="shared" si="1"/>
        <v>100</v>
      </c>
      <c r="AH32" s="132">
        <f t="shared" si="2"/>
        <v>0</v>
      </c>
      <c r="AI32" s="132">
        <f t="shared" si="3"/>
        <v>0</v>
      </c>
    </row>
    <row r="33" spans="1:35" s="1" customFormat="1" ht="15.75">
      <c r="A33" s="87" t="s">
        <v>19</v>
      </c>
      <c r="B33" s="62">
        <f>H33+J33+L33+N33+P33+R33+T33+V33+X33+Z33+AB33+AD33</f>
        <v>100</v>
      </c>
      <c r="C33" s="59">
        <f>H33+J33+L33+N33+P33+R33+T33+V33+X33+Z33+AB33+AD33</f>
        <v>100</v>
      </c>
      <c r="D33" s="59">
        <f>I33+K33+M33+O33+Q33+S33+U33+W33+Y33+AA33+AC33+AE33</f>
        <v>100</v>
      </c>
      <c r="E33" s="59">
        <f>I33+K33+M33+O33+Q33+S33+U33+W33+Y33+AA33+AC33+AE33</f>
        <v>100</v>
      </c>
      <c r="F33" s="62">
        <f>E33/B33*100</f>
        <v>100</v>
      </c>
      <c r="G33" s="62">
        <f>_xlfn.IFERROR(E33/C33*100,0)</f>
        <v>100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100</v>
      </c>
      <c r="AC33" s="59">
        <v>70</v>
      </c>
      <c r="AD33" s="59">
        <v>0</v>
      </c>
      <c r="AE33" s="97">
        <v>30</v>
      </c>
      <c r="AF33" s="170"/>
      <c r="AG33" s="132">
        <f t="shared" si="1"/>
        <v>100</v>
      </c>
      <c r="AH33" s="132">
        <f t="shared" si="2"/>
        <v>0</v>
      </c>
      <c r="AI33" s="132">
        <f t="shared" si="3"/>
        <v>0</v>
      </c>
    </row>
    <row r="34" spans="1:35" s="1" customFormat="1" ht="46.5" customHeight="1">
      <c r="A34" s="89" t="s">
        <v>69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68"/>
      <c r="AG34" s="132">
        <f t="shared" si="1"/>
        <v>0</v>
      </c>
      <c r="AH34" s="132">
        <f t="shared" si="2"/>
        <v>0</v>
      </c>
      <c r="AI34" s="132">
        <f t="shared" si="3"/>
        <v>0</v>
      </c>
    </row>
    <row r="35" spans="1:35" s="1" customFormat="1" ht="15.75">
      <c r="A35" s="94" t="s">
        <v>22</v>
      </c>
      <c r="B35" s="74">
        <f>B36</f>
        <v>0</v>
      </c>
      <c r="C35" s="74">
        <f>C36</f>
        <v>0</v>
      </c>
      <c r="D35" s="74">
        <f>D36</f>
        <v>0</v>
      </c>
      <c r="E35" s="74">
        <f>E36</f>
        <v>0</v>
      </c>
      <c r="F35" s="96">
        <v>0</v>
      </c>
      <c r="G35" s="74">
        <f>_xlfn.IFERROR(E35/C35*100,0)</f>
        <v>0</v>
      </c>
      <c r="H35" s="74">
        <f>H36</f>
        <v>0</v>
      </c>
      <c r="I35" s="74">
        <f aca="true" t="shared" si="18" ref="I35:AE35">I36</f>
        <v>0</v>
      </c>
      <c r="J35" s="74">
        <f t="shared" si="18"/>
        <v>0</v>
      </c>
      <c r="K35" s="74">
        <f t="shared" si="18"/>
        <v>0</v>
      </c>
      <c r="L35" s="74">
        <f t="shared" si="18"/>
        <v>0</v>
      </c>
      <c r="M35" s="74">
        <f t="shared" si="18"/>
        <v>0</v>
      </c>
      <c r="N35" s="74">
        <f t="shared" si="18"/>
        <v>0</v>
      </c>
      <c r="O35" s="74">
        <f t="shared" si="18"/>
        <v>0</v>
      </c>
      <c r="P35" s="74">
        <f t="shared" si="18"/>
        <v>0</v>
      </c>
      <c r="Q35" s="74">
        <f t="shared" si="18"/>
        <v>0</v>
      </c>
      <c r="R35" s="74">
        <f t="shared" si="18"/>
        <v>0</v>
      </c>
      <c r="S35" s="74">
        <f t="shared" si="18"/>
        <v>0</v>
      </c>
      <c r="T35" s="74">
        <f t="shared" si="18"/>
        <v>0</v>
      </c>
      <c r="U35" s="74">
        <f t="shared" si="18"/>
        <v>0</v>
      </c>
      <c r="V35" s="74">
        <f t="shared" si="18"/>
        <v>0</v>
      </c>
      <c r="W35" s="74">
        <f t="shared" si="18"/>
        <v>0</v>
      </c>
      <c r="X35" s="74">
        <f t="shared" si="18"/>
        <v>0</v>
      </c>
      <c r="Y35" s="74">
        <f t="shared" si="18"/>
        <v>0</v>
      </c>
      <c r="Z35" s="74">
        <f t="shared" si="18"/>
        <v>0</v>
      </c>
      <c r="AA35" s="74">
        <f t="shared" si="18"/>
        <v>0</v>
      </c>
      <c r="AB35" s="74">
        <f t="shared" si="18"/>
        <v>0</v>
      </c>
      <c r="AC35" s="74">
        <f t="shared" si="18"/>
        <v>0</v>
      </c>
      <c r="AD35" s="74">
        <f t="shared" si="18"/>
        <v>0</v>
      </c>
      <c r="AE35" s="74">
        <f t="shared" si="18"/>
        <v>0</v>
      </c>
      <c r="AF35" s="184"/>
      <c r="AG35" s="132">
        <f t="shared" si="1"/>
        <v>0</v>
      </c>
      <c r="AH35" s="132">
        <f t="shared" si="2"/>
        <v>0</v>
      </c>
      <c r="AI35" s="132">
        <f t="shared" si="3"/>
        <v>0</v>
      </c>
    </row>
    <row r="36" spans="1:35" s="1" customFormat="1" ht="15.75">
      <c r="A36" s="87" t="s">
        <v>19</v>
      </c>
      <c r="B36" s="62">
        <f>H36+J36+L36+N36+P36+R36+T36+V36+X36+Z36+AB36+AD36</f>
        <v>0</v>
      </c>
      <c r="C36" s="59">
        <f>H36+J36+L36+N36+P36+R36+T36+V36+X36+Z36+AB36+AD36</f>
        <v>0</v>
      </c>
      <c r="D36" s="59">
        <f>I36+K36+M36+O36+Q36+S36+U36+W36+Y36+AA36+AC36+AE36</f>
        <v>0</v>
      </c>
      <c r="E36" s="59">
        <f>I36+K36+M36+O36+Q36+S36+U36+W36+Y36+AA36+AC36+AE36</f>
        <v>0</v>
      </c>
      <c r="F36" s="62">
        <v>0</v>
      </c>
      <c r="G36" s="62">
        <f>_xlfn.IFERROR(E36/C36*100,0)</f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170"/>
      <c r="AG36" s="132">
        <f t="shared" si="1"/>
        <v>0</v>
      </c>
      <c r="AH36" s="132">
        <f t="shared" si="2"/>
        <v>0</v>
      </c>
      <c r="AI36" s="132">
        <f t="shared" si="3"/>
        <v>0</v>
      </c>
    </row>
    <row r="37" spans="1:35" s="1" customFormat="1" ht="126">
      <c r="A37" s="87" t="s">
        <v>70</v>
      </c>
      <c r="B37" s="62"/>
      <c r="C37" s="59"/>
      <c r="D37" s="59"/>
      <c r="E37" s="59"/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152" t="s">
        <v>150</v>
      </c>
      <c r="AG37" s="132">
        <f t="shared" si="1"/>
        <v>0</v>
      </c>
      <c r="AH37" s="132">
        <f t="shared" si="2"/>
        <v>0</v>
      </c>
      <c r="AI37" s="132">
        <f t="shared" si="3"/>
        <v>0</v>
      </c>
    </row>
    <row r="38" spans="1:35" s="1" customFormat="1" ht="15.75">
      <c r="A38" s="94" t="s">
        <v>22</v>
      </c>
      <c r="B38" s="74">
        <f>B39</f>
        <v>83.1</v>
      </c>
      <c r="C38" s="74">
        <f>C39</f>
        <v>83.1</v>
      </c>
      <c r="D38" s="74">
        <f>D39</f>
        <v>83.1</v>
      </c>
      <c r="E38" s="74">
        <f>I38+K38+M38+O38+Q38+S38+U38+W38+Y38+AA38+AC38+AE38</f>
        <v>83.1</v>
      </c>
      <c r="F38" s="74">
        <f>E38/B38*100</f>
        <v>100</v>
      </c>
      <c r="G38" s="74">
        <f>E38/C38*100</f>
        <v>100</v>
      </c>
      <c r="H38" s="95">
        <f>H39</f>
        <v>0</v>
      </c>
      <c r="I38" s="95">
        <f aca="true" t="shared" si="19" ref="I38:AE38">I39</f>
        <v>0</v>
      </c>
      <c r="J38" s="95">
        <f t="shared" si="19"/>
        <v>0</v>
      </c>
      <c r="K38" s="95">
        <f t="shared" si="19"/>
        <v>0</v>
      </c>
      <c r="L38" s="95">
        <f t="shared" si="19"/>
        <v>0</v>
      </c>
      <c r="M38" s="95">
        <f t="shared" si="19"/>
        <v>0</v>
      </c>
      <c r="N38" s="95">
        <f t="shared" si="19"/>
        <v>0</v>
      </c>
      <c r="O38" s="95">
        <f t="shared" si="19"/>
        <v>0</v>
      </c>
      <c r="P38" s="95">
        <f t="shared" si="19"/>
        <v>0</v>
      </c>
      <c r="Q38" s="95">
        <f t="shared" si="19"/>
        <v>0</v>
      </c>
      <c r="R38" s="95">
        <f t="shared" si="19"/>
        <v>0</v>
      </c>
      <c r="S38" s="95">
        <f t="shared" si="19"/>
        <v>0</v>
      </c>
      <c r="T38" s="95">
        <f t="shared" si="19"/>
        <v>0</v>
      </c>
      <c r="U38" s="95">
        <f t="shared" si="19"/>
        <v>0</v>
      </c>
      <c r="V38" s="95">
        <f t="shared" si="19"/>
        <v>0</v>
      </c>
      <c r="W38" s="95">
        <f t="shared" si="19"/>
        <v>0</v>
      </c>
      <c r="X38" s="95">
        <f t="shared" si="19"/>
        <v>0</v>
      </c>
      <c r="Y38" s="95">
        <f t="shared" si="19"/>
        <v>0</v>
      </c>
      <c r="Z38" s="95">
        <f t="shared" si="19"/>
        <v>0</v>
      </c>
      <c r="AA38" s="95">
        <f t="shared" si="19"/>
        <v>0</v>
      </c>
      <c r="AB38" s="95">
        <f t="shared" si="19"/>
        <v>83.1</v>
      </c>
      <c r="AC38" s="95">
        <f t="shared" si="19"/>
        <v>0</v>
      </c>
      <c r="AD38" s="95">
        <f t="shared" si="19"/>
        <v>0</v>
      </c>
      <c r="AE38" s="95">
        <f t="shared" si="19"/>
        <v>83.1</v>
      </c>
      <c r="AF38" s="136"/>
      <c r="AG38" s="132">
        <f t="shared" si="1"/>
        <v>83.1</v>
      </c>
      <c r="AH38" s="132">
        <f t="shared" si="2"/>
        <v>0</v>
      </c>
      <c r="AI38" s="132">
        <f t="shared" si="3"/>
        <v>0</v>
      </c>
    </row>
    <row r="39" spans="1:35" s="1" customFormat="1" ht="15.75">
      <c r="A39" s="87" t="s">
        <v>19</v>
      </c>
      <c r="B39" s="62">
        <f>H39+J39+L39+N39+P39+R39+T39+V39+X39+Z39+AB39+AD39</f>
        <v>83.1</v>
      </c>
      <c r="C39" s="59">
        <f>H39+J39+L39+N39+P39+R39+T39+V39+X39+Z39+AB39+AD39</f>
        <v>83.1</v>
      </c>
      <c r="D39" s="59">
        <f>I39+K39+M39+O39+Q39+S39+U39+W39+Y39+AA39+AC39+AE39</f>
        <v>83.1</v>
      </c>
      <c r="E39" s="59">
        <f>I39+K39+M39+O39+Q39+S39+U39+W39+Y39+AA39+AC39+AE39</f>
        <v>83.1</v>
      </c>
      <c r="F39" s="62">
        <f>E39/B39*100</f>
        <v>100</v>
      </c>
      <c r="G39" s="62">
        <f>E39/C39*100</f>
        <v>100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83.1</v>
      </c>
      <c r="AC39" s="59">
        <v>0</v>
      </c>
      <c r="AD39" s="59">
        <v>0</v>
      </c>
      <c r="AE39" s="59">
        <v>83.1</v>
      </c>
      <c r="AF39" s="136"/>
      <c r="AG39" s="132">
        <f t="shared" si="1"/>
        <v>83.1</v>
      </c>
      <c r="AH39" s="132">
        <f t="shared" si="2"/>
        <v>0</v>
      </c>
      <c r="AI39" s="132">
        <f t="shared" si="3"/>
        <v>0</v>
      </c>
    </row>
    <row r="40" spans="1:35" s="28" customFormat="1" ht="63">
      <c r="A40" s="80" t="s">
        <v>111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9"/>
      <c r="AG40" s="132">
        <f t="shared" si="1"/>
        <v>0</v>
      </c>
      <c r="AH40" s="132">
        <f t="shared" si="2"/>
        <v>0</v>
      </c>
      <c r="AI40" s="132">
        <f t="shared" si="3"/>
        <v>0</v>
      </c>
    </row>
    <row r="41" spans="1:35" s="1" customFormat="1" ht="15.75">
      <c r="A41" s="94" t="s">
        <v>22</v>
      </c>
      <c r="B41" s="74">
        <f>B42+B43</f>
        <v>9060.5</v>
      </c>
      <c r="C41" s="74">
        <f>C42+C43</f>
        <v>9060.50134</v>
      </c>
      <c r="D41" s="74">
        <f>D42+D43</f>
        <v>8810.87506</v>
      </c>
      <c r="E41" s="74">
        <f>E42+E43</f>
        <v>8810.87506</v>
      </c>
      <c r="F41" s="96">
        <f>E41/B41*100</f>
        <v>97.24490988356051</v>
      </c>
      <c r="G41" s="74">
        <f>_xlfn.IFERROR(E41/C41*100,0)</f>
        <v>97.24489550155509</v>
      </c>
      <c r="H41" s="74">
        <f>H42+H43</f>
        <v>0</v>
      </c>
      <c r="I41" s="74">
        <f aca="true" t="shared" si="20" ref="I41:AE41">I42+I43</f>
        <v>0</v>
      </c>
      <c r="J41" s="74">
        <f t="shared" si="20"/>
        <v>0</v>
      </c>
      <c r="K41" s="74">
        <f t="shared" si="20"/>
        <v>0</v>
      </c>
      <c r="L41" s="74">
        <f t="shared" si="20"/>
        <v>0</v>
      </c>
      <c r="M41" s="74">
        <f t="shared" si="20"/>
        <v>0</v>
      </c>
      <c r="N41" s="74">
        <f t="shared" si="20"/>
        <v>0</v>
      </c>
      <c r="O41" s="74">
        <f t="shared" si="20"/>
        <v>0</v>
      </c>
      <c r="P41" s="74">
        <f t="shared" si="20"/>
        <v>0</v>
      </c>
      <c r="Q41" s="74">
        <f t="shared" si="20"/>
        <v>0</v>
      </c>
      <c r="R41" s="74">
        <f t="shared" si="20"/>
        <v>2947.59576</v>
      </c>
      <c r="S41" s="74">
        <f t="shared" si="20"/>
        <v>2947.59576</v>
      </c>
      <c r="T41" s="74">
        <f t="shared" si="20"/>
        <v>1714.76535</v>
      </c>
      <c r="U41" s="74">
        <f t="shared" si="20"/>
        <v>0</v>
      </c>
      <c r="V41" s="74">
        <f t="shared" si="20"/>
        <v>0</v>
      </c>
      <c r="W41" s="74">
        <f t="shared" si="20"/>
        <v>1307.53</v>
      </c>
      <c r="X41" s="74">
        <f t="shared" si="20"/>
        <v>4148.52134</v>
      </c>
      <c r="Y41" s="74">
        <f t="shared" si="20"/>
        <v>4555.7493</v>
      </c>
      <c r="Z41" s="74">
        <f t="shared" si="20"/>
        <v>0.08</v>
      </c>
      <c r="AA41" s="74">
        <f t="shared" si="20"/>
        <v>0</v>
      </c>
      <c r="AB41" s="74">
        <f t="shared" si="20"/>
        <v>0</v>
      </c>
      <c r="AC41" s="74">
        <f t="shared" si="20"/>
        <v>0</v>
      </c>
      <c r="AD41" s="74">
        <f t="shared" si="20"/>
        <v>249.53889</v>
      </c>
      <c r="AE41" s="74">
        <f t="shared" si="20"/>
        <v>0</v>
      </c>
      <c r="AF41" s="80"/>
      <c r="AG41" s="132">
        <f t="shared" si="1"/>
        <v>9060.50134</v>
      </c>
      <c r="AH41" s="132">
        <f t="shared" si="2"/>
        <v>4662.36111</v>
      </c>
      <c r="AI41" s="132">
        <f t="shared" si="3"/>
        <v>4255.12576</v>
      </c>
    </row>
    <row r="42" spans="1:35" s="1" customFormat="1" ht="15.75">
      <c r="A42" s="94" t="s">
        <v>20</v>
      </c>
      <c r="B42" s="62">
        <f aca="true" t="shared" si="21" ref="B42:E43">B46+B50</f>
        <v>3929.5</v>
      </c>
      <c r="C42" s="62">
        <f t="shared" si="21"/>
        <v>3929.5</v>
      </c>
      <c r="D42" s="62">
        <f t="shared" si="21"/>
        <v>3721.42661</v>
      </c>
      <c r="E42" s="62">
        <f t="shared" si="21"/>
        <v>3721.42661</v>
      </c>
      <c r="F42" s="98">
        <f>E42/B42*100</f>
        <v>94.70483802010435</v>
      </c>
      <c r="G42" s="62">
        <f>_xlfn.IFERROR(E42/C42*100,0)</f>
        <v>94.70483802010435</v>
      </c>
      <c r="H42" s="59">
        <f>H46+H50</f>
        <v>0</v>
      </c>
      <c r="I42" s="59">
        <f aca="true" t="shared" si="22" ref="I42:AE42">I46+I50</f>
        <v>0</v>
      </c>
      <c r="J42" s="59">
        <f t="shared" si="22"/>
        <v>0</v>
      </c>
      <c r="K42" s="59">
        <f t="shared" si="22"/>
        <v>0</v>
      </c>
      <c r="L42" s="59">
        <f t="shared" si="22"/>
        <v>0</v>
      </c>
      <c r="M42" s="59">
        <f t="shared" si="22"/>
        <v>0</v>
      </c>
      <c r="N42" s="59">
        <f t="shared" si="22"/>
        <v>0</v>
      </c>
      <c r="O42" s="59">
        <f t="shared" si="22"/>
        <v>0</v>
      </c>
      <c r="P42" s="59">
        <f t="shared" si="22"/>
        <v>0</v>
      </c>
      <c r="Q42" s="59">
        <f t="shared" si="22"/>
        <v>0</v>
      </c>
      <c r="R42" s="59">
        <f t="shared" si="22"/>
        <v>2358.07661</v>
      </c>
      <c r="S42" s="59">
        <f t="shared" si="22"/>
        <v>2358.07661</v>
      </c>
      <c r="T42" s="59">
        <f t="shared" si="22"/>
        <v>1363.35739</v>
      </c>
      <c r="U42" s="59">
        <f t="shared" si="22"/>
        <v>0</v>
      </c>
      <c r="V42" s="59">
        <f t="shared" si="22"/>
        <v>0</v>
      </c>
      <c r="W42" s="59">
        <f t="shared" si="22"/>
        <v>1056.23</v>
      </c>
      <c r="X42" s="59">
        <f t="shared" si="22"/>
        <v>0</v>
      </c>
      <c r="Y42" s="59">
        <f t="shared" si="22"/>
        <v>307.12</v>
      </c>
      <c r="Z42" s="59">
        <f t="shared" si="22"/>
        <v>0</v>
      </c>
      <c r="AA42" s="59">
        <f t="shared" si="22"/>
        <v>0</v>
      </c>
      <c r="AB42" s="59">
        <f t="shared" si="22"/>
        <v>0</v>
      </c>
      <c r="AC42" s="59">
        <f t="shared" si="22"/>
        <v>0</v>
      </c>
      <c r="AD42" s="59">
        <f t="shared" si="22"/>
        <v>208.066</v>
      </c>
      <c r="AE42" s="59">
        <f t="shared" si="22"/>
        <v>0</v>
      </c>
      <c r="AF42" s="80"/>
      <c r="AG42" s="132">
        <f t="shared" si="1"/>
        <v>3929.5</v>
      </c>
      <c r="AH42" s="132">
        <f t="shared" si="2"/>
        <v>3721.434</v>
      </c>
      <c r="AI42" s="132">
        <f t="shared" si="3"/>
        <v>3414.30661</v>
      </c>
    </row>
    <row r="43" spans="1:35" s="1" customFormat="1" ht="15.75">
      <c r="A43" s="94" t="s">
        <v>19</v>
      </c>
      <c r="B43" s="62">
        <f t="shared" si="21"/>
        <v>5131</v>
      </c>
      <c r="C43" s="62">
        <f t="shared" si="21"/>
        <v>5131.001340000001</v>
      </c>
      <c r="D43" s="62">
        <f t="shared" si="21"/>
        <v>5089.448450000001</v>
      </c>
      <c r="E43" s="62">
        <f t="shared" si="21"/>
        <v>5089.448450000001</v>
      </c>
      <c r="F43" s="98">
        <f>E43/B43*100</f>
        <v>99.19018612356267</v>
      </c>
      <c r="G43" s="62">
        <f>_xlfn.IFERROR(E43/C43*100,0)</f>
        <v>99.19016021929163</v>
      </c>
      <c r="H43" s="59">
        <f>H47+H51</f>
        <v>0</v>
      </c>
      <c r="I43" s="59">
        <f aca="true" t="shared" si="23" ref="I43:AE43">I47+I51</f>
        <v>0</v>
      </c>
      <c r="J43" s="59">
        <f t="shared" si="23"/>
        <v>0</v>
      </c>
      <c r="K43" s="59">
        <f t="shared" si="23"/>
        <v>0</v>
      </c>
      <c r="L43" s="59">
        <f t="shared" si="23"/>
        <v>0</v>
      </c>
      <c r="M43" s="59">
        <f t="shared" si="23"/>
        <v>0</v>
      </c>
      <c r="N43" s="59">
        <f t="shared" si="23"/>
        <v>0</v>
      </c>
      <c r="O43" s="59">
        <f t="shared" si="23"/>
        <v>0</v>
      </c>
      <c r="P43" s="59">
        <f t="shared" si="23"/>
        <v>0</v>
      </c>
      <c r="Q43" s="59">
        <f t="shared" si="23"/>
        <v>0</v>
      </c>
      <c r="R43" s="59">
        <f t="shared" si="23"/>
        <v>589.51915</v>
      </c>
      <c r="S43" s="59">
        <f t="shared" si="23"/>
        <v>589.51915</v>
      </c>
      <c r="T43" s="59">
        <f t="shared" si="23"/>
        <v>351.40796</v>
      </c>
      <c r="U43" s="59">
        <f t="shared" si="23"/>
        <v>0</v>
      </c>
      <c r="V43" s="59">
        <f t="shared" si="23"/>
        <v>0</v>
      </c>
      <c r="W43" s="59">
        <f t="shared" si="23"/>
        <v>251.3</v>
      </c>
      <c r="X43" s="59">
        <f t="shared" si="23"/>
        <v>4148.52134</v>
      </c>
      <c r="Y43" s="59">
        <f t="shared" si="23"/>
        <v>4248.6293000000005</v>
      </c>
      <c r="Z43" s="59">
        <f t="shared" si="23"/>
        <v>0.08</v>
      </c>
      <c r="AA43" s="59">
        <f t="shared" si="23"/>
        <v>0</v>
      </c>
      <c r="AB43" s="59">
        <f t="shared" si="23"/>
        <v>0</v>
      </c>
      <c r="AC43" s="59">
        <f t="shared" si="23"/>
        <v>0</v>
      </c>
      <c r="AD43" s="59">
        <f t="shared" si="23"/>
        <v>41.47289</v>
      </c>
      <c r="AE43" s="59">
        <f t="shared" si="23"/>
        <v>0</v>
      </c>
      <c r="AF43" s="80"/>
      <c r="AG43" s="132">
        <f t="shared" si="1"/>
        <v>5131.00134</v>
      </c>
      <c r="AH43" s="132">
        <f t="shared" si="2"/>
        <v>940.92711</v>
      </c>
      <c r="AI43" s="132">
        <f t="shared" si="3"/>
        <v>840.81915</v>
      </c>
    </row>
    <row r="44" spans="1:35" s="1" customFormat="1" ht="283.5">
      <c r="A44" s="87" t="s">
        <v>99</v>
      </c>
      <c r="B44" s="62"/>
      <c r="C44" s="59"/>
      <c r="D44" s="59"/>
      <c r="E44" s="59"/>
      <c r="F44" s="98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89" t="s">
        <v>146</v>
      </c>
      <c r="AG44" s="132">
        <f t="shared" si="1"/>
        <v>0</v>
      </c>
      <c r="AH44" s="132">
        <f t="shared" si="2"/>
        <v>0</v>
      </c>
      <c r="AI44" s="132">
        <f t="shared" si="3"/>
        <v>0</v>
      </c>
    </row>
    <row r="45" spans="1:35" s="1" customFormat="1" ht="15.75">
      <c r="A45" s="94" t="s">
        <v>22</v>
      </c>
      <c r="B45" s="74">
        <f>B46+B47</f>
        <v>1580.4</v>
      </c>
      <c r="C45" s="95">
        <f>C46+C47</f>
        <v>1580.4</v>
      </c>
      <c r="D45" s="95">
        <f>D46+D47</f>
        <v>1330.85711</v>
      </c>
      <c r="E45" s="95">
        <f>E46+E47</f>
        <v>1330.85711</v>
      </c>
      <c r="F45" s="96">
        <f>E45/B45*100</f>
        <v>84.2101436345229</v>
      </c>
      <c r="G45" s="74">
        <f>E45/C45*100</f>
        <v>84.2101436345229</v>
      </c>
      <c r="H45" s="95">
        <f>H46+H47</f>
        <v>0</v>
      </c>
      <c r="I45" s="95">
        <f aca="true" t="shared" si="24" ref="I45:AE45">I46+I47</f>
        <v>0</v>
      </c>
      <c r="J45" s="95">
        <f t="shared" si="24"/>
        <v>0</v>
      </c>
      <c r="K45" s="95">
        <f t="shared" si="24"/>
        <v>0</v>
      </c>
      <c r="L45" s="95">
        <f t="shared" si="24"/>
        <v>0</v>
      </c>
      <c r="M45" s="95">
        <f t="shared" si="24"/>
        <v>0</v>
      </c>
      <c r="N45" s="95">
        <f t="shared" si="24"/>
        <v>0</v>
      </c>
      <c r="O45" s="95">
        <f t="shared" si="24"/>
        <v>0</v>
      </c>
      <c r="P45" s="95">
        <f t="shared" si="24"/>
        <v>0</v>
      </c>
      <c r="Q45" s="95">
        <f t="shared" si="24"/>
        <v>0</v>
      </c>
      <c r="R45" s="95">
        <f>R46+R47</f>
        <v>0</v>
      </c>
      <c r="S45" s="95">
        <v>0</v>
      </c>
      <c r="T45" s="95">
        <f t="shared" si="24"/>
        <v>1330.8611099999998</v>
      </c>
      <c r="U45" s="95">
        <f t="shared" si="24"/>
        <v>0</v>
      </c>
      <c r="V45" s="95">
        <f t="shared" si="24"/>
        <v>0</v>
      </c>
      <c r="W45" s="95">
        <f t="shared" si="24"/>
        <v>1307.53</v>
      </c>
      <c r="X45" s="95">
        <f t="shared" si="24"/>
        <v>0</v>
      </c>
      <c r="Y45" s="95">
        <f t="shared" si="24"/>
        <v>23.32711</v>
      </c>
      <c r="Z45" s="95">
        <f t="shared" si="24"/>
        <v>0</v>
      </c>
      <c r="AA45" s="95">
        <f t="shared" si="24"/>
        <v>0</v>
      </c>
      <c r="AB45" s="95">
        <f t="shared" si="24"/>
        <v>0</v>
      </c>
      <c r="AC45" s="95">
        <f t="shared" si="24"/>
        <v>0</v>
      </c>
      <c r="AD45" s="95">
        <f t="shared" si="24"/>
        <v>249.53889</v>
      </c>
      <c r="AE45" s="95">
        <f t="shared" si="24"/>
        <v>0</v>
      </c>
      <c r="AF45" s="80"/>
      <c r="AG45" s="132">
        <f t="shared" si="1"/>
        <v>1580.3999999999999</v>
      </c>
      <c r="AH45" s="132">
        <f t="shared" si="2"/>
        <v>1330.8611099999998</v>
      </c>
      <c r="AI45" s="132">
        <f t="shared" si="3"/>
        <v>1307.53</v>
      </c>
    </row>
    <row r="46" spans="1:35" s="1" customFormat="1" ht="15.75">
      <c r="A46" s="87" t="s">
        <v>20</v>
      </c>
      <c r="B46" s="62">
        <v>1264.3</v>
      </c>
      <c r="C46" s="59">
        <f>H46+J46+L46+N46+P46+R46+T46+V46+X46+Z46+AB46+AD46</f>
        <v>1264.3</v>
      </c>
      <c r="D46" s="59">
        <f>I46+K46+M46+O46+Q46+S46+U46+W46+Y46+AA46+AC46+AE46</f>
        <v>1056.23</v>
      </c>
      <c r="E46" s="59">
        <f>I46+K46+M46+O46+Q46+S46+U46+W46+Y46+AA46+AC46+AE46</f>
        <v>1056.23</v>
      </c>
      <c r="F46" s="98">
        <f>E46/B46*100</f>
        <v>83.54267183421656</v>
      </c>
      <c r="G46" s="62">
        <f>E46/C46*100</f>
        <v>83.54267183421656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1056.234</v>
      </c>
      <c r="U46" s="59">
        <v>0</v>
      </c>
      <c r="V46" s="59">
        <v>0</v>
      </c>
      <c r="W46" s="59">
        <v>1056.23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208.066</v>
      </c>
      <c r="AE46" s="59">
        <v>0</v>
      </c>
      <c r="AF46" s="80"/>
      <c r="AG46" s="132">
        <f t="shared" si="1"/>
        <v>1264.3</v>
      </c>
      <c r="AH46" s="132">
        <f t="shared" si="2"/>
        <v>1056.234</v>
      </c>
      <c r="AI46" s="132">
        <f t="shared" si="3"/>
        <v>1056.23</v>
      </c>
    </row>
    <row r="47" spans="1:35" s="1" customFormat="1" ht="15.75">
      <c r="A47" s="87" t="s">
        <v>19</v>
      </c>
      <c r="B47" s="62">
        <v>316.1</v>
      </c>
      <c r="C47" s="59">
        <f>H47+J47+L47+N47+P47+R47+T47+V47+X47+Z47+AB47+AD47</f>
        <v>316.1</v>
      </c>
      <c r="D47" s="59">
        <f>I47+K47+M47+O47+Q47+S47+U47+W47+Y47+AA47+AC47+AE47</f>
        <v>274.62711</v>
      </c>
      <c r="E47" s="59">
        <f>I47+K47+M47+O47+Q47+S47+U47+W47+Y47+AA47+AC47+AE47</f>
        <v>274.62711</v>
      </c>
      <c r="F47" s="98">
        <f>E47/B47*100</f>
        <v>86.8798196773173</v>
      </c>
      <c r="G47" s="62">
        <f>E47/C47*100</f>
        <v>86.8798196773173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274.62711</v>
      </c>
      <c r="U47" s="59">
        <v>0</v>
      </c>
      <c r="V47" s="59">
        <v>0</v>
      </c>
      <c r="W47" s="59">
        <v>251.3</v>
      </c>
      <c r="X47" s="59">
        <v>0</v>
      </c>
      <c r="Y47" s="59">
        <v>23.32711</v>
      </c>
      <c r="Z47" s="59">
        <v>0</v>
      </c>
      <c r="AA47" s="59">
        <v>0</v>
      </c>
      <c r="AB47" s="59">
        <v>0</v>
      </c>
      <c r="AC47" s="59">
        <v>0</v>
      </c>
      <c r="AD47" s="59">
        <v>41.47289</v>
      </c>
      <c r="AE47" s="59">
        <v>0</v>
      </c>
      <c r="AF47" s="80"/>
      <c r="AG47" s="132">
        <f t="shared" si="1"/>
        <v>316.1</v>
      </c>
      <c r="AH47" s="132">
        <f t="shared" si="2"/>
        <v>274.62711</v>
      </c>
      <c r="AI47" s="132">
        <f t="shared" si="3"/>
        <v>251.3</v>
      </c>
    </row>
    <row r="48" spans="1:35" s="1" customFormat="1" ht="110.25" customHeight="1">
      <c r="A48" s="87" t="s">
        <v>100</v>
      </c>
      <c r="B48" s="62"/>
      <c r="C48" s="59"/>
      <c r="D48" s="59"/>
      <c r="E48" s="59"/>
      <c r="F48" s="98"/>
      <c r="G48" s="62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89" t="s">
        <v>147</v>
      </c>
      <c r="AG48" s="132">
        <f t="shared" si="1"/>
        <v>0</v>
      </c>
      <c r="AH48" s="132">
        <f t="shared" si="2"/>
        <v>0</v>
      </c>
      <c r="AI48" s="132">
        <f t="shared" si="3"/>
        <v>0</v>
      </c>
    </row>
    <row r="49" spans="1:35" s="1" customFormat="1" ht="15.75">
      <c r="A49" s="94" t="s">
        <v>22</v>
      </c>
      <c r="B49" s="74">
        <f>B50+B51</f>
        <v>7480.099999999999</v>
      </c>
      <c r="C49" s="95">
        <f>C50+C51</f>
        <v>7480.10134</v>
      </c>
      <c r="D49" s="95">
        <f>D50+D51</f>
        <v>7480.01795</v>
      </c>
      <c r="E49" s="95">
        <f>E50+E51</f>
        <v>7480.01795</v>
      </c>
      <c r="F49" s="96">
        <f>E49/B49*100</f>
        <v>99.9989030895309</v>
      </c>
      <c r="G49" s="74">
        <f>E49/C49*100</f>
        <v>99.9988851755316</v>
      </c>
      <c r="H49" s="95">
        <f>H50+H51</f>
        <v>0</v>
      </c>
      <c r="I49" s="95">
        <f aca="true" t="shared" si="25" ref="I49:AE49">I50+I51</f>
        <v>0</v>
      </c>
      <c r="J49" s="95">
        <f t="shared" si="25"/>
        <v>0</v>
      </c>
      <c r="K49" s="95">
        <f t="shared" si="25"/>
        <v>0</v>
      </c>
      <c r="L49" s="95">
        <f t="shared" si="25"/>
        <v>0</v>
      </c>
      <c r="M49" s="95">
        <f t="shared" si="25"/>
        <v>0</v>
      </c>
      <c r="N49" s="95">
        <f t="shared" si="25"/>
        <v>0</v>
      </c>
      <c r="O49" s="95">
        <f t="shared" si="25"/>
        <v>0</v>
      </c>
      <c r="P49" s="95">
        <f t="shared" si="25"/>
        <v>0</v>
      </c>
      <c r="Q49" s="95">
        <f t="shared" si="25"/>
        <v>0</v>
      </c>
      <c r="R49" s="95">
        <f t="shared" si="25"/>
        <v>2947.59576</v>
      </c>
      <c r="S49" s="95">
        <f t="shared" si="25"/>
        <v>2947.59576</v>
      </c>
      <c r="T49" s="95">
        <f t="shared" si="25"/>
        <v>383.90423999999996</v>
      </c>
      <c r="U49" s="95">
        <f t="shared" si="25"/>
        <v>0</v>
      </c>
      <c r="V49" s="95">
        <f t="shared" si="25"/>
        <v>0</v>
      </c>
      <c r="W49" s="95">
        <f t="shared" si="25"/>
        <v>0</v>
      </c>
      <c r="X49" s="95">
        <f t="shared" si="25"/>
        <v>4148.52134</v>
      </c>
      <c r="Y49" s="95">
        <f t="shared" si="25"/>
        <v>4532.42219</v>
      </c>
      <c r="Z49" s="95">
        <f t="shared" si="25"/>
        <v>0.08</v>
      </c>
      <c r="AA49" s="95">
        <f t="shared" si="25"/>
        <v>0</v>
      </c>
      <c r="AB49" s="95">
        <f t="shared" si="25"/>
        <v>0</v>
      </c>
      <c r="AC49" s="95">
        <f t="shared" si="25"/>
        <v>0</v>
      </c>
      <c r="AD49" s="95">
        <f t="shared" si="25"/>
        <v>0</v>
      </c>
      <c r="AE49" s="95">
        <f t="shared" si="25"/>
        <v>0</v>
      </c>
      <c r="AF49" s="89"/>
      <c r="AG49" s="132">
        <f t="shared" si="1"/>
        <v>7480.10134</v>
      </c>
      <c r="AH49" s="132">
        <f t="shared" si="2"/>
        <v>3331.5</v>
      </c>
      <c r="AI49" s="132">
        <f t="shared" si="3"/>
        <v>2947.59576</v>
      </c>
    </row>
    <row r="50" spans="1:35" s="1" customFormat="1" ht="15.75">
      <c r="A50" s="87" t="s">
        <v>20</v>
      </c>
      <c r="B50" s="62">
        <v>2665.2</v>
      </c>
      <c r="C50" s="59">
        <f>H50+J50+L50+N50+R50+P50+T50+V50+X50+Z50+AB50+AD50</f>
        <v>2665.2</v>
      </c>
      <c r="D50" s="59">
        <f>E50</f>
        <v>2665.19661</v>
      </c>
      <c r="E50" s="59">
        <f>I50+K50+M50+O50+Q50+S50+U50+W50+Y50+AA50+AC50+AE50</f>
        <v>2665.19661</v>
      </c>
      <c r="F50" s="98">
        <f>E50/B50*100</f>
        <v>99.99987280504278</v>
      </c>
      <c r="G50" s="62">
        <f>E50/C50*100</f>
        <v>99.99987280504278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2358.07661</v>
      </c>
      <c r="S50" s="59">
        <v>2358.07661</v>
      </c>
      <c r="T50" s="59">
        <v>307.12339</v>
      </c>
      <c r="U50" s="59">
        <v>0</v>
      </c>
      <c r="V50" s="59">
        <v>0</v>
      </c>
      <c r="W50" s="59">
        <v>0</v>
      </c>
      <c r="X50" s="59">
        <v>0</v>
      </c>
      <c r="Y50" s="59">
        <v>307.12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89"/>
      <c r="AG50" s="132">
        <f t="shared" si="1"/>
        <v>2665.2</v>
      </c>
      <c r="AH50" s="132">
        <f t="shared" si="2"/>
        <v>2665.2</v>
      </c>
      <c r="AI50" s="132">
        <f t="shared" si="3"/>
        <v>2358.07661</v>
      </c>
    </row>
    <row r="51" spans="1:35" s="1" customFormat="1" ht="60" customHeight="1">
      <c r="A51" s="87" t="s">
        <v>19</v>
      </c>
      <c r="B51" s="62">
        <v>4814.9</v>
      </c>
      <c r="C51" s="59">
        <f>H51+J51+L51+N511+N51+P51+R51+T51+V51+X51+Z51+AB51</f>
        <v>4814.90134</v>
      </c>
      <c r="D51" s="59">
        <f>I51+K51+M51+O51+Q51+S51+U51+W51+Y51+AA51+AC51+AE51</f>
        <v>4814.82134</v>
      </c>
      <c r="E51" s="59">
        <f>I51+K51+M51+O51+Q51+S51+U51+W51+Y51+AA51+AC51+AE51</f>
        <v>4814.82134</v>
      </c>
      <c r="F51" s="98">
        <f>E51/B51*100</f>
        <v>99.99836632121125</v>
      </c>
      <c r="G51" s="62">
        <f>E51/C51*100</f>
        <v>99.9983384913968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589.51915</v>
      </c>
      <c r="S51" s="59">
        <v>589.51915</v>
      </c>
      <c r="T51" s="59">
        <v>76.78085</v>
      </c>
      <c r="U51" s="59">
        <v>0</v>
      </c>
      <c r="V51" s="59">
        <v>0</v>
      </c>
      <c r="W51" s="59">
        <v>0</v>
      </c>
      <c r="X51" s="59">
        <v>4148.52134</v>
      </c>
      <c r="Y51" s="59">
        <v>4225.30219</v>
      </c>
      <c r="Z51" s="59">
        <v>0.08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89"/>
      <c r="AG51" s="132">
        <f t="shared" si="1"/>
        <v>4814.90134</v>
      </c>
      <c r="AH51" s="132">
        <f t="shared" si="2"/>
        <v>666.3</v>
      </c>
      <c r="AI51" s="132">
        <f t="shared" si="3"/>
        <v>589.51915</v>
      </c>
    </row>
    <row r="52" spans="1:35" s="28" customFormat="1" ht="53.25" customHeight="1">
      <c r="A52" s="80" t="s">
        <v>72</v>
      </c>
      <c r="B52" s="74">
        <f>B54+B63+B66</f>
        <v>514.6</v>
      </c>
      <c r="C52" s="74">
        <f>C54+C57+C60+C63+C66</f>
        <v>514.6</v>
      </c>
      <c r="D52" s="74">
        <f>D54+D57+D60+D63+D66</f>
        <v>511.2608</v>
      </c>
      <c r="E52" s="74">
        <f>E54+E57+E60+E63+E66</f>
        <v>511.2608</v>
      </c>
      <c r="F52" s="74">
        <f>E52/B52*100</f>
        <v>99.35110765643218</v>
      </c>
      <c r="G52" s="74">
        <f>_xlfn.IFERROR(E52/C52*100,0)</f>
        <v>99.35110765643218</v>
      </c>
      <c r="H52" s="74">
        <f>H54+H57+H60+H63+H66</f>
        <v>0</v>
      </c>
      <c r="I52" s="74">
        <f aca="true" t="shared" si="26" ref="I52:AE52">I54+I57+I60+I63+I66</f>
        <v>0</v>
      </c>
      <c r="J52" s="74">
        <f t="shared" si="26"/>
        <v>0</v>
      </c>
      <c r="K52" s="74">
        <f t="shared" si="26"/>
        <v>0</v>
      </c>
      <c r="L52" s="74">
        <f t="shared" si="26"/>
        <v>316.3</v>
      </c>
      <c r="M52" s="74">
        <f t="shared" si="26"/>
        <v>112.2</v>
      </c>
      <c r="N52" s="74">
        <f t="shared" si="26"/>
        <v>30.2</v>
      </c>
      <c r="O52" s="74">
        <f t="shared" si="26"/>
        <v>174.0608</v>
      </c>
      <c r="P52" s="74">
        <f t="shared" si="26"/>
        <v>168.1</v>
      </c>
      <c r="Q52" s="74">
        <f t="shared" si="26"/>
        <v>225</v>
      </c>
      <c r="R52" s="74">
        <f t="shared" si="26"/>
        <v>0</v>
      </c>
      <c r="S52" s="74">
        <f t="shared" si="26"/>
        <v>0</v>
      </c>
      <c r="T52" s="74">
        <f t="shared" si="26"/>
        <v>0</v>
      </c>
      <c r="U52" s="74">
        <f t="shared" si="26"/>
        <v>0</v>
      </c>
      <c r="V52" s="74">
        <f t="shared" si="26"/>
        <v>0</v>
      </c>
      <c r="W52" s="74">
        <f t="shared" si="26"/>
        <v>0</v>
      </c>
      <c r="X52" s="74">
        <f t="shared" si="26"/>
        <v>0</v>
      </c>
      <c r="Y52" s="74">
        <f t="shared" si="26"/>
        <v>0</v>
      </c>
      <c r="Z52" s="74">
        <f t="shared" si="26"/>
        <v>0</v>
      </c>
      <c r="AA52" s="74">
        <f t="shared" si="26"/>
        <v>0</v>
      </c>
      <c r="AB52" s="74">
        <f t="shared" si="26"/>
        <v>0</v>
      </c>
      <c r="AC52" s="74">
        <f t="shared" si="26"/>
        <v>0</v>
      </c>
      <c r="AD52" s="74">
        <f t="shared" si="26"/>
        <v>0</v>
      </c>
      <c r="AE52" s="74">
        <f t="shared" si="26"/>
        <v>0</v>
      </c>
      <c r="AF52" s="126"/>
      <c r="AG52" s="132">
        <f t="shared" si="1"/>
        <v>514.6</v>
      </c>
      <c r="AH52" s="132">
        <f t="shared" si="2"/>
        <v>514.6</v>
      </c>
      <c r="AI52" s="132">
        <f t="shared" si="3"/>
        <v>511.2608</v>
      </c>
    </row>
    <row r="53" spans="1:35" s="1" customFormat="1" ht="130.5" customHeight="1">
      <c r="A53" s="89" t="s">
        <v>73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1" t="s">
        <v>120</v>
      </c>
      <c r="AG53" s="132">
        <f t="shared" si="1"/>
        <v>0</v>
      </c>
      <c r="AH53" s="132">
        <f t="shared" si="2"/>
        <v>0</v>
      </c>
      <c r="AI53" s="132">
        <f t="shared" si="3"/>
        <v>0</v>
      </c>
    </row>
    <row r="54" spans="1:35" s="82" customFormat="1" ht="19.5" customHeight="1">
      <c r="A54" s="80" t="s">
        <v>22</v>
      </c>
      <c r="B54" s="74">
        <f>B55</f>
        <v>33.3</v>
      </c>
      <c r="C54" s="74">
        <f>C55</f>
        <v>33.3</v>
      </c>
      <c r="D54" s="74">
        <f>D55</f>
        <v>29.9608</v>
      </c>
      <c r="E54" s="74">
        <f>E55</f>
        <v>29.9608</v>
      </c>
      <c r="F54" s="74">
        <f>E54/B54*100</f>
        <v>89.97237237237238</v>
      </c>
      <c r="G54" s="74">
        <f>E54/C54*100</f>
        <v>89.97237237237238</v>
      </c>
      <c r="H54" s="74">
        <f>H55</f>
        <v>0</v>
      </c>
      <c r="I54" s="74">
        <f aca="true" t="shared" si="27" ref="I54:AE54">I55</f>
        <v>0</v>
      </c>
      <c r="J54" s="74">
        <f t="shared" si="27"/>
        <v>0</v>
      </c>
      <c r="K54" s="74">
        <f t="shared" si="27"/>
        <v>0</v>
      </c>
      <c r="L54" s="74">
        <f t="shared" si="27"/>
        <v>0</v>
      </c>
      <c r="M54" s="74">
        <f t="shared" si="27"/>
        <v>0</v>
      </c>
      <c r="N54" s="74">
        <v>30.2</v>
      </c>
      <c r="O54" s="74">
        <f t="shared" si="27"/>
        <v>29.9608</v>
      </c>
      <c r="P54" s="74">
        <f t="shared" si="27"/>
        <v>3.1</v>
      </c>
      <c r="Q54" s="74">
        <f t="shared" si="27"/>
        <v>0</v>
      </c>
      <c r="R54" s="74">
        <f t="shared" si="27"/>
        <v>0</v>
      </c>
      <c r="S54" s="74">
        <f t="shared" si="27"/>
        <v>0</v>
      </c>
      <c r="T54" s="74">
        <f t="shared" si="27"/>
        <v>0</v>
      </c>
      <c r="U54" s="74">
        <f t="shared" si="27"/>
        <v>0</v>
      </c>
      <c r="V54" s="74">
        <f t="shared" si="27"/>
        <v>0</v>
      </c>
      <c r="W54" s="74">
        <f t="shared" si="27"/>
        <v>0</v>
      </c>
      <c r="X54" s="74">
        <f t="shared" si="27"/>
        <v>0</v>
      </c>
      <c r="Y54" s="74">
        <f t="shared" si="27"/>
        <v>0</v>
      </c>
      <c r="Z54" s="74">
        <f t="shared" si="27"/>
        <v>0</v>
      </c>
      <c r="AA54" s="74">
        <f t="shared" si="27"/>
        <v>0</v>
      </c>
      <c r="AB54" s="74">
        <f t="shared" si="27"/>
        <v>0</v>
      </c>
      <c r="AC54" s="74">
        <f t="shared" si="27"/>
        <v>0</v>
      </c>
      <c r="AD54" s="74">
        <f t="shared" si="27"/>
        <v>0</v>
      </c>
      <c r="AE54" s="74">
        <f t="shared" si="27"/>
        <v>0</v>
      </c>
      <c r="AF54" s="74"/>
      <c r="AG54" s="132">
        <f t="shared" si="1"/>
        <v>33.3</v>
      </c>
      <c r="AH54" s="132">
        <f t="shared" si="2"/>
        <v>33.3</v>
      </c>
      <c r="AI54" s="132">
        <f t="shared" si="3"/>
        <v>29.9608</v>
      </c>
    </row>
    <row r="55" spans="1:35" s="1" customFormat="1" ht="25.5" customHeight="1">
      <c r="A55" s="87" t="s">
        <v>19</v>
      </c>
      <c r="B55" s="62">
        <f>H55+J55+L55+N55+P55+R55+T55+V55+X55+Z55+AB55+AD55</f>
        <v>33.3</v>
      </c>
      <c r="C55" s="59">
        <f>H55+J55+L55+N55+P55+R55+T55+V55+X55+Z55+AB55</f>
        <v>33.3</v>
      </c>
      <c r="D55" s="59">
        <f>I55+K55+M55+O55+Q55+S55+U55+W55+Y55+AA55+AC55+AE55</f>
        <v>29.9608</v>
      </c>
      <c r="E55" s="99">
        <f>I55+K55+M55+O55+Q55+S55+U55+W55+Y55+AA55+AC55+AE55</f>
        <v>29.9608</v>
      </c>
      <c r="F55" s="98">
        <f>E55/B55*100</f>
        <v>89.97237237237238</v>
      </c>
      <c r="G55" s="62">
        <f>_xlfn.IFERROR(E55/C55*100,0)</f>
        <v>89.97237237237238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30.2</v>
      </c>
      <c r="O55" s="59">
        <v>29.9608</v>
      </c>
      <c r="P55" s="59">
        <v>3.1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100">
        <v>0</v>
      </c>
      <c r="AF55" s="80"/>
      <c r="AG55" s="132">
        <f t="shared" si="1"/>
        <v>33.3</v>
      </c>
      <c r="AH55" s="132">
        <f t="shared" si="2"/>
        <v>33.3</v>
      </c>
      <c r="AI55" s="132">
        <f t="shared" si="3"/>
        <v>29.9608</v>
      </c>
    </row>
    <row r="56" spans="1:35" s="1" customFormat="1" ht="78" customHeight="1">
      <c r="A56" s="89" t="s">
        <v>74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1"/>
      <c r="AG56" s="132">
        <f t="shared" si="1"/>
        <v>0</v>
      </c>
      <c r="AH56" s="132">
        <f t="shared" si="2"/>
        <v>0</v>
      </c>
      <c r="AI56" s="132">
        <f t="shared" si="3"/>
        <v>0</v>
      </c>
    </row>
    <row r="57" spans="1:35" s="82" customFormat="1" ht="15.75">
      <c r="A57" s="80" t="s">
        <v>22</v>
      </c>
      <c r="B57" s="74">
        <f>B58</f>
        <v>0</v>
      </c>
      <c r="C57" s="74">
        <f>C58</f>
        <v>0</v>
      </c>
      <c r="D57" s="74">
        <f>D58</f>
        <v>0</v>
      </c>
      <c r="E57" s="74">
        <f>E58</f>
        <v>0</v>
      </c>
      <c r="F57" s="74">
        <v>0</v>
      </c>
      <c r="G57" s="74">
        <v>0</v>
      </c>
      <c r="H57" s="74">
        <f>H58</f>
        <v>0</v>
      </c>
      <c r="I57" s="74">
        <f aca="true" t="shared" si="28" ref="I57:AE57">I58</f>
        <v>0</v>
      </c>
      <c r="J57" s="74">
        <f t="shared" si="28"/>
        <v>0</v>
      </c>
      <c r="K57" s="74">
        <f t="shared" si="28"/>
        <v>0</v>
      </c>
      <c r="L57" s="74">
        <f t="shared" si="28"/>
        <v>0</v>
      </c>
      <c r="M57" s="74">
        <f t="shared" si="28"/>
        <v>0</v>
      </c>
      <c r="N57" s="74">
        <f t="shared" si="28"/>
        <v>0</v>
      </c>
      <c r="O57" s="74">
        <f t="shared" si="28"/>
        <v>0</v>
      </c>
      <c r="P57" s="74">
        <f t="shared" si="28"/>
        <v>0</v>
      </c>
      <c r="Q57" s="74">
        <f t="shared" si="28"/>
        <v>0</v>
      </c>
      <c r="R57" s="74">
        <f t="shared" si="28"/>
        <v>0</v>
      </c>
      <c r="S57" s="74">
        <f t="shared" si="28"/>
        <v>0</v>
      </c>
      <c r="T57" s="74">
        <f t="shared" si="28"/>
        <v>0</v>
      </c>
      <c r="U57" s="74">
        <f t="shared" si="28"/>
        <v>0</v>
      </c>
      <c r="V57" s="74">
        <f t="shared" si="28"/>
        <v>0</v>
      </c>
      <c r="W57" s="74">
        <f t="shared" si="28"/>
        <v>0</v>
      </c>
      <c r="X57" s="74">
        <f t="shared" si="28"/>
        <v>0</v>
      </c>
      <c r="Y57" s="74">
        <f t="shared" si="28"/>
        <v>0</v>
      </c>
      <c r="Z57" s="74">
        <f t="shared" si="28"/>
        <v>0</v>
      </c>
      <c r="AA57" s="74">
        <f t="shared" si="28"/>
        <v>0</v>
      </c>
      <c r="AB57" s="74">
        <f t="shared" si="28"/>
        <v>0</v>
      </c>
      <c r="AC57" s="74">
        <f t="shared" si="28"/>
        <v>0</v>
      </c>
      <c r="AD57" s="74">
        <f t="shared" si="28"/>
        <v>0</v>
      </c>
      <c r="AE57" s="74">
        <f t="shared" si="28"/>
        <v>0</v>
      </c>
      <c r="AF57" s="61"/>
      <c r="AG57" s="132">
        <f t="shared" si="1"/>
        <v>0</v>
      </c>
      <c r="AH57" s="132">
        <f t="shared" si="2"/>
        <v>0</v>
      </c>
      <c r="AI57" s="132">
        <f t="shared" si="3"/>
        <v>0</v>
      </c>
    </row>
    <row r="58" spans="1:35" s="1" customFormat="1" ht="24" customHeight="1">
      <c r="A58" s="87" t="s">
        <v>19</v>
      </c>
      <c r="B58" s="62">
        <f>H58+J58+L58+N58+P58+R58+T58+V58+X58+Z58+AB58+AD58</f>
        <v>0</v>
      </c>
      <c r="C58" s="59">
        <f>H58+J58+L58+N58+P58+R58+T58+V58+X58+Z58+AB58</f>
        <v>0</v>
      </c>
      <c r="D58" s="59">
        <f>I58+K58+M58+O58+Q58+S58+U58+W58+Y58+AA58</f>
        <v>0</v>
      </c>
      <c r="E58" s="59">
        <f>I58+K58+M58+O58+Q58+S58+U58+W58+Y58+AA58+AC58+AE58</f>
        <v>0</v>
      </c>
      <c r="F58" s="62">
        <v>0</v>
      </c>
      <c r="G58" s="62">
        <f>_xlfn.IFERROR(E58/C58*100,0)</f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83">
        <v>0</v>
      </c>
      <c r="AF58" s="80"/>
      <c r="AG58" s="132">
        <f t="shared" si="1"/>
        <v>0</v>
      </c>
      <c r="AH58" s="132">
        <f t="shared" si="2"/>
        <v>0</v>
      </c>
      <c r="AI58" s="132">
        <f t="shared" si="3"/>
        <v>0</v>
      </c>
    </row>
    <row r="59" spans="1:35" s="1" customFormat="1" ht="60.75" customHeight="1">
      <c r="A59" s="89" t="s">
        <v>75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1"/>
      <c r="AG59" s="132">
        <f t="shared" si="1"/>
        <v>0</v>
      </c>
      <c r="AH59" s="132">
        <f t="shared" si="2"/>
        <v>0</v>
      </c>
      <c r="AI59" s="132">
        <f t="shared" si="3"/>
        <v>0</v>
      </c>
    </row>
    <row r="60" spans="1:35" s="82" customFormat="1" ht="22.5" customHeight="1">
      <c r="A60" s="80" t="s">
        <v>22</v>
      </c>
      <c r="B60" s="74">
        <f>B61</f>
        <v>0</v>
      </c>
      <c r="C60" s="74">
        <f>C61</f>
        <v>0</v>
      </c>
      <c r="D60" s="74">
        <f>D61</f>
        <v>0</v>
      </c>
      <c r="E60" s="74">
        <f>E61</f>
        <v>0</v>
      </c>
      <c r="F60" s="74">
        <v>0</v>
      </c>
      <c r="G60" s="74">
        <v>0</v>
      </c>
      <c r="H60" s="74">
        <f>H61</f>
        <v>0</v>
      </c>
      <c r="I60" s="74">
        <f aca="true" t="shared" si="29" ref="I60:AE60">I61</f>
        <v>0</v>
      </c>
      <c r="J60" s="74">
        <f t="shared" si="29"/>
        <v>0</v>
      </c>
      <c r="K60" s="74">
        <f t="shared" si="29"/>
        <v>0</v>
      </c>
      <c r="L60" s="74">
        <f t="shared" si="29"/>
        <v>0</v>
      </c>
      <c r="M60" s="74">
        <f t="shared" si="29"/>
        <v>0</v>
      </c>
      <c r="N60" s="74">
        <f t="shared" si="29"/>
        <v>0</v>
      </c>
      <c r="O60" s="74">
        <f t="shared" si="29"/>
        <v>0</v>
      </c>
      <c r="P60" s="74">
        <f t="shared" si="29"/>
        <v>0</v>
      </c>
      <c r="Q60" s="74">
        <f t="shared" si="29"/>
        <v>0</v>
      </c>
      <c r="R60" s="74">
        <f t="shared" si="29"/>
        <v>0</v>
      </c>
      <c r="S60" s="74">
        <f t="shared" si="29"/>
        <v>0</v>
      </c>
      <c r="T60" s="74">
        <f t="shared" si="29"/>
        <v>0</v>
      </c>
      <c r="U60" s="74">
        <f t="shared" si="29"/>
        <v>0</v>
      </c>
      <c r="V60" s="74">
        <f t="shared" si="29"/>
        <v>0</v>
      </c>
      <c r="W60" s="74">
        <f t="shared" si="29"/>
        <v>0</v>
      </c>
      <c r="X60" s="74">
        <f t="shared" si="29"/>
        <v>0</v>
      </c>
      <c r="Y60" s="74">
        <f t="shared" si="29"/>
        <v>0</v>
      </c>
      <c r="Z60" s="74">
        <f t="shared" si="29"/>
        <v>0</v>
      </c>
      <c r="AA60" s="74">
        <f t="shared" si="29"/>
        <v>0</v>
      </c>
      <c r="AB60" s="74">
        <f t="shared" si="29"/>
        <v>0</v>
      </c>
      <c r="AC60" s="74">
        <f t="shared" si="29"/>
        <v>0</v>
      </c>
      <c r="AD60" s="74">
        <f t="shared" si="29"/>
        <v>0</v>
      </c>
      <c r="AE60" s="74">
        <f t="shared" si="29"/>
        <v>0</v>
      </c>
      <c r="AF60" s="61"/>
      <c r="AG60" s="132">
        <f t="shared" si="1"/>
        <v>0</v>
      </c>
      <c r="AH60" s="132">
        <f t="shared" si="2"/>
        <v>0</v>
      </c>
      <c r="AI60" s="132">
        <f t="shared" si="3"/>
        <v>0</v>
      </c>
    </row>
    <row r="61" spans="1:35" s="1" customFormat="1" ht="18.75" customHeight="1">
      <c r="A61" s="87" t="s">
        <v>19</v>
      </c>
      <c r="B61" s="62">
        <f>H61+J61+L61+N61+P61+R61+T61+V61+X61+Z61+AB61+AD61</f>
        <v>0</v>
      </c>
      <c r="C61" s="59">
        <f>H61+J61+L61+N61+P61+R61+T61+V61+X61+Z61+AB61</f>
        <v>0</v>
      </c>
      <c r="D61" s="59">
        <f>I61+K61+M61+O61+Q61+S61+U61+W61+Y61+AA61+AC61</f>
        <v>0</v>
      </c>
      <c r="E61" s="59">
        <f>I61+K61+M61+O61+Q61+S61+U61+W61+Y61+AA61+AC61+AE61</f>
        <v>0</v>
      </c>
      <c r="F61" s="98">
        <v>0</v>
      </c>
      <c r="G61" s="62">
        <f>_xlfn.IFERROR(E61/C61*100,0)</f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83">
        <v>0</v>
      </c>
      <c r="AF61" s="80"/>
      <c r="AG61" s="132">
        <f t="shared" si="1"/>
        <v>0</v>
      </c>
      <c r="AH61" s="132">
        <f t="shared" si="2"/>
        <v>0</v>
      </c>
      <c r="AI61" s="132">
        <f t="shared" si="3"/>
        <v>0</v>
      </c>
    </row>
    <row r="62" spans="1:38" s="1" customFormat="1" ht="190.5" customHeight="1">
      <c r="A62" s="89" t="s">
        <v>76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1" t="s">
        <v>105</v>
      </c>
      <c r="AG62" s="132">
        <f t="shared" si="1"/>
        <v>0</v>
      </c>
      <c r="AH62" s="132">
        <f t="shared" si="2"/>
        <v>0</v>
      </c>
      <c r="AI62" s="132">
        <f t="shared" si="3"/>
        <v>0</v>
      </c>
      <c r="AL62" s="31"/>
    </row>
    <row r="63" spans="1:38" s="82" customFormat="1" ht="19.5" customHeight="1">
      <c r="A63" s="80" t="s">
        <v>22</v>
      </c>
      <c r="B63" s="74">
        <f>B64</f>
        <v>316.3</v>
      </c>
      <c r="C63" s="74">
        <f>C64</f>
        <v>316.3</v>
      </c>
      <c r="D63" s="74">
        <f>D64</f>
        <v>316.3</v>
      </c>
      <c r="E63" s="74">
        <f>E64</f>
        <v>316.3</v>
      </c>
      <c r="F63" s="74">
        <f>E63/B63*100</f>
        <v>100</v>
      </c>
      <c r="G63" s="74">
        <f>G64</f>
        <v>100</v>
      </c>
      <c r="H63" s="74">
        <f>H64</f>
        <v>0</v>
      </c>
      <c r="I63" s="74">
        <f aca="true" t="shared" si="30" ref="I63:AE63">I64</f>
        <v>0</v>
      </c>
      <c r="J63" s="74">
        <f t="shared" si="30"/>
        <v>0</v>
      </c>
      <c r="K63" s="74">
        <f t="shared" si="30"/>
        <v>0</v>
      </c>
      <c r="L63" s="74">
        <f t="shared" si="30"/>
        <v>316.3</v>
      </c>
      <c r="M63" s="74">
        <f t="shared" si="30"/>
        <v>112.2</v>
      </c>
      <c r="N63" s="74">
        <f t="shared" si="30"/>
        <v>0</v>
      </c>
      <c r="O63" s="74">
        <f t="shared" si="30"/>
        <v>144.1</v>
      </c>
      <c r="P63" s="74">
        <f t="shared" si="30"/>
        <v>0</v>
      </c>
      <c r="Q63" s="74">
        <f t="shared" si="30"/>
        <v>60</v>
      </c>
      <c r="R63" s="74">
        <f t="shared" si="30"/>
        <v>0</v>
      </c>
      <c r="S63" s="74">
        <f t="shared" si="30"/>
        <v>0</v>
      </c>
      <c r="T63" s="74">
        <f t="shared" si="30"/>
        <v>0</v>
      </c>
      <c r="U63" s="74">
        <f t="shared" si="30"/>
        <v>0</v>
      </c>
      <c r="V63" s="74">
        <f t="shared" si="30"/>
        <v>0</v>
      </c>
      <c r="W63" s="74">
        <f t="shared" si="30"/>
        <v>0</v>
      </c>
      <c r="X63" s="74">
        <f t="shared" si="30"/>
        <v>0</v>
      </c>
      <c r="Y63" s="74">
        <f t="shared" si="30"/>
        <v>0</v>
      </c>
      <c r="Z63" s="74">
        <f t="shared" si="30"/>
        <v>0</v>
      </c>
      <c r="AA63" s="74">
        <f t="shared" si="30"/>
        <v>0</v>
      </c>
      <c r="AB63" s="74">
        <f t="shared" si="30"/>
        <v>0</v>
      </c>
      <c r="AC63" s="74">
        <f t="shared" si="30"/>
        <v>0</v>
      </c>
      <c r="AD63" s="74">
        <f t="shared" si="30"/>
        <v>0</v>
      </c>
      <c r="AE63" s="74">
        <f t="shared" si="30"/>
        <v>0</v>
      </c>
      <c r="AF63" s="61"/>
      <c r="AG63" s="132">
        <f t="shared" si="1"/>
        <v>316.3</v>
      </c>
      <c r="AH63" s="132">
        <f t="shared" si="2"/>
        <v>316.3</v>
      </c>
      <c r="AI63" s="132">
        <f t="shared" si="3"/>
        <v>316.3</v>
      </c>
      <c r="AL63" s="81"/>
    </row>
    <row r="64" spans="1:35" s="1" customFormat="1" ht="22.5" customHeight="1">
      <c r="A64" s="87" t="s">
        <v>19</v>
      </c>
      <c r="B64" s="62">
        <f>H64+J64+L64+N64+P64+R64+T64+V64+X64+Z64+AB64+AD64</f>
        <v>316.3</v>
      </c>
      <c r="C64" s="59">
        <f>H64+J64+L64+N64+P64+R64+T64+V64+X64+Z64+AB64</f>
        <v>316.3</v>
      </c>
      <c r="D64" s="59">
        <f>I64+K64+M64+O64+Q64+S64+U64+W64+Y64+AA64+AC64+AE64</f>
        <v>316.3</v>
      </c>
      <c r="E64" s="59">
        <f>I64+K64+M64+O64+Q64+S64+U64+W64+Y64+AA64+AC64+AE64</f>
        <v>316.3</v>
      </c>
      <c r="F64" s="62">
        <f>E64/B64*100</f>
        <v>100</v>
      </c>
      <c r="G64" s="62">
        <f>_xlfn.IFERROR(E64/C64*100,0)</f>
        <v>100</v>
      </c>
      <c r="H64" s="59">
        <v>0</v>
      </c>
      <c r="I64" s="59">
        <v>0</v>
      </c>
      <c r="J64" s="59">
        <v>0</v>
      </c>
      <c r="K64" s="59">
        <v>0</v>
      </c>
      <c r="L64" s="59">
        <v>316.3</v>
      </c>
      <c r="M64" s="59">
        <v>112.2</v>
      </c>
      <c r="N64" s="59">
        <v>0</v>
      </c>
      <c r="O64" s="59">
        <v>144.1</v>
      </c>
      <c r="P64" s="59">
        <v>0</v>
      </c>
      <c r="Q64" s="59">
        <v>60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80"/>
      <c r="AG64" s="132">
        <f t="shared" si="1"/>
        <v>316.3</v>
      </c>
      <c r="AH64" s="132">
        <f t="shared" si="2"/>
        <v>316.3</v>
      </c>
      <c r="AI64" s="132">
        <f t="shared" si="3"/>
        <v>316.3</v>
      </c>
    </row>
    <row r="65" spans="1:35" s="1" customFormat="1" ht="42" customHeight="1">
      <c r="A65" s="89" t="s">
        <v>77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1" t="s">
        <v>118</v>
      </c>
      <c r="AG65" s="132">
        <f t="shared" si="1"/>
        <v>0</v>
      </c>
      <c r="AH65" s="132">
        <f t="shared" si="2"/>
        <v>0</v>
      </c>
      <c r="AI65" s="132">
        <f t="shared" si="3"/>
        <v>0</v>
      </c>
    </row>
    <row r="66" spans="1:35" s="82" customFormat="1" ht="22.5" customHeight="1">
      <c r="A66" s="80" t="s">
        <v>22</v>
      </c>
      <c r="B66" s="74">
        <f>B67</f>
        <v>165</v>
      </c>
      <c r="C66" s="74">
        <f>C67</f>
        <v>165</v>
      </c>
      <c r="D66" s="74">
        <f>D67</f>
        <v>165</v>
      </c>
      <c r="E66" s="74">
        <f>E67</f>
        <v>165</v>
      </c>
      <c r="F66" s="74">
        <f>E66/B66*100</f>
        <v>100</v>
      </c>
      <c r="G66" s="74">
        <v>0</v>
      </c>
      <c r="H66" s="74">
        <f>H67</f>
        <v>0</v>
      </c>
      <c r="I66" s="74">
        <f aca="true" t="shared" si="31" ref="I66:AE66">I67</f>
        <v>0</v>
      </c>
      <c r="J66" s="74">
        <f t="shared" si="31"/>
        <v>0</v>
      </c>
      <c r="K66" s="74">
        <f t="shared" si="31"/>
        <v>0</v>
      </c>
      <c r="L66" s="74">
        <f t="shared" si="31"/>
        <v>0</v>
      </c>
      <c r="M66" s="74">
        <f t="shared" si="31"/>
        <v>0</v>
      </c>
      <c r="N66" s="74">
        <f t="shared" si="31"/>
        <v>0</v>
      </c>
      <c r="O66" s="74">
        <f t="shared" si="31"/>
        <v>0</v>
      </c>
      <c r="P66" s="74">
        <f t="shared" si="31"/>
        <v>165</v>
      </c>
      <c r="Q66" s="74">
        <f t="shared" si="31"/>
        <v>165</v>
      </c>
      <c r="R66" s="74">
        <f t="shared" si="31"/>
        <v>0</v>
      </c>
      <c r="S66" s="74">
        <f t="shared" si="31"/>
        <v>0</v>
      </c>
      <c r="T66" s="74">
        <f t="shared" si="31"/>
        <v>0</v>
      </c>
      <c r="U66" s="74">
        <f t="shared" si="31"/>
        <v>0</v>
      </c>
      <c r="V66" s="74">
        <f t="shared" si="31"/>
        <v>0</v>
      </c>
      <c r="W66" s="74">
        <f t="shared" si="31"/>
        <v>0</v>
      </c>
      <c r="X66" s="74">
        <f t="shared" si="31"/>
        <v>0</v>
      </c>
      <c r="Y66" s="74">
        <f t="shared" si="31"/>
        <v>0</v>
      </c>
      <c r="Z66" s="74">
        <f t="shared" si="31"/>
        <v>0</v>
      </c>
      <c r="AA66" s="74">
        <f t="shared" si="31"/>
        <v>0</v>
      </c>
      <c r="AB66" s="74">
        <f t="shared" si="31"/>
        <v>0</v>
      </c>
      <c r="AC66" s="74">
        <f t="shared" si="31"/>
        <v>0</v>
      </c>
      <c r="AD66" s="74">
        <f t="shared" si="31"/>
        <v>0</v>
      </c>
      <c r="AE66" s="74">
        <f t="shared" si="31"/>
        <v>0</v>
      </c>
      <c r="AF66" s="61"/>
      <c r="AG66" s="132">
        <f t="shared" si="1"/>
        <v>165</v>
      </c>
      <c r="AH66" s="132">
        <f t="shared" si="2"/>
        <v>165</v>
      </c>
      <c r="AI66" s="132">
        <f t="shared" si="3"/>
        <v>165</v>
      </c>
    </row>
    <row r="67" spans="1:35" s="1" customFormat="1" ht="21.75" customHeight="1">
      <c r="A67" s="87" t="s">
        <v>19</v>
      </c>
      <c r="B67" s="62">
        <f>H67+J67+L67+N67+P67+R67+T67+V67+X67+Z67+AB67+AD67</f>
        <v>165</v>
      </c>
      <c r="C67" s="59">
        <f>H67+J67+L67+N67+P67+R67+T67+V67+X67+Z67+AB67+AD67</f>
        <v>165</v>
      </c>
      <c r="D67" s="59">
        <f>I67+K67+M67+O67+Q67+S67+U67+W67+Y67+AA67+AC67+AE67</f>
        <v>165</v>
      </c>
      <c r="E67" s="59">
        <f>I67+K67+M67+O67+Q67+S67+U67+W67+Y67+AA67+AC67+AE67</f>
        <v>165</v>
      </c>
      <c r="F67" s="98">
        <f>E67/B67*100</f>
        <v>100</v>
      </c>
      <c r="G67" s="62">
        <f>_xlfn.IFERROR(E67/C67*100,0)</f>
        <v>100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165</v>
      </c>
      <c r="Q67" s="59">
        <v>165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80"/>
      <c r="AG67" s="132">
        <f t="shared" si="1"/>
        <v>165</v>
      </c>
      <c r="AH67" s="132">
        <f t="shared" si="2"/>
        <v>165</v>
      </c>
      <c r="AI67" s="132">
        <f t="shared" si="3"/>
        <v>165</v>
      </c>
    </row>
    <row r="68" spans="1:35" s="27" customFormat="1" ht="56.25" customHeight="1">
      <c r="A68" s="92" t="s">
        <v>78</v>
      </c>
      <c r="B68" s="78">
        <f>B69+B73+B77</f>
        <v>738.5</v>
      </c>
      <c r="C68" s="78">
        <f>C69+C73+C77</f>
        <v>738.5</v>
      </c>
      <c r="D68" s="93">
        <f>D69+D73+D77</f>
        <v>738.498</v>
      </c>
      <c r="E68" s="93">
        <f>E69+E73+E77</f>
        <v>738.498</v>
      </c>
      <c r="F68" s="93">
        <f>D68*100/B68</f>
        <v>99.99972918077184</v>
      </c>
      <c r="G68" s="93">
        <f>_xlfn.IFERROR(E68/C68*100,0)</f>
        <v>99.99972918077185</v>
      </c>
      <c r="H68" s="93">
        <f>H69+H73+H77</f>
        <v>0</v>
      </c>
      <c r="I68" s="93">
        <f aca="true" t="shared" si="32" ref="I68:AE68">I69+I73+I77</f>
        <v>0</v>
      </c>
      <c r="J68" s="93">
        <f>J69+J73+J77</f>
        <v>66.36749</v>
      </c>
      <c r="K68" s="93">
        <f t="shared" si="32"/>
        <v>55.68</v>
      </c>
      <c r="L68" s="93">
        <f>L69+L73+L77</f>
        <v>30.43349</v>
      </c>
      <c r="M68" s="93">
        <f t="shared" si="32"/>
        <v>14.049999999999999</v>
      </c>
      <c r="N68" s="93">
        <f t="shared" si="32"/>
        <v>18.11549</v>
      </c>
      <c r="O68" s="93">
        <f t="shared" si="32"/>
        <v>18.118000000000002</v>
      </c>
      <c r="P68" s="93">
        <f t="shared" si="32"/>
        <v>119.68749</v>
      </c>
      <c r="Q68" s="93">
        <f t="shared" si="32"/>
        <v>135.73</v>
      </c>
      <c r="R68" s="93">
        <f t="shared" si="32"/>
        <v>5.34376</v>
      </c>
      <c r="S68" s="93">
        <f t="shared" si="32"/>
        <v>10.69</v>
      </c>
      <c r="T68" s="93">
        <f t="shared" si="32"/>
        <v>5.34376</v>
      </c>
      <c r="U68" s="93">
        <f t="shared" si="32"/>
        <v>5.34</v>
      </c>
      <c r="V68" s="93">
        <f t="shared" si="32"/>
        <v>50.54376</v>
      </c>
      <c r="W68" s="93">
        <f t="shared" si="32"/>
        <v>26.33</v>
      </c>
      <c r="X68" s="93">
        <f t="shared" si="32"/>
        <v>16.43176</v>
      </c>
      <c r="Y68" s="93">
        <f t="shared" si="32"/>
        <v>13.07</v>
      </c>
      <c r="Z68" s="93">
        <f t="shared" si="32"/>
        <v>89.80176</v>
      </c>
      <c r="AA68" s="93">
        <f t="shared" si="32"/>
        <v>113.77</v>
      </c>
      <c r="AB68" s="93">
        <f>AB69+AB73+AB77</f>
        <v>325.74376</v>
      </c>
      <c r="AC68" s="93">
        <f t="shared" si="32"/>
        <v>325.74</v>
      </c>
      <c r="AD68" s="93">
        <f t="shared" si="32"/>
        <v>10.68748</v>
      </c>
      <c r="AE68" s="93">
        <f t="shared" si="32"/>
        <v>19.98</v>
      </c>
      <c r="AF68" s="78"/>
      <c r="AG68" s="132">
        <f t="shared" si="1"/>
        <v>738.5</v>
      </c>
      <c r="AH68" s="132">
        <f t="shared" si="2"/>
        <v>295.83524</v>
      </c>
      <c r="AI68" s="132">
        <f t="shared" si="3"/>
        <v>265.938</v>
      </c>
    </row>
    <row r="69" spans="1:35" s="28" customFormat="1" ht="78" customHeight="1">
      <c r="A69" s="80" t="s">
        <v>79</v>
      </c>
      <c r="B69" s="74">
        <f>H69+J69+L69+N69+P69+R69+T69+V69+X69+Z69+AB69+AD69</f>
        <v>150.4</v>
      </c>
      <c r="C69" s="74">
        <f>C71</f>
        <v>150.4</v>
      </c>
      <c r="D69" s="74">
        <f>D71</f>
        <v>150.4</v>
      </c>
      <c r="E69" s="74">
        <f>E71</f>
        <v>150.4</v>
      </c>
      <c r="F69" s="95">
        <f>E69*100/B69</f>
        <v>100</v>
      </c>
      <c r="G69" s="74">
        <f>_xlfn.IFERROR(E69/C69*100,0)</f>
        <v>100</v>
      </c>
      <c r="H69" s="74">
        <f>H71</f>
        <v>0</v>
      </c>
      <c r="I69" s="74">
        <f aca="true" t="shared" si="33" ref="I69:AE69">I71</f>
        <v>0</v>
      </c>
      <c r="J69" s="74">
        <f t="shared" si="33"/>
        <v>0</v>
      </c>
      <c r="K69" s="74">
        <f t="shared" si="33"/>
        <v>0</v>
      </c>
      <c r="L69" s="74">
        <f t="shared" si="33"/>
        <v>0</v>
      </c>
      <c r="M69" s="74">
        <f t="shared" si="33"/>
        <v>0</v>
      </c>
      <c r="N69" s="74">
        <f t="shared" si="33"/>
        <v>0</v>
      </c>
      <c r="O69" s="74">
        <f t="shared" si="33"/>
        <v>0</v>
      </c>
      <c r="P69" s="74">
        <f t="shared" si="33"/>
        <v>0</v>
      </c>
      <c r="Q69" s="74">
        <f t="shared" si="33"/>
        <v>0</v>
      </c>
      <c r="R69" s="74">
        <f t="shared" si="33"/>
        <v>0</v>
      </c>
      <c r="S69" s="74">
        <f t="shared" si="33"/>
        <v>0</v>
      </c>
      <c r="T69" s="74">
        <f t="shared" si="33"/>
        <v>0</v>
      </c>
      <c r="U69" s="74">
        <f t="shared" si="33"/>
        <v>0</v>
      </c>
      <c r="V69" s="74">
        <f t="shared" si="33"/>
        <v>0</v>
      </c>
      <c r="W69" s="74">
        <f t="shared" si="33"/>
        <v>0</v>
      </c>
      <c r="X69" s="74">
        <f t="shared" si="33"/>
        <v>0</v>
      </c>
      <c r="Y69" s="74">
        <f t="shared" si="33"/>
        <v>0</v>
      </c>
      <c r="Z69" s="74">
        <f t="shared" si="33"/>
        <v>0</v>
      </c>
      <c r="AA69" s="74">
        <f t="shared" si="33"/>
        <v>0</v>
      </c>
      <c r="AB69" s="74">
        <f t="shared" si="33"/>
        <v>150.4</v>
      </c>
      <c r="AC69" s="74">
        <f t="shared" si="33"/>
        <v>150.4</v>
      </c>
      <c r="AD69" s="74">
        <f t="shared" si="33"/>
        <v>0</v>
      </c>
      <c r="AE69" s="74">
        <f t="shared" si="33"/>
        <v>0</v>
      </c>
      <c r="AF69" s="61"/>
      <c r="AG69" s="132">
        <f t="shared" si="1"/>
        <v>150.4</v>
      </c>
      <c r="AH69" s="132">
        <f t="shared" si="2"/>
        <v>0</v>
      </c>
      <c r="AI69" s="132">
        <f t="shared" si="3"/>
        <v>0</v>
      </c>
    </row>
    <row r="70" spans="1:35" s="1" customFormat="1" ht="158.25" customHeight="1">
      <c r="A70" s="89" t="s">
        <v>80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1" t="s">
        <v>126</v>
      </c>
      <c r="AG70" s="132">
        <f aca="true" t="shared" si="34" ref="AG70:AG105">H70+J70+L70+N70+P70+R70+T70+V70+X70+Z70+AB70+AD70</f>
        <v>0</v>
      </c>
      <c r="AH70" s="132">
        <f aca="true" t="shared" si="35" ref="AH70:AH105">H70+J70+L70+N70+P70+R70+T70+V70</f>
        <v>0</v>
      </c>
      <c r="AI70" s="132">
        <f aca="true" t="shared" si="36" ref="AI70:AI105">I70+K70+M70+O70+Q70+S70+U70+W70</f>
        <v>0</v>
      </c>
    </row>
    <row r="71" spans="1:35" s="1" customFormat="1" ht="15.75">
      <c r="A71" s="94" t="s">
        <v>22</v>
      </c>
      <c r="B71" s="74">
        <f>B72</f>
        <v>150.4</v>
      </c>
      <c r="C71" s="74">
        <f>C72</f>
        <v>150.4</v>
      </c>
      <c r="D71" s="74">
        <f>D72</f>
        <v>150.4</v>
      </c>
      <c r="E71" s="74">
        <f>E72</f>
        <v>150.4</v>
      </c>
      <c r="F71" s="74">
        <f>E71/B71*100</f>
        <v>100</v>
      </c>
      <c r="G71" s="74">
        <f>E71/C71*100</f>
        <v>100</v>
      </c>
      <c r="H71" s="74">
        <f aca="true" t="shared" si="37" ref="H71:M71">H72</f>
        <v>0</v>
      </c>
      <c r="I71" s="74">
        <f t="shared" si="37"/>
        <v>0</v>
      </c>
      <c r="J71" s="74">
        <f t="shared" si="37"/>
        <v>0</v>
      </c>
      <c r="K71" s="74">
        <f t="shared" si="37"/>
        <v>0</v>
      </c>
      <c r="L71" s="74">
        <f t="shared" si="37"/>
        <v>0</v>
      </c>
      <c r="M71" s="74">
        <f t="shared" si="37"/>
        <v>0</v>
      </c>
      <c r="N71" s="74">
        <f aca="true" t="shared" si="38" ref="N71:AE71">N72</f>
        <v>0</v>
      </c>
      <c r="O71" s="74">
        <f t="shared" si="38"/>
        <v>0</v>
      </c>
      <c r="P71" s="74">
        <f t="shared" si="38"/>
        <v>0</v>
      </c>
      <c r="Q71" s="74">
        <f t="shared" si="38"/>
        <v>0</v>
      </c>
      <c r="R71" s="74">
        <f t="shared" si="38"/>
        <v>0</v>
      </c>
      <c r="S71" s="74">
        <f t="shared" si="38"/>
        <v>0</v>
      </c>
      <c r="T71" s="74">
        <f t="shared" si="38"/>
        <v>0</v>
      </c>
      <c r="U71" s="74">
        <f t="shared" si="38"/>
        <v>0</v>
      </c>
      <c r="V71" s="74">
        <f t="shared" si="38"/>
        <v>0</v>
      </c>
      <c r="W71" s="74">
        <f t="shared" si="38"/>
        <v>0</v>
      </c>
      <c r="X71" s="74">
        <f t="shared" si="38"/>
        <v>0</v>
      </c>
      <c r="Y71" s="74">
        <f t="shared" si="38"/>
        <v>0</v>
      </c>
      <c r="Z71" s="74">
        <f t="shared" si="38"/>
        <v>0</v>
      </c>
      <c r="AA71" s="74">
        <f t="shared" si="38"/>
        <v>0</v>
      </c>
      <c r="AB71" s="74">
        <f t="shared" si="38"/>
        <v>150.4</v>
      </c>
      <c r="AC71" s="74">
        <f t="shared" si="38"/>
        <v>150.4</v>
      </c>
      <c r="AD71" s="74">
        <f t="shared" si="38"/>
        <v>0</v>
      </c>
      <c r="AE71" s="74">
        <f t="shared" si="38"/>
        <v>0</v>
      </c>
      <c r="AF71" s="80"/>
      <c r="AG71" s="132">
        <f t="shared" si="34"/>
        <v>150.4</v>
      </c>
      <c r="AH71" s="132">
        <f t="shared" si="35"/>
        <v>0</v>
      </c>
      <c r="AI71" s="132">
        <f t="shared" si="36"/>
        <v>0</v>
      </c>
    </row>
    <row r="72" spans="1:35" s="1" customFormat="1" ht="15.75">
      <c r="A72" s="87" t="s">
        <v>29</v>
      </c>
      <c r="B72" s="62">
        <f>H72+J72+L72+N72+P72+R72+T72+V72+X72+Z72+AB72+AD72</f>
        <v>150.4</v>
      </c>
      <c r="C72" s="59">
        <f>H72+J72+L72+N72+P72+R72+T72+V72+X72+Z72+AB72+AD72</f>
        <v>150.4</v>
      </c>
      <c r="D72" s="59">
        <f>I72+K72+M72+O72+Q72+S72+U72+W72+Y72+AA72+AC72+AE72</f>
        <v>150.4</v>
      </c>
      <c r="E72" s="59">
        <f>I72+K72+M72+O72+Q72+S72+U72+W72+Y72+AA72+AC72+AE72</f>
        <v>150.4</v>
      </c>
      <c r="F72" s="62">
        <f>E72/B72*100</f>
        <v>100</v>
      </c>
      <c r="G72" s="62">
        <f>_xlfn.IFERROR(E72/C72*100,0)</f>
        <v>100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150.4</v>
      </c>
      <c r="AC72" s="59">
        <v>150.4</v>
      </c>
      <c r="AD72" s="59">
        <v>0</v>
      </c>
      <c r="AE72" s="97">
        <v>0</v>
      </c>
      <c r="AF72" s="80"/>
      <c r="AG72" s="132">
        <f t="shared" si="34"/>
        <v>150.4</v>
      </c>
      <c r="AH72" s="132">
        <f t="shared" si="35"/>
        <v>0</v>
      </c>
      <c r="AI72" s="132">
        <f t="shared" si="36"/>
        <v>0</v>
      </c>
    </row>
    <row r="73" spans="1:35" s="28" customFormat="1" ht="39.75" customHeight="1">
      <c r="A73" s="80" t="s">
        <v>81</v>
      </c>
      <c r="B73" s="74">
        <f>H73+J73+L73+N73+P73+R73+T73+V73+X73+Z73+AB73+AD73</f>
        <v>130.70000000000002</v>
      </c>
      <c r="C73" s="74">
        <f>C75</f>
        <v>130.70000000000002</v>
      </c>
      <c r="D73" s="74">
        <f>I73+K73+M73+O73+Q73+S73+U73+W73+Y73+AA73+AC73+AE73</f>
        <v>130.7</v>
      </c>
      <c r="E73" s="74">
        <f>I73+K73+M73+O73+Q73+S73+U73+W73+Y73+AA73+AC73+AE73</f>
        <v>130.7</v>
      </c>
      <c r="F73" s="74">
        <f>E73/B73*100</f>
        <v>99.99999999999997</v>
      </c>
      <c r="G73" s="62">
        <f>_xlfn.IFERROR(E73/C73*100,0)</f>
        <v>99.99999999999997</v>
      </c>
      <c r="H73" s="74">
        <f>H75</f>
        <v>0</v>
      </c>
      <c r="I73" s="74">
        <f aca="true" t="shared" si="39" ref="I73:AE73">I75</f>
        <v>0</v>
      </c>
      <c r="J73" s="74">
        <f t="shared" si="39"/>
        <v>10.68749</v>
      </c>
      <c r="K73" s="74">
        <f t="shared" si="39"/>
        <v>0</v>
      </c>
      <c r="L73" s="74">
        <f t="shared" si="39"/>
        <v>10.68749</v>
      </c>
      <c r="M73" s="74">
        <f t="shared" si="39"/>
        <v>10.69</v>
      </c>
      <c r="N73" s="74">
        <f t="shared" si="39"/>
        <v>10.68749</v>
      </c>
      <c r="O73" s="74">
        <f t="shared" si="39"/>
        <v>10.69</v>
      </c>
      <c r="P73" s="74">
        <f t="shared" si="39"/>
        <v>10.68749</v>
      </c>
      <c r="Q73" s="74">
        <f t="shared" si="39"/>
        <v>10.69</v>
      </c>
      <c r="R73" s="74">
        <f t="shared" si="39"/>
        <v>5.34376</v>
      </c>
      <c r="S73" s="74">
        <f t="shared" si="39"/>
        <v>10.69</v>
      </c>
      <c r="T73" s="74">
        <f t="shared" si="39"/>
        <v>5.34376</v>
      </c>
      <c r="U73" s="74">
        <f t="shared" si="39"/>
        <v>5.34</v>
      </c>
      <c r="V73" s="74">
        <f t="shared" si="39"/>
        <v>50.54376</v>
      </c>
      <c r="W73" s="74">
        <f t="shared" si="39"/>
        <v>26.33</v>
      </c>
      <c r="X73" s="74">
        <f t="shared" si="39"/>
        <v>5.34376</v>
      </c>
      <c r="Y73" s="74">
        <f t="shared" si="39"/>
        <v>5.34</v>
      </c>
      <c r="Z73" s="74">
        <f t="shared" si="39"/>
        <v>5.34376</v>
      </c>
      <c r="AA73" s="74">
        <f t="shared" si="39"/>
        <v>25.95</v>
      </c>
      <c r="AB73" s="74">
        <f t="shared" si="39"/>
        <v>5.34376</v>
      </c>
      <c r="AC73" s="74">
        <f t="shared" si="39"/>
        <v>5.34</v>
      </c>
      <c r="AD73" s="74">
        <f t="shared" si="39"/>
        <v>10.68748</v>
      </c>
      <c r="AE73" s="74">
        <f t="shared" si="39"/>
        <v>19.64</v>
      </c>
      <c r="AF73" s="134"/>
      <c r="AG73" s="132">
        <f t="shared" si="34"/>
        <v>130.70000000000002</v>
      </c>
      <c r="AH73" s="132">
        <f t="shared" si="35"/>
        <v>103.98124000000001</v>
      </c>
      <c r="AI73" s="132">
        <f t="shared" si="36"/>
        <v>74.42999999999999</v>
      </c>
    </row>
    <row r="74" spans="1:35" s="1" customFormat="1" ht="61.5" customHeight="1">
      <c r="A74" s="89" t="s">
        <v>82</v>
      </c>
      <c r="B74" s="9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101" t="s">
        <v>148</v>
      </c>
      <c r="AG74" s="132">
        <f t="shared" si="34"/>
        <v>0</v>
      </c>
      <c r="AH74" s="132">
        <f t="shared" si="35"/>
        <v>0</v>
      </c>
      <c r="AI74" s="132">
        <f t="shared" si="36"/>
        <v>0</v>
      </c>
    </row>
    <row r="75" spans="1:35" s="1" customFormat="1" ht="15.75">
      <c r="A75" s="94" t="s">
        <v>22</v>
      </c>
      <c r="B75" s="74">
        <f aca="true" t="shared" si="40" ref="B75:H75">B76</f>
        <v>130.70000000000002</v>
      </c>
      <c r="C75" s="74">
        <f t="shared" si="40"/>
        <v>130.70000000000002</v>
      </c>
      <c r="D75" s="74">
        <f t="shared" si="40"/>
        <v>130.7</v>
      </c>
      <c r="E75" s="74">
        <f t="shared" si="40"/>
        <v>130.7</v>
      </c>
      <c r="F75" s="74">
        <f t="shared" si="40"/>
        <v>99.99999999999997</v>
      </c>
      <c r="G75" s="74">
        <f t="shared" si="40"/>
        <v>99.99999999999997</v>
      </c>
      <c r="H75" s="74">
        <f t="shared" si="40"/>
        <v>0</v>
      </c>
      <c r="I75" s="74">
        <f aca="true" t="shared" si="41" ref="I75:AE75">I76</f>
        <v>0</v>
      </c>
      <c r="J75" s="74">
        <f t="shared" si="41"/>
        <v>10.68749</v>
      </c>
      <c r="K75" s="74">
        <f t="shared" si="41"/>
        <v>0</v>
      </c>
      <c r="L75" s="74">
        <f t="shared" si="41"/>
        <v>10.68749</v>
      </c>
      <c r="M75" s="74">
        <f t="shared" si="41"/>
        <v>10.69</v>
      </c>
      <c r="N75" s="74">
        <f t="shared" si="41"/>
        <v>10.68749</v>
      </c>
      <c r="O75" s="74">
        <f t="shared" si="41"/>
        <v>10.69</v>
      </c>
      <c r="P75" s="74">
        <f t="shared" si="41"/>
        <v>10.68749</v>
      </c>
      <c r="Q75" s="74">
        <f t="shared" si="41"/>
        <v>10.69</v>
      </c>
      <c r="R75" s="74">
        <f t="shared" si="41"/>
        <v>5.34376</v>
      </c>
      <c r="S75" s="74">
        <f>S76</f>
        <v>10.69</v>
      </c>
      <c r="T75" s="74">
        <f t="shared" si="41"/>
        <v>5.34376</v>
      </c>
      <c r="U75" s="74">
        <f t="shared" si="41"/>
        <v>5.34</v>
      </c>
      <c r="V75" s="74">
        <f t="shared" si="41"/>
        <v>50.54376</v>
      </c>
      <c r="W75" s="74">
        <f t="shared" si="41"/>
        <v>26.33</v>
      </c>
      <c r="X75" s="74">
        <f t="shared" si="41"/>
        <v>5.34376</v>
      </c>
      <c r="Y75" s="74">
        <f t="shared" si="41"/>
        <v>5.34</v>
      </c>
      <c r="Z75" s="74">
        <f>Z76</f>
        <v>5.34376</v>
      </c>
      <c r="AA75" s="74">
        <f t="shared" si="41"/>
        <v>25.95</v>
      </c>
      <c r="AB75" s="74">
        <f t="shared" si="41"/>
        <v>5.34376</v>
      </c>
      <c r="AC75" s="74">
        <f t="shared" si="41"/>
        <v>5.34</v>
      </c>
      <c r="AD75" s="74">
        <f t="shared" si="41"/>
        <v>10.68748</v>
      </c>
      <c r="AE75" s="74">
        <f t="shared" si="41"/>
        <v>19.64</v>
      </c>
      <c r="AF75" s="102"/>
      <c r="AG75" s="132">
        <f t="shared" si="34"/>
        <v>130.70000000000002</v>
      </c>
      <c r="AH75" s="132">
        <f t="shared" si="35"/>
        <v>103.98124000000001</v>
      </c>
      <c r="AI75" s="132">
        <f t="shared" si="36"/>
        <v>74.42999999999999</v>
      </c>
    </row>
    <row r="76" spans="1:35" s="1" customFormat="1" ht="23.25" customHeight="1">
      <c r="A76" s="87" t="s">
        <v>19</v>
      </c>
      <c r="B76" s="62">
        <f>H76+J76+L76+N76+P76+R76+T76+V76+X76+Z76+AB76+AD76</f>
        <v>130.70000000000002</v>
      </c>
      <c r="C76" s="59">
        <f>H76+J76+L76+N76+P76+R76+T76+V76+X76+Z76+AB76+AD76</f>
        <v>130.70000000000002</v>
      </c>
      <c r="D76" s="59">
        <f>I76+K76+M76+O76+Q76+S76+U76+W76+Y76+AA76+AC76+AE76</f>
        <v>130.7</v>
      </c>
      <c r="E76" s="59">
        <f>I76+K76+M76+O76+Q76+S76+U76+W76+Y76+AA76+AC76+AE76</f>
        <v>130.7</v>
      </c>
      <c r="F76" s="62">
        <f>E76/B76*100</f>
        <v>99.99999999999997</v>
      </c>
      <c r="G76" s="62">
        <f>_xlfn.IFERROR(E76/C76*100,0)</f>
        <v>99.99999999999997</v>
      </c>
      <c r="H76" s="59">
        <v>0</v>
      </c>
      <c r="I76" s="59">
        <v>0</v>
      </c>
      <c r="J76" s="59">
        <v>10.68749</v>
      </c>
      <c r="K76" s="59">
        <v>0</v>
      </c>
      <c r="L76" s="59">
        <v>10.68749</v>
      </c>
      <c r="M76" s="59">
        <v>10.69</v>
      </c>
      <c r="N76" s="59">
        <v>10.68749</v>
      </c>
      <c r="O76" s="59">
        <v>10.69</v>
      </c>
      <c r="P76" s="59">
        <v>10.68749</v>
      </c>
      <c r="Q76" s="59">
        <v>10.69</v>
      </c>
      <c r="R76" s="59">
        <v>5.34376</v>
      </c>
      <c r="S76" s="59">
        <v>10.69</v>
      </c>
      <c r="T76" s="59">
        <v>5.34376</v>
      </c>
      <c r="U76" s="59">
        <v>5.34</v>
      </c>
      <c r="V76" s="59">
        <v>50.54376</v>
      </c>
      <c r="W76" s="59">
        <v>26.33</v>
      </c>
      <c r="X76" s="59">
        <v>5.34376</v>
      </c>
      <c r="Y76" s="59">
        <v>5.34</v>
      </c>
      <c r="Z76" s="59">
        <v>5.34376</v>
      </c>
      <c r="AA76" s="59">
        <v>25.95</v>
      </c>
      <c r="AB76" s="59">
        <v>5.34376</v>
      </c>
      <c r="AC76" s="59">
        <v>5.34</v>
      </c>
      <c r="AD76" s="59">
        <v>10.68748</v>
      </c>
      <c r="AE76" s="59">
        <v>19.64</v>
      </c>
      <c r="AF76" s="135"/>
      <c r="AG76" s="132">
        <f t="shared" si="34"/>
        <v>130.70000000000002</v>
      </c>
      <c r="AH76" s="132">
        <f t="shared" si="35"/>
        <v>103.98124000000001</v>
      </c>
      <c r="AI76" s="132">
        <f t="shared" si="36"/>
        <v>74.42999999999999</v>
      </c>
    </row>
    <row r="77" spans="1:35" s="28" customFormat="1" ht="51" customHeight="1">
      <c r="A77" s="80" t="s">
        <v>83</v>
      </c>
      <c r="B77" s="74">
        <f>H77+J77+L77+N77+P77+R77+T77+V77+X77+Z77+AB77+AD77</f>
        <v>457.4</v>
      </c>
      <c r="C77" s="62">
        <f>C79+C82+C85+C88+C91</f>
        <v>457.40000000000003</v>
      </c>
      <c r="D77" s="62">
        <f>D79+D82+D85+D88+D91</f>
        <v>457.398</v>
      </c>
      <c r="E77" s="62">
        <f>E79+E82+E85+E88+E91</f>
        <v>457.398</v>
      </c>
      <c r="F77" s="62">
        <f>E77/B77*100</f>
        <v>99.9995627459554</v>
      </c>
      <c r="G77" s="62">
        <f>E77/C77*100</f>
        <v>99.9995627459554</v>
      </c>
      <c r="H77" s="62">
        <f>H79+H82+H85+H88+H91</f>
        <v>0</v>
      </c>
      <c r="I77" s="62">
        <f aca="true" t="shared" si="42" ref="I77:AE77">I79+I82+I85+I88+I91</f>
        <v>0</v>
      </c>
      <c r="J77" s="62">
        <f t="shared" si="42"/>
        <v>55.68</v>
      </c>
      <c r="K77" s="62">
        <f t="shared" si="42"/>
        <v>55.68</v>
      </c>
      <c r="L77" s="62">
        <f t="shared" si="42"/>
        <v>19.746</v>
      </c>
      <c r="M77" s="62">
        <f t="shared" si="42"/>
        <v>3.36</v>
      </c>
      <c r="N77" s="62">
        <f t="shared" si="42"/>
        <v>7.428000000000001</v>
      </c>
      <c r="O77" s="62">
        <f t="shared" si="42"/>
        <v>7.428000000000001</v>
      </c>
      <c r="P77" s="62">
        <f t="shared" si="42"/>
        <v>109</v>
      </c>
      <c r="Q77" s="62">
        <f t="shared" si="42"/>
        <v>125.03999999999999</v>
      </c>
      <c r="R77" s="62">
        <f t="shared" si="42"/>
        <v>0</v>
      </c>
      <c r="S77" s="62">
        <f t="shared" si="42"/>
        <v>0</v>
      </c>
      <c r="T77" s="62">
        <f t="shared" si="42"/>
        <v>0</v>
      </c>
      <c r="U77" s="62">
        <f t="shared" si="42"/>
        <v>0</v>
      </c>
      <c r="V77" s="62">
        <f t="shared" si="42"/>
        <v>0</v>
      </c>
      <c r="W77" s="62">
        <f t="shared" si="42"/>
        <v>0</v>
      </c>
      <c r="X77" s="62">
        <f t="shared" si="42"/>
        <v>11.088000000000001</v>
      </c>
      <c r="Y77" s="62">
        <f t="shared" si="42"/>
        <v>7.73</v>
      </c>
      <c r="Z77" s="62">
        <f t="shared" si="42"/>
        <v>84.458</v>
      </c>
      <c r="AA77" s="62">
        <f t="shared" si="42"/>
        <v>87.82</v>
      </c>
      <c r="AB77" s="62">
        <f t="shared" si="42"/>
        <v>170</v>
      </c>
      <c r="AC77" s="62">
        <f t="shared" si="42"/>
        <v>170</v>
      </c>
      <c r="AD77" s="62">
        <f t="shared" si="42"/>
        <v>0</v>
      </c>
      <c r="AE77" s="62">
        <f t="shared" si="42"/>
        <v>0.34</v>
      </c>
      <c r="AF77" s="134"/>
      <c r="AG77" s="132">
        <f t="shared" si="34"/>
        <v>457.4</v>
      </c>
      <c r="AH77" s="132">
        <f t="shared" si="35"/>
        <v>191.85399999999998</v>
      </c>
      <c r="AI77" s="132">
        <f t="shared" si="36"/>
        <v>191.50799999999998</v>
      </c>
    </row>
    <row r="78" spans="1:35" s="28" customFormat="1" ht="72" customHeight="1">
      <c r="A78" s="89" t="s">
        <v>84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7" t="s">
        <v>119</v>
      </c>
      <c r="AG78" s="132">
        <f t="shared" si="34"/>
        <v>0</v>
      </c>
      <c r="AH78" s="132">
        <f t="shared" si="35"/>
        <v>0</v>
      </c>
      <c r="AI78" s="132">
        <f t="shared" si="36"/>
        <v>0</v>
      </c>
    </row>
    <row r="79" spans="1:35" s="82" customFormat="1" ht="21.75" customHeight="1">
      <c r="A79" s="80" t="s">
        <v>22</v>
      </c>
      <c r="B79" s="74">
        <f>B80</f>
        <v>109</v>
      </c>
      <c r="C79" s="74">
        <f>C80</f>
        <v>109</v>
      </c>
      <c r="D79" s="74">
        <f>D80</f>
        <v>109</v>
      </c>
      <c r="E79" s="74">
        <f>E80</f>
        <v>109</v>
      </c>
      <c r="F79" s="74">
        <f>E79/B79*100</f>
        <v>100</v>
      </c>
      <c r="G79" s="74">
        <f>E79/C79*100</f>
        <v>100</v>
      </c>
      <c r="H79" s="74">
        <f>H80</f>
        <v>0</v>
      </c>
      <c r="I79" s="74">
        <f aca="true" t="shared" si="43" ref="I79:AE79">I80</f>
        <v>0</v>
      </c>
      <c r="J79" s="74">
        <f t="shared" si="43"/>
        <v>0</v>
      </c>
      <c r="K79" s="74">
        <f t="shared" si="43"/>
        <v>0</v>
      </c>
      <c r="L79" s="74">
        <f t="shared" si="43"/>
        <v>0</v>
      </c>
      <c r="M79" s="74">
        <f t="shared" si="43"/>
        <v>0</v>
      </c>
      <c r="N79" s="74">
        <f t="shared" si="43"/>
        <v>0</v>
      </c>
      <c r="O79" s="74">
        <f t="shared" si="43"/>
        <v>0</v>
      </c>
      <c r="P79" s="74">
        <f t="shared" si="43"/>
        <v>109</v>
      </c>
      <c r="Q79" s="74">
        <f t="shared" si="43"/>
        <v>109</v>
      </c>
      <c r="R79" s="74">
        <f t="shared" si="43"/>
        <v>0</v>
      </c>
      <c r="S79" s="74">
        <f t="shared" si="43"/>
        <v>0</v>
      </c>
      <c r="T79" s="74">
        <f t="shared" si="43"/>
        <v>0</v>
      </c>
      <c r="U79" s="74">
        <f t="shared" si="43"/>
        <v>0</v>
      </c>
      <c r="V79" s="74">
        <f t="shared" si="43"/>
        <v>0</v>
      </c>
      <c r="W79" s="74">
        <f t="shared" si="43"/>
        <v>0</v>
      </c>
      <c r="X79" s="74">
        <f t="shared" si="43"/>
        <v>0</v>
      </c>
      <c r="Y79" s="74">
        <f t="shared" si="43"/>
        <v>0</v>
      </c>
      <c r="Z79" s="74">
        <f t="shared" si="43"/>
        <v>0</v>
      </c>
      <c r="AA79" s="74">
        <f t="shared" si="43"/>
        <v>0</v>
      </c>
      <c r="AB79" s="74">
        <f t="shared" si="43"/>
        <v>0</v>
      </c>
      <c r="AC79" s="74">
        <f t="shared" si="43"/>
        <v>0</v>
      </c>
      <c r="AD79" s="74">
        <f t="shared" si="43"/>
        <v>0</v>
      </c>
      <c r="AE79" s="74">
        <f t="shared" si="43"/>
        <v>0</v>
      </c>
      <c r="AF79" s="57"/>
      <c r="AG79" s="132">
        <f t="shared" si="34"/>
        <v>109</v>
      </c>
      <c r="AH79" s="132">
        <f t="shared" si="35"/>
        <v>109</v>
      </c>
      <c r="AI79" s="132">
        <f t="shared" si="36"/>
        <v>109</v>
      </c>
    </row>
    <row r="80" spans="1:35" s="1" customFormat="1" ht="20.25" customHeight="1">
      <c r="A80" s="87" t="s">
        <v>19</v>
      </c>
      <c r="B80" s="62">
        <f>H80+J80+L80+N80+P80+R80+T80+V80+X80+Z80+AB80+AD80</f>
        <v>109</v>
      </c>
      <c r="C80" s="59">
        <f>H80+J80+L80+N80+P80+R80+T80+V80+X80+Z80+AB80+AD80</f>
        <v>109</v>
      </c>
      <c r="D80" s="59">
        <f>I80+K80+M80+O80+Q80+S80+U80+W80+Y80+AA80+AC80+AE80</f>
        <v>109</v>
      </c>
      <c r="E80" s="59">
        <f>I80+K80+M80+O80+Q80+S80+U80+W80+Y80+AA80+AC80+AE80</f>
        <v>109</v>
      </c>
      <c r="F80" s="62">
        <f>E80/B80*100</f>
        <v>100</v>
      </c>
      <c r="G80" s="62">
        <f>_xlfn.IFERROR(E80/C80*100,0)</f>
        <v>100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109</v>
      </c>
      <c r="Q80" s="59">
        <v>109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80"/>
      <c r="AG80" s="132">
        <f t="shared" si="34"/>
        <v>109</v>
      </c>
      <c r="AH80" s="132">
        <f t="shared" si="35"/>
        <v>109</v>
      </c>
      <c r="AI80" s="132">
        <f t="shared" si="36"/>
        <v>109</v>
      </c>
    </row>
    <row r="81" spans="1:35" s="1" customFormat="1" ht="31.5">
      <c r="A81" s="87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77" t="s">
        <v>149</v>
      </c>
      <c r="AG81" s="132">
        <f t="shared" si="34"/>
        <v>0</v>
      </c>
      <c r="AH81" s="132">
        <f t="shared" si="35"/>
        <v>0</v>
      </c>
      <c r="AI81" s="132">
        <f t="shared" si="36"/>
        <v>0</v>
      </c>
    </row>
    <row r="82" spans="1:35" s="1" customFormat="1" ht="15.75">
      <c r="A82" s="94" t="s">
        <v>22</v>
      </c>
      <c r="B82" s="74">
        <f>B83</f>
        <v>81.1</v>
      </c>
      <c r="C82" s="74">
        <f>C83</f>
        <v>81.1</v>
      </c>
      <c r="D82" s="74">
        <f>D83</f>
        <v>81.1</v>
      </c>
      <c r="E82" s="74">
        <f>E83</f>
        <v>81.1</v>
      </c>
      <c r="F82" s="74">
        <f>E82/B82*100</f>
        <v>100</v>
      </c>
      <c r="G82" s="74">
        <f>E82/C82*100</f>
        <v>100</v>
      </c>
      <c r="H82" s="74">
        <f>H83</f>
        <v>0</v>
      </c>
      <c r="I82" s="74">
        <f aca="true" t="shared" si="44" ref="I82:AE82">I83</f>
        <v>0</v>
      </c>
      <c r="J82" s="74">
        <f t="shared" si="44"/>
        <v>0</v>
      </c>
      <c r="K82" s="74">
        <f t="shared" si="44"/>
        <v>0</v>
      </c>
      <c r="L82" s="74">
        <f t="shared" si="44"/>
        <v>0</v>
      </c>
      <c r="M82" s="74">
        <f t="shared" si="44"/>
        <v>0</v>
      </c>
      <c r="N82" s="74">
        <f t="shared" si="44"/>
        <v>0</v>
      </c>
      <c r="O82" s="74">
        <f t="shared" si="44"/>
        <v>0</v>
      </c>
      <c r="P82" s="74">
        <f t="shared" si="44"/>
        <v>0</v>
      </c>
      <c r="Q82" s="74">
        <f t="shared" si="44"/>
        <v>0</v>
      </c>
      <c r="R82" s="74">
        <f t="shared" si="44"/>
        <v>0</v>
      </c>
      <c r="S82" s="74">
        <f t="shared" si="44"/>
        <v>0</v>
      </c>
      <c r="T82" s="74">
        <f t="shared" si="44"/>
        <v>0</v>
      </c>
      <c r="U82" s="74">
        <f t="shared" si="44"/>
        <v>0</v>
      </c>
      <c r="V82" s="74">
        <f t="shared" si="44"/>
        <v>0</v>
      </c>
      <c r="W82" s="74">
        <f t="shared" si="44"/>
        <v>0</v>
      </c>
      <c r="X82" s="74">
        <f t="shared" si="44"/>
        <v>0</v>
      </c>
      <c r="Y82" s="74">
        <f t="shared" si="44"/>
        <v>0</v>
      </c>
      <c r="Z82" s="74">
        <f t="shared" si="44"/>
        <v>81.1</v>
      </c>
      <c r="AA82" s="74">
        <f t="shared" si="44"/>
        <v>81.1</v>
      </c>
      <c r="AB82" s="74">
        <f t="shared" si="44"/>
        <v>0</v>
      </c>
      <c r="AC82" s="74">
        <f t="shared" si="44"/>
        <v>0</v>
      </c>
      <c r="AD82" s="74">
        <f t="shared" si="44"/>
        <v>0</v>
      </c>
      <c r="AE82" s="74">
        <f t="shared" si="44"/>
        <v>0</v>
      </c>
      <c r="AF82" s="178"/>
      <c r="AG82" s="132">
        <f t="shared" si="34"/>
        <v>81.1</v>
      </c>
      <c r="AH82" s="132">
        <f t="shared" si="35"/>
        <v>0</v>
      </c>
      <c r="AI82" s="132">
        <f t="shared" si="36"/>
        <v>0</v>
      </c>
    </row>
    <row r="83" spans="1:35" s="1" customFormat="1" ht="21" customHeight="1">
      <c r="A83" s="87" t="s">
        <v>19</v>
      </c>
      <c r="B83" s="62">
        <f>H83+J83+L83+N83+P83+R83+T83+V83+X83+Z83+AB83+AD83</f>
        <v>81.1</v>
      </c>
      <c r="C83" s="59">
        <f>H83+J83+L83+N83+P83+R83+T83+V83+X83+Z83+AB83+AD83</f>
        <v>81.1</v>
      </c>
      <c r="D83" s="59">
        <f>I83+K83+M83+O83+Q83+S83+U83+W83+Y83+AA83+AC83+AE83</f>
        <v>81.1</v>
      </c>
      <c r="E83" s="59">
        <f>I83+K83+M83+O83+Q83+S83+U83+W83+Y83+AA83+AC83+AE83</f>
        <v>81.1</v>
      </c>
      <c r="F83" s="62">
        <f>E83/B83*100</f>
        <v>100</v>
      </c>
      <c r="G83" s="62">
        <f>_xlfn.IFERROR(E83/C83*100,0)</f>
        <v>100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81.1</v>
      </c>
      <c r="AA83" s="59">
        <v>81.1</v>
      </c>
      <c r="AB83" s="59">
        <v>0</v>
      </c>
      <c r="AC83" s="59">
        <v>0</v>
      </c>
      <c r="AD83" s="59">
        <v>0</v>
      </c>
      <c r="AE83" s="59">
        <v>0</v>
      </c>
      <c r="AF83" s="180"/>
      <c r="AG83" s="132">
        <f t="shared" si="34"/>
        <v>81.1</v>
      </c>
      <c r="AH83" s="132">
        <f t="shared" si="35"/>
        <v>0</v>
      </c>
      <c r="AI83" s="132">
        <f t="shared" si="36"/>
        <v>0</v>
      </c>
    </row>
    <row r="84" spans="1:42" s="1" customFormat="1" ht="48.75" customHeight="1">
      <c r="A84" s="89" t="s">
        <v>86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0" t="s">
        <v>127</v>
      </c>
      <c r="AG84" s="132">
        <f t="shared" si="34"/>
        <v>0</v>
      </c>
      <c r="AH84" s="132">
        <f t="shared" si="35"/>
        <v>0</v>
      </c>
      <c r="AI84" s="132">
        <f t="shared" si="36"/>
        <v>0</v>
      </c>
      <c r="AJ84" s="32"/>
      <c r="AK84" s="32"/>
      <c r="AL84" s="32"/>
      <c r="AM84" s="32"/>
      <c r="AN84" s="32"/>
      <c r="AO84" s="32"/>
      <c r="AP84" s="32"/>
    </row>
    <row r="85" spans="1:42" s="4" customFormat="1" ht="15.75">
      <c r="A85" s="94" t="s">
        <v>22</v>
      </c>
      <c r="B85" s="96">
        <f>B86</f>
        <v>170</v>
      </c>
      <c r="C85" s="96">
        <f>C86</f>
        <v>170</v>
      </c>
      <c r="D85" s="96">
        <f>D86</f>
        <v>170</v>
      </c>
      <c r="E85" s="96">
        <f>E86</f>
        <v>170</v>
      </c>
      <c r="F85" s="96">
        <f>E85/B85*100</f>
        <v>100</v>
      </c>
      <c r="G85" s="74">
        <f>_xlfn.IFERROR(E85/C85*100,0)</f>
        <v>100</v>
      </c>
      <c r="H85" s="96">
        <f>H86</f>
        <v>0</v>
      </c>
      <c r="I85" s="96">
        <f aca="true" t="shared" si="45" ref="I85:AE85">I86</f>
        <v>0</v>
      </c>
      <c r="J85" s="96">
        <f t="shared" si="45"/>
        <v>0</v>
      </c>
      <c r="K85" s="96">
        <f t="shared" si="45"/>
        <v>0</v>
      </c>
      <c r="L85" s="96">
        <f t="shared" si="45"/>
        <v>0</v>
      </c>
      <c r="M85" s="96">
        <f t="shared" si="45"/>
        <v>0</v>
      </c>
      <c r="N85" s="96">
        <f t="shared" si="45"/>
        <v>0</v>
      </c>
      <c r="O85" s="96">
        <f t="shared" si="45"/>
        <v>0</v>
      </c>
      <c r="P85" s="96">
        <f t="shared" si="45"/>
        <v>0</v>
      </c>
      <c r="Q85" s="96">
        <f t="shared" si="45"/>
        <v>0</v>
      </c>
      <c r="R85" s="96">
        <f t="shared" si="45"/>
        <v>0</v>
      </c>
      <c r="S85" s="96">
        <f t="shared" si="45"/>
        <v>0</v>
      </c>
      <c r="T85" s="96">
        <f t="shared" si="45"/>
        <v>0</v>
      </c>
      <c r="U85" s="96">
        <f t="shared" si="45"/>
        <v>0</v>
      </c>
      <c r="V85" s="96">
        <f t="shared" si="45"/>
        <v>0</v>
      </c>
      <c r="W85" s="96">
        <f t="shared" si="45"/>
        <v>0</v>
      </c>
      <c r="X85" s="96">
        <f t="shared" si="45"/>
        <v>0</v>
      </c>
      <c r="Y85" s="96">
        <f t="shared" si="45"/>
        <v>0</v>
      </c>
      <c r="Z85" s="96">
        <f t="shared" si="45"/>
        <v>0</v>
      </c>
      <c r="AA85" s="96">
        <f t="shared" si="45"/>
        <v>0</v>
      </c>
      <c r="AB85" s="96">
        <f t="shared" si="45"/>
        <v>170</v>
      </c>
      <c r="AC85" s="96">
        <f t="shared" si="45"/>
        <v>170</v>
      </c>
      <c r="AD85" s="96">
        <f t="shared" si="45"/>
        <v>0</v>
      </c>
      <c r="AE85" s="96">
        <f t="shared" si="45"/>
        <v>0</v>
      </c>
      <c r="AF85" s="82"/>
      <c r="AG85" s="132">
        <f t="shared" si="34"/>
        <v>170</v>
      </c>
      <c r="AH85" s="132">
        <f t="shared" si="35"/>
        <v>0</v>
      </c>
      <c r="AI85" s="132">
        <f t="shared" si="36"/>
        <v>0</v>
      </c>
      <c r="AJ85" s="14"/>
      <c r="AK85" s="14"/>
      <c r="AL85" s="14"/>
      <c r="AM85" s="14"/>
      <c r="AN85" s="14"/>
      <c r="AO85" s="14"/>
      <c r="AP85" s="14"/>
    </row>
    <row r="86" spans="1:42" s="21" customFormat="1" ht="18.75" customHeight="1">
      <c r="A86" s="87" t="s">
        <v>19</v>
      </c>
      <c r="B86" s="98">
        <f>H86+J86+L86+N86+P86+R86+T86+V86+X86+Z86+AB86+AD86</f>
        <v>170</v>
      </c>
      <c r="C86" s="83">
        <f>H86+J86+L86+N86+P86+R86+T86+V86+X86+Z86+AB86+AD86</f>
        <v>170</v>
      </c>
      <c r="D86" s="83">
        <f>I86+K86+M86+O86+Q86+S86+U86+W86+Y86+AA86+AC86+AE86</f>
        <v>170</v>
      </c>
      <c r="E86" s="83">
        <f>I86+K86+M86+O86+Q86+S86+U86+W86+Y86+AA86+AC86+AE86</f>
        <v>170</v>
      </c>
      <c r="F86" s="98">
        <f>E86/B86*100</f>
        <v>100</v>
      </c>
      <c r="G86" s="62">
        <f>_xlfn.IFERROR(E86/C86*100,0)</f>
        <v>100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3">
        <v>0</v>
      </c>
      <c r="Z86" s="83">
        <v>0</v>
      </c>
      <c r="AA86" s="83">
        <v>0</v>
      </c>
      <c r="AB86" s="83">
        <v>170</v>
      </c>
      <c r="AC86" s="83">
        <v>170</v>
      </c>
      <c r="AD86" s="83">
        <v>0</v>
      </c>
      <c r="AE86" s="83">
        <v>0</v>
      </c>
      <c r="AF86" s="89"/>
      <c r="AG86" s="132">
        <f t="shared" si="34"/>
        <v>170</v>
      </c>
      <c r="AH86" s="132">
        <f t="shared" si="35"/>
        <v>0</v>
      </c>
      <c r="AI86" s="132">
        <f t="shared" si="36"/>
        <v>0</v>
      </c>
      <c r="AJ86" s="20"/>
      <c r="AK86" s="20"/>
      <c r="AL86" s="20"/>
      <c r="AM86" s="20"/>
      <c r="AN86" s="20"/>
      <c r="AO86" s="20"/>
      <c r="AP86" s="20"/>
    </row>
    <row r="87" spans="1:42" s="1" customFormat="1" ht="131.25" customHeight="1">
      <c r="A87" s="89" t="s">
        <v>87</v>
      </c>
      <c r="B87" s="62"/>
      <c r="C87" s="62"/>
      <c r="D87" s="62"/>
      <c r="E87" s="83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0" t="s">
        <v>101</v>
      </c>
      <c r="AG87" s="132">
        <f t="shared" si="34"/>
        <v>0</v>
      </c>
      <c r="AH87" s="132">
        <f t="shared" si="35"/>
        <v>0</v>
      </c>
      <c r="AI87" s="132">
        <f t="shared" si="36"/>
        <v>0</v>
      </c>
      <c r="AJ87" s="32"/>
      <c r="AK87" s="32"/>
      <c r="AL87" s="32"/>
      <c r="AM87" s="32"/>
      <c r="AN87" s="32"/>
      <c r="AO87" s="32"/>
      <c r="AP87" s="32"/>
    </row>
    <row r="88" spans="1:42" s="82" customFormat="1" ht="22.5" customHeight="1">
      <c r="A88" s="80" t="s">
        <v>22</v>
      </c>
      <c r="B88" s="74">
        <f>B89</f>
        <v>85.50000000000001</v>
      </c>
      <c r="C88" s="74">
        <f>C89</f>
        <v>85.50000000000001</v>
      </c>
      <c r="D88" s="74">
        <f>D89</f>
        <v>85.49799999999999</v>
      </c>
      <c r="E88" s="74">
        <f>E89</f>
        <v>85.49799999999999</v>
      </c>
      <c r="F88" s="74">
        <f>E88/B88*100</f>
        <v>99.99766081871341</v>
      </c>
      <c r="G88" s="74">
        <f>E88/C88*100</f>
        <v>99.99766081871341</v>
      </c>
      <c r="H88" s="74">
        <f>H89</f>
        <v>0</v>
      </c>
      <c r="I88" s="74">
        <f aca="true" t="shared" si="46" ref="I88:AE88">I89</f>
        <v>0</v>
      </c>
      <c r="J88" s="74">
        <f t="shared" si="46"/>
        <v>55.68</v>
      </c>
      <c r="K88" s="74">
        <f t="shared" si="46"/>
        <v>55.68</v>
      </c>
      <c r="L88" s="74">
        <f t="shared" si="46"/>
        <v>19.746</v>
      </c>
      <c r="M88" s="74">
        <f t="shared" si="46"/>
        <v>3.36</v>
      </c>
      <c r="N88" s="74">
        <f t="shared" si="46"/>
        <v>3.358</v>
      </c>
      <c r="O88" s="74">
        <f t="shared" si="46"/>
        <v>3.358</v>
      </c>
      <c r="P88" s="74">
        <f t="shared" si="46"/>
        <v>0</v>
      </c>
      <c r="Q88" s="74">
        <f t="shared" si="46"/>
        <v>16.04</v>
      </c>
      <c r="R88" s="74">
        <f t="shared" si="46"/>
        <v>0</v>
      </c>
      <c r="S88" s="74">
        <f t="shared" si="46"/>
        <v>0</v>
      </c>
      <c r="T88" s="74">
        <f t="shared" si="46"/>
        <v>0</v>
      </c>
      <c r="U88" s="74">
        <f t="shared" si="46"/>
        <v>0</v>
      </c>
      <c r="V88" s="74">
        <f t="shared" si="46"/>
        <v>0</v>
      </c>
      <c r="W88" s="74">
        <f t="shared" si="46"/>
        <v>0</v>
      </c>
      <c r="X88" s="74">
        <f t="shared" si="46"/>
        <v>3.358</v>
      </c>
      <c r="Y88" s="74">
        <f t="shared" si="46"/>
        <v>0</v>
      </c>
      <c r="Z88" s="74">
        <f t="shared" si="46"/>
        <v>3.358</v>
      </c>
      <c r="AA88" s="74">
        <f t="shared" si="46"/>
        <v>6.72</v>
      </c>
      <c r="AB88" s="74">
        <f t="shared" si="46"/>
        <v>0</v>
      </c>
      <c r="AC88" s="74">
        <f t="shared" si="46"/>
        <v>0</v>
      </c>
      <c r="AD88" s="74">
        <f t="shared" si="46"/>
        <v>0</v>
      </c>
      <c r="AE88" s="74">
        <f t="shared" si="46"/>
        <v>0.34</v>
      </c>
      <c r="AF88" s="60"/>
      <c r="AG88" s="132">
        <f t="shared" si="34"/>
        <v>85.50000000000001</v>
      </c>
      <c r="AH88" s="132">
        <f t="shared" si="35"/>
        <v>78.784</v>
      </c>
      <c r="AI88" s="132">
        <f t="shared" si="36"/>
        <v>78.43799999999999</v>
      </c>
      <c r="AJ88" s="84"/>
      <c r="AK88" s="84"/>
      <c r="AL88" s="84"/>
      <c r="AM88" s="84"/>
      <c r="AN88" s="84"/>
      <c r="AO88" s="84"/>
      <c r="AP88" s="84"/>
    </row>
    <row r="89" spans="1:42" s="4" customFormat="1" ht="24" customHeight="1">
      <c r="A89" s="87" t="s">
        <v>19</v>
      </c>
      <c r="B89" s="62">
        <f>H89+J89+L89+N89+P89+R89+T89+V89+X89+Z89+AB89+AD89</f>
        <v>85.50000000000001</v>
      </c>
      <c r="C89" s="59">
        <f>H89+J89+L89+N89+P89+R89+T89+V89+X89+Z89+AB89+AD89</f>
        <v>85.50000000000001</v>
      </c>
      <c r="D89" s="59">
        <f>I89+K89+M89+O89+Q89+S89+U89+W89+Y89+AA89+AC89+AE89</f>
        <v>85.49799999999999</v>
      </c>
      <c r="E89" s="83">
        <f>I89+K89+M89+O89+Q89+S89+U89+W89+Y89+AA89+AC89+AE89</f>
        <v>85.49799999999999</v>
      </c>
      <c r="F89" s="98">
        <f>E89/B89*100</f>
        <v>99.99766081871341</v>
      </c>
      <c r="G89" s="62">
        <f>_xlfn.IFERROR(E89/C89*100,0)</f>
        <v>99.99766081871341</v>
      </c>
      <c r="H89" s="59">
        <v>0</v>
      </c>
      <c r="I89" s="59">
        <v>0</v>
      </c>
      <c r="J89" s="59">
        <v>55.68</v>
      </c>
      <c r="K89" s="59">
        <v>55.68</v>
      </c>
      <c r="L89" s="59">
        <v>19.746</v>
      </c>
      <c r="M89" s="59">
        <v>3.36</v>
      </c>
      <c r="N89" s="59">
        <v>3.358</v>
      </c>
      <c r="O89" s="59">
        <v>3.358</v>
      </c>
      <c r="P89" s="59">
        <v>0</v>
      </c>
      <c r="Q89" s="59">
        <v>16.04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3.358</v>
      </c>
      <c r="Y89" s="59">
        <v>0</v>
      </c>
      <c r="Z89" s="59">
        <v>3.358</v>
      </c>
      <c r="AA89" s="59">
        <v>6.72</v>
      </c>
      <c r="AB89" s="59">
        <v>0</v>
      </c>
      <c r="AC89" s="59">
        <v>0</v>
      </c>
      <c r="AD89" s="59">
        <v>0</v>
      </c>
      <c r="AE89" s="97">
        <v>0.34</v>
      </c>
      <c r="AF89" s="80"/>
      <c r="AG89" s="132">
        <f t="shared" si="34"/>
        <v>85.50000000000001</v>
      </c>
      <c r="AH89" s="132">
        <f t="shared" si="35"/>
        <v>78.784</v>
      </c>
      <c r="AI89" s="132">
        <f t="shared" si="36"/>
        <v>78.43799999999999</v>
      </c>
      <c r="AJ89" s="14"/>
      <c r="AK89" s="14"/>
      <c r="AL89" s="14"/>
      <c r="AM89" s="14"/>
      <c r="AN89" s="14"/>
      <c r="AO89" s="14"/>
      <c r="AP89" s="14"/>
    </row>
    <row r="90" spans="1:42" s="1" customFormat="1" ht="49.5" customHeight="1">
      <c r="A90" s="89" t="s">
        <v>88</v>
      </c>
      <c r="B90" s="62"/>
      <c r="C90" s="62"/>
      <c r="D90" s="62"/>
      <c r="E90" s="83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1" t="s">
        <v>102</v>
      </c>
      <c r="AG90" s="132">
        <f t="shared" si="34"/>
        <v>0</v>
      </c>
      <c r="AH90" s="132">
        <f t="shared" si="35"/>
        <v>0</v>
      </c>
      <c r="AI90" s="132">
        <f t="shared" si="36"/>
        <v>0</v>
      </c>
      <c r="AJ90" s="32"/>
      <c r="AK90" s="32"/>
      <c r="AL90" s="32"/>
      <c r="AM90" s="32"/>
      <c r="AN90" s="32"/>
      <c r="AO90" s="32"/>
      <c r="AP90" s="32"/>
    </row>
    <row r="91" spans="1:42" s="82" customFormat="1" ht="22.5" customHeight="1">
      <c r="A91" s="80" t="s">
        <v>22</v>
      </c>
      <c r="B91" s="74">
        <f>B92</f>
        <v>11.8</v>
      </c>
      <c r="C91" s="74">
        <f>C92</f>
        <v>11.8</v>
      </c>
      <c r="D91" s="74">
        <f>D92</f>
        <v>11.8</v>
      </c>
      <c r="E91" s="74">
        <f>E92</f>
        <v>11.8</v>
      </c>
      <c r="F91" s="74">
        <f>E91/B91*100</f>
        <v>100</v>
      </c>
      <c r="G91" s="74">
        <f>E91/C91*100</f>
        <v>100</v>
      </c>
      <c r="H91" s="74">
        <f>H92</f>
        <v>0</v>
      </c>
      <c r="I91" s="74">
        <f aca="true" t="shared" si="47" ref="I91:AE91">I92</f>
        <v>0</v>
      </c>
      <c r="J91" s="74">
        <f t="shared" si="47"/>
        <v>0</v>
      </c>
      <c r="K91" s="74">
        <f t="shared" si="47"/>
        <v>0</v>
      </c>
      <c r="L91" s="74">
        <f t="shared" si="47"/>
        <v>0</v>
      </c>
      <c r="M91" s="74">
        <f t="shared" si="47"/>
        <v>0</v>
      </c>
      <c r="N91" s="74">
        <f t="shared" si="47"/>
        <v>4.07</v>
      </c>
      <c r="O91" s="74">
        <f t="shared" si="47"/>
        <v>4.07</v>
      </c>
      <c r="P91" s="74">
        <f t="shared" si="47"/>
        <v>0</v>
      </c>
      <c r="Q91" s="74">
        <f t="shared" si="47"/>
        <v>0</v>
      </c>
      <c r="R91" s="74">
        <f t="shared" si="47"/>
        <v>0</v>
      </c>
      <c r="S91" s="74">
        <f t="shared" si="47"/>
        <v>0</v>
      </c>
      <c r="T91" s="74">
        <f t="shared" si="47"/>
        <v>0</v>
      </c>
      <c r="U91" s="74">
        <f t="shared" si="47"/>
        <v>0</v>
      </c>
      <c r="V91" s="74">
        <f t="shared" si="47"/>
        <v>0</v>
      </c>
      <c r="W91" s="74">
        <f t="shared" si="47"/>
        <v>0</v>
      </c>
      <c r="X91" s="74">
        <f t="shared" si="47"/>
        <v>7.73</v>
      </c>
      <c r="Y91" s="74">
        <f t="shared" si="47"/>
        <v>7.73</v>
      </c>
      <c r="Z91" s="74">
        <f t="shared" si="47"/>
        <v>0</v>
      </c>
      <c r="AA91" s="74">
        <f t="shared" si="47"/>
        <v>0</v>
      </c>
      <c r="AB91" s="74">
        <f t="shared" si="47"/>
        <v>0</v>
      </c>
      <c r="AC91" s="74">
        <f t="shared" si="47"/>
        <v>0</v>
      </c>
      <c r="AD91" s="74">
        <f t="shared" si="47"/>
        <v>0</v>
      </c>
      <c r="AE91" s="74">
        <f t="shared" si="47"/>
        <v>0</v>
      </c>
      <c r="AF91" s="61"/>
      <c r="AG91" s="132">
        <f t="shared" si="34"/>
        <v>11.8</v>
      </c>
      <c r="AH91" s="132">
        <f t="shared" si="35"/>
        <v>4.07</v>
      </c>
      <c r="AI91" s="132">
        <f t="shared" si="36"/>
        <v>4.07</v>
      </c>
      <c r="AJ91" s="84"/>
      <c r="AK91" s="84"/>
      <c r="AL91" s="84"/>
      <c r="AM91" s="84"/>
      <c r="AN91" s="84"/>
      <c r="AO91" s="84"/>
      <c r="AP91" s="84"/>
    </row>
    <row r="92" spans="1:42" s="4" customFormat="1" ht="24" customHeight="1">
      <c r="A92" s="87" t="s">
        <v>19</v>
      </c>
      <c r="B92" s="62">
        <f>H92+J92+L92+N92+P92+R92+T92+V92+X92+Z92+AB92+AD92</f>
        <v>11.8</v>
      </c>
      <c r="C92" s="59">
        <f>H92+J92+L92+N92+P92+R92+T92+V92+X92+Z92+AB92+AD92</f>
        <v>11.8</v>
      </c>
      <c r="D92" s="59">
        <f>I92+K92+M92+O92+Q92+S92+U92+W92+Y92+AA92+AC92+AE92</f>
        <v>11.8</v>
      </c>
      <c r="E92" s="83">
        <f>I92+K92+M92+O92+Q92+S92+U92+W92+Y92+AA92+AC92+AE92</f>
        <v>11.8</v>
      </c>
      <c r="F92" s="98">
        <f>E92/B92*100</f>
        <v>100</v>
      </c>
      <c r="G92" s="62">
        <f>_xlfn.IFERROR(E92/C92*100,0)</f>
        <v>100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4.07</v>
      </c>
      <c r="O92" s="59">
        <v>4.07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7.73</v>
      </c>
      <c r="Y92" s="59">
        <v>7.73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97">
        <v>0</v>
      </c>
      <c r="AF92" s="80"/>
      <c r="AG92" s="132">
        <f t="shared" si="34"/>
        <v>11.8</v>
      </c>
      <c r="AH92" s="132">
        <f t="shared" si="35"/>
        <v>4.07</v>
      </c>
      <c r="AI92" s="132">
        <f t="shared" si="36"/>
        <v>4.07</v>
      </c>
      <c r="AJ92" s="14"/>
      <c r="AK92" s="14"/>
      <c r="AL92" s="14"/>
      <c r="AM92" s="14"/>
      <c r="AN92" s="14"/>
      <c r="AO92" s="14"/>
      <c r="AP92" s="14"/>
    </row>
    <row r="93" spans="1:35" s="30" customFormat="1" ht="71.25" customHeight="1">
      <c r="A93" s="92" t="s">
        <v>58</v>
      </c>
      <c r="B93" s="78">
        <f>B95</f>
        <v>3444.4999999999995</v>
      </c>
      <c r="C93" s="78">
        <f>C95</f>
        <v>3444.4999999999995</v>
      </c>
      <c r="D93" s="78">
        <f>D95</f>
        <v>3184.33952</v>
      </c>
      <c r="E93" s="78">
        <f>E95</f>
        <v>3184.33952</v>
      </c>
      <c r="F93" s="78">
        <f>D93*100/B93</f>
        <v>92.44707562781247</v>
      </c>
      <c r="G93" s="78">
        <f>E93*100/C93</f>
        <v>92.44707562781247</v>
      </c>
      <c r="H93" s="78">
        <f>H95</f>
        <v>683.049</v>
      </c>
      <c r="I93" s="78">
        <f aca="true" t="shared" si="48" ref="I93:AE93">I95</f>
        <v>512.78454</v>
      </c>
      <c r="J93" s="78">
        <f t="shared" si="48"/>
        <v>297.338</v>
      </c>
      <c r="K93" s="78">
        <f t="shared" si="48"/>
        <v>262.29488</v>
      </c>
      <c r="L93" s="78">
        <f t="shared" si="48"/>
        <v>118.571</v>
      </c>
      <c r="M93" s="78">
        <f t="shared" si="48"/>
        <v>98.22014</v>
      </c>
      <c r="N93" s="78">
        <f t="shared" si="48"/>
        <v>255.173</v>
      </c>
      <c r="O93" s="78">
        <f t="shared" si="48"/>
        <v>242.07764</v>
      </c>
      <c r="P93" s="78">
        <f t="shared" si="48"/>
        <v>264.873</v>
      </c>
      <c r="Q93" s="78">
        <f t="shared" si="48"/>
        <v>211.90289</v>
      </c>
      <c r="R93" s="78">
        <f t="shared" si="48"/>
        <v>374.581</v>
      </c>
      <c r="S93" s="78">
        <f t="shared" si="48"/>
        <v>415.61161</v>
      </c>
      <c r="T93" s="78">
        <f t="shared" si="48"/>
        <v>415.85</v>
      </c>
      <c r="U93" s="78">
        <f t="shared" si="48"/>
        <v>431.79573</v>
      </c>
      <c r="V93" s="78">
        <f t="shared" si="48"/>
        <v>191.589</v>
      </c>
      <c r="W93" s="78">
        <f t="shared" si="48"/>
        <v>198.68195</v>
      </c>
      <c r="X93" s="78">
        <f t="shared" si="48"/>
        <v>106.247</v>
      </c>
      <c r="Y93" s="78">
        <f t="shared" si="48"/>
        <v>69.12291</v>
      </c>
      <c r="Z93" s="78">
        <f t="shared" si="48"/>
        <v>343.157</v>
      </c>
      <c r="AA93" s="78">
        <f t="shared" si="48"/>
        <v>276.92809</v>
      </c>
      <c r="AB93" s="78">
        <f t="shared" si="48"/>
        <v>153.664</v>
      </c>
      <c r="AC93" s="78">
        <f t="shared" si="48"/>
        <v>156.58106</v>
      </c>
      <c r="AD93" s="78">
        <f t="shared" si="48"/>
        <v>240.408</v>
      </c>
      <c r="AE93" s="78">
        <f t="shared" si="48"/>
        <v>308.33808</v>
      </c>
      <c r="AF93" s="78"/>
      <c r="AG93" s="132">
        <f t="shared" si="34"/>
        <v>3444.4999999999995</v>
      </c>
      <c r="AH93" s="132">
        <f t="shared" si="35"/>
        <v>2601.024</v>
      </c>
      <c r="AI93" s="132">
        <f t="shared" si="36"/>
        <v>2373.36938</v>
      </c>
    </row>
    <row r="94" spans="1:35" s="28" customFormat="1" ht="66.75" customHeight="1">
      <c r="A94" s="89" t="s">
        <v>89</v>
      </c>
      <c r="B94" s="62"/>
      <c r="C94" s="62"/>
      <c r="D94" s="62"/>
      <c r="E94" s="8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79" t="s">
        <v>110</v>
      </c>
      <c r="AG94" s="132">
        <f t="shared" si="34"/>
        <v>0</v>
      </c>
      <c r="AH94" s="132">
        <f t="shared" si="35"/>
        <v>0</v>
      </c>
      <c r="AI94" s="132">
        <f t="shared" si="36"/>
        <v>0</v>
      </c>
    </row>
    <row r="95" spans="1:35" s="1" customFormat="1" ht="15.75">
      <c r="A95" s="94" t="s">
        <v>22</v>
      </c>
      <c r="B95" s="74">
        <f>H95+J95+L95+N95+P95+R95+T95+V95+X95+Z95+AB95+AD95</f>
        <v>3444.4999999999995</v>
      </c>
      <c r="C95" s="74">
        <f>C96</f>
        <v>3444.4999999999995</v>
      </c>
      <c r="D95" s="74">
        <f>D96</f>
        <v>3184.33952</v>
      </c>
      <c r="E95" s="74">
        <f>E96</f>
        <v>3184.33952</v>
      </c>
      <c r="F95" s="74">
        <f>E95/B95*100</f>
        <v>92.44707562781247</v>
      </c>
      <c r="G95" s="74">
        <f>E95/C95*100</f>
        <v>92.44707562781247</v>
      </c>
      <c r="H95" s="74">
        <f>H96</f>
        <v>683.049</v>
      </c>
      <c r="I95" s="74">
        <f aca="true" t="shared" si="49" ref="I95:AD95">I96</f>
        <v>512.78454</v>
      </c>
      <c r="J95" s="74">
        <f t="shared" si="49"/>
        <v>297.338</v>
      </c>
      <c r="K95" s="74">
        <f t="shared" si="49"/>
        <v>262.29488</v>
      </c>
      <c r="L95" s="74">
        <f t="shared" si="49"/>
        <v>118.571</v>
      </c>
      <c r="M95" s="74">
        <f t="shared" si="49"/>
        <v>98.22014</v>
      </c>
      <c r="N95" s="74">
        <f>N96</f>
        <v>255.173</v>
      </c>
      <c r="O95" s="74">
        <f t="shared" si="49"/>
        <v>242.07764</v>
      </c>
      <c r="P95" s="74">
        <f>P96</f>
        <v>264.873</v>
      </c>
      <c r="Q95" s="74">
        <f t="shared" si="49"/>
        <v>211.90289</v>
      </c>
      <c r="R95" s="74">
        <f t="shared" si="49"/>
        <v>374.581</v>
      </c>
      <c r="S95" s="74">
        <f t="shared" si="49"/>
        <v>415.61161</v>
      </c>
      <c r="T95" s="74">
        <f t="shared" si="49"/>
        <v>415.85</v>
      </c>
      <c r="U95" s="74">
        <f t="shared" si="49"/>
        <v>431.79573</v>
      </c>
      <c r="V95" s="74">
        <f t="shared" si="49"/>
        <v>191.589</v>
      </c>
      <c r="W95" s="74">
        <f t="shared" si="49"/>
        <v>198.68195</v>
      </c>
      <c r="X95" s="74">
        <f t="shared" si="49"/>
        <v>106.247</v>
      </c>
      <c r="Y95" s="74">
        <f t="shared" si="49"/>
        <v>69.12291</v>
      </c>
      <c r="Z95" s="74">
        <f>Z96</f>
        <v>343.157</v>
      </c>
      <c r="AA95" s="74">
        <f t="shared" si="49"/>
        <v>276.92809</v>
      </c>
      <c r="AB95" s="74">
        <f t="shared" si="49"/>
        <v>153.664</v>
      </c>
      <c r="AC95" s="74">
        <f t="shared" si="49"/>
        <v>156.58106</v>
      </c>
      <c r="AD95" s="74">
        <f t="shared" si="49"/>
        <v>240.408</v>
      </c>
      <c r="AE95" s="74">
        <f>AE96</f>
        <v>308.33808</v>
      </c>
      <c r="AF95" s="102"/>
      <c r="AG95" s="132">
        <f t="shared" si="34"/>
        <v>3444.4999999999995</v>
      </c>
      <c r="AH95" s="132">
        <f t="shared" si="35"/>
        <v>2601.024</v>
      </c>
      <c r="AI95" s="132">
        <f t="shared" si="36"/>
        <v>2373.36938</v>
      </c>
    </row>
    <row r="96" spans="1:35" s="1" customFormat="1" ht="15.75">
      <c r="A96" s="87" t="s">
        <v>19</v>
      </c>
      <c r="B96" s="62">
        <f>H96+J96+L96+N96+P96+R96+T96+V96+X96+Z96+AB96+AD96</f>
        <v>3444.4999999999995</v>
      </c>
      <c r="C96" s="59">
        <f>H96+J96+L96+N96+P96+R96+T96+V96+X96+Z96+AB96+AD96</f>
        <v>3444.4999999999995</v>
      </c>
      <c r="D96" s="59">
        <f>I96+K96+M96+O96+Q96+S96+U96+W96+Y96+AA96+AC96+AE96</f>
        <v>3184.33952</v>
      </c>
      <c r="E96" s="83">
        <f>I96+K96+M96+O96+Q96+S96+U96+W96+Y96+AA96+AC96+AE96</f>
        <v>3184.33952</v>
      </c>
      <c r="F96" s="62">
        <f>E96/B96*100</f>
        <v>92.44707562781247</v>
      </c>
      <c r="G96" s="62">
        <f>E96/C96*100</f>
        <v>92.44707562781247</v>
      </c>
      <c r="H96" s="59">
        <v>683.049</v>
      </c>
      <c r="I96" s="59">
        <v>512.78454</v>
      </c>
      <c r="J96" s="59">
        <v>297.338</v>
      </c>
      <c r="K96" s="59">
        <v>262.29488</v>
      </c>
      <c r="L96" s="59">
        <v>118.571</v>
      </c>
      <c r="M96" s="59">
        <v>98.22014</v>
      </c>
      <c r="N96" s="59">
        <v>255.173</v>
      </c>
      <c r="O96" s="59">
        <v>242.07764</v>
      </c>
      <c r="P96" s="59">
        <v>264.873</v>
      </c>
      <c r="Q96" s="59">
        <v>211.90289</v>
      </c>
      <c r="R96" s="59">
        <v>374.581</v>
      </c>
      <c r="S96" s="59">
        <v>415.61161</v>
      </c>
      <c r="T96" s="59">
        <v>415.85</v>
      </c>
      <c r="U96" s="59">
        <v>431.79573</v>
      </c>
      <c r="V96" s="59">
        <v>191.589</v>
      </c>
      <c r="W96" s="59">
        <v>198.68195</v>
      </c>
      <c r="X96" s="59">
        <v>106.247</v>
      </c>
      <c r="Y96" s="59">
        <v>69.12291</v>
      </c>
      <c r="Z96" s="59">
        <v>343.157</v>
      </c>
      <c r="AA96" s="59">
        <v>276.92809</v>
      </c>
      <c r="AB96" s="59">
        <v>153.664</v>
      </c>
      <c r="AC96" s="59">
        <v>156.58106</v>
      </c>
      <c r="AD96" s="59">
        <v>240.408</v>
      </c>
      <c r="AE96" s="59">
        <v>308.33808</v>
      </c>
      <c r="AF96" s="135"/>
      <c r="AG96" s="132">
        <f t="shared" si="34"/>
        <v>3444.4999999999995</v>
      </c>
      <c r="AH96" s="132">
        <f t="shared" si="35"/>
        <v>2601.024</v>
      </c>
      <c r="AI96" s="132">
        <f t="shared" si="36"/>
        <v>2373.36938</v>
      </c>
    </row>
    <row r="97" spans="1:35" s="28" customFormat="1" ht="87.75" customHeight="1">
      <c r="A97" s="86" t="s">
        <v>90</v>
      </c>
      <c r="B97" s="62"/>
      <c r="C97" s="62"/>
      <c r="D97" s="62"/>
      <c r="E97" s="8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79"/>
      <c r="AG97" s="132">
        <f t="shared" si="34"/>
        <v>0</v>
      </c>
      <c r="AH97" s="132">
        <f t="shared" si="35"/>
        <v>0</v>
      </c>
      <c r="AI97" s="132">
        <f t="shared" si="36"/>
        <v>0</v>
      </c>
    </row>
    <row r="98" spans="1:35" s="28" customFormat="1" ht="26.25" customHeight="1">
      <c r="A98" s="88" t="s">
        <v>22</v>
      </c>
      <c r="B98" s="62">
        <f>B99+B100</f>
        <v>0</v>
      </c>
      <c r="C98" s="62">
        <f aca="true" t="shared" si="50" ref="C98:AE98">C99+C100</f>
        <v>0</v>
      </c>
      <c r="D98" s="62">
        <f t="shared" si="50"/>
        <v>0</v>
      </c>
      <c r="E98" s="62">
        <f t="shared" si="50"/>
        <v>0</v>
      </c>
      <c r="F98" s="62">
        <v>0</v>
      </c>
      <c r="G98" s="62">
        <v>0</v>
      </c>
      <c r="H98" s="62">
        <f t="shared" si="50"/>
        <v>0</v>
      </c>
      <c r="I98" s="62">
        <f t="shared" si="50"/>
        <v>0</v>
      </c>
      <c r="J98" s="62">
        <f t="shared" si="50"/>
        <v>0</v>
      </c>
      <c r="K98" s="62">
        <f t="shared" si="50"/>
        <v>0</v>
      </c>
      <c r="L98" s="62">
        <f t="shared" si="50"/>
        <v>0</v>
      </c>
      <c r="M98" s="62">
        <f t="shared" si="50"/>
        <v>0</v>
      </c>
      <c r="N98" s="62">
        <f t="shared" si="50"/>
        <v>0</v>
      </c>
      <c r="O98" s="62">
        <f t="shared" si="50"/>
        <v>0</v>
      </c>
      <c r="P98" s="62">
        <f t="shared" si="50"/>
        <v>0</v>
      </c>
      <c r="Q98" s="62">
        <f t="shared" si="50"/>
        <v>0</v>
      </c>
      <c r="R98" s="62">
        <f t="shared" si="50"/>
        <v>0</v>
      </c>
      <c r="S98" s="62">
        <f t="shared" si="50"/>
        <v>0</v>
      </c>
      <c r="T98" s="62">
        <f t="shared" si="50"/>
        <v>0</v>
      </c>
      <c r="U98" s="62">
        <f t="shared" si="50"/>
        <v>0</v>
      </c>
      <c r="V98" s="62">
        <f t="shared" si="50"/>
        <v>0</v>
      </c>
      <c r="W98" s="62">
        <f t="shared" si="50"/>
        <v>0</v>
      </c>
      <c r="X98" s="62">
        <f t="shared" si="50"/>
        <v>0</v>
      </c>
      <c r="Y98" s="62">
        <f t="shared" si="50"/>
        <v>0</v>
      </c>
      <c r="Z98" s="62">
        <f t="shared" si="50"/>
        <v>0</v>
      </c>
      <c r="AA98" s="62">
        <f t="shared" si="50"/>
        <v>0</v>
      </c>
      <c r="AB98" s="62">
        <f t="shared" si="50"/>
        <v>0</v>
      </c>
      <c r="AC98" s="62">
        <f t="shared" si="50"/>
        <v>0</v>
      </c>
      <c r="AD98" s="62">
        <f t="shared" si="50"/>
        <v>0</v>
      </c>
      <c r="AE98" s="62">
        <f t="shared" si="50"/>
        <v>0</v>
      </c>
      <c r="AF98" s="85"/>
      <c r="AG98" s="132">
        <f t="shared" si="34"/>
        <v>0</v>
      </c>
      <c r="AH98" s="132">
        <f t="shared" si="35"/>
        <v>0</v>
      </c>
      <c r="AI98" s="132">
        <f t="shared" si="36"/>
        <v>0</v>
      </c>
    </row>
    <row r="99" spans="1:35" s="28" customFormat="1" ht="26.25" customHeight="1">
      <c r="A99" s="86" t="s">
        <v>21</v>
      </c>
      <c r="B99" s="62">
        <v>0</v>
      </c>
      <c r="C99" s="62">
        <v>0</v>
      </c>
      <c r="D99" s="62">
        <v>0</v>
      </c>
      <c r="E99" s="83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85"/>
      <c r="AG99" s="132">
        <f t="shared" si="34"/>
        <v>0</v>
      </c>
      <c r="AH99" s="132">
        <f t="shared" si="35"/>
        <v>0</v>
      </c>
      <c r="AI99" s="132">
        <f t="shared" si="36"/>
        <v>0</v>
      </c>
    </row>
    <row r="100" spans="1:35" s="1" customFormat="1" ht="21.75" customHeight="1">
      <c r="A100" s="87" t="s">
        <v>91</v>
      </c>
      <c r="B100" s="62">
        <f>H100+J100+L100+N100+P100+R100+T100+V100+X100+Z100+AB100+AD100</f>
        <v>0</v>
      </c>
      <c r="C100" s="59">
        <f>H100+J100+L100+N100+P100+R100+T100+V100+X100+Z100+AB100+AD100</f>
        <v>0</v>
      </c>
      <c r="D100" s="59">
        <f>I100+K100+M100+O100+Q100+S100+U100+W100+Y100+AA100+AC100+AE100</f>
        <v>0</v>
      </c>
      <c r="E100" s="83">
        <f>I100+K100+M100+O100+Q100+S100+U100+W100+Y100+AA100+AC100+AE100</f>
        <v>0</v>
      </c>
      <c r="F100" s="62">
        <v>0</v>
      </c>
      <c r="G100" s="62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85"/>
      <c r="AG100" s="132">
        <f t="shared" si="34"/>
        <v>0</v>
      </c>
      <c r="AH100" s="132">
        <f t="shared" si="35"/>
        <v>0</v>
      </c>
      <c r="AI100" s="132">
        <f t="shared" si="36"/>
        <v>0</v>
      </c>
    </row>
    <row r="101" spans="1:35" s="75" customFormat="1" ht="27" customHeight="1">
      <c r="A101" s="103" t="s">
        <v>28</v>
      </c>
      <c r="B101" s="78">
        <f>B93+B68+B5</f>
        <v>27102.1</v>
      </c>
      <c r="C101" s="78">
        <f>C102</f>
        <v>27066.901340000004</v>
      </c>
      <c r="D101" s="78">
        <f>D102</f>
        <v>26172.70562</v>
      </c>
      <c r="E101" s="122">
        <f>E102</f>
        <v>26132.257830000002</v>
      </c>
      <c r="F101" s="78">
        <f>D101*100/B101</f>
        <v>96.57076617679073</v>
      </c>
      <c r="G101" s="78">
        <f>E101*100/C101</f>
        <v>96.54691352268401</v>
      </c>
      <c r="H101" s="78">
        <f aca="true" t="shared" si="51" ref="H101:AE101">H93+H68+H5</f>
        <v>2138.8202300000003</v>
      </c>
      <c r="I101" s="78">
        <f t="shared" si="51"/>
        <v>1616.9833199999998</v>
      </c>
      <c r="J101" s="78">
        <f>J93+J68+J5</f>
        <v>1127.28975</v>
      </c>
      <c r="K101" s="78">
        <f t="shared" si="51"/>
        <v>488.07943</v>
      </c>
      <c r="L101" s="78">
        <f>L93+L68+L5</f>
        <v>1258.19966</v>
      </c>
      <c r="M101" s="78">
        <f>M102</f>
        <v>1456.7995799999999</v>
      </c>
      <c r="N101" s="78">
        <f t="shared" si="51"/>
        <v>1308.71366</v>
      </c>
      <c r="O101" s="78">
        <f t="shared" si="51"/>
        <v>1401.20062</v>
      </c>
      <c r="P101" s="78">
        <f t="shared" si="51"/>
        <v>3256.98166</v>
      </c>
      <c r="Q101" s="78">
        <f>Q93+Q68+Q5</f>
        <v>1470.18507</v>
      </c>
      <c r="R101" s="78">
        <f>R93+R68+R5</f>
        <v>4324.47292</v>
      </c>
      <c r="S101" s="78">
        <f>S93+S68+S5</f>
        <v>4429.485500000001</v>
      </c>
      <c r="T101" s="78">
        <f t="shared" si="51"/>
        <v>3163.2005099999997</v>
      </c>
      <c r="U101" s="78">
        <f t="shared" si="51"/>
        <v>1476.24364</v>
      </c>
      <c r="V101" s="78">
        <f t="shared" si="51"/>
        <v>967.5299299999999</v>
      </c>
      <c r="W101" s="78">
        <f t="shared" si="51"/>
        <v>2181.11431</v>
      </c>
      <c r="X101" s="78">
        <f t="shared" si="51"/>
        <v>4711.29946</v>
      </c>
      <c r="Y101" s="78">
        <f t="shared" si="51"/>
        <v>7068.71921</v>
      </c>
      <c r="Z101" s="78">
        <f>Z93+Z68+Z5</f>
        <v>1510.0313299999998</v>
      </c>
      <c r="AA101" s="78">
        <f t="shared" si="51"/>
        <v>1511.5752499999999</v>
      </c>
      <c r="AB101" s="78">
        <f>AB93+AB68+AB5</f>
        <v>1510.6651</v>
      </c>
      <c r="AC101" s="78">
        <f t="shared" si="51"/>
        <v>1291.6934099999999</v>
      </c>
      <c r="AD101" s="78">
        <f>AD93+AD68+AD5</f>
        <v>1824.8971299999998</v>
      </c>
      <c r="AE101" s="78">
        <f t="shared" si="51"/>
        <v>1740.1784899999998</v>
      </c>
      <c r="AF101" s="78"/>
      <c r="AG101" s="132">
        <f>H101+J101+L101+N101+P101+R101+T101+V101+X101+Z101+AB101+AD101</f>
        <v>27102.101339999997</v>
      </c>
      <c r="AH101" s="132">
        <f t="shared" si="35"/>
        <v>17545.20832</v>
      </c>
      <c r="AI101" s="132">
        <f t="shared" si="36"/>
        <v>14520.09147</v>
      </c>
    </row>
    <row r="102" spans="1:35" s="1" customFormat="1" ht="15.75">
      <c r="A102" s="94" t="s">
        <v>22</v>
      </c>
      <c r="B102" s="74">
        <f>B103+B104+B105</f>
        <v>27102.100000000006</v>
      </c>
      <c r="C102" s="74">
        <f>C103+C104+C105</f>
        <v>27066.901340000004</v>
      </c>
      <c r="D102" s="74">
        <f>D103+D104+D105</f>
        <v>26172.70562</v>
      </c>
      <c r="E102" s="74">
        <f>E103+E104+E105</f>
        <v>26132.257830000002</v>
      </c>
      <c r="F102" s="74">
        <f>E102/B102*100</f>
        <v>96.4215239040517</v>
      </c>
      <c r="G102" s="74">
        <f>E102/C102*100</f>
        <v>96.54691352268401</v>
      </c>
      <c r="H102" s="74">
        <f>H103+H104+H105</f>
        <v>2138.8202300000003</v>
      </c>
      <c r="I102" s="74">
        <f aca="true" t="shared" si="52" ref="I102:O102">I103+I104+I105</f>
        <v>1616.98332</v>
      </c>
      <c r="J102" s="74">
        <f>J103+J104+J105</f>
        <v>1127.28975</v>
      </c>
      <c r="K102" s="74">
        <f t="shared" si="52"/>
        <v>488.07943</v>
      </c>
      <c r="L102" s="74">
        <f>L103+L104+L105</f>
        <v>1258.1996600000002</v>
      </c>
      <c r="M102" s="74">
        <f t="shared" si="52"/>
        <v>1456.7995799999999</v>
      </c>
      <c r="N102" s="74">
        <f>N103+N104+N105</f>
        <v>1308.7136600000001</v>
      </c>
      <c r="O102" s="74">
        <f t="shared" si="52"/>
        <v>1401.20062</v>
      </c>
      <c r="P102" s="74">
        <f>P103+P104+P105</f>
        <v>3256.98166</v>
      </c>
      <c r="Q102" s="74">
        <f>Q103+Q104+Q105</f>
        <v>1470.18507</v>
      </c>
      <c r="R102" s="74">
        <f aca="true" t="shared" si="53" ref="R102:AE102">R103+R104+R105</f>
        <v>4324.47292</v>
      </c>
      <c r="S102" s="74">
        <f>S103+S104+S105</f>
        <v>4429.4855</v>
      </c>
      <c r="T102" s="74">
        <f t="shared" si="53"/>
        <v>3163.20051</v>
      </c>
      <c r="U102" s="74">
        <f t="shared" si="53"/>
        <v>1476.2436400000001</v>
      </c>
      <c r="V102" s="74">
        <f t="shared" si="53"/>
        <v>967.5299300000001</v>
      </c>
      <c r="W102" s="74">
        <f t="shared" si="53"/>
        <v>2181.11431</v>
      </c>
      <c r="X102" s="74">
        <f t="shared" si="53"/>
        <v>4711.29946</v>
      </c>
      <c r="Y102" s="74">
        <f t="shared" si="53"/>
        <v>7068.719209999999</v>
      </c>
      <c r="Z102" s="74">
        <f>Z103+Z104+Z105</f>
        <v>1510.0313299999998</v>
      </c>
      <c r="AA102" s="74">
        <f t="shared" si="53"/>
        <v>1511.5752499999999</v>
      </c>
      <c r="AB102" s="74">
        <f>AB103+AB104+AB105</f>
        <v>1510.6651000000002</v>
      </c>
      <c r="AC102" s="74">
        <f t="shared" si="53"/>
        <v>1291.69341</v>
      </c>
      <c r="AD102" s="74">
        <f t="shared" si="53"/>
        <v>1824.8971299999998</v>
      </c>
      <c r="AE102" s="74">
        <f t="shared" si="53"/>
        <v>1740.1784899999998</v>
      </c>
      <c r="AF102" s="175"/>
      <c r="AG102" s="132">
        <f t="shared" si="34"/>
        <v>27102.101339999997</v>
      </c>
      <c r="AH102" s="132">
        <f t="shared" si="35"/>
        <v>17545.20832</v>
      </c>
      <c r="AI102" s="132">
        <f t="shared" si="36"/>
        <v>14520.09147</v>
      </c>
    </row>
    <row r="103" spans="1:35" s="1" customFormat="1" ht="15.75">
      <c r="A103" s="87" t="s">
        <v>21</v>
      </c>
      <c r="B103" s="62">
        <f aca="true" t="shared" si="54" ref="B103:H103">B26</f>
        <v>3.7</v>
      </c>
      <c r="C103" s="62">
        <f>C26</f>
        <v>3.7</v>
      </c>
      <c r="D103" s="62">
        <f t="shared" si="54"/>
        <v>3.7</v>
      </c>
      <c r="E103" s="62">
        <f t="shared" si="54"/>
        <v>3.7</v>
      </c>
      <c r="F103" s="62">
        <f t="shared" si="54"/>
        <v>100</v>
      </c>
      <c r="G103" s="62">
        <f t="shared" si="54"/>
        <v>100</v>
      </c>
      <c r="H103" s="62">
        <f t="shared" si="54"/>
        <v>0</v>
      </c>
      <c r="I103" s="62">
        <f aca="true" t="shared" si="55" ref="I103:AE103">I26</f>
        <v>0</v>
      </c>
      <c r="J103" s="62">
        <f t="shared" si="55"/>
        <v>0</v>
      </c>
      <c r="K103" s="62">
        <f t="shared" si="55"/>
        <v>0</v>
      </c>
      <c r="L103" s="62">
        <f t="shared" si="55"/>
        <v>0</v>
      </c>
      <c r="M103" s="62">
        <f t="shared" si="55"/>
        <v>0</v>
      </c>
      <c r="N103" s="62">
        <f>N26</f>
        <v>0</v>
      </c>
      <c r="O103" s="62">
        <f t="shared" si="55"/>
        <v>0</v>
      </c>
      <c r="P103" s="62">
        <f>P26</f>
        <v>0</v>
      </c>
      <c r="Q103" s="62">
        <f t="shared" si="55"/>
        <v>0</v>
      </c>
      <c r="R103" s="62">
        <f t="shared" si="55"/>
        <v>0</v>
      </c>
      <c r="S103" s="62">
        <f t="shared" si="55"/>
        <v>0</v>
      </c>
      <c r="T103" s="62">
        <f t="shared" si="55"/>
        <v>0</v>
      </c>
      <c r="U103" s="62">
        <f t="shared" si="55"/>
        <v>0</v>
      </c>
      <c r="V103" s="62">
        <f t="shared" si="55"/>
        <v>0</v>
      </c>
      <c r="W103" s="62">
        <f t="shared" si="55"/>
        <v>0</v>
      </c>
      <c r="X103" s="62">
        <f t="shared" si="55"/>
        <v>0</v>
      </c>
      <c r="Y103" s="62">
        <f t="shared" si="55"/>
        <v>0</v>
      </c>
      <c r="Z103" s="62">
        <f t="shared" si="55"/>
        <v>3.7</v>
      </c>
      <c r="AA103" s="62">
        <f t="shared" si="55"/>
        <v>3.7</v>
      </c>
      <c r="AB103" s="62">
        <f t="shared" si="55"/>
        <v>0</v>
      </c>
      <c r="AC103" s="62">
        <f t="shared" si="55"/>
        <v>0</v>
      </c>
      <c r="AD103" s="62">
        <f t="shared" si="55"/>
        <v>0</v>
      </c>
      <c r="AE103" s="62">
        <f t="shared" si="55"/>
        <v>0</v>
      </c>
      <c r="AF103" s="175"/>
      <c r="AG103" s="132">
        <f t="shared" si="34"/>
        <v>3.7</v>
      </c>
      <c r="AH103" s="132">
        <f t="shared" si="35"/>
        <v>0</v>
      </c>
      <c r="AI103" s="132">
        <f t="shared" si="36"/>
        <v>0</v>
      </c>
    </row>
    <row r="104" spans="1:35" s="1" customFormat="1" ht="15.75">
      <c r="A104" s="87" t="s">
        <v>20</v>
      </c>
      <c r="B104" s="62">
        <f>B8+B12+B23+B42</f>
        <v>6441.5</v>
      </c>
      <c r="C104" s="62">
        <f>C8+C12+C24+C42</f>
        <v>6441.5</v>
      </c>
      <c r="D104" s="62">
        <f>D8+D12+D24+D42</f>
        <v>6170.42961</v>
      </c>
      <c r="E104" s="62">
        <f>E8+E12+E23+E42</f>
        <v>6129.98182</v>
      </c>
      <c r="F104" s="62">
        <f>E104/B104*100</f>
        <v>95.16388760381899</v>
      </c>
      <c r="G104" s="62">
        <f>E104/C104*100</f>
        <v>95.16388760381899</v>
      </c>
      <c r="H104" s="62">
        <f>H8+H12+H23+H42</f>
        <v>328.814</v>
      </c>
      <c r="I104" s="62">
        <f aca="true" t="shared" si="56" ref="I104:AE104">I8+I12+I23+I42</f>
        <v>321.89478</v>
      </c>
      <c r="J104" s="62">
        <f t="shared" si="56"/>
        <v>149.54126</v>
      </c>
      <c r="K104" s="62">
        <f t="shared" si="56"/>
        <v>156.10455</v>
      </c>
      <c r="L104" s="62">
        <f t="shared" si="56"/>
        <v>178.85217</v>
      </c>
      <c r="M104" s="62">
        <f t="shared" si="56"/>
        <v>167.40612</v>
      </c>
      <c r="N104" s="62">
        <f t="shared" si="56"/>
        <v>315.98217</v>
      </c>
      <c r="O104" s="62">
        <f t="shared" si="56"/>
        <v>317.41418</v>
      </c>
      <c r="P104" s="62">
        <f t="shared" si="56"/>
        <v>188.69517000000002</v>
      </c>
      <c r="Q104" s="62">
        <f t="shared" si="56"/>
        <v>129.42302</v>
      </c>
      <c r="R104" s="62">
        <f t="shared" si="56"/>
        <v>2799.18178</v>
      </c>
      <c r="S104" s="62">
        <f t="shared" si="56"/>
        <v>2839.01474</v>
      </c>
      <c r="T104" s="62">
        <f t="shared" si="56"/>
        <v>1625.95156</v>
      </c>
      <c r="U104" s="62">
        <f t="shared" si="56"/>
        <v>265.19791</v>
      </c>
      <c r="V104" s="62">
        <f t="shared" si="56"/>
        <v>111.35616999999999</v>
      </c>
      <c r="W104" s="62">
        <f t="shared" si="56"/>
        <v>1128.11236</v>
      </c>
      <c r="X104" s="62">
        <f t="shared" si="56"/>
        <v>90.40117000000001</v>
      </c>
      <c r="Y104" s="62">
        <f t="shared" si="56"/>
        <v>400.837</v>
      </c>
      <c r="Z104" s="62">
        <f t="shared" si="56"/>
        <v>128.80716999999999</v>
      </c>
      <c r="AA104" s="62">
        <f t="shared" si="56"/>
        <v>136.08715999999998</v>
      </c>
      <c r="AB104" s="62">
        <f t="shared" si="56"/>
        <v>113.06517</v>
      </c>
      <c r="AC104" s="62">
        <f t="shared" si="56"/>
        <v>113.09700000000001</v>
      </c>
      <c r="AD104" s="62">
        <f t="shared" si="56"/>
        <v>410.85221</v>
      </c>
      <c r="AE104" s="62">
        <f t="shared" si="56"/>
        <v>155.393</v>
      </c>
      <c r="AF104" s="175"/>
      <c r="AG104" s="132">
        <f t="shared" si="34"/>
        <v>6441.5</v>
      </c>
      <c r="AH104" s="132">
        <f t="shared" si="35"/>
        <v>5698.37428</v>
      </c>
      <c r="AI104" s="132">
        <f t="shared" si="36"/>
        <v>5324.56766</v>
      </c>
    </row>
    <row r="105" spans="1:35" s="1" customFormat="1" ht="15.75">
      <c r="A105" s="87" t="s">
        <v>19</v>
      </c>
      <c r="B105" s="62">
        <f>B9+B13+B30+B43+B52+B69+B73+B77+B95</f>
        <v>20656.900000000005</v>
      </c>
      <c r="C105" s="62">
        <f>C96+C92+C89+C86+C83+C80+C76+C72+C67+C61+C64+C58+C55+C51+C47+C39+C36+C33+C30+C21+C9</f>
        <v>20621.701340000003</v>
      </c>
      <c r="D105" s="62">
        <f>D9+D13+D29+D43+D52+D69+D73+D77+D95</f>
        <v>19998.57601</v>
      </c>
      <c r="E105" s="62">
        <f>E9+E13+E29+E43+E52+E69+E73+E77+E95</f>
        <v>19998.57601</v>
      </c>
      <c r="F105" s="62">
        <f>E105/B105*100</f>
        <v>96.81305525030375</v>
      </c>
      <c r="G105" s="62">
        <f>E105/C105*100</f>
        <v>96.97830300358717</v>
      </c>
      <c r="H105" s="62">
        <f>H9+H13+H30+H43+H52+H69+H73+H77+H95</f>
        <v>1810.0062300000002</v>
      </c>
      <c r="I105" s="62">
        <f aca="true" t="shared" si="57" ref="I105:AE105">I9+I13+I30+I43+I52+I69+I73+I77+I95</f>
        <v>1295.08854</v>
      </c>
      <c r="J105" s="62">
        <f t="shared" si="57"/>
        <v>977.74849</v>
      </c>
      <c r="K105" s="62">
        <f t="shared" si="57"/>
        <v>331.97488</v>
      </c>
      <c r="L105" s="62">
        <f t="shared" si="57"/>
        <v>1079.34749</v>
      </c>
      <c r="M105" s="62">
        <f t="shared" si="57"/>
        <v>1289.39346</v>
      </c>
      <c r="N105" s="62">
        <f t="shared" si="57"/>
        <v>992.7314900000001</v>
      </c>
      <c r="O105" s="62">
        <f t="shared" si="57"/>
        <v>1083.78644</v>
      </c>
      <c r="P105" s="62">
        <f t="shared" si="57"/>
        <v>3068.28649</v>
      </c>
      <c r="Q105" s="62">
        <f t="shared" si="57"/>
        <v>1340.76205</v>
      </c>
      <c r="R105" s="62">
        <f t="shared" si="57"/>
        <v>1525.2911399999998</v>
      </c>
      <c r="S105" s="62">
        <f t="shared" si="57"/>
        <v>1590.47076</v>
      </c>
      <c r="T105" s="62">
        <f t="shared" si="57"/>
        <v>1537.2489500000001</v>
      </c>
      <c r="U105" s="62">
        <f t="shared" si="57"/>
        <v>1211.04573</v>
      </c>
      <c r="V105" s="62">
        <f t="shared" si="57"/>
        <v>856.1737600000001</v>
      </c>
      <c r="W105" s="62">
        <f t="shared" si="57"/>
        <v>1053.00195</v>
      </c>
      <c r="X105" s="62">
        <f t="shared" si="57"/>
        <v>4620.89829</v>
      </c>
      <c r="Y105" s="62">
        <f t="shared" si="57"/>
        <v>6667.88221</v>
      </c>
      <c r="Z105" s="62">
        <f t="shared" si="57"/>
        <v>1377.52416</v>
      </c>
      <c r="AA105" s="62">
        <f t="shared" si="57"/>
        <v>1371.78809</v>
      </c>
      <c r="AB105" s="62">
        <f t="shared" si="57"/>
        <v>1397.59993</v>
      </c>
      <c r="AC105" s="62">
        <f t="shared" si="57"/>
        <v>1178.59641</v>
      </c>
      <c r="AD105" s="62">
        <f t="shared" si="57"/>
        <v>1414.0449199999998</v>
      </c>
      <c r="AE105" s="62">
        <f t="shared" si="57"/>
        <v>1584.7854899999998</v>
      </c>
      <c r="AF105" s="175"/>
      <c r="AG105" s="132">
        <f t="shared" si="34"/>
        <v>20656.90134</v>
      </c>
      <c r="AH105" s="132">
        <f t="shared" si="35"/>
        <v>11846.83404</v>
      </c>
      <c r="AI105" s="132">
        <f t="shared" si="36"/>
        <v>9195.52381</v>
      </c>
    </row>
    <row r="106" spans="1:33" s="146" customFormat="1" ht="15.75">
      <c r="A106" s="145"/>
      <c r="B106" s="148"/>
      <c r="C106" s="144"/>
      <c r="D106" s="144">
        <f>I105+K105+M105+O105+Q105+S105+U105+W105+Y105+AA105+AC105+AE105</f>
        <v>19998.57601</v>
      </c>
      <c r="E106" s="144">
        <f>I104+K104+M104+O104+Q104+S104+U104+W104+Y104+AA104+AC104+AE104</f>
        <v>6129.98182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>
        <v>967.52993</v>
      </c>
      <c r="W106" s="144"/>
      <c r="X106" s="144">
        <v>827.12093</v>
      </c>
      <c r="Y106" s="144"/>
      <c r="Z106" s="144"/>
      <c r="AA106" s="144"/>
      <c r="AB106" s="144"/>
      <c r="AC106" s="144"/>
      <c r="AD106" s="144"/>
      <c r="AE106" s="144"/>
      <c r="AF106" s="144"/>
      <c r="AG106" s="147"/>
    </row>
    <row r="107" spans="1:33" ht="68.25" customHeight="1">
      <c r="A107" s="105" t="s">
        <v>121</v>
      </c>
      <c r="B107" s="176" t="s">
        <v>114</v>
      </c>
      <c r="C107" s="176"/>
      <c r="D107" s="176"/>
      <c r="E107" s="176"/>
      <c r="F107" s="106"/>
      <c r="G107" s="107"/>
      <c r="H107" s="108"/>
      <c r="I107" s="67">
        <f>14591.5-E102</f>
        <v>-11540.757830000002</v>
      </c>
      <c r="J107" s="104"/>
      <c r="K107" s="105"/>
      <c r="L107" s="109"/>
      <c r="M107" s="109"/>
      <c r="N107" s="110"/>
      <c r="O107" s="11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8"/>
    </row>
    <row r="108" spans="1:33" ht="15.75">
      <c r="A108" s="112" t="s">
        <v>122</v>
      </c>
      <c r="B108" s="150"/>
      <c r="C108" s="113"/>
      <c r="D108" s="114"/>
      <c r="E108" s="106"/>
      <c r="F108" s="151"/>
      <c r="G108" s="111"/>
      <c r="H108" s="151">
        <f>H5+H68+H93</f>
        <v>2138.8202300000003</v>
      </c>
      <c r="I108" s="151"/>
      <c r="J108" s="151">
        <f aca="true" t="shared" si="58" ref="J108:AD108">J5+J68+J93</f>
        <v>1127.28975</v>
      </c>
      <c r="K108" s="151"/>
      <c r="L108" s="151">
        <f t="shared" si="58"/>
        <v>1258.1996599999998</v>
      </c>
      <c r="M108" s="151"/>
      <c r="N108" s="151">
        <f t="shared" si="58"/>
        <v>1308.71366</v>
      </c>
      <c r="O108" s="151"/>
      <c r="P108" s="151">
        <f t="shared" si="58"/>
        <v>3256.98166</v>
      </c>
      <c r="Q108" s="151"/>
      <c r="R108" s="151">
        <f t="shared" si="58"/>
        <v>4324.47292</v>
      </c>
      <c r="S108" s="151"/>
      <c r="T108" s="151">
        <f t="shared" si="58"/>
        <v>3163.2005099999997</v>
      </c>
      <c r="U108" s="151"/>
      <c r="V108" s="151">
        <f t="shared" si="58"/>
        <v>967.5299299999999</v>
      </c>
      <c r="W108" s="151"/>
      <c r="X108" s="151">
        <f t="shared" si="58"/>
        <v>4711.299460000001</v>
      </c>
      <c r="Y108" s="151"/>
      <c r="Z108" s="151">
        <f t="shared" si="58"/>
        <v>1510.0313299999998</v>
      </c>
      <c r="AA108" s="151"/>
      <c r="AB108" s="151">
        <f t="shared" si="58"/>
        <v>1510.6651</v>
      </c>
      <c r="AC108" s="151"/>
      <c r="AD108" s="151">
        <f t="shared" si="58"/>
        <v>1824.8971299999998</v>
      </c>
      <c r="AE108" s="151"/>
      <c r="AF108" s="111"/>
      <c r="AG108" s="53">
        <f>H108+J108+L108+N108+P108+R108+T108+V108+X108+Z108+AB108+AD108</f>
        <v>27102.101339999997</v>
      </c>
    </row>
    <row r="109" spans="1:33" ht="30" customHeight="1">
      <c r="A109" s="115"/>
      <c r="B109" s="116"/>
      <c r="C109" s="116"/>
      <c r="D109" s="117"/>
      <c r="E109" s="118"/>
      <c r="F109" s="119"/>
      <c r="G109" s="104"/>
      <c r="H109" s="104"/>
      <c r="I109" s="104"/>
      <c r="J109" s="120"/>
      <c r="K109" s="111"/>
      <c r="L109" s="104"/>
      <c r="M109" s="104"/>
      <c r="N109" s="111"/>
      <c r="O109" s="104"/>
      <c r="P109" s="104"/>
      <c r="Q109" s="104"/>
      <c r="S109" s="104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8"/>
    </row>
    <row r="110" spans="1:33" ht="15.75">
      <c r="A110" s="112"/>
      <c r="B110" s="121"/>
      <c r="C110" s="104"/>
      <c r="D110" s="104"/>
      <c r="E110" s="104"/>
      <c r="F110" s="104"/>
      <c r="G110" s="104"/>
      <c r="H110" s="104"/>
      <c r="I110" s="104"/>
      <c r="J110" s="104"/>
      <c r="K110" s="111"/>
      <c r="L110" s="111"/>
      <c r="M110" s="111"/>
      <c r="N110" s="111"/>
      <c r="O110" s="104"/>
      <c r="P110" s="104"/>
      <c r="Q110" s="104"/>
      <c r="S110" s="104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8"/>
    </row>
    <row r="111" spans="1:28" ht="51" customHeight="1">
      <c r="A111" s="174"/>
      <c r="B111" s="174"/>
      <c r="C111" s="174"/>
      <c r="D111" s="174"/>
      <c r="E111" s="174"/>
      <c r="F111" s="174"/>
      <c r="G111" s="174"/>
      <c r="X111" s="12"/>
      <c r="Y111" s="12"/>
      <c r="Z111" s="12"/>
      <c r="AA111" s="12"/>
      <c r="AB111" s="12"/>
    </row>
    <row r="114" ht="15.75">
      <c r="E114" s="13"/>
    </row>
    <row r="116" ht="15.75">
      <c r="E116" s="13"/>
    </row>
  </sheetData>
  <sheetProtection/>
  <mergeCells count="29">
    <mergeCell ref="AD2:AE2"/>
    <mergeCell ref="A111:G111"/>
    <mergeCell ref="AF102:AF105"/>
    <mergeCell ref="B107:E107"/>
    <mergeCell ref="AF25:AF27"/>
    <mergeCell ref="AF81:AF83"/>
    <mergeCell ref="AF18:AF21"/>
    <mergeCell ref="AF31:AF33"/>
    <mergeCell ref="AF34:AF36"/>
    <mergeCell ref="P2:Q2"/>
    <mergeCell ref="AF6:AF9"/>
    <mergeCell ref="AF22:AF24"/>
    <mergeCell ref="E2:E3"/>
    <mergeCell ref="V2:W2"/>
    <mergeCell ref="T2:U2"/>
    <mergeCell ref="Z2:AA2"/>
    <mergeCell ref="AF2:AF3"/>
    <mergeCell ref="R2:S2"/>
    <mergeCell ref="N2:O2"/>
    <mergeCell ref="L2:M2"/>
    <mergeCell ref="AB2:AC2"/>
    <mergeCell ref="D2:D3"/>
    <mergeCell ref="C2:C3"/>
    <mergeCell ref="B2:B3"/>
    <mergeCell ref="A2:A3"/>
    <mergeCell ref="X2:Y2"/>
    <mergeCell ref="J2:K2"/>
    <mergeCell ref="H2:I2"/>
    <mergeCell ref="F2:G2"/>
  </mergeCells>
  <dataValidations count="1">
    <dataValidation allowBlank="1" sqref="AF56:AF57"/>
  </dataValidations>
  <printOptions horizontalCentered="1" verticalCentered="1"/>
  <pageMargins left="0" right="0" top="0" bottom="0" header="0" footer="0"/>
  <pageSetup horizontalDpi="600" verticalDpi="600" orientation="landscape" paperSize="9" scale="50" r:id="rId3"/>
  <rowBreaks count="1" manualBreakCount="1">
    <brk id="9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60" zoomScalePageLayoutView="0" workbookViewId="0" topLeftCell="A7">
      <selection activeCell="R13" sqref="R13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7.28125" style="0" customWidth="1"/>
    <col min="12" max="13" width="9.140625" style="138" customWidth="1"/>
    <col min="15" max="15" width="10.00390625" style="0" bestFit="1" customWidth="1"/>
    <col min="18" max="18" width="44.7109375" style="0" customWidth="1"/>
  </cols>
  <sheetData>
    <row r="1" spans="2:18" ht="16.5">
      <c r="B1" s="33"/>
      <c r="R1" s="34" t="s">
        <v>32</v>
      </c>
    </row>
    <row r="2" ht="15">
      <c r="B2" s="33"/>
    </row>
    <row r="3" spans="1:18" ht="18.75">
      <c r="A3" s="187" t="s">
        <v>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8.75">
      <c r="A4" s="187" t="s">
        <v>140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ht="15">
      <c r="B5" s="33"/>
    </row>
    <row r="6" spans="1:18" ht="15.75">
      <c r="A6" s="189" t="s">
        <v>34</v>
      </c>
      <c r="B6" s="189" t="s">
        <v>35</v>
      </c>
      <c r="C6" s="189" t="s">
        <v>36</v>
      </c>
      <c r="D6" s="192" t="s">
        <v>37</v>
      </c>
      <c r="E6" s="194" t="s">
        <v>92</v>
      </c>
      <c r="F6" s="195" t="s">
        <v>38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35"/>
    </row>
    <row r="7" spans="1:18" ht="129" customHeight="1">
      <c r="A7" s="190"/>
      <c r="B7" s="191"/>
      <c r="C7" s="191"/>
      <c r="D7" s="193"/>
      <c r="E7" s="191"/>
      <c r="F7" s="36" t="s">
        <v>2</v>
      </c>
      <c r="G7" s="36" t="s">
        <v>3</v>
      </c>
      <c r="H7" s="36" t="s">
        <v>4</v>
      </c>
      <c r="I7" s="36" t="s">
        <v>5</v>
      </c>
      <c r="J7" s="36" t="s">
        <v>6</v>
      </c>
      <c r="K7" s="36" t="s">
        <v>7</v>
      </c>
      <c r="L7" s="139" t="s">
        <v>8</v>
      </c>
      <c r="M7" s="139" t="s">
        <v>9</v>
      </c>
      <c r="N7" s="36" t="s">
        <v>10</v>
      </c>
      <c r="O7" s="36" t="s">
        <v>11</v>
      </c>
      <c r="P7" s="36" t="s">
        <v>12</v>
      </c>
      <c r="Q7" s="36" t="s">
        <v>13</v>
      </c>
      <c r="R7" s="37" t="s">
        <v>39</v>
      </c>
    </row>
    <row r="8" spans="1:22" ht="139.5" customHeight="1">
      <c r="A8" s="38" t="s">
        <v>40</v>
      </c>
      <c r="B8" s="64" t="s">
        <v>41</v>
      </c>
      <c r="C8" s="40" t="s">
        <v>42</v>
      </c>
      <c r="D8" s="40">
        <v>6</v>
      </c>
      <c r="E8" s="40">
        <v>6.5</v>
      </c>
      <c r="F8" s="56">
        <v>4.4</v>
      </c>
      <c r="G8" s="56">
        <v>4.4</v>
      </c>
      <c r="H8" s="56" t="s">
        <v>93</v>
      </c>
      <c r="I8" s="56" t="s">
        <v>93</v>
      </c>
      <c r="J8" s="56" t="s">
        <v>93</v>
      </c>
      <c r="K8" s="41">
        <v>50</v>
      </c>
      <c r="L8" s="125">
        <v>10.15</v>
      </c>
      <c r="M8" s="142">
        <v>10.26</v>
      </c>
      <c r="N8" s="41">
        <v>5.22</v>
      </c>
      <c r="O8" s="56">
        <v>53.68</v>
      </c>
      <c r="P8" s="70" t="s">
        <v>93</v>
      </c>
      <c r="Q8" s="71" t="s">
        <v>152</v>
      </c>
      <c r="R8" s="39" t="s">
        <v>153</v>
      </c>
      <c r="T8">
        <v>130</v>
      </c>
      <c r="U8">
        <v>2314</v>
      </c>
      <c r="V8">
        <f>T8/U8*100</f>
        <v>5.617977528089887</v>
      </c>
    </row>
    <row r="9" spans="1:22" ht="154.5" customHeight="1">
      <c r="A9" s="38" t="s">
        <v>43</v>
      </c>
      <c r="B9" s="64" t="s">
        <v>44</v>
      </c>
      <c r="C9" s="40" t="s">
        <v>42</v>
      </c>
      <c r="D9" s="40">
        <v>34.1</v>
      </c>
      <c r="E9" s="40">
        <v>35</v>
      </c>
      <c r="F9" s="56">
        <v>9.8</v>
      </c>
      <c r="G9" s="56">
        <v>10.5</v>
      </c>
      <c r="H9" s="41">
        <v>11.95</v>
      </c>
      <c r="I9" s="41">
        <v>14.85</v>
      </c>
      <c r="J9" s="41">
        <v>17.19</v>
      </c>
      <c r="K9" s="41">
        <v>22.72</v>
      </c>
      <c r="L9" s="125">
        <v>17.8</v>
      </c>
      <c r="M9" s="142">
        <v>13.9</v>
      </c>
      <c r="N9" s="41">
        <v>18.69</v>
      </c>
      <c r="O9" s="41">
        <v>18.16</v>
      </c>
      <c r="P9" s="70" t="s">
        <v>128</v>
      </c>
      <c r="Q9" s="71" t="s">
        <v>134</v>
      </c>
      <c r="R9" s="64" t="s">
        <v>151</v>
      </c>
      <c r="T9">
        <v>6606</v>
      </c>
      <c r="U9">
        <v>37990</v>
      </c>
      <c r="V9">
        <f>T9/U9*100</f>
        <v>17.388786522769152</v>
      </c>
    </row>
    <row r="10" spans="1:22" ht="125.25" customHeight="1">
      <c r="A10" s="38" t="s">
        <v>45</v>
      </c>
      <c r="B10" s="64" t="s">
        <v>46</v>
      </c>
      <c r="C10" s="40" t="s">
        <v>42</v>
      </c>
      <c r="D10" s="40">
        <v>52</v>
      </c>
      <c r="E10" s="40">
        <v>53</v>
      </c>
      <c r="F10" s="41">
        <v>0</v>
      </c>
      <c r="G10" s="41">
        <v>20.5</v>
      </c>
      <c r="H10" s="56" t="s">
        <v>93</v>
      </c>
      <c r="I10" s="41">
        <v>69.44</v>
      </c>
      <c r="J10" s="41">
        <v>116</v>
      </c>
      <c r="K10" s="41">
        <v>14.75</v>
      </c>
      <c r="L10" s="125">
        <v>20.5</v>
      </c>
      <c r="M10" s="125">
        <v>25.2</v>
      </c>
      <c r="N10" s="41">
        <v>28.8</v>
      </c>
      <c r="O10" s="41">
        <v>142.08</v>
      </c>
      <c r="P10" s="70" t="s">
        <v>93</v>
      </c>
      <c r="Q10" s="71" t="s">
        <v>133</v>
      </c>
      <c r="R10" s="55" t="s">
        <v>132</v>
      </c>
      <c r="T10">
        <v>1047</v>
      </c>
      <c r="U10">
        <v>625</v>
      </c>
      <c r="V10">
        <f>T10/U10*100</f>
        <v>167.52</v>
      </c>
    </row>
    <row r="11" spans="1:21" ht="165" customHeight="1">
      <c r="A11" s="38" t="s">
        <v>47</v>
      </c>
      <c r="B11" s="64" t="s">
        <v>48</v>
      </c>
      <c r="C11" s="40" t="s">
        <v>42</v>
      </c>
      <c r="D11" s="42" t="s">
        <v>49</v>
      </c>
      <c r="E11" s="40">
        <v>68</v>
      </c>
      <c r="F11" s="58" t="s">
        <v>94</v>
      </c>
      <c r="G11" s="43">
        <v>6.5</v>
      </c>
      <c r="H11" s="58" t="s">
        <v>93</v>
      </c>
      <c r="I11" s="58" t="s">
        <v>103</v>
      </c>
      <c r="J11" s="58" t="s">
        <v>108</v>
      </c>
      <c r="K11" s="58" t="s">
        <v>107</v>
      </c>
      <c r="L11" s="140" t="s">
        <v>109</v>
      </c>
      <c r="M11" s="140" t="s">
        <v>112</v>
      </c>
      <c r="N11" s="58" t="s">
        <v>117</v>
      </c>
      <c r="O11" s="58" t="s">
        <v>123</v>
      </c>
      <c r="P11" s="71" t="s">
        <v>137</v>
      </c>
      <c r="Q11" s="71" t="s">
        <v>136</v>
      </c>
      <c r="R11" s="55" t="s">
        <v>135</v>
      </c>
      <c r="S11">
        <v>17925</v>
      </c>
      <c r="T11">
        <v>14600</v>
      </c>
      <c r="U11">
        <f>S11/T11*100</f>
        <v>122.77397260273972</v>
      </c>
    </row>
    <row r="12" spans="1:18" ht="87.75" customHeight="1">
      <c r="A12" s="38" t="s">
        <v>50</v>
      </c>
      <c r="B12" s="45" t="s">
        <v>51</v>
      </c>
      <c r="C12" s="40" t="s">
        <v>52</v>
      </c>
      <c r="D12" s="44">
        <v>4488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141">
        <v>0</v>
      </c>
      <c r="M12" s="141">
        <v>0</v>
      </c>
      <c r="N12" s="44">
        <v>0</v>
      </c>
      <c r="O12" s="44">
        <v>0</v>
      </c>
      <c r="P12" s="44">
        <v>0</v>
      </c>
      <c r="Q12" s="44">
        <v>0</v>
      </c>
      <c r="R12" s="39"/>
    </row>
    <row r="13" spans="1:18" ht="52.5" customHeight="1">
      <c r="A13" s="38" t="s">
        <v>53</v>
      </c>
      <c r="B13" s="45" t="s">
        <v>54</v>
      </c>
      <c r="C13" s="40" t="s">
        <v>42</v>
      </c>
      <c r="D13" s="40">
        <v>14.5</v>
      </c>
      <c r="E13" s="44">
        <v>14</v>
      </c>
      <c r="F13" s="56">
        <v>0</v>
      </c>
      <c r="G13" s="63" t="s">
        <v>94</v>
      </c>
      <c r="H13" s="56">
        <v>13</v>
      </c>
      <c r="I13" s="56">
        <v>0</v>
      </c>
      <c r="J13" s="125">
        <v>0</v>
      </c>
      <c r="K13" s="125">
        <v>1</v>
      </c>
      <c r="L13" s="125">
        <v>10</v>
      </c>
      <c r="M13" s="125">
        <v>0</v>
      </c>
      <c r="N13" s="56" t="s">
        <v>115</v>
      </c>
      <c r="O13" s="56" t="s">
        <v>93</v>
      </c>
      <c r="P13" s="72" t="s">
        <v>93</v>
      </c>
      <c r="Q13" s="71" t="s">
        <v>93</v>
      </c>
      <c r="R13" s="65" t="s">
        <v>154</v>
      </c>
    </row>
    <row r="14" spans="1:18" ht="101.25" customHeight="1" hidden="1">
      <c r="A14" s="38" t="s">
        <v>55</v>
      </c>
      <c r="B14" s="45" t="s">
        <v>56</v>
      </c>
      <c r="C14" s="40" t="s">
        <v>42</v>
      </c>
      <c r="D14" s="40">
        <v>44.3</v>
      </c>
      <c r="E14" s="44">
        <v>44.3</v>
      </c>
      <c r="F14" s="41"/>
      <c r="G14" s="41"/>
      <c r="H14" s="41"/>
      <c r="I14" s="56"/>
      <c r="J14" s="125"/>
      <c r="K14" s="125"/>
      <c r="L14" s="142"/>
      <c r="M14" s="143"/>
      <c r="N14" s="56"/>
      <c r="O14" s="56"/>
      <c r="P14" s="72"/>
      <c r="Q14" s="76"/>
      <c r="R14" s="39" t="s">
        <v>59</v>
      </c>
    </row>
    <row r="15" spans="1:25" ht="67.5" customHeight="1">
      <c r="A15" s="90" t="s">
        <v>55</v>
      </c>
      <c r="B15" s="64" t="s">
        <v>57</v>
      </c>
      <c r="C15" s="40" t="s">
        <v>52</v>
      </c>
      <c r="D15" s="46">
        <v>209</v>
      </c>
      <c r="E15" s="47">
        <v>181</v>
      </c>
      <c r="F15" s="56">
        <v>162.88</v>
      </c>
      <c r="G15" s="56">
        <v>162.88</v>
      </c>
      <c r="H15" s="56">
        <v>158.31</v>
      </c>
      <c r="I15" s="56">
        <v>156.79</v>
      </c>
      <c r="J15" s="125">
        <v>161.36</v>
      </c>
      <c r="K15" s="125">
        <v>159.83</v>
      </c>
      <c r="L15" s="125">
        <v>153.75</v>
      </c>
      <c r="M15" s="125">
        <v>143.09</v>
      </c>
      <c r="N15" s="41">
        <v>143.09</v>
      </c>
      <c r="O15" s="41">
        <v>135.48</v>
      </c>
      <c r="P15" s="73">
        <v>124.81</v>
      </c>
      <c r="Q15" s="58" t="s">
        <v>139</v>
      </c>
      <c r="R15" s="65" t="s">
        <v>138</v>
      </c>
      <c r="S15" t="s">
        <v>104</v>
      </c>
      <c r="W15">
        <v>82</v>
      </c>
      <c r="X15">
        <v>65695</v>
      </c>
      <c r="Y15">
        <f>W15*100000/X15</f>
        <v>124.81924042925641</v>
      </c>
    </row>
    <row r="16" spans="1:3" ht="15.75">
      <c r="A16" s="48"/>
      <c r="B16" s="49"/>
      <c r="C16" s="48"/>
    </row>
    <row r="17" spans="1:11" ht="54" customHeight="1">
      <c r="A17" s="8"/>
      <c r="B17" s="185" t="s">
        <v>124</v>
      </c>
      <c r="C17" s="185"/>
      <c r="D17" s="185"/>
      <c r="E17" s="186"/>
      <c r="F17" s="186"/>
      <c r="G17" s="186"/>
      <c r="H17" s="186"/>
      <c r="I17" s="66"/>
      <c r="J17" s="66" t="s">
        <v>114</v>
      </c>
      <c r="K17" s="66"/>
    </row>
    <row r="18" spans="2:3" ht="15.75">
      <c r="B18" s="8" t="s">
        <v>113</v>
      </c>
      <c r="C18" s="50"/>
    </row>
    <row r="19" spans="2:5" ht="15">
      <c r="B19" s="50"/>
      <c r="C19" s="50"/>
      <c r="E19" t="s">
        <v>116</v>
      </c>
    </row>
    <row r="20" spans="2:7" ht="15.75">
      <c r="B20" s="23"/>
      <c r="D20" s="24"/>
      <c r="F20" s="51"/>
      <c r="G20" s="52"/>
    </row>
    <row r="21" spans="2:6" ht="15.75">
      <c r="B21" s="15"/>
      <c r="C21" s="53"/>
      <c r="D21" s="9"/>
      <c r="E21" s="12"/>
      <c r="F21" s="9"/>
    </row>
    <row r="22" spans="1:3" ht="15">
      <c r="A22" s="50"/>
      <c r="B22" s="54"/>
      <c r="C22" s="50"/>
    </row>
    <row r="23" ht="15">
      <c r="B23" s="33"/>
    </row>
    <row r="24" ht="15">
      <c r="B24" s="33"/>
    </row>
    <row r="25" ht="15">
      <c r="B25" s="33"/>
    </row>
    <row r="61" ht="15"/>
    <row r="62" ht="15"/>
    <row r="63" ht="15"/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2018-01-24T12:54:57Z</cp:lastPrinted>
  <dcterms:created xsi:type="dcterms:W3CDTF">2014-03-05T08:55:50Z</dcterms:created>
  <dcterms:modified xsi:type="dcterms:W3CDTF">2018-01-25T12:14:50Z</dcterms:modified>
  <cp:category/>
  <cp:version/>
  <cp:contentType/>
  <cp:contentStatus/>
</cp:coreProperties>
</file>