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Титульный лист" sheetId="1" r:id="rId1"/>
    <sheet name="АВГУСТ" sheetId="2" r:id="rId2"/>
  </sheets>
  <definedNames>
    <definedName name="_xlnm.Print_Titles" localSheetId="1">'АВГУСТ'!$A:$A,'АВГУСТ'!$4:$6</definedName>
    <definedName name="_xlnm.Print_Area" localSheetId="1">'АВГУСТ'!$A$1:$AF$94</definedName>
  </definedNames>
  <calcPr fullCalcOnLoad="1"/>
</workbook>
</file>

<file path=xl/comments2.xml><?xml version="1.0" encoding="utf-8"?>
<comments xmlns="http://schemas.openxmlformats.org/spreadsheetml/2006/main">
  <authors>
    <author>Обухова Елена Амировна</author>
  </authors>
  <commentList>
    <comment ref="A69" authorId="0">
      <text>
        <r>
          <rPr>
            <b/>
            <sz val="13"/>
            <rFont val="Tahoma"/>
            <family val="2"/>
          </rPr>
          <t>Обухова Елена Амировна:</t>
        </r>
        <r>
          <rPr>
            <sz val="13"/>
            <rFont val="Tahoma"/>
            <family val="2"/>
          </rPr>
          <t xml:space="preserve">
мер-ие 03.03.18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<sst xmlns="http://schemas.openxmlformats.org/spreadsheetml/2006/main" count="149" uniqueCount="76">
  <si>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</si>
  <si>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</si>
  <si>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</si>
  <si>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</si>
  <si>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</si>
  <si>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</si>
  <si>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</si>
  <si>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</si>
  <si>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</si>
  <si>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</si>
  <si>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</si>
  <si>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</si>
  <si>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</si>
  <si>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</si>
  <si>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</si>
  <si>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</si>
  <si>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</si>
  <si>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</si>
  <si>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</si>
  <si>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</si>
  <si>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</si>
  <si>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</si>
  <si>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</si>
  <si>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Подпрограмма 1.Дети города Когалыма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</si>
  <si>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</si>
  <si>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</si>
  <si>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</si>
  <si>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</si>
  <si>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</si>
  <si>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</si>
  <si>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</si>
  <si>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</si>
  <si>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</si>
  <si>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</si>
  <si>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</si>
  <si>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</si>
  <si>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Итого по программе, в том числе</t>
  </si>
  <si>
    <t>"Социальная поддержка жителей города Когалыма на 2014-2017 годы"</t>
  </si>
  <si>
    <t>2015 год</t>
  </si>
  <si>
    <t>п.2.1. Организация  деятельности по опеке и попечительству</t>
  </si>
  <si>
    <t>п.3.1.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</si>
  <si>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п.3.3.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</si>
  <si>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п.4.1.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</si>
  <si>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Профинансировано на отчетную дату</t>
  </si>
  <si>
    <t>Результаты реализации и причины отклонений факта от плана</t>
  </si>
  <si>
    <t>кассовый расход</t>
  </si>
  <si>
    <t>в т.ч. софинансирование (бюджет автономного округа)</t>
  </si>
  <si>
    <t>в т.ч. софинансирование (бюджет города Когалыма)</t>
  </si>
  <si>
    <t>убрала привлечнные срадества 2510,10</t>
  </si>
  <si>
    <t>Исполнитель:</t>
  </si>
  <si>
    <t>п.4.2.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</si>
  <si>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 xml:space="preserve"> п.3.2.Предоставление путёвок, курсовок, а также оплаты медицинских услуг и проезда к месту лечения (оздоровления) и обратно</t>
  </si>
  <si>
    <t>Отчет о ходе реализации муниципальной программы " Социальная поддержка жителей города Когалыма на 2014-2017 годы"</t>
  </si>
  <si>
    <t>План на 2015 год</t>
  </si>
  <si>
    <t>Муниципальная программа"Социальная поддержка жителей города Когалыма на 2014-2017 годы"</t>
  </si>
  <si>
    <t>Задача 5:Повышение уровня материального обеспечения ветеранов Великой Отечественной войны 1941-1945 годов</t>
  </si>
  <si>
    <t>п. 5.1. Единовременная выплата ветеранам Великой Отечественной войны, проживающим в городе Когалыме</t>
  </si>
  <si>
    <t>Обухова Елена Амировна</t>
  </si>
  <si>
    <t>(34667)9-38-57</t>
  </si>
  <si>
    <t>экономия связана с тем, что были безвозмездные поступления в целях организации празднования 70-летия победы в ВОВ</t>
  </si>
  <si>
    <t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</t>
  </si>
  <si>
    <t>п.5.2. Оказание адресной помощи в виде выполнения работ по ремонту жилых помещений, находящихся в муниципальной собственности граждан из членов семей, погибших (умерших) инвалидов войны, участников ВОВ и ветеранов боевых действий (вдовам, не вступившим в повторный брак)</t>
  </si>
  <si>
    <t>Июнь: Заключены договора на оказание услуг по питанию, окончательный расчет произведется по факту оказанных услуг в августе</t>
  </si>
  <si>
    <t>Начальник управления опеки и попечительства</t>
  </si>
  <si>
    <t>С.В.Макляк</t>
  </si>
  <si>
    <t>Старший экономист УОП</t>
  </si>
  <si>
    <t>за август 2015 года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</si>
  <si>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Приобретение 17 квартир, позволит Администрации города Когалыма обеспечить 17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 специализированного жилищного фонда по договорам найма специализированных жилых помещений в 2015 году (11 чел.), 2016 (4 чел.), 2017 (2 чел.). При этом, Департамент ХМАО-Югры отказывается от финансирования 6 заключенных контактов, в связи с тем, что фактическая потребность в квартирах возникает в 2016-2017 годах. В этой связи, в июле 2015 произведена оплата первого этапа лишь по 11 контрактам. На сегодняшний день появилась доп.потребность финансирования программы, связанная с вынесением 09.06.2015 судом, положительного решения по заявлению Кореневой Е.В., также в суде находится заявление Былька К.И. о возникновении права на предоставление жилого помещения. Администраций г.Когалыма 12.08.2015, направлено обращение с указанием данных обстоятельств. Управлением опеки и попечительства Администрации г.Когалыма проводятся мероприятия по включению Кореневой Е.В. в список лиц, подлежащих обеспечению жилыми помещениями.</t>
  </si>
  <si>
    <t>Заключены муниципальные контракты на ремонт жиллых помещений: МК №08/2015 от 23.07.2015 на 83,59т.руб., срок выполнения по 15.08.2015; МК №09/2015 от 23.07.2015 на 95,91т.руб., срок выполнения по 15.08.2015. Работы по контрактам выполнены, оплата произведена в полном объеме</t>
  </si>
  <si>
    <t>на 01.09.2015</t>
  </si>
  <si>
    <t>ОТДЕЛ ОПЕКИ И ПОПЕЧИТЕЛЬСТВА</t>
  </si>
  <si>
    <r>
      <t>(211ст)</t>
    </r>
    <r>
      <rPr>
        <b/>
        <sz val="12"/>
        <rFont val="Times New Roman"/>
        <family val="1"/>
      </rPr>
      <t xml:space="preserve"> 7771,80</t>
    </r>
    <r>
      <rPr>
        <sz val="12"/>
        <rFont val="Times New Roman"/>
        <family val="1"/>
      </rPr>
      <t xml:space="preserve"> заработная плата; (212ст)</t>
    </r>
    <r>
      <rPr>
        <b/>
        <sz val="12"/>
        <rFont val="Times New Roman"/>
        <family val="1"/>
      </rPr>
      <t xml:space="preserve"> 307,65 </t>
    </r>
    <r>
      <rPr>
        <sz val="12"/>
        <rFont val="Times New Roman"/>
        <family val="1"/>
      </rPr>
      <t xml:space="preserve">прочие выплаты; (213 ст) </t>
    </r>
    <r>
      <rPr>
        <b/>
        <sz val="12"/>
        <rFont val="Times New Roman"/>
        <family val="1"/>
      </rPr>
      <t xml:space="preserve">2343,54 </t>
    </r>
    <r>
      <rPr>
        <sz val="12"/>
        <rFont val="Times New Roman"/>
        <family val="1"/>
      </rPr>
      <t xml:space="preserve">страховые взносы; (221) </t>
    </r>
    <r>
      <rPr>
        <b/>
        <sz val="12"/>
        <rFont val="Times New Roman"/>
        <family val="1"/>
      </rPr>
      <t xml:space="preserve">51,53 </t>
    </r>
    <r>
      <rPr>
        <sz val="12"/>
        <rFont val="Times New Roman"/>
        <family val="1"/>
      </rPr>
      <t xml:space="preserve">услуги связи; (222 ст) </t>
    </r>
    <r>
      <rPr>
        <b/>
        <sz val="12"/>
        <rFont val="Times New Roman"/>
        <family val="1"/>
      </rPr>
      <t xml:space="preserve">637,18 </t>
    </r>
    <r>
      <rPr>
        <sz val="12"/>
        <rFont val="Times New Roman"/>
        <family val="1"/>
      </rPr>
      <t xml:space="preserve">транспортные улсуги; (223 ст) </t>
    </r>
    <r>
      <rPr>
        <b/>
        <sz val="12"/>
        <rFont val="Times New Roman"/>
        <family val="1"/>
      </rPr>
      <t xml:space="preserve">112,34 </t>
    </r>
    <r>
      <rPr>
        <sz val="12"/>
        <rFont val="Times New Roman"/>
        <family val="1"/>
      </rPr>
      <t xml:space="preserve">коммунальные услуги; (225 ст) </t>
    </r>
    <r>
      <rPr>
        <b/>
        <sz val="12"/>
        <rFont val="Times New Roman"/>
        <family val="1"/>
      </rPr>
      <t xml:space="preserve">152,18 </t>
    </r>
    <r>
      <rPr>
        <sz val="12"/>
        <rFont val="Times New Roman"/>
        <family val="1"/>
      </rPr>
      <t xml:space="preserve">работы, услуги по содержанию имущества; (226 ст) </t>
    </r>
    <r>
      <rPr>
        <b/>
        <sz val="12"/>
        <rFont val="Times New Roman"/>
        <family val="1"/>
      </rPr>
      <t xml:space="preserve">220,55 </t>
    </r>
    <r>
      <rPr>
        <sz val="12"/>
        <rFont val="Times New Roman"/>
        <family val="1"/>
      </rPr>
      <t>прочие работы, услуги;   (340ст)</t>
    </r>
    <r>
      <rPr>
        <b/>
        <sz val="12"/>
        <rFont val="Times New Roman"/>
        <family val="1"/>
      </rPr>
      <t xml:space="preserve"> 124,23</t>
    </r>
    <r>
      <rPr>
        <sz val="12"/>
        <rFont val="Times New Roman"/>
        <family val="1"/>
      </rPr>
      <t>увеличение стоимости материальных активов;</t>
    </r>
  </si>
  <si>
    <t>Неисполнение в размере 26,96 т.р. (кружка сувенирная). Оплата будет произведена после предоставления счета (Феникс), неисполнение в размере 45,89 т.р. Сложилась в результате укомплектованности групп. При запланированных 90 человек, фактически в лагере отдыхало 75 человек (Дворец спорта).</t>
  </si>
  <si>
    <t>Февраль: Шк№8 =14,97 т.р. Расход: на оплата труда по ГПХ сопровождающим детей в лагерь "Алые паруса" составляет 14,97 т.р. ;                                                                                                                    Март: Заключен мун. контракт на Болгарию 50 путевок  (путем проведения ЭА) на сумму 1360,7 т.р.                                                                                                     Апрель: Внесена предоплата за предоставление путевок по Болгарии на сумму 136,07 т.р. Состоялся аукцион по Крыму на приобретения 229 путевок,  НМЦ 6 412,00 тыс.руб.- окончание проведения ЭА 05.05.2015.  ШК №10-36,2 т.р. Расход: оплата за организацию питания в пришкольных лагерях на сумму 36,2 т.р.                                                                                                                                                 Май: Предоплата по Крыму будет производиться в июне 10% от суммы контракта 641,0 т.р. Оплата путёвок посменно, когда будет возвращение из лагеря, ранее планировалась 100% предоплата.                                                                             Июнь: Заключены договора на предоставление оздоровительных путёвок для детей в г.Ханты - Мансийск на сумму 348,6 т.р., прошла предоплата в размере 50% в сумме 174,3 т.р. (МБ).   ОБ: Прошла предоплата по Крыму в размере 10%  на сумму 641 т.р.                                                                                                                                                        Июль:Оплата по Крыму за 1-ю и 2-ю смены на сумму 2 606 руб. (МБ=177,0, ОБ=2 429,0). Лагерь г.Ханты-Мансийск прошла оплата по МБ на сумму 174 300 руб. Проведена оплата по факту проезда льготной категории на сумму 319,65 т.р. (МБ)                                                                                                                                                    Август: Прошла оплата по проезду льготной категории на сумму 348,6 т.р. (МБ), произвелся окончательный расчет по Болгарии на сумму 1 088,53 т.р. (ОБ). В сентябре месяце пройдут окончательные расчет по Крыму за 4-ю смену и по пришкольным лагерям.</t>
  </si>
  <si>
    <t>Экономия в размере 1076,21 связана с тем, что оригиналы документов на оплату детского оздоровительного лагеря "Здравница" поступили в конце августа и переданы в бухгалтерию на оплату. Оплата 04.09.2015 №п/п3600 на сумму 909664,90руб.</t>
  </si>
  <si>
    <r>
      <t>Выплата усыновителям, опекунам, подопечным</t>
    </r>
    <r>
      <rPr>
        <b/>
        <sz val="12"/>
        <rFont val="Times New Roman"/>
        <family val="1"/>
      </rPr>
      <t xml:space="preserve"> 38228,03 т.р., </t>
    </r>
    <r>
      <rPr>
        <sz val="12"/>
        <rFont val="Times New Roman"/>
        <family val="1"/>
      </rPr>
      <t>вознаграждение приёмным родителям</t>
    </r>
    <r>
      <rPr>
        <b/>
        <sz val="12"/>
        <rFont val="Times New Roman"/>
        <family val="1"/>
      </rPr>
      <t xml:space="preserve"> 12265,30 т.р.</t>
    </r>
    <r>
      <rPr>
        <sz val="12"/>
        <rFont val="Times New Roman"/>
        <family val="1"/>
      </rPr>
      <t xml:space="preserve">, страховые взносы </t>
    </r>
    <r>
      <rPr>
        <b/>
        <sz val="12"/>
        <rFont val="Times New Roman"/>
        <family val="1"/>
      </rPr>
      <t>3318,91 т.р. о</t>
    </r>
    <r>
      <rPr>
        <sz val="12"/>
        <rFont val="Times New Roman"/>
        <family val="1"/>
      </rPr>
      <t>плата проезда</t>
    </r>
    <r>
      <rPr>
        <b/>
        <sz val="12"/>
        <rFont val="Times New Roman"/>
        <family val="1"/>
      </rPr>
      <t xml:space="preserve"> 432,87 т.р.,  у</t>
    </r>
    <r>
      <rPr>
        <sz val="12"/>
        <rFont val="Times New Roman"/>
        <family val="1"/>
      </rPr>
      <t>слуги банка</t>
    </r>
    <r>
      <rPr>
        <b/>
        <sz val="12"/>
        <rFont val="Times New Roman"/>
        <family val="1"/>
      </rPr>
      <t xml:space="preserve"> 224,47 т.р., </t>
    </r>
    <r>
      <rPr>
        <sz val="12"/>
        <rFont val="Times New Roman"/>
        <family val="1"/>
      </rPr>
      <t>оплата по окончанию общеобр.учрежд</t>
    </r>
    <r>
      <rPr>
        <b/>
        <sz val="12"/>
        <rFont val="Times New Roman"/>
        <family val="1"/>
      </rPr>
      <t>.405,00</t>
    </r>
    <r>
      <rPr>
        <sz val="12"/>
        <rFont val="Times New Roman"/>
        <family val="1"/>
      </rPr>
      <t xml:space="preserve">  Неисполнение</t>
    </r>
    <r>
      <rPr>
        <b/>
        <sz val="12"/>
        <rFont val="Times New Roman"/>
        <family val="1"/>
      </rPr>
      <t xml:space="preserve"> 6457,88 </t>
    </r>
    <r>
      <rPr>
        <sz val="12"/>
        <rFont val="Times New Roman"/>
        <family val="1"/>
      </rPr>
      <t>связано с тем, что с 01.07.2015 была осуществлена передача полномочий в центр социальных выплат. Доведенные планы с начала 2015 года были сняты не в полном объеме. По сложившейся экономии направлена информация в начале августе в Департамент социального развития о снятии планов.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</si>
</sst>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#,##0_ ;[Red]\-#,##0\ "/>
    <numFmt numFmtId="182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8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1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180" fontId="24" fillId="32" borderId="10" xfId="0" applyNumberFormat="1" applyFont="1" applyFill="1" applyBorder="1" applyAlignment="1" applyProtection="1">
      <alignment horizontal="right" vertical="center"/>
      <protection/>
    </xf>
    <xf numFmtId="49" fontId="24" fillId="0" borderId="11" xfId="0" applyNumberFormat="1" applyFont="1" applyFill="1" applyBorder="1" applyAlignment="1" applyProtection="1">
      <alignment vertical="center"/>
      <protection locked="0"/>
    </xf>
    <xf numFmtId="49" fontId="24" fillId="32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>
      <alignment horizontal="justify" wrapText="1"/>
    </xf>
    <xf numFmtId="0" fontId="24" fillId="0" borderId="11" xfId="0" applyFont="1" applyFill="1" applyBorder="1" applyAlignment="1" applyProtection="1">
      <alignment horizontal="justify" wrapText="1"/>
      <protection/>
    </xf>
    <xf numFmtId="0" fontId="29" fillId="0" borderId="0" xfId="0" applyFont="1" applyFill="1" applyAlignment="1">
      <alignment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1" fontId="23" fillId="0" borderId="13" xfId="0" applyNumberFormat="1" applyFont="1" applyFill="1" applyBorder="1" applyAlignment="1">
      <alignment horizontal="center" vertical="center" wrapText="1"/>
    </xf>
    <xf numFmtId="181" fontId="23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 applyProtection="1">
      <alignment horizontal="right" vertical="center"/>
      <protection locked="0"/>
    </xf>
    <xf numFmtId="4" fontId="24" fillId="32" borderId="10" xfId="0" applyNumberFormat="1" applyFont="1" applyFill="1" applyBorder="1" applyAlignment="1" applyProtection="1">
      <alignment horizontal="right" vertical="center"/>
      <protection/>
    </xf>
    <xf numFmtId="180" fontId="24" fillId="32" borderId="15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justify" wrapText="1"/>
    </xf>
    <xf numFmtId="4" fontId="24" fillId="0" borderId="16" xfId="0" applyNumberFormat="1" applyFont="1" applyFill="1" applyBorder="1" applyAlignment="1">
      <alignment horizontal="right" vertical="center" wrapText="1"/>
    </xf>
    <xf numFmtId="182" fontId="24" fillId="0" borderId="16" xfId="0" applyNumberFormat="1" applyFont="1" applyFill="1" applyBorder="1" applyAlignment="1" applyProtection="1">
      <alignment horizontal="right" wrapText="1"/>
      <protection/>
    </xf>
    <xf numFmtId="4" fontId="24" fillId="0" borderId="16" xfId="0" applyNumberFormat="1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182" fontId="24" fillId="0" borderId="16" xfId="0" applyNumberFormat="1" applyFont="1" applyFill="1" applyBorder="1" applyAlignment="1">
      <alignment horizontal="right" wrapText="1"/>
    </xf>
    <xf numFmtId="182" fontId="24" fillId="0" borderId="16" xfId="0" applyNumberFormat="1" applyFont="1" applyFill="1" applyBorder="1" applyAlignment="1" applyProtection="1">
      <alignment vertical="center" wrapText="1"/>
      <protection/>
    </xf>
    <xf numFmtId="4" fontId="24" fillId="0" borderId="16" xfId="0" applyNumberFormat="1" applyFont="1" applyFill="1" applyBorder="1" applyAlignment="1" applyProtection="1">
      <alignment vertical="center" wrapText="1"/>
      <protection/>
    </xf>
    <xf numFmtId="180" fontId="24" fillId="0" borderId="0" xfId="0" applyNumberFormat="1" applyFont="1" applyFill="1" applyAlignment="1">
      <alignment vertical="center" wrapText="1"/>
    </xf>
    <xf numFmtId="4" fontId="27" fillId="42" borderId="16" xfId="0" applyNumberFormat="1" applyFont="1" applyFill="1" applyBorder="1" applyAlignment="1" applyProtection="1">
      <alignment horizontal="right" vertical="center" wrapText="1"/>
      <protection/>
    </xf>
    <xf numFmtId="4" fontId="32" fillId="42" borderId="16" xfId="0" applyNumberFormat="1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justify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justify" vertical="center" wrapText="1"/>
    </xf>
    <xf numFmtId="4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right" vertical="center" wrapText="1"/>
    </xf>
    <xf numFmtId="180" fontId="32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80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181" fontId="24" fillId="0" borderId="1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Fill="1" applyAlignment="1">
      <alignment horizontal="right" vertical="center" wrapText="1"/>
    </xf>
    <xf numFmtId="14" fontId="32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4" fontId="23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 applyProtection="1">
      <alignment horizontal="left" vertical="center" wrapText="1"/>
      <protection/>
    </xf>
    <xf numFmtId="4" fontId="32" fillId="0" borderId="18" xfId="0" applyNumberFormat="1" applyFont="1" applyFill="1" applyBorder="1" applyAlignment="1">
      <alignment horizontal="left" vertical="center" wrapText="1"/>
    </xf>
    <xf numFmtId="4" fontId="23" fillId="0" borderId="19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4" fontId="24" fillId="42" borderId="10" xfId="0" applyNumberFormat="1" applyFont="1" applyFill="1" applyBorder="1" applyAlignment="1">
      <alignment horizontal="right" vertical="center" wrapText="1"/>
    </xf>
    <xf numFmtId="0" fontId="24" fillId="42" borderId="11" xfId="0" applyFont="1" applyFill="1" applyBorder="1" applyAlignment="1">
      <alignment horizontal="justify" wrapText="1"/>
    </xf>
    <xf numFmtId="4" fontId="23" fillId="42" borderId="10" xfId="0" applyNumberFormat="1" applyFont="1" applyFill="1" applyBorder="1" applyAlignment="1">
      <alignment horizontal="right" vertical="center"/>
    </xf>
    <xf numFmtId="4" fontId="23" fillId="42" borderId="15" xfId="0" applyNumberFormat="1" applyFont="1" applyFill="1" applyBorder="1" applyAlignment="1">
      <alignment horizontal="left" vertical="center" wrapText="1"/>
    </xf>
    <xf numFmtId="0" fontId="23" fillId="42" borderId="0" xfId="0" applyFont="1" applyFill="1" applyAlignment="1">
      <alignment/>
    </xf>
    <xf numFmtId="0" fontId="23" fillId="43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4" fillId="0" borderId="11" xfId="0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1" fillId="44" borderId="0" xfId="0" applyFont="1" applyFill="1" applyAlignment="1">
      <alignment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180" fontId="24" fillId="45" borderId="10" xfId="0" applyNumberFormat="1" applyFont="1" applyFill="1" applyBorder="1" applyAlignment="1" applyProtection="1">
      <alignment horizontal="right" vertical="center"/>
      <protection/>
    </xf>
    <xf numFmtId="0" fontId="24" fillId="46" borderId="11" xfId="0" applyFont="1" applyFill="1" applyBorder="1" applyAlignment="1">
      <alignment horizontal="center" vertical="center" wrapText="1"/>
    </xf>
    <xf numFmtId="4" fontId="24" fillId="46" borderId="10" xfId="0" applyNumberFormat="1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horizontal="center" vertical="center"/>
    </xf>
    <xf numFmtId="4" fontId="23" fillId="46" borderId="15" xfId="0" applyNumberFormat="1" applyFont="1" applyFill="1" applyBorder="1" applyAlignment="1">
      <alignment horizontal="left" vertical="center" wrapText="1"/>
    </xf>
    <xf numFmtId="0" fontId="23" fillId="46" borderId="0" xfId="0" applyFont="1" applyFill="1" applyAlignment="1">
      <alignment horizontal="center" vertical="center"/>
    </xf>
    <xf numFmtId="0" fontId="24" fillId="17" borderId="11" xfId="0" applyNumberFormat="1" applyFont="1" applyFill="1" applyBorder="1" applyAlignment="1">
      <alignment horizontal="left" vertical="center" wrapText="1"/>
    </xf>
    <xf numFmtId="4" fontId="24" fillId="17" borderId="10" xfId="0" applyNumberFormat="1" applyFont="1" applyFill="1" applyBorder="1" applyAlignment="1">
      <alignment horizontal="right" vertical="center" wrapText="1"/>
    </xf>
    <xf numFmtId="4" fontId="23" fillId="17" borderId="10" xfId="0" applyNumberFormat="1" applyFont="1" applyFill="1" applyBorder="1" applyAlignment="1">
      <alignment horizontal="right" vertical="center"/>
    </xf>
    <xf numFmtId="4" fontId="23" fillId="17" borderId="15" xfId="0" applyNumberFormat="1" applyFont="1" applyFill="1" applyBorder="1" applyAlignment="1">
      <alignment horizontal="left" vertical="center" wrapText="1"/>
    </xf>
    <xf numFmtId="0" fontId="23" fillId="17" borderId="0" xfId="0" applyFont="1" applyFill="1" applyAlignment="1">
      <alignment/>
    </xf>
    <xf numFmtId="0" fontId="24" fillId="47" borderId="11" xfId="0" applyFont="1" applyFill="1" applyBorder="1" applyAlignment="1">
      <alignment horizontal="left" vertical="center" wrapText="1"/>
    </xf>
    <xf numFmtId="4" fontId="24" fillId="47" borderId="10" xfId="0" applyNumberFormat="1" applyFont="1" applyFill="1" applyBorder="1" applyAlignment="1">
      <alignment horizontal="center" vertical="center" wrapText="1"/>
    </xf>
    <xf numFmtId="4" fontId="23" fillId="47" borderId="10" xfId="0" applyNumberFormat="1" applyFont="1" applyFill="1" applyBorder="1" applyAlignment="1">
      <alignment horizontal="center" vertical="center" wrapText="1"/>
    </xf>
    <xf numFmtId="4" fontId="23" fillId="47" borderId="10" xfId="0" applyNumberFormat="1" applyFont="1" applyFill="1" applyBorder="1" applyAlignment="1">
      <alignment horizontal="center" vertical="center"/>
    </xf>
    <xf numFmtId="4" fontId="23" fillId="17" borderId="10" xfId="0" applyNumberFormat="1" applyFont="1" applyFill="1" applyBorder="1" applyAlignment="1">
      <alignment horizontal="center" vertical="center"/>
    </xf>
    <xf numFmtId="4" fontId="23" fillId="47" borderId="15" xfId="0" applyNumberFormat="1" applyFont="1" applyFill="1" applyBorder="1" applyAlignment="1">
      <alignment horizontal="left" vertical="center" wrapText="1"/>
    </xf>
    <xf numFmtId="0" fontId="23" fillId="47" borderId="0" xfId="0" applyFont="1" applyFill="1" applyAlignment="1">
      <alignment horizontal="center" vertical="center"/>
    </xf>
    <xf numFmtId="0" fontId="24" fillId="17" borderId="11" xfId="0" applyFont="1" applyFill="1" applyBorder="1" applyAlignment="1">
      <alignment horizontal="justify" vertical="center" wrapText="1"/>
    </xf>
    <xf numFmtId="0" fontId="24" fillId="17" borderId="11" xfId="0" applyFont="1" applyFill="1" applyBorder="1" applyAlignment="1">
      <alignment horizontal="justify" wrapText="1"/>
    </xf>
    <xf numFmtId="4" fontId="27" fillId="17" borderId="16" xfId="0" applyNumberFormat="1" applyFont="1" applyFill="1" applyBorder="1" applyAlignment="1" applyProtection="1">
      <alignment horizontal="right" vertical="center" wrapText="1"/>
      <protection/>
    </xf>
    <xf numFmtId="4" fontId="23" fillId="17" borderId="18" xfId="0" applyNumberFormat="1" applyFont="1" applyFill="1" applyBorder="1" applyAlignment="1">
      <alignment horizontal="left" vertical="center" wrapText="1"/>
    </xf>
    <xf numFmtId="0" fontId="24" fillId="47" borderId="11" xfId="0" applyFont="1" applyFill="1" applyBorder="1" applyAlignment="1">
      <alignment horizontal="justify" wrapText="1"/>
    </xf>
    <xf numFmtId="4" fontId="24" fillId="47" borderId="10" xfId="0" applyNumberFormat="1" applyFont="1" applyFill="1" applyBorder="1" applyAlignment="1">
      <alignment horizontal="right" vertical="center" wrapText="1"/>
    </xf>
    <xf numFmtId="4" fontId="23" fillId="47" borderId="10" xfId="0" applyNumberFormat="1" applyFont="1" applyFill="1" applyBorder="1" applyAlignment="1">
      <alignment horizontal="right" vertical="center"/>
    </xf>
    <xf numFmtId="0" fontId="23" fillId="47" borderId="0" xfId="0" applyFont="1" applyFill="1" applyAlignment="1">
      <alignment/>
    </xf>
    <xf numFmtId="4" fontId="23" fillId="17" borderId="10" xfId="0" applyNumberFormat="1" applyFont="1" applyFill="1" applyBorder="1" applyAlignment="1">
      <alignment horizontal="right" vertical="center" wrapText="1"/>
    </xf>
    <xf numFmtId="0" fontId="24" fillId="17" borderId="20" xfId="0" applyFont="1" applyFill="1" applyBorder="1" applyAlignment="1">
      <alignment horizontal="justify" wrapText="1"/>
    </xf>
    <xf numFmtId="4" fontId="24" fillId="17" borderId="21" xfId="0" applyNumberFormat="1" applyFont="1" applyFill="1" applyBorder="1" applyAlignment="1">
      <alignment horizontal="right" vertical="center" wrapText="1"/>
    </xf>
    <xf numFmtId="4" fontId="23" fillId="17" borderId="21" xfId="0" applyNumberFormat="1" applyFont="1" applyFill="1" applyBorder="1" applyAlignment="1">
      <alignment horizontal="right" vertical="center" wrapText="1"/>
    </xf>
    <xf numFmtId="4" fontId="23" fillId="17" borderId="2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80" fontId="24" fillId="0" borderId="22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0" fontId="28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24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3" fillId="17" borderId="27" xfId="0" applyNumberFormat="1" applyFont="1" applyFill="1" applyBorder="1" applyAlignment="1">
      <alignment horizontal="left" vertical="center" wrapText="1"/>
    </xf>
    <xf numFmtId="0" fontId="0" fillId="17" borderId="28" xfId="0" applyFont="1" applyFill="1" applyBorder="1" applyAlignment="1">
      <alignment horizontal="lef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3">
      <selection activeCell="C31" sqref="C31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131"/>
      <c r="B1" s="131"/>
    </row>
    <row r="10" spans="1:9" ht="23.25">
      <c r="A10" s="132" t="s">
        <v>70</v>
      </c>
      <c r="B10" s="132"/>
      <c r="C10" s="132"/>
      <c r="D10" s="132"/>
      <c r="E10" s="132"/>
      <c r="F10" s="132"/>
      <c r="G10" s="132"/>
      <c r="H10" s="132"/>
      <c r="I10" s="132"/>
    </row>
    <row r="11" spans="1:9" ht="23.25">
      <c r="A11" s="132" t="s">
        <v>0</v>
      </c>
      <c r="B11" s="132"/>
      <c r="C11" s="132"/>
      <c r="D11" s="132"/>
      <c r="E11" s="132"/>
      <c r="F11" s="132"/>
      <c r="G11" s="132"/>
      <c r="H11" s="132"/>
      <c r="I11" s="132"/>
    </row>
    <row r="13" spans="1:9" ht="27" customHeight="1">
      <c r="A13" s="133" t="s">
        <v>1</v>
      </c>
      <c r="B13" s="133"/>
      <c r="C13" s="133"/>
      <c r="D13" s="133"/>
      <c r="E13" s="133"/>
      <c r="F13" s="133"/>
      <c r="G13" s="133"/>
      <c r="H13" s="133"/>
      <c r="I13" s="133"/>
    </row>
    <row r="14" spans="1:9" ht="27" customHeight="1">
      <c r="A14" s="133" t="s">
        <v>2</v>
      </c>
      <c r="B14" s="133"/>
      <c r="C14" s="133"/>
      <c r="D14" s="133"/>
      <c r="E14" s="133"/>
      <c r="F14" s="133"/>
      <c r="G14" s="133"/>
      <c r="H14" s="133"/>
      <c r="I14" s="133"/>
    </row>
    <row r="15" spans="1:9" ht="27" customHeight="1">
      <c r="A15" s="133" t="s">
        <v>37</v>
      </c>
      <c r="B15" s="133"/>
      <c r="C15" s="133"/>
      <c r="D15" s="133"/>
      <c r="E15" s="133"/>
      <c r="F15" s="133"/>
      <c r="G15" s="133"/>
      <c r="H15" s="133"/>
      <c r="I15" s="133"/>
    </row>
    <row r="16" spans="1:9" ht="19.5">
      <c r="A16" s="134" t="s">
        <v>69</v>
      </c>
      <c r="B16" s="135"/>
      <c r="C16" s="135"/>
      <c r="D16" s="135"/>
      <c r="E16" s="135"/>
      <c r="F16" s="135"/>
      <c r="G16" s="135"/>
      <c r="H16" s="135"/>
      <c r="I16" s="135"/>
    </row>
    <row r="46" spans="1:9" ht="16.5">
      <c r="A46" s="130" t="s">
        <v>3</v>
      </c>
      <c r="B46" s="130"/>
      <c r="C46" s="130"/>
      <c r="D46" s="130"/>
      <c r="E46" s="130"/>
      <c r="F46" s="130"/>
      <c r="G46" s="130"/>
      <c r="H46" s="130"/>
      <c r="I46" s="130"/>
    </row>
    <row r="47" spans="1:9" ht="16.5">
      <c r="A47" s="130" t="s">
        <v>38</v>
      </c>
      <c r="B47" s="130"/>
      <c r="C47" s="130"/>
      <c r="D47" s="130"/>
      <c r="E47" s="130"/>
      <c r="F47" s="130"/>
      <c r="G47" s="130"/>
      <c r="H47" s="130"/>
      <c r="I47" s="130"/>
    </row>
  </sheetData>
  <sheetProtection selectLockedCells="1" selectUnlockedCells="1"/>
  <mergeCells count="9">
    <mergeCell ref="A46:I46"/>
    <mergeCell ref="A47:I47"/>
    <mergeCell ref="A1:B1"/>
    <mergeCell ref="A10:I10"/>
    <mergeCell ref="A11:I11"/>
    <mergeCell ref="A13:I13"/>
    <mergeCell ref="A14:I14"/>
    <mergeCell ref="A15:I15"/>
    <mergeCell ref="A16:I16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2"/>
  <sheetViews>
    <sheetView tabSelected="1" view="pageBreakPreview" zoomScale="70" zoomScaleNormal="75" zoomScaleSheetLayoutView="70" workbookViewId="0" topLeftCell="A1">
      <pane xSplit="8" ySplit="8" topLeftCell="AB12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F14" sqref="AF14"/>
    </sheetView>
  </sheetViews>
  <sheetFormatPr defaultColWidth="9.140625" defaultRowHeight="12.75"/>
  <cols>
    <col min="1" max="1" width="72.140625" style="66" customWidth="1"/>
    <col min="2" max="2" width="15.140625" style="66" customWidth="1"/>
    <col min="3" max="4" width="13.8515625" style="46" customWidth="1"/>
    <col min="5" max="6" width="13.421875" style="46" customWidth="1"/>
    <col min="7" max="7" width="13.8515625" style="46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3.00390625" style="3" customWidth="1"/>
    <col min="31" max="31" width="18.00390625" style="3" customWidth="1"/>
    <col min="32" max="32" width="75.00390625" style="2" customWidth="1"/>
    <col min="33" max="33" width="3.421875" style="4" customWidth="1"/>
    <col min="34" max="16384" width="9.140625" style="4" customWidth="1"/>
  </cols>
  <sheetData>
    <row r="1" spans="1:19" ht="23.25" customHeight="1">
      <c r="A1" s="65"/>
      <c r="G1" s="137"/>
      <c r="H1" s="137"/>
      <c r="L1" s="138"/>
      <c r="M1" s="139"/>
      <c r="N1" s="139"/>
      <c r="O1" s="139"/>
      <c r="P1" s="139"/>
      <c r="Q1" s="139"/>
      <c r="R1" s="139"/>
      <c r="S1" s="19"/>
    </row>
    <row r="2" spans="1:20" ht="27.75" customHeight="1">
      <c r="A2" s="140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19" ht="26.25" customHeight="1" thickBot="1">
      <c r="A3" s="142" t="s">
        <v>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32" s="5" customFormat="1" ht="18.75" customHeight="1">
      <c r="A4" s="144" t="s">
        <v>4</v>
      </c>
      <c r="B4" s="136" t="s">
        <v>53</v>
      </c>
      <c r="C4" s="136" t="s">
        <v>5</v>
      </c>
      <c r="D4" s="147" t="s">
        <v>43</v>
      </c>
      <c r="E4" s="136" t="s">
        <v>6</v>
      </c>
      <c r="F4" s="136" t="s">
        <v>7</v>
      </c>
      <c r="G4" s="136"/>
      <c r="H4" s="136" t="s">
        <v>8</v>
      </c>
      <c r="I4" s="136"/>
      <c r="J4" s="136" t="s">
        <v>9</v>
      </c>
      <c r="K4" s="136"/>
      <c r="L4" s="136" t="s">
        <v>10</v>
      </c>
      <c r="M4" s="136"/>
      <c r="N4" s="136" t="s">
        <v>11</v>
      </c>
      <c r="O4" s="136"/>
      <c r="P4" s="136" t="s">
        <v>12</v>
      </c>
      <c r="Q4" s="136"/>
      <c r="R4" s="136" t="s">
        <v>13</v>
      </c>
      <c r="S4" s="136"/>
      <c r="T4" s="136" t="s">
        <v>14</v>
      </c>
      <c r="U4" s="136"/>
      <c r="V4" s="136" t="s">
        <v>15</v>
      </c>
      <c r="W4" s="136"/>
      <c r="X4" s="136" t="s">
        <v>16</v>
      </c>
      <c r="Y4" s="136"/>
      <c r="Z4" s="136" t="s">
        <v>17</v>
      </c>
      <c r="AA4" s="136"/>
      <c r="AB4" s="136" t="s">
        <v>18</v>
      </c>
      <c r="AC4" s="136"/>
      <c r="AD4" s="136" t="s">
        <v>19</v>
      </c>
      <c r="AE4" s="136"/>
      <c r="AF4" s="149" t="s">
        <v>44</v>
      </c>
    </row>
    <row r="5" spans="1:32" s="5" customFormat="1" ht="87" customHeight="1" thickBot="1">
      <c r="A5" s="145"/>
      <c r="B5" s="146"/>
      <c r="C5" s="146"/>
      <c r="D5" s="148"/>
      <c r="E5" s="146"/>
      <c r="F5" s="20" t="s">
        <v>20</v>
      </c>
      <c r="G5" s="20" t="s">
        <v>21</v>
      </c>
      <c r="H5" s="21" t="s">
        <v>22</v>
      </c>
      <c r="I5" s="21" t="s">
        <v>45</v>
      </c>
      <c r="J5" s="21" t="s">
        <v>22</v>
      </c>
      <c r="K5" s="21" t="s">
        <v>45</v>
      </c>
      <c r="L5" s="21" t="s">
        <v>22</v>
      </c>
      <c r="M5" s="21" t="s">
        <v>45</v>
      </c>
      <c r="N5" s="21" t="s">
        <v>22</v>
      </c>
      <c r="O5" s="21" t="s">
        <v>45</v>
      </c>
      <c r="P5" s="21" t="s">
        <v>22</v>
      </c>
      <c r="Q5" s="21" t="s">
        <v>45</v>
      </c>
      <c r="R5" s="21" t="s">
        <v>22</v>
      </c>
      <c r="S5" s="21" t="s">
        <v>45</v>
      </c>
      <c r="T5" s="21" t="s">
        <v>22</v>
      </c>
      <c r="U5" s="21" t="s">
        <v>45</v>
      </c>
      <c r="V5" s="21" t="s">
        <v>22</v>
      </c>
      <c r="W5" s="21" t="s">
        <v>45</v>
      </c>
      <c r="X5" s="21" t="s">
        <v>22</v>
      </c>
      <c r="Y5" s="21" t="s">
        <v>45</v>
      </c>
      <c r="Z5" s="21" t="s">
        <v>22</v>
      </c>
      <c r="AA5" s="21" t="s">
        <v>45</v>
      </c>
      <c r="AB5" s="21" t="s">
        <v>22</v>
      </c>
      <c r="AC5" s="21" t="s">
        <v>45</v>
      </c>
      <c r="AD5" s="21" t="s">
        <v>22</v>
      </c>
      <c r="AE5" s="21" t="s">
        <v>45</v>
      </c>
      <c r="AF5" s="150"/>
    </row>
    <row r="6" spans="1:32" s="6" customFormat="1" ht="21.75" customHeight="1">
      <c r="A6" s="67">
        <v>1</v>
      </c>
      <c r="B6" s="68">
        <v>2</v>
      </c>
      <c r="C6" s="68">
        <v>3</v>
      </c>
      <c r="D6" s="67">
        <v>4</v>
      </c>
      <c r="E6" s="68">
        <v>5</v>
      </c>
      <c r="F6" s="68">
        <v>6</v>
      </c>
      <c r="G6" s="67">
        <v>7</v>
      </c>
      <c r="H6" s="23">
        <v>8</v>
      </c>
      <c r="I6" s="23">
        <v>9</v>
      </c>
      <c r="J6" s="22">
        <v>10</v>
      </c>
      <c r="K6" s="23">
        <v>11</v>
      </c>
      <c r="L6" s="23">
        <v>12</v>
      </c>
      <c r="M6" s="22">
        <v>13</v>
      </c>
      <c r="N6" s="23">
        <v>14</v>
      </c>
      <c r="O6" s="23">
        <v>15</v>
      </c>
      <c r="P6" s="22">
        <v>16</v>
      </c>
      <c r="Q6" s="23">
        <v>17</v>
      </c>
      <c r="R6" s="23">
        <v>18</v>
      </c>
      <c r="S6" s="22">
        <v>19</v>
      </c>
      <c r="T6" s="23">
        <v>20</v>
      </c>
      <c r="U6" s="23">
        <v>21</v>
      </c>
      <c r="V6" s="22">
        <v>22</v>
      </c>
      <c r="W6" s="23">
        <v>23</v>
      </c>
      <c r="X6" s="23">
        <v>24</v>
      </c>
      <c r="Y6" s="22">
        <v>25</v>
      </c>
      <c r="Z6" s="23">
        <v>26</v>
      </c>
      <c r="AA6" s="23">
        <v>27</v>
      </c>
      <c r="AB6" s="22">
        <v>28</v>
      </c>
      <c r="AC6" s="23">
        <v>29</v>
      </c>
      <c r="AD6" s="23">
        <v>30</v>
      </c>
      <c r="AE6" s="22">
        <v>31</v>
      </c>
      <c r="AF6" s="23">
        <v>32</v>
      </c>
    </row>
    <row r="7" spans="1:32" s="7" customFormat="1" ht="15.75">
      <c r="A7" s="1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s="7" customFormat="1" ht="43.5" customHeight="1">
      <c r="A8" s="12" t="s">
        <v>54</v>
      </c>
      <c r="B8" s="26"/>
      <c r="C8" s="10"/>
      <c r="D8" s="10"/>
      <c r="E8" s="10"/>
      <c r="F8" s="10"/>
      <c r="G8" s="10"/>
      <c r="H8" s="10"/>
      <c r="I8" s="10"/>
      <c r="J8" s="10"/>
      <c r="K8" s="27"/>
      <c r="L8" s="10"/>
      <c r="M8" s="10"/>
      <c r="N8" s="10"/>
      <c r="O8" s="10"/>
      <c r="P8" s="10"/>
      <c r="Q8" s="10"/>
      <c r="R8" s="10"/>
      <c r="S8" s="10"/>
      <c r="T8" s="10"/>
      <c r="U8" s="9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8"/>
    </row>
    <row r="9" spans="1:32" s="8" customFormat="1" ht="37.5" customHeight="1">
      <c r="A9" s="13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</row>
    <row r="10" spans="1:32" s="8" customFormat="1" ht="110.25">
      <c r="A10" s="14" t="s">
        <v>60</v>
      </c>
      <c r="B10" s="32"/>
      <c r="C10" s="32"/>
      <c r="D10" s="32"/>
      <c r="E10" s="32"/>
      <c r="F10" s="32"/>
      <c r="G10" s="32"/>
      <c r="H10" s="32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2" s="8" customFormat="1" ht="33" customHeight="1">
      <c r="A11" s="14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s="8" customFormat="1" ht="267.75">
      <c r="A12" s="15" t="s">
        <v>25</v>
      </c>
      <c r="B12" s="32"/>
      <c r="C12" s="32"/>
      <c r="D12" s="32"/>
      <c r="E12" s="32"/>
      <c r="F12" s="32"/>
      <c r="G12" s="32"/>
      <c r="H12" s="32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2" s="8" customFormat="1" ht="38.25" customHeight="1">
      <c r="A13" s="15" t="s">
        <v>26</v>
      </c>
      <c r="B13" s="32">
        <f>B14+B15+B16+B17</f>
        <v>77931.49999999999</v>
      </c>
      <c r="C13" s="32">
        <f>C14+C15+C16+C17</f>
        <v>61332.46</v>
      </c>
      <c r="D13" s="32">
        <f aca="true" t="shared" si="0" ref="D13:AD13">D14+D15+D16+D17</f>
        <v>57200.74</v>
      </c>
      <c r="E13" s="32">
        <f>E14+E15+E16+E17</f>
        <v>54874.58</v>
      </c>
      <c r="F13" s="32">
        <f t="shared" si="0"/>
        <v>70.41386345701034</v>
      </c>
      <c r="G13" s="32">
        <f>G14+G15+G16+G17</f>
        <v>89.47069789798094</v>
      </c>
      <c r="H13" s="32">
        <f t="shared" si="0"/>
        <v>2320.5</v>
      </c>
      <c r="I13" s="32">
        <f t="shared" si="0"/>
        <v>2316.04</v>
      </c>
      <c r="J13" s="32">
        <f t="shared" si="0"/>
        <v>8328.87</v>
      </c>
      <c r="K13" s="32">
        <f t="shared" si="0"/>
        <v>8294.69</v>
      </c>
      <c r="L13" s="32">
        <f t="shared" si="0"/>
        <v>8309.54</v>
      </c>
      <c r="M13" s="32">
        <f t="shared" si="0"/>
        <v>8285.83</v>
      </c>
      <c r="N13" s="32">
        <f t="shared" si="0"/>
        <v>8492.19</v>
      </c>
      <c r="O13" s="32">
        <f t="shared" si="0"/>
        <v>8348.53</v>
      </c>
      <c r="P13" s="32">
        <f t="shared" si="0"/>
        <v>8487.59</v>
      </c>
      <c r="Q13" s="32">
        <f t="shared" si="0"/>
        <v>8270.05</v>
      </c>
      <c r="R13" s="32">
        <f t="shared" si="0"/>
        <v>17230.79</v>
      </c>
      <c r="S13" s="32">
        <f t="shared" si="0"/>
        <v>17424.64</v>
      </c>
      <c r="T13" s="32">
        <f t="shared" si="0"/>
        <v>4031.24</v>
      </c>
      <c r="U13" s="32">
        <f t="shared" si="0"/>
        <v>0</v>
      </c>
      <c r="V13" s="32">
        <f t="shared" si="0"/>
        <v>4131.74</v>
      </c>
      <c r="W13" s="32">
        <f t="shared" si="0"/>
        <v>1934.8</v>
      </c>
      <c r="X13" s="32">
        <f t="shared" si="0"/>
        <v>4519.74</v>
      </c>
      <c r="Y13" s="32">
        <f t="shared" si="0"/>
        <v>0</v>
      </c>
      <c r="Z13" s="32">
        <f t="shared" si="0"/>
        <v>291.9</v>
      </c>
      <c r="AA13" s="32">
        <f t="shared" si="0"/>
        <v>0</v>
      </c>
      <c r="AB13" s="32">
        <f t="shared" si="0"/>
        <v>3455.53</v>
      </c>
      <c r="AC13" s="32">
        <f t="shared" si="0"/>
        <v>0</v>
      </c>
      <c r="AD13" s="32">
        <f t="shared" si="0"/>
        <v>8331.87</v>
      </c>
      <c r="AE13" s="32">
        <f>AE14+AE15+AE16+AE17</f>
        <v>0</v>
      </c>
      <c r="AF13" s="33"/>
    </row>
    <row r="14" spans="1:32" s="104" customFormat="1" ht="258.75" customHeight="1">
      <c r="A14" s="98" t="s">
        <v>27</v>
      </c>
      <c r="B14" s="99">
        <f>H14+J14+L14+N14+P14+R14+T14+V14+X14+Z14+AB14+AD14</f>
        <v>77931.49999999999</v>
      </c>
      <c r="C14" s="99">
        <f>H14+J14+L14+N14+P14+R14+T14+V14</f>
        <v>61332.46</v>
      </c>
      <c r="D14" s="99">
        <v>57200.74</v>
      </c>
      <c r="E14" s="99">
        <f>I14+K14+M14+O14+Q14+S14+U14+W14</f>
        <v>54874.58</v>
      </c>
      <c r="F14" s="99">
        <f>(I14+K14+M14+O14+Q14+S14+U14+W14)/B14*100</f>
        <v>70.41386345701034</v>
      </c>
      <c r="G14" s="99">
        <f>(I14+K14+M14+O14+Q14+S14+U14+W14)/C14*100</f>
        <v>89.47069789798094</v>
      </c>
      <c r="H14" s="100">
        <v>2320.5</v>
      </c>
      <c r="I14" s="100">
        <v>2316.04</v>
      </c>
      <c r="J14" s="100">
        <v>8328.87</v>
      </c>
      <c r="K14" s="101">
        <v>8294.69</v>
      </c>
      <c r="L14" s="101">
        <v>8309.54</v>
      </c>
      <c r="M14" s="101">
        <v>8285.83</v>
      </c>
      <c r="N14" s="101">
        <v>8492.19</v>
      </c>
      <c r="O14" s="101">
        <v>8348.53</v>
      </c>
      <c r="P14" s="101">
        <v>8487.59</v>
      </c>
      <c r="Q14" s="101">
        <v>8270.05</v>
      </c>
      <c r="R14" s="101">
        <v>17230.79</v>
      </c>
      <c r="S14" s="101">
        <v>17424.64</v>
      </c>
      <c r="T14" s="101">
        <v>4031.24</v>
      </c>
      <c r="U14" s="102"/>
      <c r="V14" s="101">
        <v>4131.74</v>
      </c>
      <c r="W14" s="101">
        <v>1934.8</v>
      </c>
      <c r="X14" s="101">
        <v>4519.74</v>
      </c>
      <c r="Y14" s="101"/>
      <c r="Z14" s="101">
        <v>291.9</v>
      </c>
      <c r="AA14" s="101"/>
      <c r="AB14" s="101">
        <v>3455.53</v>
      </c>
      <c r="AC14" s="101"/>
      <c r="AD14" s="101">
        <f>9803.37-1471.5</f>
        <v>8331.87</v>
      </c>
      <c r="AE14" s="101"/>
      <c r="AF14" s="103" t="s">
        <v>75</v>
      </c>
    </row>
    <row r="15" spans="1:32" s="8" customFormat="1" ht="23.25" customHeight="1">
      <c r="A15" s="17" t="s">
        <v>28</v>
      </c>
      <c r="B15" s="32">
        <f>H15+J15+L15+N15+P15+R15+T15+V15+X15+Z15+AB15+AD15</f>
        <v>0</v>
      </c>
      <c r="C15" s="32"/>
      <c r="D15" s="32"/>
      <c r="E15" s="32">
        <f>I15+K15</f>
        <v>0</v>
      </c>
      <c r="F15" s="32"/>
      <c r="G15" s="32"/>
      <c r="H15" s="32"/>
      <c r="I15" s="32"/>
      <c r="J15" s="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77"/>
    </row>
    <row r="16" spans="1:32" s="8" customFormat="1" ht="25.5" customHeight="1">
      <c r="A16" s="17" t="s">
        <v>29</v>
      </c>
      <c r="B16" s="32">
        <f>H16+J16+L16+N16+P16+R16+T16+V16+X16+Z16+AB16+AD16</f>
        <v>0</v>
      </c>
      <c r="C16" s="32"/>
      <c r="D16" s="32"/>
      <c r="E16" s="32">
        <f>I16+K16</f>
        <v>0</v>
      </c>
      <c r="F16" s="32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77"/>
    </row>
    <row r="17" spans="1:32" s="8" customFormat="1" ht="25.5" customHeight="1">
      <c r="A17" s="17" t="s">
        <v>30</v>
      </c>
      <c r="B17" s="32">
        <f>H17+J17+L17+N17+P17+R17+T17+V17+X17+Z17+AB17+AD17</f>
        <v>0</v>
      </c>
      <c r="C17" s="32"/>
      <c r="D17" s="32"/>
      <c r="E17" s="32">
        <f>I17+K17</f>
        <v>0</v>
      </c>
      <c r="F17" s="32"/>
      <c r="G17" s="32"/>
      <c r="H17" s="32"/>
      <c r="I17" s="32"/>
      <c r="J17" s="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7"/>
    </row>
    <row r="18" spans="1:32" s="109" customFormat="1" ht="68.25" customHeight="1">
      <c r="A18" s="105" t="s">
        <v>31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</row>
    <row r="19" spans="1:32" s="109" customFormat="1" ht="63.75" customHeight="1">
      <c r="A19" s="105" t="s">
        <v>26</v>
      </c>
      <c r="B19" s="106">
        <f>B20+B21+B22+B23</f>
        <v>1316</v>
      </c>
      <c r="C19" s="106">
        <f>C20+C21+C22+C23</f>
        <v>1294.18</v>
      </c>
      <c r="D19" s="106">
        <f>D20+D21+D22+D23</f>
        <v>1316</v>
      </c>
      <c r="E19" s="106">
        <f>E20+E21+E22+E23</f>
        <v>1294.18</v>
      </c>
      <c r="F19" s="106">
        <f aca="true" t="shared" si="1" ref="F19:AE19">F20+F21+F22+F23</f>
        <v>98.3419452887538</v>
      </c>
      <c r="G19" s="106">
        <f>G20+G21+G22+G23</f>
        <v>100</v>
      </c>
      <c r="H19" s="106">
        <f t="shared" si="1"/>
        <v>0</v>
      </c>
      <c r="I19" s="106">
        <f t="shared" si="1"/>
        <v>0</v>
      </c>
      <c r="J19" s="106">
        <f t="shared" si="1"/>
        <v>397</v>
      </c>
      <c r="K19" s="106">
        <f t="shared" si="1"/>
        <v>396.44</v>
      </c>
      <c r="L19" s="106">
        <v>152.63</v>
      </c>
      <c r="M19" s="106">
        <f t="shared" si="1"/>
        <v>152.23</v>
      </c>
      <c r="N19" s="106">
        <f t="shared" si="1"/>
        <v>152</v>
      </c>
      <c r="O19" s="106">
        <f t="shared" si="1"/>
        <v>152.23</v>
      </c>
      <c r="P19" s="106">
        <f t="shared" si="1"/>
        <v>417.4</v>
      </c>
      <c r="Q19" s="106">
        <f t="shared" si="1"/>
        <v>418.1</v>
      </c>
      <c r="R19" s="106">
        <v>175.15</v>
      </c>
      <c r="S19" s="106">
        <f t="shared" si="1"/>
        <v>175.18</v>
      </c>
      <c r="T19" s="106">
        <f t="shared" si="1"/>
        <v>0</v>
      </c>
      <c r="U19" s="106">
        <f t="shared" si="1"/>
        <v>0</v>
      </c>
      <c r="V19" s="106">
        <f t="shared" si="1"/>
        <v>0</v>
      </c>
      <c r="W19" s="106">
        <f t="shared" si="1"/>
        <v>0</v>
      </c>
      <c r="X19" s="106">
        <v>0</v>
      </c>
      <c r="Y19" s="106">
        <f t="shared" si="1"/>
        <v>0</v>
      </c>
      <c r="Z19" s="106">
        <v>21.82</v>
      </c>
      <c r="AA19" s="106">
        <f t="shared" si="1"/>
        <v>0</v>
      </c>
      <c r="AB19" s="106">
        <f t="shared" si="1"/>
        <v>0</v>
      </c>
      <c r="AC19" s="106">
        <f t="shared" si="1"/>
        <v>0</v>
      </c>
      <c r="AD19" s="106">
        <f t="shared" si="1"/>
        <v>0</v>
      </c>
      <c r="AE19" s="106">
        <f t="shared" si="1"/>
        <v>0</v>
      </c>
      <c r="AF19" s="108"/>
    </row>
    <row r="20" spans="1:32" s="8" customFormat="1" ht="27" customHeight="1">
      <c r="A20" s="17" t="s">
        <v>27</v>
      </c>
      <c r="B20" s="32">
        <f>H20+J20+L20+N20+P20+R20+T20+V20+X20+Z20+AB20+AD20</f>
        <v>0</v>
      </c>
      <c r="C20" s="32"/>
      <c r="D20" s="32"/>
      <c r="E20" s="32"/>
      <c r="F20" s="32"/>
      <c r="G20" s="32"/>
      <c r="H20" s="32"/>
      <c r="I20" s="32"/>
      <c r="J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77"/>
    </row>
    <row r="21" spans="1:32" s="8" customFormat="1" ht="23.25" customHeight="1">
      <c r="A21" s="17" t="s">
        <v>28</v>
      </c>
      <c r="B21" s="32">
        <f>H21+J21+L21+N21+P21+R21+T21+V21+X21+Z21+AB21+AD21</f>
        <v>0</v>
      </c>
      <c r="C21" s="32"/>
      <c r="D21" s="32"/>
      <c r="E21" s="32"/>
      <c r="F21" s="32"/>
      <c r="G21" s="32"/>
      <c r="H21" s="32"/>
      <c r="I21" s="32"/>
      <c r="J21" s="3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77"/>
    </row>
    <row r="22" spans="1:32" s="91" customFormat="1" ht="20.25" customHeight="1">
      <c r="A22" s="17" t="s">
        <v>29</v>
      </c>
      <c r="B22" s="32">
        <f>H22+J22+L22+N22+P22+R22+T22+V22+X22+Z22+AB22+AD22</f>
        <v>1316</v>
      </c>
      <c r="C22" s="32">
        <f>J22+L22+N22+P22+R22</f>
        <v>1294.18</v>
      </c>
      <c r="D22" s="32">
        <v>1316</v>
      </c>
      <c r="E22" s="32">
        <f>K22+M22+O22+Q22+S22</f>
        <v>1294.18</v>
      </c>
      <c r="F22" s="32">
        <f>(K22+M22+O22+Q22+S22+U22)/B22*100</f>
        <v>98.3419452887538</v>
      </c>
      <c r="G22" s="32">
        <f>(K22+M22+O22+Q22+S22)/C22*100</f>
        <v>100</v>
      </c>
      <c r="H22" s="36"/>
      <c r="I22" s="36"/>
      <c r="J22" s="36">
        <v>397</v>
      </c>
      <c r="K22" s="34">
        <v>396.44</v>
      </c>
      <c r="L22" s="34">
        <v>152.63</v>
      </c>
      <c r="M22" s="34">
        <v>152.23</v>
      </c>
      <c r="N22" s="34">
        <v>152</v>
      </c>
      <c r="O22" s="34">
        <v>152.23</v>
      </c>
      <c r="P22" s="34">
        <v>417.4</v>
      </c>
      <c r="Q22" s="34">
        <v>418.1</v>
      </c>
      <c r="R22" s="34">
        <v>175.15</v>
      </c>
      <c r="S22" s="34">
        <v>175.18</v>
      </c>
      <c r="T22" s="34">
        <v>0</v>
      </c>
      <c r="U22" s="34">
        <v>0</v>
      </c>
      <c r="V22" s="34"/>
      <c r="W22" s="34"/>
      <c r="X22" s="34">
        <v>0</v>
      </c>
      <c r="Y22" s="34"/>
      <c r="Z22" s="34">
        <v>21.82</v>
      </c>
      <c r="AA22" s="34"/>
      <c r="AB22" s="34"/>
      <c r="AC22" s="34"/>
      <c r="AD22" s="34"/>
      <c r="AE22" s="34"/>
      <c r="AF22" s="92"/>
    </row>
    <row r="23" spans="1:32" s="8" customFormat="1" ht="25.5" customHeight="1">
      <c r="A23" s="17" t="s">
        <v>30</v>
      </c>
      <c r="B23" s="32">
        <f>H23+J23+L23+N23+P23+R23+T23+V23+X23+Z23+AB23+AD23</f>
        <v>0</v>
      </c>
      <c r="C23" s="32"/>
      <c r="D23" s="32"/>
      <c r="E23" s="32"/>
      <c r="F23" s="32"/>
      <c r="G23" s="32"/>
      <c r="H23" s="32"/>
      <c r="I23" s="32"/>
      <c r="J23" s="3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77"/>
    </row>
    <row r="24" spans="1:32" s="9" customFormat="1" ht="56.25" customHeight="1">
      <c r="A24" s="16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79"/>
    </row>
    <row r="25" spans="1:32" s="9" customFormat="1" ht="15.75">
      <c r="A25" s="17" t="s">
        <v>24</v>
      </c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78"/>
    </row>
    <row r="26" spans="1:32" s="9" customFormat="1" ht="31.5">
      <c r="A26" s="17" t="s">
        <v>39</v>
      </c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78"/>
    </row>
    <row r="27" spans="1:32" s="8" customFormat="1" ht="38.25" customHeight="1">
      <c r="A27" s="15" t="s">
        <v>26</v>
      </c>
      <c r="B27" s="32">
        <f aca="true" t="shared" si="2" ref="B27:AE27">B28+B29+B30+B31</f>
        <v>18803</v>
      </c>
      <c r="C27" s="32">
        <f>C28+C29+C30+C31</f>
        <v>14062.490000000002</v>
      </c>
      <c r="D27" s="32">
        <f t="shared" si="2"/>
        <v>12925</v>
      </c>
      <c r="E27" s="32">
        <f t="shared" si="2"/>
        <v>11721.01</v>
      </c>
      <c r="F27" s="32">
        <f>F28+F29+F30+F31</f>
        <v>62.33585066212839</v>
      </c>
      <c r="G27" s="32">
        <f t="shared" si="2"/>
        <v>83.34946371517418</v>
      </c>
      <c r="H27" s="32">
        <f>H28+H29+H30+H31</f>
        <v>3060.54</v>
      </c>
      <c r="I27" s="32">
        <f t="shared" si="2"/>
        <v>2349.05</v>
      </c>
      <c r="J27" s="32">
        <f t="shared" si="2"/>
        <v>1438.16</v>
      </c>
      <c r="K27" s="32">
        <f t="shared" si="2"/>
        <v>1457.04</v>
      </c>
      <c r="L27" s="32">
        <f t="shared" si="2"/>
        <v>769.9</v>
      </c>
      <c r="M27" s="32">
        <f t="shared" si="2"/>
        <v>916.82</v>
      </c>
      <c r="N27" s="32">
        <f t="shared" si="2"/>
        <v>1645.37</v>
      </c>
      <c r="O27" s="32">
        <f t="shared" si="2"/>
        <v>1637.32</v>
      </c>
      <c r="P27" s="32">
        <f t="shared" si="2"/>
        <v>1869.95</v>
      </c>
      <c r="Q27" s="32">
        <f t="shared" si="2"/>
        <v>1460.44</v>
      </c>
      <c r="R27" s="32">
        <f t="shared" si="2"/>
        <v>1454.03</v>
      </c>
      <c r="S27" s="32">
        <f t="shared" si="2"/>
        <v>1130.23</v>
      </c>
      <c r="T27" s="32">
        <f t="shared" si="2"/>
        <v>2660.08</v>
      </c>
      <c r="U27" s="32">
        <f t="shared" si="2"/>
        <v>1631.6</v>
      </c>
      <c r="V27" s="32">
        <f t="shared" si="2"/>
        <v>1164.46</v>
      </c>
      <c r="W27" s="32">
        <f t="shared" si="2"/>
        <v>1138.51</v>
      </c>
      <c r="X27" s="32">
        <f t="shared" si="2"/>
        <v>657.73</v>
      </c>
      <c r="Y27" s="32">
        <f t="shared" si="2"/>
        <v>0</v>
      </c>
      <c r="Z27" s="32">
        <f t="shared" si="2"/>
        <v>1460.15</v>
      </c>
      <c r="AA27" s="32">
        <f t="shared" si="2"/>
        <v>0</v>
      </c>
      <c r="AB27" s="32">
        <f t="shared" si="2"/>
        <v>620.81</v>
      </c>
      <c r="AC27" s="32">
        <f t="shared" si="2"/>
        <v>0</v>
      </c>
      <c r="AD27" s="32">
        <f t="shared" si="2"/>
        <v>2001.82</v>
      </c>
      <c r="AE27" s="32">
        <f t="shared" si="2"/>
        <v>0</v>
      </c>
      <c r="AF27" s="78"/>
    </row>
    <row r="28" spans="1:32" s="116" customFormat="1" ht="114" customHeight="1">
      <c r="A28" s="110" t="s">
        <v>27</v>
      </c>
      <c r="B28" s="111">
        <f>H28+J28+L28+N28+P28+R28+T28+V28+X28+Z28+AB28+AD28</f>
        <v>18803</v>
      </c>
      <c r="C28" s="111">
        <f>H28+J28+L28+N28+P28+R28+T28+V28</f>
        <v>14062.490000000002</v>
      </c>
      <c r="D28" s="111">
        <v>12925</v>
      </c>
      <c r="E28" s="111">
        <f>I28+K28+M28+O28+Q28+S28+U28+W28</f>
        <v>11721.01</v>
      </c>
      <c r="F28" s="111">
        <f>(I28+K28+M28+O28+Q28+S28+U28+W28)/B28*100</f>
        <v>62.33585066212839</v>
      </c>
      <c r="G28" s="111">
        <f>(I28+K28+M28+O28+Q28+S28+U28+W28)/C28*100</f>
        <v>83.34946371517418</v>
      </c>
      <c r="H28" s="112">
        <v>3060.54</v>
      </c>
      <c r="I28" s="112">
        <v>2349.05</v>
      </c>
      <c r="J28" s="112">
        <v>1438.16</v>
      </c>
      <c r="K28" s="113">
        <v>1457.04</v>
      </c>
      <c r="L28" s="113">
        <v>769.9</v>
      </c>
      <c r="M28" s="113">
        <v>916.82</v>
      </c>
      <c r="N28" s="113">
        <v>1645.37</v>
      </c>
      <c r="O28" s="113">
        <v>1637.32</v>
      </c>
      <c r="P28" s="113">
        <v>1869.95</v>
      </c>
      <c r="Q28" s="113">
        <v>1460.44</v>
      </c>
      <c r="R28" s="113">
        <v>1454.03</v>
      </c>
      <c r="S28" s="113">
        <v>1130.23</v>
      </c>
      <c r="T28" s="113">
        <v>2660.08</v>
      </c>
      <c r="U28" s="114">
        <v>1631.6</v>
      </c>
      <c r="V28" s="113">
        <v>1164.46</v>
      </c>
      <c r="W28" s="113">
        <v>1138.51</v>
      </c>
      <c r="X28" s="113">
        <v>657.73</v>
      </c>
      <c r="Y28" s="113"/>
      <c r="Z28" s="113">
        <v>1460.15</v>
      </c>
      <c r="AA28" s="113"/>
      <c r="AB28" s="113">
        <v>620.81</v>
      </c>
      <c r="AC28" s="113"/>
      <c r="AD28" s="113">
        <v>2001.82</v>
      </c>
      <c r="AE28" s="113"/>
      <c r="AF28" s="115" t="s">
        <v>71</v>
      </c>
    </row>
    <row r="29" spans="1:32" s="8" customFormat="1" ht="23.25" customHeight="1">
      <c r="A29" s="17" t="s">
        <v>28</v>
      </c>
      <c r="B29" s="32">
        <f>H29+J29+L29+N29+P29+R29+T29+V29+X29+Z29+AB29+AD29</f>
        <v>0</v>
      </c>
      <c r="C29" s="32"/>
      <c r="D29" s="32"/>
      <c r="E29" s="32"/>
      <c r="F29" s="32"/>
      <c r="G29" s="32"/>
      <c r="H29" s="32"/>
      <c r="I29" s="32"/>
      <c r="J29" s="3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77"/>
    </row>
    <row r="30" spans="1:32" s="8" customFormat="1" ht="25.5" customHeight="1">
      <c r="A30" s="17" t="s">
        <v>29</v>
      </c>
      <c r="B30" s="32">
        <f>H30+J30+L30+N30+P30+R30+T30+V30+X30+Z30+AB30+AD30</f>
        <v>0</v>
      </c>
      <c r="C30" s="32"/>
      <c r="D30" s="32"/>
      <c r="E30" s="32"/>
      <c r="F30" s="32"/>
      <c r="G30" s="32"/>
      <c r="H30" s="32"/>
      <c r="I30" s="32"/>
      <c r="J30" s="3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77"/>
    </row>
    <row r="31" spans="1:32" s="8" customFormat="1" ht="25.5" customHeight="1">
      <c r="A31" s="17" t="s">
        <v>30</v>
      </c>
      <c r="B31" s="32">
        <f>H31+J31+L31+N31+P31+R31+T31+V31+X31+Z31+AB31+AD31</f>
        <v>0</v>
      </c>
      <c r="C31" s="32"/>
      <c r="D31" s="32"/>
      <c r="E31" s="32"/>
      <c r="F31" s="32"/>
      <c r="G31" s="32"/>
      <c r="H31" s="32"/>
      <c r="I31" s="32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77"/>
    </row>
    <row r="32" spans="1:32" s="9" customFormat="1" ht="63">
      <c r="A32" s="17" t="s">
        <v>33</v>
      </c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8"/>
    </row>
    <row r="33" spans="1:32" s="9" customFormat="1" ht="15.75">
      <c r="A33" s="17" t="s">
        <v>24</v>
      </c>
      <c r="B33" s="3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78"/>
    </row>
    <row r="34" spans="1:32" s="9" customFormat="1" ht="139.5" customHeight="1">
      <c r="A34" s="17" t="s">
        <v>40</v>
      </c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78"/>
    </row>
    <row r="35" spans="1:32" s="8" customFormat="1" ht="38.25" customHeight="1">
      <c r="A35" s="15" t="s">
        <v>26</v>
      </c>
      <c r="B35" s="32">
        <f>B36+B37+B40+B41</f>
        <v>22619.91</v>
      </c>
      <c r="C35" s="32">
        <f aca="true" t="shared" si="3" ref="C35:AE35">C36+C37+C40+C41</f>
        <v>22400.989999999998</v>
      </c>
      <c r="D35" s="32">
        <f>D36+D37+D40+D41</f>
        <v>18865.620000000003</v>
      </c>
      <c r="E35" s="32">
        <f t="shared" si="3"/>
        <v>18865.620000000003</v>
      </c>
      <c r="F35" s="32">
        <f>F36+F37+F40+F41</f>
        <v>166.82865121557776</v>
      </c>
      <c r="G35" s="32">
        <f t="shared" si="3"/>
        <v>168.56915112376498</v>
      </c>
      <c r="H35" s="32">
        <f t="shared" si="3"/>
        <v>0</v>
      </c>
      <c r="I35" s="32">
        <f t="shared" si="3"/>
        <v>0</v>
      </c>
      <c r="J35" s="32">
        <f t="shared" si="3"/>
        <v>14.97</v>
      </c>
      <c r="K35" s="32">
        <f t="shared" si="3"/>
        <v>14.97</v>
      </c>
      <c r="L35" s="32">
        <f t="shared" si="3"/>
        <v>3889.75</v>
      </c>
      <c r="M35" s="32">
        <f t="shared" si="3"/>
        <v>0</v>
      </c>
      <c r="N35" s="32">
        <f t="shared" si="3"/>
        <v>258.9</v>
      </c>
      <c r="O35" s="32">
        <f t="shared" si="3"/>
        <v>208.47000000000003</v>
      </c>
      <c r="P35" s="32">
        <f>P36+P37+P40+P41</f>
        <v>2886.4300000000003</v>
      </c>
      <c r="Q35" s="32">
        <f t="shared" si="3"/>
        <v>170.9</v>
      </c>
      <c r="R35" s="32">
        <f t="shared" si="3"/>
        <v>5382.719999999999</v>
      </c>
      <c r="S35" s="32">
        <f t="shared" si="3"/>
        <v>3126.6000000000004</v>
      </c>
      <c r="T35" s="32">
        <f t="shared" si="3"/>
        <v>4329.07</v>
      </c>
      <c r="U35" s="32">
        <f t="shared" si="3"/>
        <v>10890.74</v>
      </c>
      <c r="V35" s="32">
        <f t="shared" si="3"/>
        <v>5639.15</v>
      </c>
      <c r="W35" s="32">
        <f t="shared" si="3"/>
        <v>4453.9400000000005</v>
      </c>
      <c r="X35" s="32">
        <f t="shared" si="3"/>
        <v>81.45</v>
      </c>
      <c r="Y35" s="32">
        <f t="shared" si="3"/>
        <v>0</v>
      </c>
      <c r="Z35" s="32">
        <f t="shared" si="3"/>
        <v>0</v>
      </c>
      <c r="AA35" s="32">
        <f t="shared" si="3"/>
        <v>0</v>
      </c>
      <c r="AB35" s="32">
        <f t="shared" si="3"/>
        <v>137.47</v>
      </c>
      <c r="AC35" s="32">
        <f t="shared" si="3"/>
        <v>0</v>
      </c>
      <c r="AD35" s="32">
        <f t="shared" si="3"/>
        <v>0</v>
      </c>
      <c r="AE35" s="32">
        <f t="shared" si="3"/>
        <v>0</v>
      </c>
      <c r="AF35" s="78"/>
    </row>
    <row r="36" spans="1:32" s="109" customFormat="1" ht="212.25" customHeight="1">
      <c r="A36" s="118" t="s">
        <v>27</v>
      </c>
      <c r="B36" s="106">
        <f>H36+J36+L36+N36+P36+R36+T36+V36+X36+Z36+AB36+AD36</f>
        <v>11281</v>
      </c>
      <c r="C36" s="106">
        <f>H36+J36+L36+N36+P36+R36+T36+V36</f>
        <v>11062.08</v>
      </c>
      <c r="D36" s="106">
        <f>E36</f>
        <v>9921.4</v>
      </c>
      <c r="E36" s="106">
        <f>I36+K36+M36+O36+Q36+S36+U36+W36</f>
        <v>9921.4</v>
      </c>
      <c r="F36" s="106">
        <f>(I36+K36+M36+O36+Q36+S36+U36+W36)/B36*100</f>
        <v>87.9478769612623</v>
      </c>
      <c r="G36" s="106">
        <f>(I36+K36+M36+O36+Q36+S36+U36+W36)/C36*100</f>
        <v>89.6883768694495</v>
      </c>
      <c r="H36" s="106"/>
      <c r="I36" s="106"/>
      <c r="J36" s="125"/>
      <c r="K36" s="107"/>
      <c r="L36" s="107">
        <v>3206</v>
      </c>
      <c r="M36" s="107"/>
      <c r="N36" s="107">
        <v>36.2</v>
      </c>
      <c r="O36" s="107">
        <v>172.27</v>
      </c>
      <c r="P36" s="107">
        <v>2407.8</v>
      </c>
      <c r="Q36" s="107"/>
      <c r="R36" s="107">
        <v>1400</v>
      </c>
      <c r="S36" s="107">
        <f>641+553.09</f>
        <v>1194.0900000000001</v>
      </c>
      <c r="T36" s="107">
        <f>1577.45+63.53</f>
        <v>1640.98</v>
      </c>
      <c r="U36" s="107">
        <f>3610.93+3226.7</f>
        <v>6837.629999999999</v>
      </c>
      <c r="V36" s="107">
        <v>2371.1</v>
      </c>
      <c r="W36" s="107">
        <v>1717.41</v>
      </c>
      <c r="X36" s="107">
        <v>81.45</v>
      </c>
      <c r="Y36" s="107"/>
      <c r="Z36" s="107">
        <v>0</v>
      </c>
      <c r="AA36" s="107"/>
      <c r="AB36" s="107">
        <v>137.47</v>
      </c>
      <c r="AC36" s="107"/>
      <c r="AD36" s="107">
        <v>0</v>
      </c>
      <c r="AE36" s="107"/>
      <c r="AF36" s="151" t="s">
        <v>73</v>
      </c>
    </row>
    <row r="37" spans="1:32" s="109" customFormat="1" ht="220.5" customHeight="1">
      <c r="A37" s="126" t="s">
        <v>28</v>
      </c>
      <c r="B37" s="127">
        <f>H37+J37+L37+N37+P37+R37+T37+V37+X37+Z37+AB37+AD37</f>
        <v>11338.91</v>
      </c>
      <c r="C37" s="127">
        <f>H37+J37+L37+N37+P37+R37+T37+V37</f>
        <v>11338.91</v>
      </c>
      <c r="D37" s="106">
        <f>E37</f>
        <v>8944.220000000001</v>
      </c>
      <c r="E37" s="127">
        <f>I37+K37+M37+O37+Q37+S37+U37+W37</f>
        <v>8944.220000000001</v>
      </c>
      <c r="F37" s="106">
        <f>(I37+K37+M37+O37+Q37+S37+U37+W37)/B37*100</f>
        <v>78.88077425431547</v>
      </c>
      <c r="G37" s="127">
        <f>(K37+M37+O37+Q37+S37+U37+W37)/C37*100</f>
        <v>78.88077425431547</v>
      </c>
      <c r="H37" s="127"/>
      <c r="I37" s="127"/>
      <c r="J37" s="128">
        <v>14.97</v>
      </c>
      <c r="K37" s="129">
        <v>14.97</v>
      </c>
      <c r="L37" s="129">
        <v>683.75</v>
      </c>
      <c r="M37" s="129"/>
      <c r="N37" s="129">
        <v>222.7</v>
      </c>
      <c r="O37" s="129">
        <v>36.2</v>
      </c>
      <c r="P37" s="129">
        <v>478.63</v>
      </c>
      <c r="Q37" s="129">
        <v>170.9</v>
      </c>
      <c r="R37" s="129">
        <v>3982.72</v>
      </c>
      <c r="S37" s="129">
        <f>1805.72+126.79</f>
        <v>1932.51</v>
      </c>
      <c r="T37" s="129">
        <v>2688.09</v>
      </c>
      <c r="U37" s="129">
        <f>3644.01+409.1</f>
        <v>4053.11</v>
      </c>
      <c r="V37" s="129">
        <v>3268.05</v>
      </c>
      <c r="W37" s="129">
        <v>2736.53</v>
      </c>
      <c r="X37" s="129">
        <v>0</v>
      </c>
      <c r="Y37" s="129"/>
      <c r="Z37" s="129">
        <v>0</v>
      </c>
      <c r="AA37" s="129"/>
      <c r="AB37" s="129"/>
      <c r="AC37" s="129"/>
      <c r="AD37" s="129">
        <v>0</v>
      </c>
      <c r="AE37" s="129"/>
      <c r="AF37" s="152"/>
    </row>
    <row r="38" spans="1:32" s="42" customFormat="1" ht="34.5" customHeight="1" hidden="1">
      <c r="A38" s="37" t="s">
        <v>46</v>
      </c>
      <c r="B38" s="38">
        <v>2163.5</v>
      </c>
      <c r="C38" s="38">
        <v>2163.5</v>
      </c>
      <c r="D38" s="38">
        <v>1830.77</v>
      </c>
      <c r="E38" s="38">
        <v>1830.7</v>
      </c>
      <c r="F38" s="39">
        <f>E38/(B38/100)</f>
        <v>84.6175179107927</v>
      </c>
      <c r="G38" s="39">
        <f>E38/(D38/100)</f>
        <v>99.99617647219476</v>
      </c>
      <c r="H38" s="38"/>
      <c r="I38" s="38"/>
      <c r="J38" s="38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</row>
    <row r="39" spans="1:35" s="9" customFormat="1" ht="54.75" customHeight="1">
      <c r="A39" s="37" t="s">
        <v>47</v>
      </c>
      <c r="B39" s="43">
        <f>H39+J39+L39+N39+P39+R39+T39+V39+X39+Z39+AB39+AD39</f>
        <v>2656.8500000000004</v>
      </c>
      <c r="C39" s="39">
        <f>H39+J39+L39+N39+P39+R39+T39+V39+X39</f>
        <v>2656.8500000000004</v>
      </c>
      <c r="D39" s="43">
        <v>2009.6</v>
      </c>
      <c r="E39" s="39">
        <f>I39+K39+M39+O39+Q39+S39+U39+W39+Y39+AA39+AC39+AE39</f>
        <v>1142.3</v>
      </c>
      <c r="F39" s="39">
        <f>E39/(B39/100)</f>
        <v>42.99452358996555</v>
      </c>
      <c r="G39" s="39">
        <f>E39/(D39/100)</f>
        <v>56.8421576433121</v>
      </c>
      <c r="H39" s="44"/>
      <c r="I39" s="44"/>
      <c r="J39" s="44"/>
      <c r="K39" s="44"/>
      <c r="L39" s="44"/>
      <c r="M39" s="44"/>
      <c r="N39" s="44">
        <v>36.2</v>
      </c>
      <c r="O39" s="44">
        <v>0</v>
      </c>
      <c r="P39" s="44">
        <v>154.8</v>
      </c>
      <c r="Q39" s="44"/>
      <c r="R39" s="44">
        <v>1278.25</v>
      </c>
      <c r="S39" s="44">
        <v>306.57</v>
      </c>
      <c r="T39" s="44">
        <v>598.4</v>
      </c>
      <c r="U39" s="44">
        <v>835.73</v>
      </c>
      <c r="V39" s="45">
        <v>589.2</v>
      </c>
      <c r="W39" s="44"/>
      <c r="X39" s="45">
        <v>0</v>
      </c>
      <c r="Y39" s="44"/>
      <c r="Z39" s="44">
        <v>0</v>
      </c>
      <c r="AA39" s="44"/>
      <c r="AB39" s="44">
        <v>0</v>
      </c>
      <c r="AC39" s="44"/>
      <c r="AD39" s="44"/>
      <c r="AE39" s="44"/>
      <c r="AF39" s="94" t="s">
        <v>62</v>
      </c>
      <c r="AG39" s="46"/>
      <c r="AH39" s="46"/>
      <c r="AI39" s="46"/>
    </row>
    <row r="40" spans="1:32" s="8" customFormat="1" ht="25.5" customHeight="1">
      <c r="A40" s="17" t="s">
        <v>29</v>
      </c>
      <c r="B40" s="32"/>
      <c r="C40" s="32"/>
      <c r="D40" s="32"/>
      <c r="E40" s="32"/>
      <c r="F40" s="32"/>
      <c r="G40" s="32"/>
      <c r="H40" s="32"/>
      <c r="I40" s="32"/>
      <c r="J40" s="3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77"/>
    </row>
    <row r="41" spans="1:37" s="8" customFormat="1" ht="25.5" customHeight="1">
      <c r="A41" s="17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77"/>
      <c r="AG41" s="95"/>
      <c r="AH41" s="95" t="s">
        <v>48</v>
      </c>
      <c r="AI41" s="95"/>
      <c r="AJ41" s="95"/>
      <c r="AK41" s="95"/>
    </row>
    <row r="42" spans="1:32" s="9" customFormat="1" ht="48.75" customHeight="1">
      <c r="A42" s="93" t="s">
        <v>51</v>
      </c>
      <c r="B42" s="3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78"/>
    </row>
    <row r="43" spans="1:32" s="8" customFormat="1" ht="38.25" customHeight="1">
      <c r="A43" s="15" t="s">
        <v>26</v>
      </c>
      <c r="B43" s="32">
        <f>B44+B45+B46+B47</f>
        <v>2499.8</v>
      </c>
      <c r="C43" s="32">
        <f>C44+C45+C46+C47</f>
        <v>2100</v>
      </c>
      <c r="D43" s="32">
        <f>D44+D45+D46+D47</f>
        <v>1114.67</v>
      </c>
      <c r="E43" s="32">
        <f aca="true" t="shared" si="4" ref="E43:AE43">E44+E45+E46+E47</f>
        <v>1023.7900000000001</v>
      </c>
      <c r="F43" s="32">
        <f t="shared" si="4"/>
        <v>40.95487639011121</v>
      </c>
      <c r="G43" s="32">
        <f t="shared" si="4"/>
        <v>48.75190476190476</v>
      </c>
      <c r="H43" s="32">
        <f t="shared" si="4"/>
        <v>100</v>
      </c>
      <c r="I43" s="32">
        <f t="shared" si="4"/>
        <v>0</v>
      </c>
      <c r="J43" s="32">
        <f t="shared" si="4"/>
        <v>0</v>
      </c>
      <c r="K43" s="32">
        <f t="shared" si="4"/>
        <v>86.96</v>
      </c>
      <c r="L43" s="32">
        <f t="shared" si="4"/>
        <v>0</v>
      </c>
      <c r="M43" s="32">
        <f t="shared" si="4"/>
        <v>0</v>
      </c>
      <c r="N43" s="32">
        <f t="shared" si="4"/>
        <v>0</v>
      </c>
      <c r="O43" s="32">
        <f t="shared" si="4"/>
        <v>0</v>
      </c>
      <c r="P43" s="32">
        <f t="shared" si="4"/>
        <v>1000</v>
      </c>
      <c r="Q43" s="32">
        <f t="shared" si="4"/>
        <v>0</v>
      </c>
      <c r="R43" s="32">
        <f t="shared" si="4"/>
        <v>0</v>
      </c>
      <c r="S43" s="32">
        <f t="shared" si="4"/>
        <v>936.83</v>
      </c>
      <c r="T43" s="32">
        <f t="shared" si="4"/>
        <v>0</v>
      </c>
      <c r="U43" s="32">
        <f t="shared" si="4"/>
        <v>0</v>
      </c>
      <c r="V43" s="32">
        <f t="shared" si="4"/>
        <v>1000</v>
      </c>
      <c r="W43" s="32">
        <f t="shared" si="4"/>
        <v>0</v>
      </c>
      <c r="X43" s="32">
        <f t="shared" si="4"/>
        <v>399.8</v>
      </c>
      <c r="Y43" s="32">
        <f t="shared" si="4"/>
        <v>0</v>
      </c>
      <c r="Z43" s="32">
        <f t="shared" si="4"/>
        <v>0</v>
      </c>
      <c r="AA43" s="32">
        <f t="shared" si="4"/>
        <v>0</v>
      </c>
      <c r="AB43" s="32">
        <f t="shared" si="4"/>
        <v>0</v>
      </c>
      <c r="AC43" s="32">
        <f t="shared" si="4"/>
        <v>0</v>
      </c>
      <c r="AD43" s="32">
        <f t="shared" si="4"/>
        <v>0</v>
      </c>
      <c r="AE43" s="32">
        <f t="shared" si="4"/>
        <v>0</v>
      </c>
      <c r="AF43" s="78"/>
    </row>
    <row r="44" spans="1:32" s="109" customFormat="1" ht="114" customHeight="1">
      <c r="A44" s="117" t="s">
        <v>27</v>
      </c>
      <c r="B44" s="106">
        <v>2499.8</v>
      </c>
      <c r="C44" s="106">
        <f>H44+J44+L44+N44+P44+R44+T44+V44</f>
        <v>2100</v>
      </c>
      <c r="D44" s="106">
        <f>87+1000+27.67</f>
        <v>1114.67</v>
      </c>
      <c r="E44" s="106">
        <f>I44+K44+M44+O44+Q44+S44+U44+W44</f>
        <v>1023.7900000000001</v>
      </c>
      <c r="F44" s="106">
        <f>(I44+K44+M44+O44+Q44+S44+U44+W44)/B44*100</f>
        <v>40.95487639011121</v>
      </c>
      <c r="G44" s="106">
        <f>(I467+K44+M44+O44+Q44+S44+U44+W44)/C44*100</f>
        <v>48.75190476190476</v>
      </c>
      <c r="H44" s="106">
        <v>100</v>
      </c>
      <c r="I44" s="106"/>
      <c r="J44" s="106"/>
      <c r="K44" s="107">
        <v>86.96</v>
      </c>
      <c r="L44" s="107"/>
      <c r="M44" s="107"/>
      <c r="N44" s="107"/>
      <c r="O44" s="107"/>
      <c r="P44" s="107">
        <v>1000</v>
      </c>
      <c r="Q44" s="107"/>
      <c r="R44" s="107"/>
      <c r="S44" s="107">
        <v>936.83</v>
      </c>
      <c r="T44" s="107"/>
      <c r="U44" s="107"/>
      <c r="V44" s="107">
        <v>1000</v>
      </c>
      <c r="W44" s="107"/>
      <c r="X44" s="107">
        <v>399.8</v>
      </c>
      <c r="Y44" s="107"/>
      <c r="Z44" s="107"/>
      <c r="AA44" s="107"/>
      <c r="AB44" s="107"/>
      <c r="AC44" s="107"/>
      <c r="AD44" s="107"/>
      <c r="AE44" s="107"/>
      <c r="AF44" s="108" t="s">
        <v>74</v>
      </c>
    </row>
    <row r="45" spans="1:32" s="8" customFormat="1" ht="23.25" customHeight="1">
      <c r="A45" s="17" t="s">
        <v>28</v>
      </c>
      <c r="B45" s="32">
        <f>H45+J45+L45+N45+P45+R45+T45+V45+X45+Z45+AB45+AD45</f>
        <v>0</v>
      </c>
      <c r="C45" s="32"/>
      <c r="D45" s="32"/>
      <c r="E45" s="32"/>
      <c r="F45" s="32"/>
      <c r="G45" s="32"/>
      <c r="H45" s="32"/>
      <c r="I45" s="32"/>
      <c r="J45" s="3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77"/>
    </row>
    <row r="46" spans="1:32" s="8" customFormat="1" ht="25.5" customHeight="1">
      <c r="A46" s="17" t="s">
        <v>29</v>
      </c>
      <c r="B46" s="32">
        <f>H46+J46+L46+N46+P46+R46+T46+V46+X46+Z46+AB46+AD46</f>
        <v>0</v>
      </c>
      <c r="C46" s="32"/>
      <c r="D46" s="32"/>
      <c r="E46" s="32"/>
      <c r="F46" s="32"/>
      <c r="G46" s="32"/>
      <c r="H46" s="32"/>
      <c r="I46" s="32"/>
      <c r="J46" s="3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77"/>
    </row>
    <row r="47" spans="1:32" s="8" customFormat="1" ht="25.5" customHeight="1">
      <c r="A47" s="17" t="s">
        <v>30</v>
      </c>
      <c r="B47" s="32">
        <f>H47+J47+L47+N47+P47+R47+T47+V47+X47+Z47+AB47+AD47</f>
        <v>0</v>
      </c>
      <c r="C47" s="32"/>
      <c r="D47" s="32"/>
      <c r="E47" s="32"/>
      <c r="F47" s="32"/>
      <c r="G47" s="32"/>
      <c r="H47" s="32"/>
      <c r="I47" s="32"/>
      <c r="J47" s="3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77"/>
    </row>
    <row r="48" spans="1:32" s="9" customFormat="1" ht="83.25" customHeight="1">
      <c r="A48" s="93" t="s">
        <v>41</v>
      </c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78"/>
    </row>
    <row r="49" spans="1:32" s="8" customFormat="1" ht="21" customHeight="1">
      <c r="A49" s="15" t="s">
        <v>26</v>
      </c>
      <c r="B49" s="32">
        <f aca="true" t="shared" si="5" ref="B49:AE49">B50+B51+B52+B53</f>
        <v>1900.08</v>
      </c>
      <c r="C49" s="32">
        <f>C50+C51+C52+C53</f>
        <v>1566.22</v>
      </c>
      <c r="D49" s="32">
        <f>D50+D51+D52+D53</f>
        <v>1445.1399999999999</v>
      </c>
      <c r="E49" s="32">
        <f t="shared" si="5"/>
        <v>1445.1399999999999</v>
      </c>
      <c r="F49" s="32">
        <f t="shared" si="5"/>
        <v>76.05679760852175</v>
      </c>
      <c r="G49" s="32">
        <f t="shared" si="5"/>
        <v>92.26928528559205</v>
      </c>
      <c r="H49" s="32">
        <f t="shared" si="5"/>
        <v>0</v>
      </c>
      <c r="I49" s="32">
        <f t="shared" si="5"/>
        <v>0</v>
      </c>
      <c r="J49" s="32">
        <f>J50+J51+J52+J53</f>
        <v>131.33</v>
      </c>
      <c r="K49" s="32">
        <f t="shared" si="5"/>
        <v>37.33</v>
      </c>
      <c r="L49" s="32">
        <f t="shared" si="5"/>
        <v>0</v>
      </c>
      <c r="M49" s="32">
        <f t="shared" si="5"/>
        <v>0</v>
      </c>
      <c r="N49" s="32">
        <f t="shared" si="5"/>
        <v>102.78</v>
      </c>
      <c r="O49" s="32">
        <f t="shared" si="5"/>
        <v>102.77</v>
      </c>
      <c r="P49" s="32">
        <f t="shared" si="5"/>
        <v>433.55</v>
      </c>
      <c r="Q49" s="32">
        <f t="shared" si="5"/>
        <v>77.06</v>
      </c>
      <c r="R49" s="32">
        <f t="shared" si="5"/>
        <v>22.12</v>
      </c>
      <c r="S49" s="32">
        <f t="shared" si="5"/>
        <v>125.02</v>
      </c>
      <c r="T49" s="32">
        <f t="shared" si="5"/>
        <v>509.16</v>
      </c>
      <c r="U49" s="32">
        <f t="shared" si="5"/>
        <v>600.66</v>
      </c>
      <c r="V49" s="32">
        <f t="shared" si="5"/>
        <v>367.28</v>
      </c>
      <c r="W49" s="32">
        <f t="shared" si="5"/>
        <v>502.29999999999995</v>
      </c>
      <c r="X49" s="32">
        <f t="shared" si="5"/>
        <v>333.86</v>
      </c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>
        <f t="shared" si="5"/>
        <v>0</v>
      </c>
      <c r="AD49" s="32">
        <f t="shared" si="5"/>
        <v>0</v>
      </c>
      <c r="AE49" s="32">
        <f t="shared" si="5"/>
        <v>0</v>
      </c>
      <c r="AF49" s="78"/>
    </row>
    <row r="50" spans="1:32" s="8" customFormat="1" ht="27" customHeight="1">
      <c r="A50" s="17" t="s">
        <v>27</v>
      </c>
      <c r="B50" s="32">
        <f>H50+J50+L50+N50+P50+R50+T50+V50+X50+Z50+AB50+AD50</f>
        <v>0</v>
      </c>
      <c r="C50" s="32"/>
      <c r="D50" s="32"/>
      <c r="E50" s="32"/>
      <c r="F50" s="32"/>
      <c r="G50" s="32"/>
      <c r="H50" s="32"/>
      <c r="I50" s="32"/>
      <c r="J50" s="47">
        <v>0</v>
      </c>
      <c r="K50" s="47"/>
      <c r="L50" s="47">
        <v>0</v>
      </c>
      <c r="M50" s="47"/>
      <c r="N50" s="47">
        <v>0</v>
      </c>
      <c r="O50" s="47"/>
      <c r="P50" s="47">
        <v>0</v>
      </c>
      <c r="Q50" s="47"/>
      <c r="R50" s="47">
        <v>0</v>
      </c>
      <c r="S50" s="47"/>
      <c r="T50" s="47">
        <v>0</v>
      </c>
      <c r="U50" s="96"/>
      <c r="V50" s="47">
        <v>0</v>
      </c>
      <c r="W50" s="47"/>
      <c r="X50" s="47">
        <v>0</v>
      </c>
      <c r="Y50" s="47"/>
      <c r="Z50" s="47">
        <v>0</v>
      </c>
      <c r="AA50" s="47"/>
      <c r="AB50" s="47">
        <v>0</v>
      </c>
      <c r="AC50" s="47"/>
      <c r="AD50" s="47">
        <v>0</v>
      </c>
      <c r="AE50" s="48"/>
      <c r="AF50" s="80"/>
    </row>
    <row r="51" spans="1:32" s="109" customFormat="1" ht="152.25" customHeight="1">
      <c r="A51" s="118" t="s">
        <v>28</v>
      </c>
      <c r="B51" s="106">
        <f>H51+J51+L51+N51+P51+R51+T51+V51+X51+Z51+AB51+AD51</f>
        <v>1900.08</v>
      </c>
      <c r="C51" s="106">
        <f>H51+J51+L51+N51+P51+R51+T51+V51</f>
        <v>1566.22</v>
      </c>
      <c r="D51" s="106">
        <f>E51</f>
        <v>1445.1399999999999</v>
      </c>
      <c r="E51" s="106">
        <f>I51+K51+M51+O51+Q51+S51+U51+W51</f>
        <v>1445.1399999999999</v>
      </c>
      <c r="F51" s="106">
        <f>(I51+K51+M51+O51+Q51+S51+U51+W51)/B51*100</f>
        <v>76.05679760852175</v>
      </c>
      <c r="G51" s="106">
        <f>(K51+M51+O51+Q51+S51+U51+W51)/C51*100</f>
        <v>92.26928528559205</v>
      </c>
      <c r="H51" s="106"/>
      <c r="I51" s="106"/>
      <c r="J51" s="119">
        <v>131.33</v>
      </c>
      <c r="K51" s="119">
        <v>37.33</v>
      </c>
      <c r="L51" s="119"/>
      <c r="M51" s="119"/>
      <c r="N51" s="119">
        <v>102.78</v>
      </c>
      <c r="O51" s="119">
        <v>102.77</v>
      </c>
      <c r="P51" s="119">
        <v>433.55</v>
      </c>
      <c r="Q51" s="119">
        <v>77.06</v>
      </c>
      <c r="R51" s="119">
        <v>22.12</v>
      </c>
      <c r="S51" s="119">
        <v>125.02</v>
      </c>
      <c r="T51" s="119">
        <f>352.22+156.94</f>
        <v>509.16</v>
      </c>
      <c r="U51" s="119">
        <f>435.32+165.34</f>
        <v>600.66</v>
      </c>
      <c r="V51" s="119">
        <f>210.34+156.94</f>
        <v>367.28</v>
      </c>
      <c r="W51" s="119">
        <f>346.64+155.66</f>
        <v>502.29999999999995</v>
      </c>
      <c r="X51" s="119">
        <f>156.94+176.92</f>
        <v>333.86</v>
      </c>
      <c r="Y51" s="119"/>
      <c r="Z51" s="119"/>
      <c r="AA51" s="119"/>
      <c r="AB51" s="119"/>
      <c r="AC51" s="119"/>
      <c r="AD51" s="119"/>
      <c r="AE51" s="119"/>
      <c r="AF51" s="120" t="s">
        <v>72</v>
      </c>
    </row>
    <row r="52" spans="1:32" s="8" customFormat="1" ht="25.5" customHeight="1">
      <c r="A52" s="17" t="s">
        <v>29</v>
      </c>
      <c r="B52" s="32">
        <f>H52+J52+L52+N52+P52+R52+T52+V52+X52+Z52+AB52+AD52</f>
        <v>0</v>
      </c>
      <c r="C52" s="32"/>
      <c r="D52" s="32"/>
      <c r="E52" s="32"/>
      <c r="F52" s="32"/>
      <c r="G52" s="32"/>
      <c r="H52" s="32"/>
      <c r="I52" s="32"/>
      <c r="J52" s="32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77"/>
    </row>
    <row r="53" spans="1:32" s="8" customFormat="1" ht="25.5" customHeight="1">
      <c r="A53" s="17" t="s">
        <v>30</v>
      </c>
      <c r="B53" s="32">
        <f>H53+J53+L53+N53+P53+R53+T53+V53+X53+Z53+AB53+AD53</f>
        <v>0</v>
      </c>
      <c r="C53" s="32"/>
      <c r="D53" s="32"/>
      <c r="E53" s="32"/>
      <c r="F53" s="32"/>
      <c r="G53" s="32"/>
      <c r="H53" s="32"/>
      <c r="I53" s="32"/>
      <c r="J53" s="32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77"/>
    </row>
    <row r="54" spans="1:32" s="9" customFormat="1" ht="31.5">
      <c r="A54" s="17" t="s">
        <v>34</v>
      </c>
      <c r="B54" s="3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78"/>
    </row>
    <row r="55" spans="1:32" s="9" customFormat="1" ht="66" customHeight="1">
      <c r="A55" s="18" t="s">
        <v>35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78"/>
    </row>
    <row r="56" spans="1:32" s="9" customFormat="1" ht="146.25" customHeight="1">
      <c r="A56" s="17" t="s">
        <v>42</v>
      </c>
      <c r="B56" s="3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78"/>
    </row>
    <row r="57" spans="1:32" s="8" customFormat="1" ht="23.25" customHeight="1">
      <c r="A57" s="15" t="s">
        <v>26</v>
      </c>
      <c r="B57" s="32">
        <f aca="true" t="shared" si="6" ref="B57:AE57">B58+B59+B60+B61</f>
        <v>60.5</v>
      </c>
      <c r="C57" s="32">
        <f t="shared" si="6"/>
        <v>0</v>
      </c>
      <c r="D57" s="32"/>
      <c r="E57" s="32">
        <f t="shared" si="6"/>
        <v>0</v>
      </c>
      <c r="F57" s="32">
        <f t="shared" si="6"/>
        <v>0</v>
      </c>
      <c r="G57" s="32">
        <f t="shared" si="6"/>
        <v>0</v>
      </c>
      <c r="H57" s="32">
        <f t="shared" si="6"/>
        <v>0</v>
      </c>
      <c r="I57" s="32">
        <f t="shared" si="6"/>
        <v>0</v>
      </c>
      <c r="J57" s="32">
        <f t="shared" si="6"/>
        <v>0</v>
      </c>
      <c r="K57" s="32">
        <f t="shared" si="6"/>
        <v>0</v>
      </c>
      <c r="L57" s="32">
        <f t="shared" si="6"/>
        <v>0</v>
      </c>
      <c r="M57" s="32">
        <f t="shared" si="6"/>
        <v>0</v>
      </c>
      <c r="N57" s="32">
        <f t="shared" si="6"/>
        <v>0</v>
      </c>
      <c r="O57" s="32">
        <f t="shared" si="6"/>
        <v>0</v>
      </c>
      <c r="P57" s="32">
        <f t="shared" si="6"/>
        <v>0</v>
      </c>
      <c r="Q57" s="32">
        <f t="shared" si="6"/>
        <v>0</v>
      </c>
      <c r="R57" s="32">
        <f t="shared" si="6"/>
        <v>0</v>
      </c>
      <c r="S57" s="32">
        <f t="shared" si="6"/>
        <v>0</v>
      </c>
      <c r="T57" s="32">
        <f t="shared" si="6"/>
        <v>0</v>
      </c>
      <c r="U57" s="32">
        <f t="shared" si="6"/>
        <v>0</v>
      </c>
      <c r="V57" s="32">
        <f t="shared" si="6"/>
        <v>0</v>
      </c>
      <c r="W57" s="32">
        <f t="shared" si="6"/>
        <v>0</v>
      </c>
      <c r="X57" s="32">
        <f t="shared" si="6"/>
        <v>0</v>
      </c>
      <c r="Y57" s="32">
        <f t="shared" si="6"/>
        <v>0</v>
      </c>
      <c r="Z57" s="32">
        <f t="shared" si="6"/>
        <v>60.5</v>
      </c>
      <c r="AA57" s="32">
        <f t="shared" si="6"/>
        <v>0</v>
      </c>
      <c r="AB57" s="32">
        <f t="shared" si="6"/>
        <v>0</v>
      </c>
      <c r="AC57" s="32">
        <f t="shared" si="6"/>
        <v>0</v>
      </c>
      <c r="AD57" s="32">
        <f t="shared" si="6"/>
        <v>0</v>
      </c>
      <c r="AE57" s="32">
        <f t="shared" si="6"/>
        <v>0</v>
      </c>
      <c r="AF57" s="78"/>
    </row>
    <row r="58" spans="1:32" s="124" customFormat="1" ht="21.75" customHeight="1">
      <c r="A58" s="121" t="s">
        <v>27</v>
      </c>
      <c r="B58" s="122">
        <f>H58+J58+L58+N58+P58+R58+T58+V58+X58+Z58+AB58+AD58</f>
        <v>60.5</v>
      </c>
      <c r="C58" s="122"/>
      <c r="D58" s="122"/>
      <c r="E58" s="122"/>
      <c r="F58" s="122"/>
      <c r="G58" s="122"/>
      <c r="H58" s="122"/>
      <c r="I58" s="122"/>
      <c r="J58" s="12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07"/>
      <c r="V58" s="123"/>
      <c r="W58" s="123"/>
      <c r="X58" s="123"/>
      <c r="Y58" s="123"/>
      <c r="Z58" s="123">
        <v>60.5</v>
      </c>
      <c r="AA58" s="123"/>
      <c r="AB58" s="123"/>
      <c r="AC58" s="123"/>
      <c r="AD58" s="123"/>
      <c r="AE58" s="123"/>
      <c r="AF58" s="115"/>
    </row>
    <row r="59" spans="1:32" s="8" customFormat="1" ht="23.25" customHeight="1">
      <c r="A59" s="17" t="s">
        <v>28</v>
      </c>
      <c r="B59" s="32">
        <f>H59+J59+L59+N59+P59+R59+T59+V59+X59+Z59+AB59+AD59</f>
        <v>0</v>
      </c>
      <c r="C59" s="32"/>
      <c r="D59" s="32"/>
      <c r="E59" s="32"/>
      <c r="F59" s="32"/>
      <c r="G59" s="32"/>
      <c r="H59" s="32"/>
      <c r="I59" s="32"/>
      <c r="J59" s="3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77"/>
    </row>
    <row r="60" spans="1:32" s="8" customFormat="1" ht="25.5" customHeight="1">
      <c r="A60" s="17" t="s">
        <v>29</v>
      </c>
      <c r="B60" s="32">
        <f>H60+J60+L60+N60+P60+R60+T60+V60+X60+Z60+AB60+AD60</f>
        <v>0</v>
      </c>
      <c r="C60" s="32"/>
      <c r="D60" s="32"/>
      <c r="E60" s="32"/>
      <c r="F60" s="32"/>
      <c r="G60" s="32"/>
      <c r="H60" s="32"/>
      <c r="I60" s="32"/>
      <c r="J60" s="32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77"/>
    </row>
    <row r="61" spans="1:32" s="8" customFormat="1" ht="25.5" customHeight="1">
      <c r="A61" s="17" t="s">
        <v>30</v>
      </c>
      <c r="B61" s="32">
        <f>H61+J61+L61+N61+P61+R61+T61+V61+X61+Z61+AB61+AD61</f>
        <v>0</v>
      </c>
      <c r="C61" s="32"/>
      <c r="D61" s="32"/>
      <c r="E61" s="32"/>
      <c r="F61" s="32"/>
      <c r="G61" s="32"/>
      <c r="H61" s="32"/>
      <c r="I61" s="32"/>
      <c r="J61" s="3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77"/>
    </row>
    <row r="62" spans="1:32" s="9" customFormat="1" ht="274.5" customHeight="1">
      <c r="A62" s="17" t="s">
        <v>50</v>
      </c>
      <c r="B62" s="3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78"/>
    </row>
    <row r="63" spans="1:32" s="8" customFormat="1" ht="38.25" customHeight="1">
      <c r="A63" s="15" t="s">
        <v>26</v>
      </c>
      <c r="B63" s="32">
        <f>B64+B65+B66+B67</f>
        <v>35866.8</v>
      </c>
      <c r="C63" s="32">
        <f>C64+C65+C66+C67</f>
        <v>30762.8</v>
      </c>
      <c r="D63" s="32">
        <f>D64+D65+D66+D67</f>
        <v>24716.399999999998</v>
      </c>
      <c r="E63" s="32">
        <f>E64+E65+E66+E67</f>
        <v>21131.5</v>
      </c>
      <c r="F63" s="86">
        <f>F64+F65+F66+F67</f>
        <v>125.6990691279922</v>
      </c>
      <c r="G63" s="86">
        <f aca="true" t="shared" si="7" ref="G63:AE63">G64+G65+G66+G67</f>
        <v>140.89691541674705</v>
      </c>
      <c r="H63" s="86">
        <f t="shared" si="7"/>
        <v>0</v>
      </c>
      <c r="I63" s="32">
        <f t="shared" si="7"/>
        <v>0</v>
      </c>
      <c r="J63" s="32">
        <f t="shared" si="7"/>
        <v>623.2</v>
      </c>
      <c r="K63" s="32">
        <f t="shared" si="7"/>
        <v>0</v>
      </c>
      <c r="L63" s="32">
        <f>L64+L65+L66+L67</f>
        <v>3034.5</v>
      </c>
      <c r="M63" s="32">
        <f>M64+M65+M66+M67</f>
        <v>3657.7</v>
      </c>
      <c r="N63" s="32">
        <f t="shared" si="7"/>
        <v>0</v>
      </c>
      <c r="O63" s="32">
        <f t="shared" si="7"/>
        <v>0</v>
      </c>
      <c r="P63" s="32">
        <f t="shared" si="7"/>
        <v>0</v>
      </c>
      <c r="Q63" s="32">
        <f t="shared" si="7"/>
        <v>0</v>
      </c>
      <c r="R63" s="32">
        <f t="shared" si="7"/>
        <v>3034.5</v>
      </c>
      <c r="S63" s="32">
        <f t="shared" si="7"/>
        <v>0</v>
      </c>
      <c r="T63" s="32">
        <f t="shared" si="7"/>
        <v>24070.600000000002</v>
      </c>
      <c r="U63" s="32">
        <f t="shared" si="7"/>
        <v>17473.8</v>
      </c>
      <c r="V63" s="32">
        <f t="shared" si="7"/>
        <v>0</v>
      </c>
      <c r="W63" s="32">
        <f t="shared" si="7"/>
        <v>0</v>
      </c>
      <c r="X63" s="32">
        <f t="shared" si="7"/>
        <v>0</v>
      </c>
      <c r="Y63" s="32">
        <f t="shared" si="7"/>
        <v>0</v>
      </c>
      <c r="Z63" s="32">
        <f t="shared" si="7"/>
        <v>0</v>
      </c>
      <c r="AA63" s="32">
        <f t="shared" si="7"/>
        <v>0</v>
      </c>
      <c r="AB63" s="32">
        <f t="shared" si="7"/>
        <v>0</v>
      </c>
      <c r="AC63" s="32">
        <f t="shared" si="7"/>
        <v>0</v>
      </c>
      <c r="AD63" s="32">
        <f t="shared" si="7"/>
        <v>5104</v>
      </c>
      <c r="AE63" s="32">
        <f t="shared" si="7"/>
        <v>0</v>
      </c>
      <c r="AF63" s="78"/>
    </row>
    <row r="64" spans="1:32" s="109" customFormat="1" ht="409.5" customHeight="1">
      <c r="A64" s="117" t="s">
        <v>27</v>
      </c>
      <c r="B64" s="106">
        <f>H64+J64+L64+N64+P64+R64+T64+V64+X64+Z64+AB64+AD64</f>
        <v>33714.8</v>
      </c>
      <c r="C64" s="106">
        <f>H64+J64+L64+N64+P64+R64+T64+V64</f>
        <v>28763.7</v>
      </c>
      <c r="D64" s="106">
        <f>3034.5+3034.5+16648.3</f>
        <v>22717.3</v>
      </c>
      <c r="E64" s="106">
        <f>I64+K64+M64+O64+Q64+S64+U64+W64</f>
        <v>19682.8</v>
      </c>
      <c r="F64" s="106">
        <f>(I64+K64+M64+O64+Q64+S64+U64+W64)/B64*100</f>
        <v>58.38029589379145</v>
      </c>
      <c r="G64" s="106">
        <f>(I64+K64+M64+O64+Q64+S64+U64+W64)/C64*100</f>
        <v>68.42930499205595</v>
      </c>
      <c r="H64" s="106"/>
      <c r="I64" s="106"/>
      <c r="J64" s="106"/>
      <c r="K64" s="107"/>
      <c r="L64" s="107">
        <v>3034.5</v>
      </c>
      <c r="M64" s="107">
        <v>3034.5</v>
      </c>
      <c r="N64" s="107"/>
      <c r="O64" s="107"/>
      <c r="P64" s="107"/>
      <c r="Q64" s="107"/>
      <c r="R64" s="107">
        <v>3034.5</v>
      </c>
      <c r="S64" s="107"/>
      <c r="T64" s="107">
        <v>22694.7</v>
      </c>
      <c r="U64" s="107">
        <v>16648.3</v>
      </c>
      <c r="V64" s="107"/>
      <c r="W64" s="107"/>
      <c r="X64" s="107"/>
      <c r="Y64" s="107"/>
      <c r="Z64" s="107"/>
      <c r="AA64" s="107"/>
      <c r="AB64" s="107"/>
      <c r="AC64" s="107"/>
      <c r="AD64" s="107">
        <v>4951.1</v>
      </c>
      <c r="AE64" s="107"/>
      <c r="AF64" s="108" t="s">
        <v>67</v>
      </c>
    </row>
    <row r="65" spans="1:32" s="109" customFormat="1" ht="23.25" customHeight="1">
      <c r="A65" s="118" t="s">
        <v>28</v>
      </c>
      <c r="B65" s="106">
        <f>H65+J65+L65+N65+P65+R65+T65+V65+X65+Z65+AB65+AD65</f>
        <v>2152</v>
      </c>
      <c r="C65" s="106">
        <f>H65+J65+L65+N65+P65+R65+T65+V65</f>
        <v>1999.1000000000001</v>
      </c>
      <c r="D65" s="106">
        <v>1999.1</v>
      </c>
      <c r="E65" s="106">
        <v>1448.7</v>
      </c>
      <c r="F65" s="106">
        <f>(I65+K65+M65+O65+Q65+S65+U65+W65)/B65*100</f>
        <v>67.31877323420075</v>
      </c>
      <c r="G65" s="106">
        <f>(I65+K65+M65+O65+Q65+S65+U65+W65)/C65*100</f>
        <v>72.4676104246911</v>
      </c>
      <c r="H65" s="106"/>
      <c r="I65" s="106"/>
      <c r="J65" s="106">
        <v>623.2</v>
      </c>
      <c r="K65" s="107"/>
      <c r="L65" s="107"/>
      <c r="M65" s="107">
        <v>623.2</v>
      </c>
      <c r="N65" s="107"/>
      <c r="O65" s="107"/>
      <c r="P65" s="107"/>
      <c r="Q65" s="107"/>
      <c r="R65" s="107"/>
      <c r="S65" s="107"/>
      <c r="T65" s="107">
        <v>1375.9</v>
      </c>
      <c r="U65" s="107">
        <v>825.5</v>
      </c>
      <c r="V65" s="107"/>
      <c r="W65" s="107"/>
      <c r="X65" s="107"/>
      <c r="Y65" s="107"/>
      <c r="Z65" s="107"/>
      <c r="AA65" s="107"/>
      <c r="AB65" s="107"/>
      <c r="AC65" s="107"/>
      <c r="AD65" s="107">
        <v>152.9</v>
      </c>
      <c r="AE65" s="107"/>
      <c r="AF65" s="108"/>
    </row>
    <row r="66" spans="1:32" s="8" customFormat="1" ht="25.5" customHeight="1">
      <c r="A66" s="17" t="s">
        <v>29</v>
      </c>
      <c r="B66" s="32">
        <f>H66+J66+L66+N66+P66+R66+T66+V66+X66+Z66+AB66+AD66</f>
        <v>0</v>
      </c>
      <c r="C66" s="32"/>
      <c r="D66" s="32"/>
      <c r="E66" s="32"/>
      <c r="F66" s="86"/>
      <c r="G66" s="86"/>
      <c r="H66" s="86"/>
      <c r="I66" s="32"/>
      <c r="J66" s="32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77"/>
    </row>
    <row r="67" spans="1:32" s="8" customFormat="1" ht="25.5" customHeight="1">
      <c r="A67" s="17" t="s">
        <v>30</v>
      </c>
      <c r="B67" s="32">
        <f>H67+J67+L67+N67+P67+R67+T67+V67+X67+Z67+AB67+AD67</f>
        <v>0</v>
      </c>
      <c r="C67" s="32"/>
      <c r="D67" s="32"/>
      <c r="E67" s="32"/>
      <c r="F67" s="32"/>
      <c r="G67" s="32"/>
      <c r="H67" s="32"/>
      <c r="I67" s="32"/>
      <c r="J67" s="32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77"/>
    </row>
    <row r="68" spans="1:32" s="8" customFormat="1" ht="31.5">
      <c r="A68" s="17" t="s">
        <v>55</v>
      </c>
      <c r="B68" s="32"/>
      <c r="C68" s="32"/>
      <c r="D68" s="32"/>
      <c r="E68" s="32"/>
      <c r="F68" s="32"/>
      <c r="G68" s="32"/>
      <c r="H68" s="32"/>
      <c r="I68" s="32"/>
      <c r="J68" s="32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77"/>
    </row>
    <row r="69" spans="1:32" s="8" customFormat="1" ht="31.5">
      <c r="A69" s="17" t="s">
        <v>56</v>
      </c>
      <c r="B69" s="32"/>
      <c r="C69" s="32"/>
      <c r="D69" s="32"/>
      <c r="E69" s="32"/>
      <c r="F69" s="32"/>
      <c r="G69" s="32"/>
      <c r="H69" s="32"/>
      <c r="I69" s="32"/>
      <c r="J69" s="32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77"/>
    </row>
    <row r="70" spans="1:32" s="8" customFormat="1" ht="38.25" customHeight="1">
      <c r="A70" s="15" t="s">
        <v>26</v>
      </c>
      <c r="B70" s="32">
        <f>B71+B72</f>
        <v>2180.99</v>
      </c>
      <c r="C70" s="32">
        <f>C71+C72</f>
        <v>1903.24</v>
      </c>
      <c r="D70" s="32">
        <f>D71+D72</f>
        <v>1903.24</v>
      </c>
      <c r="E70" s="32">
        <f>E71+E72</f>
        <v>1903.24</v>
      </c>
      <c r="F70" s="32">
        <f>E70/B70*100</f>
        <v>87.26495765684392</v>
      </c>
      <c r="G70" s="32">
        <f aca="true" t="shared" si="8" ref="G70:AE70">G71+G72+G73+G74</f>
        <v>100</v>
      </c>
      <c r="H70" s="32">
        <f t="shared" si="8"/>
        <v>0</v>
      </c>
      <c r="I70" s="32">
        <f t="shared" si="8"/>
        <v>0</v>
      </c>
      <c r="J70" s="32">
        <v>0</v>
      </c>
      <c r="K70" s="32">
        <f t="shared" si="8"/>
        <v>0</v>
      </c>
      <c r="L70" s="32">
        <f t="shared" si="8"/>
        <v>0</v>
      </c>
      <c r="M70" s="32">
        <f t="shared" si="8"/>
        <v>0</v>
      </c>
      <c r="N70" s="32">
        <f t="shared" si="8"/>
        <v>1903.24</v>
      </c>
      <c r="O70" s="32">
        <f t="shared" si="8"/>
        <v>1903.24</v>
      </c>
      <c r="P70" s="32">
        <f t="shared" si="8"/>
        <v>0</v>
      </c>
      <c r="Q70" s="32">
        <f t="shared" si="8"/>
        <v>0</v>
      </c>
      <c r="R70" s="32">
        <f t="shared" si="8"/>
        <v>0</v>
      </c>
      <c r="S70" s="32">
        <f t="shared" si="8"/>
        <v>0</v>
      </c>
      <c r="T70" s="32">
        <f t="shared" si="8"/>
        <v>0</v>
      </c>
      <c r="U70" s="32">
        <f t="shared" si="8"/>
        <v>0</v>
      </c>
      <c r="V70" s="32">
        <f t="shared" si="8"/>
        <v>0</v>
      </c>
      <c r="W70" s="32">
        <f t="shared" si="8"/>
        <v>0</v>
      </c>
      <c r="X70" s="32">
        <f t="shared" si="8"/>
        <v>0</v>
      </c>
      <c r="Y70" s="32">
        <f t="shared" si="8"/>
        <v>0</v>
      </c>
      <c r="Z70" s="32">
        <f t="shared" si="8"/>
        <v>277.75</v>
      </c>
      <c r="AA70" s="32">
        <f t="shared" si="8"/>
        <v>0</v>
      </c>
      <c r="AB70" s="32">
        <f t="shared" si="8"/>
        <v>0</v>
      </c>
      <c r="AC70" s="32">
        <f t="shared" si="8"/>
        <v>0</v>
      </c>
      <c r="AD70" s="32">
        <f t="shared" si="8"/>
        <v>0</v>
      </c>
      <c r="AE70" s="32">
        <f t="shared" si="8"/>
        <v>0</v>
      </c>
      <c r="AF70" s="78"/>
    </row>
    <row r="71" spans="1:32" s="90" customFormat="1" ht="63.75" customHeight="1">
      <c r="A71" s="87" t="s">
        <v>27</v>
      </c>
      <c r="B71" s="86">
        <f>H71+J71+L71+N71+P71+R71+T71+V71+X71+Z71+AB71+AD71</f>
        <v>0</v>
      </c>
      <c r="C71" s="86">
        <f>H71+J71+L71</f>
        <v>0</v>
      </c>
      <c r="D71" s="86">
        <v>0</v>
      </c>
      <c r="E71" s="86">
        <f>I71</f>
        <v>0</v>
      </c>
      <c r="F71" s="32"/>
      <c r="G71" s="86">
        <v>0</v>
      </c>
      <c r="H71" s="86"/>
      <c r="I71" s="86"/>
      <c r="J71" s="86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34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9"/>
    </row>
    <row r="72" spans="1:32" s="109" customFormat="1" ht="96" customHeight="1">
      <c r="A72" s="118" t="s">
        <v>28</v>
      </c>
      <c r="B72" s="106">
        <f>H72+J72+L72+N72+P72+R72+T72+V72+X72+Z72+AB72+AD72</f>
        <v>2180.99</v>
      </c>
      <c r="C72" s="106">
        <f>O72</f>
        <v>1903.24</v>
      </c>
      <c r="D72" s="106">
        <f>C72</f>
        <v>1903.24</v>
      </c>
      <c r="E72" s="106">
        <f>O72</f>
        <v>1903.24</v>
      </c>
      <c r="F72" s="106">
        <f>E72/B72*100</f>
        <v>87.26495765684392</v>
      </c>
      <c r="G72" s="106">
        <f>E72/C72*100</f>
        <v>100</v>
      </c>
      <c r="H72" s="106"/>
      <c r="I72" s="106"/>
      <c r="J72" s="106"/>
      <c r="K72" s="107"/>
      <c r="L72" s="107"/>
      <c r="M72" s="107"/>
      <c r="N72" s="107">
        <v>1903.24</v>
      </c>
      <c r="O72" s="107">
        <v>1903.24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>
        <v>277.75</v>
      </c>
      <c r="AA72" s="107"/>
      <c r="AB72" s="107"/>
      <c r="AC72" s="107"/>
      <c r="AD72" s="107"/>
      <c r="AE72" s="107"/>
      <c r="AF72" s="108" t="s">
        <v>59</v>
      </c>
    </row>
    <row r="73" spans="1:32" s="8" customFormat="1" ht="25.5" customHeight="1">
      <c r="A73" s="17" t="s">
        <v>29</v>
      </c>
      <c r="B73" s="32">
        <f>H73+J73+L73+N73+P73+R73+T73+V73+X73+Z73+AB73+AD73</f>
        <v>0</v>
      </c>
      <c r="C73" s="86">
        <f>H73+J73+L73</f>
        <v>0</v>
      </c>
      <c r="D73" s="86">
        <v>0</v>
      </c>
      <c r="E73" s="86">
        <f>I73</f>
        <v>0</v>
      </c>
      <c r="F73" s="86">
        <v>0</v>
      </c>
      <c r="G73" s="86">
        <v>0</v>
      </c>
      <c r="H73" s="32"/>
      <c r="I73" s="32"/>
      <c r="J73" s="3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77"/>
    </row>
    <row r="74" spans="1:32" s="8" customFormat="1" ht="25.5" customHeight="1">
      <c r="A74" s="17" t="s">
        <v>30</v>
      </c>
      <c r="B74" s="32">
        <f>H74+J74+L74+N74+P74+R74+T74+V74+X74+Z74+AB74+AD74</f>
        <v>0</v>
      </c>
      <c r="C74" s="86">
        <f>H74+J74+L74</f>
        <v>0</v>
      </c>
      <c r="D74" s="86">
        <v>0</v>
      </c>
      <c r="E74" s="86">
        <f>I74</f>
        <v>0</v>
      </c>
      <c r="F74" s="86">
        <v>0</v>
      </c>
      <c r="G74" s="86">
        <v>0</v>
      </c>
      <c r="H74" s="32"/>
      <c r="I74" s="32"/>
      <c r="J74" s="3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77"/>
    </row>
    <row r="75" spans="1:32" s="8" customFormat="1" ht="130.5" customHeight="1">
      <c r="A75" s="17" t="s">
        <v>61</v>
      </c>
      <c r="B75" s="32"/>
      <c r="C75" s="86"/>
      <c r="D75" s="86"/>
      <c r="E75" s="86"/>
      <c r="F75" s="86"/>
      <c r="G75" s="86"/>
      <c r="H75" s="32"/>
      <c r="I75" s="32"/>
      <c r="J75" s="3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77"/>
    </row>
    <row r="76" spans="1:32" s="8" customFormat="1" ht="38.25" customHeight="1">
      <c r="A76" s="15" t="s">
        <v>26</v>
      </c>
      <c r="B76" s="32">
        <f>B77+B78</f>
        <v>179.5</v>
      </c>
      <c r="C76" s="32">
        <f>C77+C78</f>
        <v>179.5</v>
      </c>
      <c r="D76" s="32">
        <f>D77+D78</f>
        <v>179.5</v>
      </c>
      <c r="E76" s="32">
        <f>E77+E78</f>
        <v>179.5</v>
      </c>
      <c r="F76" s="32">
        <f>E76/B76*100</f>
        <v>100</v>
      </c>
      <c r="G76" s="32">
        <f>G77+G78+G79+G80</f>
        <v>100</v>
      </c>
      <c r="H76" s="32">
        <f>H77+H78+H79+H80</f>
        <v>0</v>
      </c>
      <c r="I76" s="32">
        <f>I77+I78+I79+I80</f>
        <v>0</v>
      </c>
      <c r="J76" s="32">
        <v>0</v>
      </c>
      <c r="K76" s="32">
        <f aca="true" t="shared" si="9" ref="K76:AE76">K77+K78+K79+K80</f>
        <v>0</v>
      </c>
      <c r="L76" s="32">
        <f t="shared" si="9"/>
        <v>0</v>
      </c>
      <c r="M76" s="32">
        <f t="shared" si="9"/>
        <v>0</v>
      </c>
      <c r="N76" s="32">
        <f t="shared" si="9"/>
        <v>0</v>
      </c>
      <c r="O76" s="32">
        <f t="shared" si="9"/>
        <v>0</v>
      </c>
      <c r="P76" s="32">
        <f t="shared" si="9"/>
        <v>0</v>
      </c>
      <c r="Q76" s="32">
        <f t="shared" si="9"/>
        <v>0</v>
      </c>
      <c r="R76" s="32">
        <f t="shared" si="9"/>
        <v>0</v>
      </c>
      <c r="S76" s="32">
        <f t="shared" si="9"/>
        <v>0</v>
      </c>
      <c r="T76" s="32">
        <f t="shared" si="9"/>
        <v>0</v>
      </c>
      <c r="U76" s="32">
        <f t="shared" si="9"/>
        <v>0</v>
      </c>
      <c r="V76" s="32">
        <f t="shared" si="9"/>
        <v>179.5</v>
      </c>
      <c r="W76" s="32">
        <f t="shared" si="9"/>
        <v>179.5</v>
      </c>
      <c r="X76" s="32">
        <f t="shared" si="9"/>
        <v>0</v>
      </c>
      <c r="Y76" s="32">
        <f t="shared" si="9"/>
        <v>0</v>
      </c>
      <c r="Z76" s="32">
        <f t="shared" si="9"/>
        <v>0</v>
      </c>
      <c r="AA76" s="32">
        <f t="shared" si="9"/>
        <v>0</v>
      </c>
      <c r="AB76" s="32">
        <f t="shared" si="9"/>
        <v>0</v>
      </c>
      <c r="AC76" s="32">
        <f t="shared" si="9"/>
        <v>0</v>
      </c>
      <c r="AD76" s="32">
        <f t="shared" si="9"/>
        <v>0</v>
      </c>
      <c r="AE76" s="32">
        <f t="shared" si="9"/>
        <v>0</v>
      </c>
      <c r="AF76" s="78"/>
    </row>
    <row r="77" spans="1:32" s="90" customFormat="1" ht="63.75" customHeight="1">
      <c r="A77" s="87" t="s">
        <v>27</v>
      </c>
      <c r="B77" s="86">
        <f>H77+J77+L77+N77+P77+R77+T77+V77+X77+Z77+AB77+AD77</f>
        <v>0</v>
      </c>
      <c r="C77" s="86">
        <f>H77+J77+L77</f>
        <v>0</v>
      </c>
      <c r="D77" s="86">
        <v>0</v>
      </c>
      <c r="E77" s="86">
        <f>I77</f>
        <v>0</v>
      </c>
      <c r="F77" s="86">
        <v>0</v>
      </c>
      <c r="G77" s="86">
        <v>0</v>
      </c>
      <c r="H77" s="86"/>
      <c r="I77" s="86"/>
      <c r="J77" s="86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34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9"/>
    </row>
    <row r="78" spans="1:32" s="109" customFormat="1" ht="112.5" customHeight="1">
      <c r="A78" s="118" t="s">
        <v>28</v>
      </c>
      <c r="B78" s="106">
        <f>H78+J78+L78+N78+P78+R78+T78+V78+X78+Z78+AB78+AD78</f>
        <v>179.5</v>
      </c>
      <c r="C78" s="106">
        <f>H78+J78+L78+N78+P78+R78+V78+X78+Z78+AB78+AD78</f>
        <v>179.5</v>
      </c>
      <c r="D78" s="106">
        <f>C78</f>
        <v>179.5</v>
      </c>
      <c r="E78" s="106">
        <f>I78+K78+M78+O78+Q78+S78+U78+W78</f>
        <v>179.5</v>
      </c>
      <c r="F78" s="106">
        <f>(O78+Q78+S78+U78+V78)/B78*100</f>
        <v>100</v>
      </c>
      <c r="G78" s="106">
        <f>(K78+M78+O78+Q78+S78+W78)/C78*100</f>
        <v>100</v>
      </c>
      <c r="H78" s="106"/>
      <c r="I78" s="106"/>
      <c r="J78" s="106"/>
      <c r="K78" s="107"/>
      <c r="L78" s="107"/>
      <c r="M78" s="107"/>
      <c r="N78" s="107">
        <v>0</v>
      </c>
      <c r="O78" s="107">
        <v>0</v>
      </c>
      <c r="P78" s="107"/>
      <c r="Q78" s="107"/>
      <c r="R78" s="107"/>
      <c r="S78" s="107"/>
      <c r="T78" s="107"/>
      <c r="U78" s="107"/>
      <c r="V78" s="107">
        <v>179.5</v>
      </c>
      <c r="W78" s="107">
        <v>179.5</v>
      </c>
      <c r="X78" s="107"/>
      <c r="Y78" s="107"/>
      <c r="Z78" s="107"/>
      <c r="AA78" s="107"/>
      <c r="AB78" s="107"/>
      <c r="AC78" s="107"/>
      <c r="AD78" s="107"/>
      <c r="AE78" s="107"/>
      <c r="AF78" s="108" t="s">
        <v>68</v>
      </c>
    </row>
    <row r="79" spans="1:32" s="8" customFormat="1" ht="25.5" customHeight="1">
      <c r="A79" s="17" t="s">
        <v>29</v>
      </c>
      <c r="B79" s="32">
        <f>H79+J79+L79+N79+P79+R79+T79+V79+X79+Z79+AB79+AD79</f>
        <v>0</v>
      </c>
      <c r="C79" s="86">
        <f>H79+J79+L79</f>
        <v>0</v>
      </c>
      <c r="D79" s="86">
        <v>0</v>
      </c>
      <c r="E79" s="86">
        <f>I79</f>
        <v>0</v>
      </c>
      <c r="F79" s="86">
        <v>0</v>
      </c>
      <c r="G79" s="86">
        <v>0</v>
      </c>
      <c r="H79" s="32"/>
      <c r="I79" s="32"/>
      <c r="J79" s="32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77"/>
    </row>
    <row r="80" spans="1:32" s="8" customFormat="1" ht="25.5" customHeight="1">
      <c r="A80" s="17" t="s">
        <v>30</v>
      </c>
      <c r="B80" s="32">
        <f>H80+J80+L80+N80+P80+R80+T80+V80+X80+Z80+AB80+AD80</f>
        <v>0</v>
      </c>
      <c r="C80" s="86">
        <f>H80+J80+L80</f>
        <v>0</v>
      </c>
      <c r="D80" s="86">
        <v>0</v>
      </c>
      <c r="E80" s="86">
        <f>I80</f>
        <v>0</v>
      </c>
      <c r="F80" s="86">
        <v>0</v>
      </c>
      <c r="G80" s="86">
        <v>0</v>
      </c>
      <c r="H80" s="32"/>
      <c r="I80" s="32"/>
      <c r="J80" s="32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77"/>
    </row>
    <row r="81" spans="1:32" ht="15.75">
      <c r="A81" s="17" t="s">
        <v>36</v>
      </c>
      <c r="B81" s="32">
        <f>B82+B83+B84</f>
        <v>163358.08</v>
      </c>
      <c r="C81" s="32">
        <f>C82+C83+C84+C85</f>
        <v>135422.38</v>
      </c>
      <c r="D81" s="32">
        <f aca="true" t="shared" si="10" ref="D81:AE81">D82+D83+D84+D85</f>
        <v>119486.80999999998</v>
      </c>
      <c r="E81" s="32">
        <f>E82+E83+E84+E85</f>
        <v>112259.05999999998</v>
      </c>
      <c r="F81" s="32">
        <f>E81/B81*100</f>
        <v>68.71962501028415</v>
      </c>
      <c r="G81" s="32">
        <f>E81/C81*100</f>
        <v>82.89550072890461</v>
      </c>
      <c r="H81" s="32">
        <f t="shared" si="10"/>
        <v>5481.04</v>
      </c>
      <c r="I81" s="32">
        <f t="shared" si="10"/>
        <v>4665.09</v>
      </c>
      <c r="J81" s="32">
        <f t="shared" si="10"/>
        <v>10933.53</v>
      </c>
      <c r="K81" s="32">
        <f t="shared" si="10"/>
        <v>10287.429999999998</v>
      </c>
      <c r="L81" s="32">
        <f t="shared" si="10"/>
        <v>16156.32</v>
      </c>
      <c r="M81" s="32">
        <f>M82+M83+M84+M85</f>
        <v>13012.58</v>
      </c>
      <c r="N81" s="32">
        <f>N82+N83+N84+N85</f>
        <v>12554.480000000003</v>
      </c>
      <c r="O81" s="32">
        <f t="shared" si="10"/>
        <v>12352.560000000001</v>
      </c>
      <c r="P81" s="32">
        <f t="shared" si="10"/>
        <v>15094.92</v>
      </c>
      <c r="Q81" s="32">
        <f t="shared" si="10"/>
        <v>10396.55</v>
      </c>
      <c r="R81" s="32">
        <f t="shared" si="10"/>
        <v>27299.31</v>
      </c>
      <c r="S81" s="32">
        <f t="shared" si="10"/>
        <v>22918.5</v>
      </c>
      <c r="T81" s="32">
        <f>T82+T83+T84+T85</f>
        <v>35600.15</v>
      </c>
      <c r="U81" s="32">
        <f>U82+U83+U84+U85</f>
        <v>30596.8</v>
      </c>
      <c r="V81" s="32">
        <f t="shared" si="10"/>
        <v>12302.63</v>
      </c>
      <c r="W81" s="32">
        <f t="shared" si="10"/>
        <v>8029.55</v>
      </c>
      <c r="X81" s="32">
        <f t="shared" si="10"/>
        <v>5992.579999999999</v>
      </c>
      <c r="Y81" s="32">
        <f t="shared" si="10"/>
        <v>0</v>
      </c>
      <c r="Z81" s="32">
        <f t="shared" si="10"/>
        <v>1834.3700000000001</v>
      </c>
      <c r="AA81" s="32">
        <f t="shared" si="10"/>
        <v>0</v>
      </c>
      <c r="AB81" s="32">
        <f t="shared" si="10"/>
        <v>4213.81</v>
      </c>
      <c r="AC81" s="32">
        <f t="shared" si="10"/>
        <v>0</v>
      </c>
      <c r="AD81" s="32">
        <f>AD82+AD83+AD84+AD85</f>
        <v>15437.69</v>
      </c>
      <c r="AE81" s="32">
        <f t="shared" si="10"/>
        <v>0</v>
      </c>
      <c r="AF81" s="78"/>
    </row>
    <row r="82" spans="1:32" s="9" customFormat="1" ht="15.75">
      <c r="A82" s="17" t="s">
        <v>27</v>
      </c>
      <c r="B82" s="32">
        <f>B14+B20+B28+B36+B44+B50+B58+B64+B71</f>
        <v>144290.59999999998</v>
      </c>
      <c r="C82" s="32">
        <f>C14+C20+C28+C36+C44+C50+C58+C64+C71</f>
        <v>117320.73</v>
      </c>
      <c r="D82" s="32">
        <f>D14+D20+D28+D36+D44+D50+D58+D64+D71</f>
        <v>103879.10999999999</v>
      </c>
      <c r="E82" s="32">
        <f>E14+E20+E28+E36+E44+E50+E58+E64+E71</f>
        <v>97223.57999999999</v>
      </c>
      <c r="F82" s="32">
        <f>E82/B82*100</f>
        <v>67.380397614259</v>
      </c>
      <c r="G82" s="32">
        <f>E82/C82*100</f>
        <v>82.8699071340589</v>
      </c>
      <c r="H82" s="36">
        <f aca="true" t="shared" si="11" ref="H82:AE82">H14+H20+H28+H36+H44+H50+H58+H64</f>
        <v>5481.04</v>
      </c>
      <c r="I82" s="36">
        <f t="shared" si="11"/>
        <v>4665.09</v>
      </c>
      <c r="J82" s="36">
        <f t="shared" si="11"/>
        <v>9767.03</v>
      </c>
      <c r="K82" s="36">
        <f t="shared" si="11"/>
        <v>9838.689999999999</v>
      </c>
      <c r="L82" s="36">
        <f>L14+L20+L28+L36+L44+L50+L58+L64</f>
        <v>15319.94</v>
      </c>
      <c r="M82" s="36">
        <f>M14+M20+M28+M36+M44+M50+M58+M64</f>
        <v>12237.15</v>
      </c>
      <c r="N82" s="36">
        <f>N14+N20+N28+N36+N44+N50+N58+N64</f>
        <v>10173.760000000002</v>
      </c>
      <c r="O82" s="36">
        <f t="shared" si="11"/>
        <v>10158.12</v>
      </c>
      <c r="P82" s="36">
        <f t="shared" si="11"/>
        <v>13765.34</v>
      </c>
      <c r="Q82" s="36">
        <f t="shared" si="11"/>
        <v>9730.49</v>
      </c>
      <c r="R82" s="36">
        <f t="shared" si="11"/>
        <v>23119.32</v>
      </c>
      <c r="S82" s="36">
        <f t="shared" si="11"/>
        <v>20685.79</v>
      </c>
      <c r="T82" s="36">
        <f>T14+T20+T28+T36+T44+T50+T58+T64</f>
        <v>31027</v>
      </c>
      <c r="U82" s="36">
        <f>U14+U20+U28+U36+U44+U50+U58+U64</f>
        <v>25117.53</v>
      </c>
      <c r="V82" s="36">
        <f t="shared" si="11"/>
        <v>8667.3</v>
      </c>
      <c r="W82" s="36">
        <f t="shared" si="11"/>
        <v>4790.72</v>
      </c>
      <c r="X82" s="36">
        <f t="shared" si="11"/>
        <v>5658.719999999999</v>
      </c>
      <c r="Y82" s="36">
        <f t="shared" si="11"/>
        <v>0</v>
      </c>
      <c r="Z82" s="36">
        <f t="shared" si="11"/>
        <v>1812.5500000000002</v>
      </c>
      <c r="AA82" s="36">
        <f t="shared" si="11"/>
        <v>0</v>
      </c>
      <c r="AB82" s="36">
        <f t="shared" si="11"/>
        <v>4213.81</v>
      </c>
      <c r="AC82" s="36">
        <f t="shared" si="11"/>
        <v>0</v>
      </c>
      <c r="AD82" s="36">
        <f>AD14+AD20+AD28+AD36+AD44+AD50+AD58+AD64+AD71</f>
        <v>15284.79</v>
      </c>
      <c r="AE82" s="36">
        <f t="shared" si="11"/>
        <v>0</v>
      </c>
      <c r="AF82" s="77"/>
    </row>
    <row r="83" spans="1:32" s="9" customFormat="1" ht="15.75">
      <c r="A83" s="17" t="s">
        <v>28</v>
      </c>
      <c r="B83" s="32">
        <f>B15+B21+B29+B37+B45+B51+B59+B65+B72+B78</f>
        <v>17751.48</v>
      </c>
      <c r="C83" s="32">
        <f aca="true" t="shared" si="12" ref="C83:N83">C15+C21+C29+C37+C45+C51+C59+C65+C72</f>
        <v>16807.47</v>
      </c>
      <c r="D83" s="32">
        <f t="shared" si="12"/>
        <v>14291.7</v>
      </c>
      <c r="E83" s="32">
        <f t="shared" si="12"/>
        <v>13741.300000000001</v>
      </c>
      <c r="F83" s="32">
        <f>E83/B83*100</f>
        <v>77.40932023696054</v>
      </c>
      <c r="G83" s="32">
        <f>E83/C83*100</f>
        <v>81.75709967056315</v>
      </c>
      <c r="H83" s="36">
        <f t="shared" si="12"/>
        <v>0</v>
      </c>
      <c r="I83" s="36">
        <f t="shared" si="12"/>
        <v>0</v>
      </c>
      <c r="J83" s="36">
        <f t="shared" si="12"/>
        <v>769.5</v>
      </c>
      <c r="K83" s="36">
        <f t="shared" si="12"/>
        <v>52.3</v>
      </c>
      <c r="L83" s="36">
        <f t="shared" si="12"/>
        <v>683.75</v>
      </c>
      <c r="M83" s="36">
        <f t="shared" si="12"/>
        <v>623.2</v>
      </c>
      <c r="N83" s="36">
        <f t="shared" si="12"/>
        <v>2228.7200000000003</v>
      </c>
      <c r="O83" s="36">
        <f>O15+O21+O29+O37+O45+O51+O59+O65+O72</f>
        <v>2042.21</v>
      </c>
      <c r="P83" s="36">
        <f>P15+P21+P29+P37+P45+P51+P59+P65+P72</f>
        <v>912.1800000000001</v>
      </c>
      <c r="Q83" s="36">
        <f>Q15+Q21+Q29+Q37+Q45+Q51+Q59+Q65+Q72</f>
        <v>247.96</v>
      </c>
      <c r="R83" s="36">
        <f>R15+R21+R29+R37+R45+R51+R59+R65+R72</f>
        <v>4004.8399999999997</v>
      </c>
      <c r="S83" s="36">
        <f aca="true" t="shared" si="13" ref="S83:AE83">S15+S21+S29+S37+S45+S51+S59+S65</f>
        <v>2057.53</v>
      </c>
      <c r="T83" s="36">
        <f>T15+T21+T29+T37+T45+T51+T59+T65</f>
        <v>4573.15</v>
      </c>
      <c r="U83" s="36">
        <f>U15+U21+U29+U37+U45+U51+U59+U65</f>
        <v>5479.27</v>
      </c>
      <c r="V83" s="36">
        <f t="shared" si="13"/>
        <v>3635.33</v>
      </c>
      <c r="W83" s="36">
        <f t="shared" si="13"/>
        <v>3238.83</v>
      </c>
      <c r="X83" s="36">
        <f t="shared" si="13"/>
        <v>333.86</v>
      </c>
      <c r="Y83" s="36">
        <f t="shared" si="13"/>
        <v>0</v>
      </c>
      <c r="Z83" s="36">
        <f>Z15+Z21+Z29+Z37+Z45+Z51+Z59+Z65+Z78</f>
        <v>0</v>
      </c>
      <c r="AA83" s="36">
        <f t="shared" si="13"/>
        <v>0</v>
      </c>
      <c r="AB83" s="36">
        <f t="shared" si="13"/>
        <v>0</v>
      </c>
      <c r="AC83" s="36">
        <f t="shared" si="13"/>
        <v>0</v>
      </c>
      <c r="AD83" s="36">
        <f t="shared" si="13"/>
        <v>152.9</v>
      </c>
      <c r="AE83" s="36">
        <f t="shared" si="13"/>
        <v>0</v>
      </c>
      <c r="AF83" s="77"/>
    </row>
    <row r="84" spans="1:32" s="9" customFormat="1" ht="15.75">
      <c r="A84" s="17" t="s">
        <v>29</v>
      </c>
      <c r="B84" s="32">
        <f>B16+B22+B40+B46+B52+B60+B66+B73</f>
        <v>1316</v>
      </c>
      <c r="C84" s="32">
        <f>C16+C22+C40+C46+C52+C60+C66+C73</f>
        <v>1294.18</v>
      </c>
      <c r="D84" s="32">
        <f aca="true" t="shared" si="14" ref="D84:AE84">D16+D22+D40+D46+D52+D60+D66</f>
        <v>1316</v>
      </c>
      <c r="E84" s="32">
        <f>E16+E22+E40+E46+E52+E60+E66+E73+E30</f>
        <v>1294.18</v>
      </c>
      <c r="F84" s="32">
        <f>E84/B84*100</f>
        <v>98.3419452887538</v>
      </c>
      <c r="G84" s="32">
        <f>E84/C84*100</f>
        <v>100</v>
      </c>
      <c r="H84" s="36">
        <f t="shared" si="14"/>
        <v>0</v>
      </c>
      <c r="I84" s="36">
        <f t="shared" si="14"/>
        <v>0</v>
      </c>
      <c r="J84" s="36">
        <f t="shared" si="14"/>
        <v>397</v>
      </c>
      <c r="K84" s="36">
        <f t="shared" si="14"/>
        <v>396.44</v>
      </c>
      <c r="L84" s="36">
        <f>L16+L22+L40+L46+L52+L60+L66</f>
        <v>152.63</v>
      </c>
      <c r="M84" s="36">
        <f>M16+M22+M40+M46+M52+M60+M66</f>
        <v>152.23</v>
      </c>
      <c r="N84" s="36">
        <f t="shared" si="14"/>
        <v>152</v>
      </c>
      <c r="O84" s="36">
        <f t="shared" si="14"/>
        <v>152.23</v>
      </c>
      <c r="P84" s="36">
        <f t="shared" si="14"/>
        <v>417.4</v>
      </c>
      <c r="Q84" s="36">
        <f t="shared" si="14"/>
        <v>418.1</v>
      </c>
      <c r="R84" s="36">
        <f t="shared" si="14"/>
        <v>175.15</v>
      </c>
      <c r="S84" s="36">
        <f t="shared" si="14"/>
        <v>175.18</v>
      </c>
      <c r="T84" s="36">
        <f t="shared" si="14"/>
        <v>0</v>
      </c>
      <c r="U84" s="36">
        <f t="shared" si="14"/>
        <v>0</v>
      </c>
      <c r="V84" s="36">
        <f t="shared" si="14"/>
        <v>0</v>
      </c>
      <c r="W84" s="36">
        <f t="shared" si="14"/>
        <v>0</v>
      </c>
      <c r="X84" s="36">
        <f t="shared" si="14"/>
        <v>0</v>
      </c>
      <c r="Y84" s="36">
        <f t="shared" si="14"/>
        <v>0</v>
      </c>
      <c r="Z84" s="36">
        <f t="shared" si="14"/>
        <v>21.82</v>
      </c>
      <c r="AA84" s="36">
        <f t="shared" si="14"/>
        <v>0</v>
      </c>
      <c r="AB84" s="36">
        <f t="shared" si="14"/>
        <v>0</v>
      </c>
      <c r="AC84" s="36">
        <f t="shared" si="14"/>
        <v>0</v>
      </c>
      <c r="AD84" s="36">
        <f t="shared" si="14"/>
        <v>0</v>
      </c>
      <c r="AE84" s="36">
        <f t="shared" si="14"/>
        <v>0</v>
      </c>
      <c r="AF84" s="77"/>
    </row>
    <row r="85" spans="1:32" s="9" customFormat="1" ht="16.5" hidden="1" thickBot="1">
      <c r="A85" s="69" t="s">
        <v>30</v>
      </c>
      <c r="B85" s="70">
        <v>2510.1</v>
      </c>
      <c r="C85" s="70">
        <f aca="true" t="shared" si="15" ref="C85:AE85">C17+C23+C31+C41+C47+C53+C61+C67</f>
        <v>0</v>
      </c>
      <c r="D85" s="70"/>
      <c r="E85" s="70">
        <f t="shared" si="15"/>
        <v>0</v>
      </c>
      <c r="F85" s="70">
        <f t="shared" si="15"/>
        <v>0</v>
      </c>
      <c r="G85" s="32">
        <f>(I85+K85+M85)/B85*100</f>
        <v>0</v>
      </c>
      <c r="H85" s="49">
        <f t="shared" si="15"/>
        <v>0</v>
      </c>
      <c r="I85" s="49">
        <f t="shared" si="15"/>
        <v>0</v>
      </c>
      <c r="J85" s="49">
        <f t="shared" si="15"/>
        <v>0</v>
      </c>
      <c r="K85" s="49">
        <f t="shared" si="15"/>
        <v>0</v>
      </c>
      <c r="L85" s="49">
        <f t="shared" si="15"/>
        <v>0</v>
      </c>
      <c r="M85" s="49">
        <f t="shared" si="15"/>
        <v>0</v>
      </c>
      <c r="N85" s="49">
        <f t="shared" si="15"/>
        <v>0</v>
      </c>
      <c r="O85" s="49">
        <f t="shared" si="15"/>
        <v>0</v>
      </c>
      <c r="P85" s="49">
        <f t="shared" si="15"/>
        <v>0</v>
      </c>
      <c r="Q85" s="49">
        <f t="shared" si="15"/>
        <v>0</v>
      </c>
      <c r="R85" s="49">
        <f t="shared" si="15"/>
        <v>0</v>
      </c>
      <c r="S85" s="49">
        <f t="shared" si="15"/>
        <v>0</v>
      </c>
      <c r="T85" s="49">
        <f t="shared" si="15"/>
        <v>0</v>
      </c>
      <c r="U85" s="49">
        <f t="shared" si="15"/>
        <v>0</v>
      </c>
      <c r="V85" s="49">
        <f t="shared" si="15"/>
        <v>0</v>
      </c>
      <c r="W85" s="49">
        <f t="shared" si="15"/>
        <v>0</v>
      </c>
      <c r="X85" s="49">
        <v>0</v>
      </c>
      <c r="Y85" s="49">
        <f t="shared" si="15"/>
        <v>0</v>
      </c>
      <c r="Z85" s="49">
        <f t="shared" si="15"/>
        <v>0</v>
      </c>
      <c r="AA85" s="49">
        <f t="shared" si="15"/>
        <v>0</v>
      </c>
      <c r="AB85" s="49">
        <f t="shared" si="15"/>
        <v>0</v>
      </c>
      <c r="AC85" s="49">
        <f t="shared" si="15"/>
        <v>0</v>
      </c>
      <c r="AD85" s="49">
        <f t="shared" si="15"/>
        <v>0</v>
      </c>
      <c r="AE85" s="49">
        <f t="shared" si="15"/>
        <v>0</v>
      </c>
      <c r="AF85" s="81"/>
    </row>
    <row r="86" spans="1:32" s="9" customFormat="1" ht="15.75">
      <c r="A86" s="71"/>
      <c r="B86" s="72"/>
      <c r="C86" s="72"/>
      <c r="D86" s="72"/>
      <c r="E86" s="72"/>
      <c r="F86" s="72"/>
      <c r="G86" s="72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82"/>
    </row>
    <row r="87" spans="1:32" s="53" customFormat="1" ht="18.75">
      <c r="A87" s="51" t="s">
        <v>63</v>
      </c>
      <c r="B87" s="52"/>
      <c r="C87" s="52"/>
      <c r="D87" s="52"/>
      <c r="E87" s="52"/>
      <c r="F87" s="52"/>
      <c r="G87" s="52"/>
      <c r="H87" s="52"/>
      <c r="I87" s="52" t="s">
        <v>64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83"/>
    </row>
    <row r="88" spans="1:32" s="56" customFormat="1" ht="35.25" customHeight="1">
      <c r="A88" s="57"/>
      <c r="B88" s="73"/>
      <c r="C88" s="73"/>
      <c r="D88" s="73"/>
      <c r="E88" s="73"/>
      <c r="F88" s="73"/>
      <c r="G88" s="73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84"/>
    </row>
    <row r="89" spans="1:32" s="60" customFormat="1" ht="19.5" customHeight="1">
      <c r="A89" s="57"/>
      <c r="B89" s="58"/>
      <c r="C89" s="59"/>
      <c r="D89" s="59"/>
      <c r="E89" s="59"/>
      <c r="F89" s="59"/>
      <c r="G89" s="59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85"/>
    </row>
    <row r="90" spans="1:32" s="56" customFormat="1" ht="18.75">
      <c r="A90" s="57" t="s">
        <v>49</v>
      </c>
      <c r="B90" s="58"/>
      <c r="C90" s="59"/>
      <c r="D90" s="59"/>
      <c r="E90" s="59"/>
      <c r="F90" s="59"/>
      <c r="G90" s="59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54"/>
    </row>
    <row r="91" spans="1:32" s="56" customFormat="1" ht="18.75">
      <c r="A91" s="57" t="s">
        <v>65</v>
      </c>
      <c r="B91" s="58"/>
      <c r="C91" s="59"/>
      <c r="D91" s="59"/>
      <c r="E91" s="59"/>
      <c r="F91" s="59"/>
      <c r="G91" s="59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54"/>
    </row>
    <row r="92" spans="1:32" s="56" customFormat="1" ht="18.75">
      <c r="A92" s="57" t="s">
        <v>57</v>
      </c>
      <c r="B92" s="58"/>
      <c r="C92" s="59"/>
      <c r="D92" s="59"/>
      <c r="E92" s="59"/>
      <c r="F92" s="59"/>
      <c r="G92" s="59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54"/>
    </row>
    <row r="93" spans="1:32" s="56" customFormat="1" ht="18.75">
      <c r="A93" s="57" t="s">
        <v>58</v>
      </c>
      <c r="B93" s="58"/>
      <c r="C93" s="59"/>
      <c r="D93" s="59"/>
      <c r="E93" s="59"/>
      <c r="F93" s="59"/>
      <c r="G93" s="59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54"/>
    </row>
    <row r="94" spans="1:32" s="56" customFormat="1" ht="18.75">
      <c r="A94" s="74">
        <v>42248</v>
      </c>
      <c r="B94" s="58"/>
      <c r="C94" s="59"/>
      <c r="D94" s="59"/>
      <c r="E94" s="59"/>
      <c r="F94" s="59"/>
      <c r="G94" s="59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54"/>
    </row>
    <row r="95" spans="2:31" ht="15.75">
      <c r="B95" s="75"/>
      <c r="C95" s="76"/>
      <c r="D95" s="76"/>
      <c r="E95" s="76"/>
      <c r="F95" s="76"/>
      <c r="G95" s="7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2:31" ht="15.75">
      <c r="B96" s="75"/>
      <c r="C96" s="76"/>
      <c r="D96" s="76"/>
      <c r="E96" s="76"/>
      <c r="F96" s="76"/>
      <c r="G96" s="7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2:31" ht="15.75">
      <c r="B97" s="75"/>
      <c r="C97" s="76"/>
      <c r="D97" s="76"/>
      <c r="E97" s="76"/>
      <c r="F97" s="76"/>
      <c r="G97" s="76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2:31" ht="15.75">
      <c r="B98" s="75"/>
      <c r="C98" s="76"/>
      <c r="D98" s="76"/>
      <c r="E98" s="76"/>
      <c r="F98" s="76"/>
      <c r="G98" s="76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2:31" ht="15.75">
      <c r="B99" s="75"/>
      <c r="C99" s="76"/>
      <c r="D99" s="76"/>
      <c r="E99" s="76"/>
      <c r="F99" s="76"/>
      <c r="G99" s="76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2:31" ht="15.75">
      <c r="B100" s="75"/>
      <c r="C100" s="76"/>
      <c r="D100" s="76"/>
      <c r="E100" s="76"/>
      <c r="F100" s="76"/>
      <c r="G100" s="76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2:31" ht="15.75">
      <c r="B101" s="75"/>
      <c r="C101" s="76"/>
      <c r="D101" s="76"/>
      <c r="E101" s="76"/>
      <c r="F101" s="76"/>
      <c r="G101" s="76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2:31" ht="15.75">
      <c r="B102" s="75"/>
      <c r="C102" s="76"/>
      <c r="D102" s="76"/>
      <c r="E102" s="76"/>
      <c r="F102" s="76"/>
      <c r="G102" s="76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</sheetData>
  <sheetProtection selectLockedCells="1" selectUnlockedCells="1"/>
  <mergeCells count="24">
    <mergeCell ref="AF4:AF5"/>
    <mergeCell ref="AF36:AF37"/>
    <mergeCell ref="T4:U4"/>
    <mergeCell ref="V4:W4"/>
    <mergeCell ref="X4:Y4"/>
    <mergeCell ref="Z4:AA4"/>
    <mergeCell ref="AB4:AC4"/>
    <mergeCell ref="AD4:AE4"/>
    <mergeCell ref="E4:E5"/>
    <mergeCell ref="F4:G4"/>
    <mergeCell ref="H4:I4"/>
    <mergeCell ref="J4:K4"/>
    <mergeCell ref="L4:M4"/>
    <mergeCell ref="N4:O4"/>
    <mergeCell ref="P4:Q4"/>
    <mergeCell ref="R4:S4"/>
    <mergeCell ref="G1:H1"/>
    <mergeCell ref="L1:R1"/>
    <mergeCell ref="A2:T2"/>
    <mergeCell ref="A3:S3"/>
    <mergeCell ref="A4:A5"/>
    <mergeCell ref="B4:B5"/>
    <mergeCell ref="C4:C5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fitToHeight="6" horizontalDpi="600" verticalDpi="600" orientation="landscape" paperSize="9" scale="35" r:id="rId3"/>
  <rowBreaks count="2" manualBreakCount="2">
    <brk id="23" max="31" man="1"/>
    <brk id="47" max="31" man="1"/>
  </rowBreaks>
  <colBreaks count="2" manualBreakCount="2">
    <brk id="17" max="93" man="1"/>
    <brk id="3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Обухова Елена Амировна</cp:lastModifiedBy>
  <cp:lastPrinted>2015-09-01T05:54:51Z</cp:lastPrinted>
  <dcterms:modified xsi:type="dcterms:W3CDTF">2015-09-04T04:55:54Z</dcterms:modified>
  <cp:category/>
  <cp:version/>
  <cp:contentType/>
  <cp:contentStatus/>
</cp:coreProperties>
</file>