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980" windowWidth="19440" windowHeight="8172" firstSheet="2" activeTab="2"/>
  </bookViews>
  <sheets>
    <sheet name="приложение 3 " sheetId="2" state="hidden" r:id="rId1"/>
    <sheet name="Лист1" sheetId="3" state="hidden" r:id="rId2"/>
    <sheet name="февраль" sheetId="16" r:id="rId3"/>
  </sheets>
  <definedNames>
    <definedName name="_xlnm.Print_Titles" localSheetId="0">'приложение 3 '!$4:$7</definedName>
    <definedName name="_xlnm.Print_Titles" localSheetId="2">февраль!$7:$8</definedName>
    <definedName name="_xlnm.Print_Area" localSheetId="0">'приложение 3 '!$A$1:$L$115</definedName>
    <definedName name="_xlnm.Print_Area" localSheetId="2">февраль!$A$1:$AF$197</definedName>
  </definedNames>
  <calcPr calcId="145621"/>
</workbook>
</file>

<file path=xl/calcChain.xml><?xml version="1.0" encoding="utf-8"?>
<calcChain xmlns="http://schemas.openxmlformats.org/spreadsheetml/2006/main">
  <c r="C140" i="16" l="1"/>
  <c r="D102" i="16"/>
  <c r="D101" i="16"/>
  <c r="D100" i="16"/>
  <c r="D99" i="16"/>
  <c r="D98" i="16"/>
  <c r="D95" i="16"/>
  <c r="D94" i="16"/>
  <c r="D93" i="16"/>
  <c r="D92" i="16"/>
  <c r="D91" i="16"/>
  <c r="C74" i="16" l="1"/>
  <c r="C73" i="16"/>
  <c r="C72" i="16"/>
  <c r="C71" i="16"/>
  <c r="C70" i="16"/>
  <c r="C137" i="16"/>
  <c r="C136" i="16"/>
  <c r="C135" i="16"/>
  <c r="C134" i="16"/>
  <c r="C133" i="16"/>
  <c r="C130" i="16"/>
  <c r="C129" i="16"/>
  <c r="C128" i="16"/>
  <c r="C127" i="16"/>
  <c r="C126" i="16"/>
  <c r="C123" i="16"/>
  <c r="C122" i="16"/>
  <c r="C121" i="16"/>
  <c r="C120" i="16"/>
  <c r="C119" i="16"/>
  <c r="C116" i="16"/>
  <c r="C115" i="16"/>
  <c r="C114" i="16"/>
  <c r="C113" i="16"/>
  <c r="C112" i="16"/>
  <c r="C109" i="16"/>
  <c r="C108" i="16"/>
  <c r="C107" i="16"/>
  <c r="C106" i="16"/>
  <c r="C105" i="16"/>
  <c r="C102" i="16"/>
  <c r="C101" i="16"/>
  <c r="C100" i="16"/>
  <c r="C99" i="16"/>
  <c r="C98" i="16"/>
  <c r="C95" i="16"/>
  <c r="C94" i="16"/>
  <c r="C93" i="16"/>
  <c r="C92" i="16"/>
  <c r="C84" i="16"/>
  <c r="C85" i="16"/>
  <c r="C86" i="16"/>
  <c r="C82" i="16" s="1"/>
  <c r="C87" i="16"/>
  <c r="C88" i="16"/>
  <c r="C67" i="16"/>
  <c r="C66" i="16"/>
  <c r="C65" i="16"/>
  <c r="C64" i="16"/>
  <c r="C63" i="16"/>
  <c r="C60" i="16"/>
  <c r="C59" i="16"/>
  <c r="C58" i="16"/>
  <c r="C57" i="16"/>
  <c r="C56" i="16"/>
  <c r="C53" i="16"/>
  <c r="C52" i="16"/>
  <c r="C51" i="16"/>
  <c r="C50" i="16"/>
  <c r="C49" i="16"/>
  <c r="C46" i="16"/>
  <c r="C45" i="16"/>
  <c r="C44" i="16"/>
  <c r="C43" i="16"/>
  <c r="C42" i="16"/>
  <c r="C24" i="16"/>
  <c r="C23" i="16"/>
  <c r="C22" i="16"/>
  <c r="C21" i="16"/>
  <c r="C20" i="16"/>
  <c r="C19" i="16"/>
  <c r="C17" i="16"/>
  <c r="C16" i="16"/>
  <c r="C15" i="16"/>
  <c r="C14" i="16"/>
  <c r="C13" i="16"/>
  <c r="AE164" i="16"/>
  <c r="AE183" i="16" s="1"/>
  <c r="AD164" i="16"/>
  <c r="AD183" i="16" s="1"/>
  <c r="AC164" i="16"/>
  <c r="AC183" i="16" s="1"/>
  <c r="AB164" i="16"/>
  <c r="AB183" i="16" s="1"/>
  <c r="AA164" i="16"/>
  <c r="AA183" i="16" s="1"/>
  <c r="Z164" i="16"/>
  <c r="Z183" i="16" s="1"/>
  <c r="Y164" i="16"/>
  <c r="Y183" i="16" s="1"/>
  <c r="X164" i="16"/>
  <c r="X183" i="16" s="1"/>
  <c r="W164" i="16"/>
  <c r="W183" i="16" s="1"/>
  <c r="V164" i="16"/>
  <c r="V183" i="16" s="1"/>
  <c r="U164" i="16"/>
  <c r="U183" i="16" s="1"/>
  <c r="T164" i="16"/>
  <c r="T183" i="16" s="1"/>
  <c r="S164" i="16"/>
  <c r="S183" i="16" s="1"/>
  <c r="R164" i="16"/>
  <c r="R183" i="16" s="1"/>
  <c r="Q164" i="16"/>
  <c r="Q183" i="16" s="1"/>
  <c r="P164" i="16"/>
  <c r="P183" i="16" s="1"/>
  <c r="O164" i="16"/>
  <c r="O183" i="16" s="1"/>
  <c r="N164" i="16"/>
  <c r="N183" i="16" s="1"/>
  <c r="M164" i="16"/>
  <c r="M183" i="16" s="1"/>
  <c r="L164" i="16"/>
  <c r="L183" i="16" s="1"/>
  <c r="K164" i="16"/>
  <c r="K183" i="16" s="1"/>
  <c r="J164" i="16"/>
  <c r="J183" i="16" s="1"/>
  <c r="I164" i="16"/>
  <c r="I183" i="16" s="1"/>
  <c r="H164" i="16"/>
  <c r="H183" i="16" s="1"/>
  <c r="AE163" i="16"/>
  <c r="AE182" i="16" s="1"/>
  <c r="AD163" i="16"/>
  <c r="AD182" i="16" s="1"/>
  <c r="AC163" i="16"/>
  <c r="AC182" i="16" s="1"/>
  <c r="AB163" i="16"/>
  <c r="AB182" i="16" s="1"/>
  <c r="AA163" i="16"/>
  <c r="AA182" i="16" s="1"/>
  <c r="Z163" i="16"/>
  <c r="Z182" i="16" s="1"/>
  <c r="Y163" i="16"/>
  <c r="Y182" i="16" s="1"/>
  <c r="X163" i="16"/>
  <c r="X182" i="16" s="1"/>
  <c r="W163" i="16"/>
  <c r="W182" i="16" s="1"/>
  <c r="V163" i="16"/>
  <c r="V182" i="16" s="1"/>
  <c r="U163" i="16"/>
  <c r="U182" i="16" s="1"/>
  <c r="T163" i="16"/>
  <c r="T182" i="16" s="1"/>
  <c r="S163" i="16"/>
  <c r="S182" i="16" s="1"/>
  <c r="R163" i="16"/>
  <c r="R182" i="16" s="1"/>
  <c r="Q163" i="16"/>
  <c r="Q182" i="16" s="1"/>
  <c r="P163" i="16"/>
  <c r="P182" i="16" s="1"/>
  <c r="O163" i="16"/>
  <c r="O182" i="16" s="1"/>
  <c r="N163" i="16"/>
  <c r="N182" i="16" s="1"/>
  <c r="M163" i="16"/>
  <c r="M182" i="16" s="1"/>
  <c r="L163" i="16"/>
  <c r="L182" i="16" s="1"/>
  <c r="K163" i="16"/>
  <c r="K182" i="16" s="1"/>
  <c r="J163" i="16"/>
  <c r="J182" i="16" s="1"/>
  <c r="I163" i="16"/>
  <c r="I182" i="16" s="1"/>
  <c r="H163" i="16"/>
  <c r="H182" i="16" s="1"/>
  <c r="AE162" i="16"/>
  <c r="AE181" i="16" s="1"/>
  <c r="AD162" i="16"/>
  <c r="AD181" i="16" s="1"/>
  <c r="AC162" i="16"/>
  <c r="AC181" i="16" s="1"/>
  <c r="AB162" i="16"/>
  <c r="AB181" i="16" s="1"/>
  <c r="AA162" i="16"/>
  <c r="AA181" i="16" s="1"/>
  <c r="Z162" i="16"/>
  <c r="Z181" i="16" s="1"/>
  <c r="Y162" i="16"/>
  <c r="Y181" i="16" s="1"/>
  <c r="X162" i="16"/>
  <c r="X181" i="16" s="1"/>
  <c r="W162" i="16"/>
  <c r="W181" i="16" s="1"/>
  <c r="V162" i="16"/>
  <c r="V181" i="16" s="1"/>
  <c r="U162" i="16"/>
  <c r="U181" i="16" s="1"/>
  <c r="T162" i="16"/>
  <c r="T181" i="16" s="1"/>
  <c r="S162" i="16"/>
  <c r="S181" i="16" s="1"/>
  <c r="R162" i="16"/>
  <c r="R181" i="16" s="1"/>
  <c r="Q162" i="16"/>
  <c r="Q181" i="16" s="1"/>
  <c r="P162" i="16"/>
  <c r="P181" i="16" s="1"/>
  <c r="O162" i="16"/>
  <c r="O181" i="16" s="1"/>
  <c r="N162" i="16"/>
  <c r="N181" i="16" s="1"/>
  <c r="M162" i="16"/>
  <c r="M181" i="16" s="1"/>
  <c r="L162" i="16"/>
  <c r="L181" i="16" s="1"/>
  <c r="K162" i="16"/>
  <c r="K181" i="16" s="1"/>
  <c r="J162" i="16"/>
  <c r="J181" i="16" s="1"/>
  <c r="I162" i="16"/>
  <c r="I181" i="16" s="1"/>
  <c r="H162" i="16"/>
  <c r="H181" i="16" s="1"/>
  <c r="AE161" i="16"/>
  <c r="AE180" i="16" s="1"/>
  <c r="AD161" i="16"/>
  <c r="AD180" i="16" s="1"/>
  <c r="AC161" i="16"/>
  <c r="AC180" i="16" s="1"/>
  <c r="AB161" i="16"/>
  <c r="AB180" i="16" s="1"/>
  <c r="AA161" i="16"/>
  <c r="AA180" i="16" s="1"/>
  <c r="Z161" i="16"/>
  <c r="Z180" i="16" s="1"/>
  <c r="Y161" i="16"/>
  <c r="Y180" i="16" s="1"/>
  <c r="X161" i="16"/>
  <c r="X180" i="16" s="1"/>
  <c r="W161" i="16"/>
  <c r="W180" i="16" s="1"/>
  <c r="V161" i="16"/>
  <c r="V180" i="16" s="1"/>
  <c r="U161" i="16"/>
  <c r="U180" i="16" s="1"/>
  <c r="T161" i="16"/>
  <c r="T180" i="16" s="1"/>
  <c r="S161" i="16"/>
  <c r="S180" i="16" s="1"/>
  <c r="R161" i="16"/>
  <c r="R180" i="16" s="1"/>
  <c r="Q161" i="16"/>
  <c r="Q180" i="16" s="1"/>
  <c r="P161" i="16"/>
  <c r="P180" i="16" s="1"/>
  <c r="O161" i="16"/>
  <c r="O180" i="16" s="1"/>
  <c r="N161" i="16"/>
  <c r="N180" i="16" s="1"/>
  <c r="M161" i="16"/>
  <c r="M180" i="16" s="1"/>
  <c r="L161" i="16"/>
  <c r="L180" i="16" s="1"/>
  <c r="K161" i="16"/>
  <c r="K180" i="16" s="1"/>
  <c r="J161" i="16"/>
  <c r="J180" i="16" s="1"/>
  <c r="I161" i="16"/>
  <c r="I180" i="16" s="1"/>
  <c r="H161" i="16"/>
  <c r="H180" i="16" s="1"/>
  <c r="AE160" i="16"/>
  <c r="AE179" i="16" s="1"/>
  <c r="AE178" i="16" s="1"/>
  <c r="AD160" i="16"/>
  <c r="AD179" i="16" s="1"/>
  <c r="AD178" i="16" s="1"/>
  <c r="AC160" i="16"/>
  <c r="AC179" i="16" s="1"/>
  <c r="AC178" i="16" s="1"/>
  <c r="AB160" i="16"/>
  <c r="AB179" i="16" s="1"/>
  <c r="AB178" i="16" s="1"/>
  <c r="AA160" i="16"/>
  <c r="AA179" i="16" s="1"/>
  <c r="AA178" i="16" s="1"/>
  <c r="Z160" i="16"/>
  <c r="Z179" i="16" s="1"/>
  <c r="Z178" i="16" s="1"/>
  <c r="Y160" i="16"/>
  <c r="Y179" i="16" s="1"/>
  <c r="Y178" i="16" s="1"/>
  <c r="X160" i="16"/>
  <c r="X179" i="16" s="1"/>
  <c r="X178" i="16" s="1"/>
  <c r="W160" i="16"/>
  <c r="W179" i="16" s="1"/>
  <c r="W178" i="16" s="1"/>
  <c r="V160" i="16"/>
  <c r="V179" i="16" s="1"/>
  <c r="V178" i="16" s="1"/>
  <c r="U160" i="16"/>
  <c r="U179" i="16" s="1"/>
  <c r="U178" i="16" s="1"/>
  <c r="T160" i="16"/>
  <c r="T179" i="16" s="1"/>
  <c r="T178" i="16" s="1"/>
  <c r="S160" i="16"/>
  <c r="S179" i="16" s="1"/>
  <c r="S178" i="16" s="1"/>
  <c r="R160" i="16"/>
  <c r="R179" i="16" s="1"/>
  <c r="R178" i="16" s="1"/>
  <c r="Q160" i="16"/>
  <c r="Q179" i="16" s="1"/>
  <c r="Q178" i="16" s="1"/>
  <c r="P160" i="16"/>
  <c r="P179" i="16" s="1"/>
  <c r="P178" i="16" s="1"/>
  <c r="O160" i="16"/>
  <c r="O179" i="16" s="1"/>
  <c r="O178" i="16" s="1"/>
  <c r="N160" i="16"/>
  <c r="N179" i="16" s="1"/>
  <c r="N178" i="16" s="1"/>
  <c r="M160" i="16"/>
  <c r="M179" i="16" s="1"/>
  <c r="M178" i="16" s="1"/>
  <c r="L160" i="16"/>
  <c r="L179" i="16" s="1"/>
  <c r="L178" i="16" s="1"/>
  <c r="K160" i="16"/>
  <c r="K179" i="16" s="1"/>
  <c r="K178" i="16" s="1"/>
  <c r="J160" i="16"/>
  <c r="J179" i="16" s="1"/>
  <c r="J178" i="16" s="1"/>
  <c r="I160" i="16"/>
  <c r="I179" i="16" s="1"/>
  <c r="I178" i="16" s="1"/>
  <c r="H160" i="16"/>
  <c r="H179" i="16" s="1"/>
  <c r="H178" i="16" s="1"/>
  <c r="AE158" i="16"/>
  <c r="AD158" i="16"/>
  <c r="AC158" i="16"/>
  <c r="AB158" i="16"/>
  <c r="AA158" i="16"/>
  <c r="Z158" i="16"/>
  <c r="Y158" i="16"/>
  <c r="X158" i="16"/>
  <c r="W158" i="16"/>
  <c r="V158" i="16"/>
  <c r="U158" i="16"/>
  <c r="T158" i="16"/>
  <c r="S158" i="16"/>
  <c r="R158" i="16"/>
  <c r="Q158" i="16"/>
  <c r="P158" i="16"/>
  <c r="O158" i="16"/>
  <c r="N158" i="16"/>
  <c r="M158" i="16"/>
  <c r="L158" i="16"/>
  <c r="K158" i="16"/>
  <c r="J158" i="16"/>
  <c r="I158" i="16"/>
  <c r="H158" i="16"/>
  <c r="E137" i="16"/>
  <c r="D137" i="16"/>
  <c r="B137" i="16"/>
  <c r="E136" i="16"/>
  <c r="D136" i="16"/>
  <c r="B136" i="16"/>
  <c r="E135" i="16"/>
  <c r="G135" i="16" s="1"/>
  <c r="D135" i="16"/>
  <c r="B135" i="16"/>
  <c r="F135" i="16" s="1"/>
  <c r="E134" i="16"/>
  <c r="D134" i="16"/>
  <c r="B134" i="16"/>
  <c r="E133" i="16"/>
  <c r="D133" i="16" s="1"/>
  <c r="D131" i="16" s="1"/>
  <c r="B133" i="16"/>
  <c r="AE131" i="16"/>
  <c r="AD131" i="16"/>
  <c r="AC131" i="16"/>
  <c r="AB131" i="16"/>
  <c r="AA131" i="16"/>
  <c r="Z131" i="16"/>
  <c r="Y131" i="16"/>
  <c r="X131" i="16"/>
  <c r="W131" i="16"/>
  <c r="V131" i="16"/>
  <c r="U131" i="16"/>
  <c r="T131" i="16"/>
  <c r="S131" i="16"/>
  <c r="R131" i="16"/>
  <c r="Q131" i="16"/>
  <c r="P131" i="16"/>
  <c r="O131" i="16"/>
  <c r="N131" i="16"/>
  <c r="M131" i="16"/>
  <c r="L131" i="16"/>
  <c r="K131" i="16"/>
  <c r="J131" i="16"/>
  <c r="I131" i="16"/>
  <c r="H131" i="16"/>
  <c r="E131" i="16"/>
  <c r="F131" i="16" s="1"/>
  <c r="C131" i="16"/>
  <c r="B131" i="16"/>
  <c r="E130" i="16"/>
  <c r="D130" i="16" s="1"/>
  <c r="B130" i="16"/>
  <c r="E129" i="16"/>
  <c r="D129" i="16" s="1"/>
  <c r="B129" i="16"/>
  <c r="E128" i="16"/>
  <c r="F128" i="16" s="1"/>
  <c r="B128" i="16"/>
  <c r="E127" i="16"/>
  <c r="D127" i="16" s="1"/>
  <c r="B127" i="16"/>
  <c r="E126" i="16"/>
  <c r="D126" i="16" s="1"/>
  <c r="B126" i="16"/>
  <c r="AE124" i="16"/>
  <c r="AD124" i="16"/>
  <c r="AC124" i="16"/>
  <c r="AB124" i="16"/>
  <c r="AA124" i="16"/>
  <c r="Z124" i="16"/>
  <c r="Y124" i="16"/>
  <c r="X124" i="16"/>
  <c r="W124" i="16"/>
  <c r="V124" i="16"/>
  <c r="U124" i="16"/>
  <c r="T124" i="16"/>
  <c r="S124" i="16"/>
  <c r="R124" i="16"/>
  <c r="Q124" i="16"/>
  <c r="P124" i="16"/>
  <c r="O124" i="16"/>
  <c r="N124" i="16"/>
  <c r="M124" i="16"/>
  <c r="L124" i="16"/>
  <c r="K124" i="16"/>
  <c r="J124" i="16"/>
  <c r="I124" i="16"/>
  <c r="H124" i="16"/>
  <c r="E124" i="16"/>
  <c r="F124" i="16" s="1"/>
  <c r="C124" i="16"/>
  <c r="B124" i="16"/>
  <c r="E123" i="16"/>
  <c r="D123" i="16" s="1"/>
  <c r="B123" i="16"/>
  <c r="E122" i="16"/>
  <c r="D122" i="16" s="1"/>
  <c r="B122" i="16"/>
  <c r="E121" i="16"/>
  <c r="F121" i="16" s="1"/>
  <c r="B121" i="16"/>
  <c r="E120" i="16"/>
  <c r="D120" i="16" s="1"/>
  <c r="B120" i="16"/>
  <c r="E119" i="16"/>
  <c r="D119" i="16" s="1"/>
  <c r="B119" i="16"/>
  <c r="AE117" i="16"/>
  <c r="AD117" i="16"/>
  <c r="AC117" i="16"/>
  <c r="AB117" i="16"/>
  <c r="AA117" i="16"/>
  <c r="Z117" i="16"/>
  <c r="Y117" i="16"/>
  <c r="X117" i="16"/>
  <c r="W117" i="16"/>
  <c r="V117" i="16"/>
  <c r="U117" i="16"/>
  <c r="T117" i="16"/>
  <c r="S117" i="16"/>
  <c r="R117" i="16"/>
  <c r="Q117" i="16"/>
  <c r="P117" i="16"/>
  <c r="O117" i="16"/>
  <c r="N117" i="16"/>
  <c r="M117" i="16"/>
  <c r="L117" i="16"/>
  <c r="K117" i="16"/>
  <c r="J117" i="16"/>
  <c r="I117" i="16"/>
  <c r="H117" i="16"/>
  <c r="E117" i="16"/>
  <c r="F117" i="16" s="1"/>
  <c r="C117" i="16"/>
  <c r="B117" i="16"/>
  <c r="E116" i="16"/>
  <c r="D116" i="16" s="1"/>
  <c r="B116" i="16"/>
  <c r="E115" i="16"/>
  <c r="D115" i="16" s="1"/>
  <c r="B115" i="16"/>
  <c r="E114" i="16"/>
  <c r="F114" i="16" s="1"/>
  <c r="B114" i="16"/>
  <c r="E113" i="16"/>
  <c r="D113" i="16" s="1"/>
  <c r="B113" i="16"/>
  <c r="E112" i="16"/>
  <c r="D112" i="16" s="1"/>
  <c r="B112" i="16"/>
  <c r="AE110" i="16"/>
  <c r="AD110" i="16"/>
  <c r="AC110" i="16"/>
  <c r="AB110" i="16"/>
  <c r="AA110" i="16"/>
  <c r="Z110" i="16"/>
  <c r="Y110" i="16"/>
  <c r="X110" i="16"/>
  <c r="W110" i="16"/>
  <c r="V110" i="16"/>
  <c r="U110" i="16"/>
  <c r="T110" i="16"/>
  <c r="S110" i="16"/>
  <c r="R110" i="16"/>
  <c r="Q110" i="16"/>
  <c r="P110" i="16"/>
  <c r="O110" i="16"/>
  <c r="N110" i="16"/>
  <c r="M110" i="16"/>
  <c r="L110" i="16"/>
  <c r="K110" i="16"/>
  <c r="J110" i="16"/>
  <c r="I110" i="16"/>
  <c r="H110" i="16"/>
  <c r="E110" i="16"/>
  <c r="F110" i="16" s="1"/>
  <c r="C110" i="16"/>
  <c r="B110" i="16"/>
  <c r="E109" i="16"/>
  <c r="D109" i="16" s="1"/>
  <c r="B109" i="16"/>
  <c r="E108" i="16"/>
  <c r="D108" i="16" s="1"/>
  <c r="B108" i="16"/>
  <c r="E107" i="16"/>
  <c r="F107" i="16" s="1"/>
  <c r="B107" i="16"/>
  <c r="E106" i="16"/>
  <c r="D106" i="16" s="1"/>
  <c r="B106" i="16"/>
  <c r="E105" i="16"/>
  <c r="D105" i="16" s="1"/>
  <c r="B105" i="16"/>
  <c r="AE103" i="16"/>
  <c r="AD103" i="16"/>
  <c r="AC103" i="16"/>
  <c r="AB103" i="16"/>
  <c r="AA103" i="16"/>
  <c r="Z103" i="16"/>
  <c r="Y103" i="16"/>
  <c r="X103" i="16"/>
  <c r="W103" i="16"/>
  <c r="V103" i="16"/>
  <c r="U103" i="16"/>
  <c r="T103" i="16"/>
  <c r="S103" i="16"/>
  <c r="R103" i="16"/>
  <c r="Q103" i="16"/>
  <c r="P103" i="16"/>
  <c r="O103" i="16"/>
  <c r="N103" i="16"/>
  <c r="M103" i="16"/>
  <c r="L103" i="16"/>
  <c r="K103" i="16"/>
  <c r="J103" i="16"/>
  <c r="I103" i="16"/>
  <c r="H103" i="16"/>
  <c r="E103" i="16"/>
  <c r="C103" i="16"/>
  <c r="B103" i="16"/>
  <c r="E102" i="16"/>
  <c r="B102" i="16"/>
  <c r="E101" i="16"/>
  <c r="B101" i="16"/>
  <c r="E100" i="16"/>
  <c r="F100" i="16" s="1"/>
  <c r="B100" i="16"/>
  <c r="E99" i="16"/>
  <c r="B99" i="16"/>
  <c r="E98" i="16"/>
  <c r="B98" i="16"/>
  <c r="AE96" i="16"/>
  <c r="AD96" i="16"/>
  <c r="AC96" i="16"/>
  <c r="AB96" i="16"/>
  <c r="AA96" i="16"/>
  <c r="Z96" i="16"/>
  <c r="Y96" i="16"/>
  <c r="X96" i="16"/>
  <c r="W96" i="16"/>
  <c r="V96" i="16"/>
  <c r="U96" i="16"/>
  <c r="T96" i="16"/>
  <c r="S96" i="16"/>
  <c r="R96" i="16"/>
  <c r="Q96" i="16"/>
  <c r="P96" i="16"/>
  <c r="O96" i="16"/>
  <c r="N96" i="16"/>
  <c r="M96" i="16"/>
  <c r="L96" i="16"/>
  <c r="K96" i="16"/>
  <c r="J96" i="16"/>
  <c r="I96" i="16"/>
  <c r="H96" i="16"/>
  <c r="E96" i="16"/>
  <c r="F96" i="16" s="1"/>
  <c r="C96" i="16"/>
  <c r="B96" i="16"/>
  <c r="E95" i="16"/>
  <c r="D88" i="16" s="1"/>
  <c r="D81" i="16" s="1"/>
  <c r="B95" i="16"/>
  <c r="E94" i="16"/>
  <c r="D87" i="16" s="1"/>
  <c r="D80" i="16" s="1"/>
  <c r="B94" i="16"/>
  <c r="E93" i="16"/>
  <c r="F93" i="16" s="1"/>
  <c r="B93" i="16"/>
  <c r="E92" i="16"/>
  <c r="D85" i="16" s="1"/>
  <c r="D78" i="16" s="1"/>
  <c r="B92" i="16"/>
  <c r="E91" i="16"/>
  <c r="C91" i="16"/>
  <c r="B91" i="16"/>
  <c r="AE89" i="16"/>
  <c r="AD89" i="16"/>
  <c r="AC89" i="16"/>
  <c r="AB89" i="16"/>
  <c r="AA89" i="16"/>
  <c r="Z89" i="16"/>
  <c r="Y89" i="16"/>
  <c r="X89" i="16"/>
  <c r="W89" i="16"/>
  <c r="V89" i="16"/>
  <c r="U89" i="16"/>
  <c r="T89" i="16"/>
  <c r="S89" i="16"/>
  <c r="R89" i="16"/>
  <c r="Q89" i="16"/>
  <c r="P89" i="16"/>
  <c r="O89" i="16"/>
  <c r="N89" i="16"/>
  <c r="M89" i="16"/>
  <c r="L89" i="16"/>
  <c r="K89" i="16"/>
  <c r="J89" i="16"/>
  <c r="I89" i="16"/>
  <c r="H89" i="16"/>
  <c r="E89" i="16"/>
  <c r="F89" i="16" s="1"/>
  <c r="C89" i="16"/>
  <c r="B89" i="16"/>
  <c r="AE88" i="16"/>
  <c r="AD88" i="16"/>
  <c r="AC88" i="16"/>
  <c r="AB88" i="16"/>
  <c r="AA88" i="16"/>
  <c r="Z88" i="16"/>
  <c r="Y88" i="16"/>
  <c r="X88" i="16"/>
  <c r="W88" i="16"/>
  <c r="V88" i="16"/>
  <c r="U88" i="16"/>
  <c r="T88" i="16"/>
  <c r="S88" i="16"/>
  <c r="R88" i="16"/>
  <c r="Q88" i="16"/>
  <c r="P88" i="16"/>
  <c r="O88" i="16"/>
  <c r="N88" i="16"/>
  <c r="M88" i="16"/>
  <c r="L88" i="16"/>
  <c r="K88" i="16"/>
  <c r="J88" i="16"/>
  <c r="I88" i="16"/>
  <c r="H88" i="16"/>
  <c r="E88" i="16"/>
  <c r="B88" i="16"/>
  <c r="AE87" i="16"/>
  <c r="AD87" i="16"/>
  <c r="AC87" i="16"/>
  <c r="AB87" i="16"/>
  <c r="AA87" i="16"/>
  <c r="Z87" i="16"/>
  <c r="Y87" i="16"/>
  <c r="X87" i="16"/>
  <c r="W87" i="16"/>
  <c r="V87" i="16"/>
  <c r="U87" i="16"/>
  <c r="T87" i="16"/>
  <c r="S87" i="16"/>
  <c r="R87" i="16"/>
  <c r="Q87" i="16"/>
  <c r="P87" i="16"/>
  <c r="O87" i="16"/>
  <c r="N87" i="16"/>
  <c r="M87" i="16"/>
  <c r="L87" i="16"/>
  <c r="K87" i="16"/>
  <c r="J87" i="16"/>
  <c r="I87" i="16"/>
  <c r="H87" i="16"/>
  <c r="E87" i="16"/>
  <c r="B87" i="16"/>
  <c r="AE86" i="16"/>
  <c r="AD86" i="16"/>
  <c r="AC86" i="16"/>
  <c r="AB86" i="16"/>
  <c r="AA86" i="16"/>
  <c r="Z86" i="16"/>
  <c r="Y86" i="16"/>
  <c r="X86" i="16"/>
  <c r="W86" i="16"/>
  <c r="V86" i="16"/>
  <c r="U86" i="16"/>
  <c r="T86" i="16"/>
  <c r="S86" i="16"/>
  <c r="R86" i="16"/>
  <c r="Q86" i="16"/>
  <c r="P86" i="16"/>
  <c r="O86" i="16"/>
  <c r="N86" i="16"/>
  <c r="M86" i="16"/>
  <c r="L86" i="16"/>
  <c r="K86" i="16"/>
  <c r="J86" i="16"/>
  <c r="I86" i="16"/>
  <c r="H86" i="16"/>
  <c r="E86" i="16"/>
  <c r="F86" i="16" s="1"/>
  <c r="B86" i="16"/>
  <c r="AE85" i="16"/>
  <c r="AD85" i="16"/>
  <c r="AC85" i="16"/>
  <c r="AB85" i="16"/>
  <c r="AA85" i="16"/>
  <c r="Z85" i="16"/>
  <c r="Y85" i="16"/>
  <c r="X85" i="16"/>
  <c r="W85" i="16"/>
  <c r="V85" i="16"/>
  <c r="U85" i="16"/>
  <c r="T85" i="16"/>
  <c r="S85" i="16"/>
  <c r="R85" i="16"/>
  <c r="Q85" i="16"/>
  <c r="P85" i="16"/>
  <c r="O85" i="16"/>
  <c r="N85" i="16"/>
  <c r="M85" i="16"/>
  <c r="L85" i="16"/>
  <c r="K85" i="16"/>
  <c r="J85" i="16"/>
  <c r="I85" i="16"/>
  <c r="H85" i="16"/>
  <c r="E85" i="16"/>
  <c r="B85" i="16"/>
  <c r="AE84" i="16"/>
  <c r="AD84" i="16"/>
  <c r="AC84" i="16"/>
  <c r="AB84" i="16"/>
  <c r="AA84" i="16"/>
  <c r="Z84" i="16"/>
  <c r="Y84" i="16"/>
  <c r="X84" i="16"/>
  <c r="W84" i="16"/>
  <c r="V84" i="16"/>
  <c r="U84" i="16"/>
  <c r="T84" i="16"/>
  <c r="S84" i="16"/>
  <c r="R84" i="16"/>
  <c r="Q84" i="16"/>
  <c r="P84" i="16"/>
  <c r="O84" i="16"/>
  <c r="N84" i="16"/>
  <c r="M84" i="16"/>
  <c r="L84" i="16"/>
  <c r="K84" i="16"/>
  <c r="J84" i="16"/>
  <c r="I84" i="16"/>
  <c r="H84" i="16"/>
  <c r="E84" i="16"/>
  <c r="B84" i="16"/>
  <c r="AE82" i="16"/>
  <c r="AD82" i="16"/>
  <c r="AC82" i="16"/>
  <c r="AB82" i="16"/>
  <c r="AA82" i="16"/>
  <c r="Z82" i="16"/>
  <c r="Y82" i="16"/>
  <c r="X82" i="16"/>
  <c r="W82" i="16"/>
  <c r="V82" i="16"/>
  <c r="U82" i="16"/>
  <c r="T82" i="16"/>
  <c r="S82" i="16"/>
  <c r="R82" i="16"/>
  <c r="Q82" i="16"/>
  <c r="P82" i="16"/>
  <c r="O82" i="16"/>
  <c r="N82" i="16"/>
  <c r="M82" i="16"/>
  <c r="L82" i="16"/>
  <c r="K82" i="16"/>
  <c r="J82" i="16"/>
  <c r="I82" i="16"/>
  <c r="H82" i="16"/>
  <c r="E82" i="16"/>
  <c r="F82" i="16" s="1"/>
  <c r="B82" i="16"/>
  <c r="AE81" i="16"/>
  <c r="AD81" i="16"/>
  <c r="AC81" i="16"/>
  <c r="AB81" i="16"/>
  <c r="AA81" i="16"/>
  <c r="Z81" i="16"/>
  <c r="Y81" i="16"/>
  <c r="X81" i="16"/>
  <c r="W81" i="16"/>
  <c r="V81" i="16"/>
  <c r="U81" i="16"/>
  <c r="T81" i="16"/>
  <c r="S81" i="16"/>
  <c r="R81" i="16"/>
  <c r="Q81" i="16"/>
  <c r="P81" i="16"/>
  <c r="O81" i="16"/>
  <c r="N81" i="16"/>
  <c r="M81" i="16"/>
  <c r="L81" i="16"/>
  <c r="K81" i="16"/>
  <c r="J81" i="16"/>
  <c r="I81" i="16"/>
  <c r="H81" i="16"/>
  <c r="E81" i="16"/>
  <c r="C81" i="16"/>
  <c r="B81" i="16"/>
  <c r="AE80" i="16"/>
  <c r="AD80" i="16"/>
  <c r="AC80" i="16"/>
  <c r="AB80" i="16"/>
  <c r="AA80" i="16"/>
  <c r="Z80" i="16"/>
  <c r="Y80" i="16"/>
  <c r="X80" i="16"/>
  <c r="W80" i="16"/>
  <c r="V80" i="16"/>
  <c r="U80" i="16"/>
  <c r="T80" i="16"/>
  <c r="S80" i="16"/>
  <c r="R80" i="16"/>
  <c r="Q80" i="16"/>
  <c r="P80" i="16"/>
  <c r="O80" i="16"/>
  <c r="N80" i="16"/>
  <c r="M80" i="16"/>
  <c r="L80" i="16"/>
  <c r="K80" i="16"/>
  <c r="J80" i="16"/>
  <c r="I80" i="16"/>
  <c r="H80" i="16"/>
  <c r="E80" i="16"/>
  <c r="C80" i="16"/>
  <c r="B80" i="16"/>
  <c r="AE79" i="16"/>
  <c r="AD79" i="16"/>
  <c r="AC79" i="16"/>
  <c r="AB79" i="16"/>
  <c r="AA79" i="16"/>
  <c r="Z79" i="16"/>
  <c r="Y79" i="16"/>
  <c r="X79" i="16"/>
  <c r="W79" i="16"/>
  <c r="V79" i="16"/>
  <c r="U79" i="16"/>
  <c r="T79" i="16"/>
  <c r="S79" i="16"/>
  <c r="R79" i="16"/>
  <c r="Q79" i="16"/>
  <c r="P79" i="16"/>
  <c r="O79" i="16"/>
  <c r="N79" i="16"/>
  <c r="M79" i="16"/>
  <c r="L79" i="16"/>
  <c r="K79" i="16"/>
  <c r="K75" i="16" s="1"/>
  <c r="J79" i="16"/>
  <c r="I79" i="16"/>
  <c r="H79" i="16"/>
  <c r="E79" i="16"/>
  <c r="F79" i="16" s="1"/>
  <c r="C79" i="16"/>
  <c r="C75" i="16" s="1"/>
  <c r="B79" i="16"/>
  <c r="AE78" i="16"/>
  <c r="AD78" i="16"/>
  <c r="AC78" i="16"/>
  <c r="AB78" i="16"/>
  <c r="AA78" i="16"/>
  <c r="Z78" i="16"/>
  <c r="Y78" i="16"/>
  <c r="X78" i="16"/>
  <c r="W78" i="16"/>
  <c r="V78" i="16"/>
  <c r="U78" i="16"/>
  <c r="T78" i="16"/>
  <c r="S78" i="16"/>
  <c r="R78" i="16"/>
  <c r="Q78" i="16"/>
  <c r="P78" i="16"/>
  <c r="O78" i="16"/>
  <c r="N78" i="16"/>
  <c r="M78" i="16"/>
  <c r="L78" i="16"/>
  <c r="K78" i="16"/>
  <c r="J78" i="16"/>
  <c r="I78" i="16"/>
  <c r="H78" i="16"/>
  <c r="E78" i="16"/>
  <c r="C78" i="16"/>
  <c r="B78" i="16"/>
  <c r="AE77" i="16"/>
  <c r="AD77" i="16"/>
  <c r="AC77" i="16"/>
  <c r="AB77" i="16"/>
  <c r="AA77" i="16"/>
  <c r="Z77" i="16"/>
  <c r="Y77" i="16"/>
  <c r="X77" i="16"/>
  <c r="W77" i="16"/>
  <c r="V77" i="16"/>
  <c r="U77" i="16"/>
  <c r="T77" i="16"/>
  <c r="S77" i="16"/>
  <c r="R77" i="16"/>
  <c r="Q77" i="16"/>
  <c r="P77" i="16"/>
  <c r="O77" i="16"/>
  <c r="N77" i="16"/>
  <c r="M77" i="16"/>
  <c r="L77" i="16"/>
  <c r="K77" i="16"/>
  <c r="J77" i="16"/>
  <c r="I77" i="16"/>
  <c r="H77" i="16"/>
  <c r="E77" i="16"/>
  <c r="C77" i="16"/>
  <c r="B77" i="16"/>
  <c r="AE75" i="16"/>
  <c r="AD75" i="16"/>
  <c r="AC75" i="16"/>
  <c r="AB75" i="16"/>
  <c r="AA75" i="16"/>
  <c r="Z75" i="16"/>
  <c r="Y75" i="16"/>
  <c r="X75" i="16"/>
  <c r="W75" i="16"/>
  <c r="V75" i="16"/>
  <c r="U75" i="16"/>
  <c r="T75" i="16"/>
  <c r="S75" i="16"/>
  <c r="R75" i="16"/>
  <c r="Q75" i="16"/>
  <c r="P75" i="16"/>
  <c r="O75" i="16"/>
  <c r="N75" i="16"/>
  <c r="M75" i="16"/>
  <c r="L75" i="16"/>
  <c r="J75" i="16"/>
  <c r="I75" i="16"/>
  <c r="H75" i="16"/>
  <c r="B75" i="16"/>
  <c r="E74" i="16"/>
  <c r="E164" i="16" s="1"/>
  <c r="E183" i="16" s="1"/>
  <c r="C164" i="16"/>
  <c r="C183" i="16" s="1"/>
  <c r="B74" i="16"/>
  <c r="B164" i="16" s="1"/>
  <c r="B183" i="16" s="1"/>
  <c r="E73" i="16"/>
  <c r="E163" i="16" s="1"/>
  <c r="E182" i="16" s="1"/>
  <c r="C163" i="16"/>
  <c r="C182" i="16" s="1"/>
  <c r="B73" i="16"/>
  <c r="B163" i="16" s="1"/>
  <c r="B182" i="16" s="1"/>
  <c r="E72" i="16"/>
  <c r="E162" i="16" s="1"/>
  <c r="C162" i="16"/>
  <c r="C181" i="16" s="1"/>
  <c r="B72" i="16"/>
  <c r="B162" i="16" s="1"/>
  <c r="B181" i="16" s="1"/>
  <c r="E71" i="16"/>
  <c r="E161" i="16" s="1"/>
  <c r="E180" i="16" s="1"/>
  <c r="C161" i="16"/>
  <c r="C180" i="16" s="1"/>
  <c r="B71" i="16"/>
  <c r="B161" i="16" s="1"/>
  <c r="B180" i="16" s="1"/>
  <c r="E70" i="16"/>
  <c r="E160" i="16" s="1"/>
  <c r="C160" i="16"/>
  <c r="B70" i="16"/>
  <c r="B160" i="16" s="1"/>
  <c r="AE68" i="16"/>
  <c r="AD68" i="16"/>
  <c r="AC68" i="16"/>
  <c r="AB68" i="16"/>
  <c r="AA68" i="16"/>
  <c r="Z68" i="16"/>
  <c r="Y68" i="16"/>
  <c r="X68" i="16"/>
  <c r="W68" i="16"/>
  <c r="V68" i="16"/>
  <c r="U68" i="16"/>
  <c r="T68" i="16"/>
  <c r="S68" i="16"/>
  <c r="R68" i="16"/>
  <c r="Q68" i="16"/>
  <c r="P68" i="16"/>
  <c r="O68" i="16"/>
  <c r="N68" i="16"/>
  <c r="M68" i="16"/>
  <c r="L68" i="16"/>
  <c r="K68" i="16"/>
  <c r="J68" i="16"/>
  <c r="I68" i="16"/>
  <c r="H68" i="16"/>
  <c r="E68" i="16"/>
  <c r="F68" i="16" s="1"/>
  <c r="B68" i="16"/>
  <c r="E67" i="16"/>
  <c r="D67" i="16" s="1"/>
  <c r="B67" i="16"/>
  <c r="E66" i="16"/>
  <c r="D66" i="16" s="1"/>
  <c r="B66" i="16"/>
  <c r="E65" i="16"/>
  <c r="F65" i="16" s="1"/>
  <c r="B65" i="16"/>
  <c r="E64" i="16"/>
  <c r="D64" i="16" s="1"/>
  <c r="B64" i="16"/>
  <c r="E63" i="16"/>
  <c r="D63" i="16" s="1"/>
  <c r="B63" i="16"/>
  <c r="AE61" i="16"/>
  <c r="AD61" i="16"/>
  <c r="AC61" i="16"/>
  <c r="AB61" i="16"/>
  <c r="AA61" i="16"/>
  <c r="Z61" i="16"/>
  <c r="Y61" i="16"/>
  <c r="X61" i="16"/>
  <c r="W61" i="16"/>
  <c r="V61" i="16"/>
  <c r="U61" i="16"/>
  <c r="T61" i="16"/>
  <c r="S61" i="16"/>
  <c r="R61" i="16"/>
  <c r="Q61" i="16"/>
  <c r="P61" i="16"/>
  <c r="O61" i="16"/>
  <c r="N61" i="16"/>
  <c r="M61" i="16"/>
  <c r="L61" i="16"/>
  <c r="K61" i="16"/>
  <c r="J61" i="16"/>
  <c r="I61" i="16"/>
  <c r="H61" i="16"/>
  <c r="E61" i="16"/>
  <c r="F61" i="16" s="1"/>
  <c r="C61" i="16"/>
  <c r="B61" i="16"/>
  <c r="E60" i="16"/>
  <c r="D60" i="16" s="1"/>
  <c r="B60" i="16"/>
  <c r="E59" i="16"/>
  <c r="D59" i="16" s="1"/>
  <c r="B59" i="16"/>
  <c r="E58" i="16"/>
  <c r="F58" i="16" s="1"/>
  <c r="B58" i="16"/>
  <c r="E57" i="16"/>
  <c r="D57" i="16" s="1"/>
  <c r="B57" i="16"/>
  <c r="E56" i="16"/>
  <c r="D56" i="16" s="1"/>
  <c r="B56" i="16"/>
  <c r="AE54" i="16"/>
  <c r="AD54" i="16"/>
  <c r="AC54" i="16"/>
  <c r="AB54" i="16"/>
  <c r="AA54" i="16"/>
  <c r="Z54" i="16"/>
  <c r="Y54" i="16"/>
  <c r="X54" i="16"/>
  <c r="W54" i="16"/>
  <c r="V54" i="16"/>
  <c r="U54" i="16"/>
  <c r="T54" i="16"/>
  <c r="S54" i="16"/>
  <c r="R54" i="16"/>
  <c r="Q54" i="16"/>
  <c r="P54" i="16"/>
  <c r="O54" i="16"/>
  <c r="N54" i="16"/>
  <c r="M54" i="16"/>
  <c r="L54" i="16"/>
  <c r="K54" i="16"/>
  <c r="J54" i="16"/>
  <c r="I54" i="16"/>
  <c r="H54" i="16"/>
  <c r="E54" i="16"/>
  <c r="F54" i="16" s="1"/>
  <c r="C54" i="16"/>
  <c r="B54" i="16"/>
  <c r="E53" i="16"/>
  <c r="D53" i="16" s="1"/>
  <c r="B53" i="16"/>
  <c r="E52" i="16"/>
  <c r="D52" i="16" s="1"/>
  <c r="B52" i="16"/>
  <c r="E51" i="16"/>
  <c r="F51" i="16" s="1"/>
  <c r="B51" i="16"/>
  <c r="E50" i="16"/>
  <c r="D50" i="16" s="1"/>
  <c r="B50" i="16"/>
  <c r="E49" i="16"/>
  <c r="D49" i="16" s="1"/>
  <c r="B49" i="16"/>
  <c r="AE47" i="16"/>
  <c r="AD47" i="16"/>
  <c r="AC47" i="16"/>
  <c r="AB47" i="16"/>
  <c r="AA47" i="16"/>
  <c r="Z47" i="16"/>
  <c r="Y47" i="16"/>
  <c r="X47" i="16"/>
  <c r="W47" i="16"/>
  <c r="V47" i="16"/>
  <c r="U47" i="16"/>
  <c r="T47" i="16"/>
  <c r="S47" i="16"/>
  <c r="R47" i="16"/>
  <c r="Q47" i="16"/>
  <c r="P47" i="16"/>
  <c r="O47" i="16"/>
  <c r="N47" i="16"/>
  <c r="M47" i="16"/>
  <c r="L47" i="16"/>
  <c r="K47" i="16"/>
  <c r="J47" i="16"/>
  <c r="I47" i="16"/>
  <c r="H47" i="16"/>
  <c r="E47" i="16"/>
  <c r="F47" i="16" s="1"/>
  <c r="C47" i="16"/>
  <c r="B47" i="16"/>
  <c r="E46" i="16"/>
  <c r="D46" i="16" s="1"/>
  <c r="D39" i="16" s="1"/>
  <c r="B46" i="16"/>
  <c r="E45" i="16"/>
  <c r="F45" i="16" s="1"/>
  <c r="B45" i="16"/>
  <c r="E44" i="16"/>
  <c r="F44" i="16" s="1"/>
  <c r="B44" i="16"/>
  <c r="E43" i="16"/>
  <c r="F43" i="16" s="1"/>
  <c r="B43" i="16"/>
  <c r="E42" i="16"/>
  <c r="D42" i="16" s="1"/>
  <c r="B42" i="16"/>
  <c r="AE40" i="16"/>
  <c r="AD40" i="16"/>
  <c r="AC40" i="16"/>
  <c r="AB40" i="16"/>
  <c r="AA40" i="16"/>
  <c r="Z40" i="16"/>
  <c r="Y40" i="16"/>
  <c r="X40" i="16"/>
  <c r="W40" i="16"/>
  <c r="V40" i="16"/>
  <c r="U40" i="16"/>
  <c r="T40" i="16"/>
  <c r="S40" i="16"/>
  <c r="R40" i="16"/>
  <c r="Q40" i="16"/>
  <c r="P40" i="16"/>
  <c r="O40" i="16"/>
  <c r="N40" i="16"/>
  <c r="M40" i="16"/>
  <c r="L40" i="16"/>
  <c r="K40" i="16"/>
  <c r="J40" i="16"/>
  <c r="I40" i="16"/>
  <c r="H40" i="16"/>
  <c r="E40" i="16"/>
  <c r="C40" i="16"/>
  <c r="B40" i="16"/>
  <c r="AE39" i="16"/>
  <c r="AE144" i="16" s="1"/>
  <c r="AD39" i="16"/>
  <c r="AD144" i="16" s="1"/>
  <c r="AC39" i="16"/>
  <c r="AC144" i="16" s="1"/>
  <c r="AB39" i="16"/>
  <c r="AB144" i="16" s="1"/>
  <c r="AA39" i="16"/>
  <c r="AA144" i="16" s="1"/>
  <c r="Z39" i="16"/>
  <c r="Z144" i="16" s="1"/>
  <c r="Y39" i="16"/>
  <c r="Y144" i="16" s="1"/>
  <c r="X39" i="16"/>
  <c r="X144" i="16" s="1"/>
  <c r="W39" i="16"/>
  <c r="W144" i="16" s="1"/>
  <c r="V39" i="16"/>
  <c r="V144" i="16" s="1"/>
  <c r="U39" i="16"/>
  <c r="U144" i="16" s="1"/>
  <c r="T39" i="16"/>
  <c r="T144" i="16" s="1"/>
  <c r="S39" i="16"/>
  <c r="S144" i="16" s="1"/>
  <c r="R39" i="16"/>
  <c r="R144" i="16" s="1"/>
  <c r="Q39" i="16"/>
  <c r="Q144" i="16" s="1"/>
  <c r="P39" i="16"/>
  <c r="P144" i="16" s="1"/>
  <c r="O39" i="16"/>
  <c r="O144" i="16" s="1"/>
  <c r="N39" i="16"/>
  <c r="N144" i="16" s="1"/>
  <c r="M39" i="16"/>
  <c r="M144" i="16" s="1"/>
  <c r="L39" i="16"/>
  <c r="L144" i="16" s="1"/>
  <c r="K39" i="16"/>
  <c r="K144" i="16" s="1"/>
  <c r="J39" i="16"/>
  <c r="J144" i="16" s="1"/>
  <c r="I39" i="16"/>
  <c r="I144" i="16" s="1"/>
  <c r="H39" i="16"/>
  <c r="H144" i="16" s="1"/>
  <c r="E39" i="16"/>
  <c r="E144" i="16" s="1"/>
  <c r="C39" i="16"/>
  <c r="B39" i="16"/>
  <c r="AE38" i="16"/>
  <c r="AE143" i="16" s="1"/>
  <c r="AD38" i="16"/>
  <c r="AD143" i="16" s="1"/>
  <c r="AC38" i="16"/>
  <c r="AC143" i="16" s="1"/>
  <c r="AB38" i="16"/>
  <c r="AB143" i="16" s="1"/>
  <c r="AA38" i="16"/>
  <c r="AA143" i="16" s="1"/>
  <c r="Z38" i="16"/>
  <c r="Z143" i="16" s="1"/>
  <c r="Y38" i="16"/>
  <c r="Y143" i="16" s="1"/>
  <c r="X38" i="16"/>
  <c r="X143" i="16" s="1"/>
  <c r="W38" i="16"/>
  <c r="W143" i="16" s="1"/>
  <c r="V38" i="16"/>
  <c r="V143" i="16" s="1"/>
  <c r="U38" i="16"/>
  <c r="U143" i="16" s="1"/>
  <c r="T38" i="16"/>
  <c r="T143" i="16" s="1"/>
  <c r="S38" i="16"/>
  <c r="S143" i="16" s="1"/>
  <c r="R38" i="16"/>
  <c r="R143" i="16" s="1"/>
  <c r="Q38" i="16"/>
  <c r="Q143" i="16" s="1"/>
  <c r="P38" i="16"/>
  <c r="P143" i="16" s="1"/>
  <c r="O38" i="16"/>
  <c r="O143" i="16" s="1"/>
  <c r="N38" i="16"/>
  <c r="N143" i="16" s="1"/>
  <c r="M38" i="16"/>
  <c r="M143" i="16" s="1"/>
  <c r="L38" i="16"/>
  <c r="L143" i="16" s="1"/>
  <c r="K38" i="16"/>
  <c r="K143" i="16" s="1"/>
  <c r="J38" i="16"/>
  <c r="J143" i="16" s="1"/>
  <c r="I38" i="16"/>
  <c r="I143" i="16" s="1"/>
  <c r="H38" i="16"/>
  <c r="H143" i="16" s="1"/>
  <c r="E38" i="16"/>
  <c r="E143" i="16" s="1"/>
  <c r="C38" i="16"/>
  <c r="C143" i="16" s="1"/>
  <c r="B38" i="16"/>
  <c r="AE37" i="16"/>
  <c r="AE142" i="16" s="1"/>
  <c r="AD37" i="16"/>
  <c r="AD142" i="16" s="1"/>
  <c r="AC37" i="16"/>
  <c r="AC142" i="16" s="1"/>
  <c r="AB37" i="16"/>
  <c r="AB142" i="16" s="1"/>
  <c r="AA37" i="16"/>
  <c r="AA142" i="16" s="1"/>
  <c r="Z37" i="16"/>
  <c r="Z142" i="16" s="1"/>
  <c r="Y37" i="16"/>
  <c r="Y142" i="16" s="1"/>
  <c r="X37" i="16"/>
  <c r="X142" i="16" s="1"/>
  <c r="W37" i="16"/>
  <c r="W142" i="16" s="1"/>
  <c r="V37" i="16"/>
  <c r="V142" i="16" s="1"/>
  <c r="U37" i="16"/>
  <c r="U142" i="16" s="1"/>
  <c r="T37" i="16"/>
  <c r="T142" i="16" s="1"/>
  <c r="S37" i="16"/>
  <c r="S142" i="16" s="1"/>
  <c r="R37" i="16"/>
  <c r="R142" i="16" s="1"/>
  <c r="Q37" i="16"/>
  <c r="Q142" i="16" s="1"/>
  <c r="P37" i="16"/>
  <c r="P142" i="16" s="1"/>
  <c r="O37" i="16"/>
  <c r="O142" i="16" s="1"/>
  <c r="N37" i="16"/>
  <c r="N142" i="16" s="1"/>
  <c r="M37" i="16"/>
  <c r="M142" i="16" s="1"/>
  <c r="L37" i="16"/>
  <c r="L142" i="16" s="1"/>
  <c r="K37" i="16"/>
  <c r="K142" i="16" s="1"/>
  <c r="J37" i="16"/>
  <c r="J142" i="16" s="1"/>
  <c r="I37" i="16"/>
  <c r="I142" i="16" s="1"/>
  <c r="H37" i="16"/>
  <c r="H142" i="16" s="1"/>
  <c r="E37" i="16"/>
  <c r="E142" i="16" s="1"/>
  <c r="C37" i="16"/>
  <c r="B37" i="16"/>
  <c r="AE36" i="16"/>
  <c r="AE141" i="16" s="1"/>
  <c r="AD36" i="16"/>
  <c r="AD141" i="16" s="1"/>
  <c r="AC36" i="16"/>
  <c r="AC141" i="16" s="1"/>
  <c r="AB36" i="16"/>
  <c r="AB141" i="16" s="1"/>
  <c r="AA36" i="16"/>
  <c r="AA141" i="16" s="1"/>
  <c r="Z36" i="16"/>
  <c r="Z141" i="16" s="1"/>
  <c r="Y36" i="16"/>
  <c r="Y141" i="16" s="1"/>
  <c r="X36" i="16"/>
  <c r="X141" i="16" s="1"/>
  <c r="W36" i="16"/>
  <c r="W141" i="16" s="1"/>
  <c r="V36" i="16"/>
  <c r="V141" i="16" s="1"/>
  <c r="U36" i="16"/>
  <c r="U141" i="16" s="1"/>
  <c r="T36" i="16"/>
  <c r="T141" i="16" s="1"/>
  <c r="S36" i="16"/>
  <c r="S141" i="16" s="1"/>
  <c r="R36" i="16"/>
  <c r="R141" i="16" s="1"/>
  <c r="Q36" i="16"/>
  <c r="Q141" i="16" s="1"/>
  <c r="P36" i="16"/>
  <c r="P141" i="16" s="1"/>
  <c r="O36" i="16"/>
  <c r="O141" i="16" s="1"/>
  <c r="N36" i="16"/>
  <c r="N141" i="16" s="1"/>
  <c r="M36" i="16"/>
  <c r="M141" i="16" s="1"/>
  <c r="L36" i="16"/>
  <c r="L141" i="16" s="1"/>
  <c r="K36" i="16"/>
  <c r="K141" i="16" s="1"/>
  <c r="J36" i="16"/>
  <c r="J141" i="16" s="1"/>
  <c r="I36" i="16"/>
  <c r="I141" i="16" s="1"/>
  <c r="H36" i="16"/>
  <c r="H141" i="16" s="1"/>
  <c r="E36" i="16"/>
  <c r="E141" i="16" s="1"/>
  <c r="C36" i="16"/>
  <c r="C141" i="16" s="1"/>
  <c r="B36" i="16"/>
  <c r="AE35" i="16"/>
  <c r="AE140" i="16" s="1"/>
  <c r="AD35" i="16"/>
  <c r="AD140" i="16" s="1"/>
  <c r="AC35" i="16"/>
  <c r="AC140" i="16" s="1"/>
  <c r="AB35" i="16"/>
  <c r="AB140" i="16" s="1"/>
  <c r="AA35" i="16"/>
  <c r="AA140" i="16" s="1"/>
  <c r="Z35" i="16"/>
  <c r="Z140" i="16" s="1"/>
  <c r="Y35" i="16"/>
  <c r="Y140" i="16" s="1"/>
  <c r="X35" i="16"/>
  <c r="X140" i="16" s="1"/>
  <c r="W35" i="16"/>
  <c r="W140" i="16" s="1"/>
  <c r="V35" i="16"/>
  <c r="V140" i="16" s="1"/>
  <c r="U35" i="16"/>
  <c r="U140" i="16" s="1"/>
  <c r="T35" i="16"/>
  <c r="T140" i="16" s="1"/>
  <c r="T153" i="16" s="1"/>
  <c r="S35" i="16"/>
  <c r="S140" i="16" s="1"/>
  <c r="R35" i="16"/>
  <c r="R140" i="16" s="1"/>
  <c r="R153" i="16" s="1"/>
  <c r="Q35" i="16"/>
  <c r="Q140" i="16" s="1"/>
  <c r="P35" i="16"/>
  <c r="P140" i="16" s="1"/>
  <c r="P153" i="16" s="1"/>
  <c r="O35" i="16"/>
  <c r="O140" i="16" s="1"/>
  <c r="N35" i="16"/>
  <c r="N140" i="16" s="1"/>
  <c r="N153" i="16" s="1"/>
  <c r="M35" i="16"/>
  <c r="M140" i="16" s="1"/>
  <c r="L35" i="16"/>
  <c r="L140" i="16" s="1"/>
  <c r="L153" i="16" s="1"/>
  <c r="K35" i="16"/>
  <c r="K140" i="16" s="1"/>
  <c r="J35" i="16"/>
  <c r="J140" i="16" s="1"/>
  <c r="J153" i="16" s="1"/>
  <c r="I35" i="16"/>
  <c r="I140" i="16" s="1"/>
  <c r="H35" i="16"/>
  <c r="H140" i="16" s="1"/>
  <c r="E35" i="16"/>
  <c r="E140" i="16" s="1"/>
  <c r="C35" i="16"/>
  <c r="B35" i="16"/>
  <c r="AE33" i="16"/>
  <c r="AE138" i="16" s="1"/>
  <c r="AD33" i="16"/>
  <c r="AD138" i="16" s="1"/>
  <c r="AC33" i="16"/>
  <c r="AC138" i="16" s="1"/>
  <c r="AB33" i="16"/>
  <c r="AB138" i="16" s="1"/>
  <c r="AA33" i="16"/>
  <c r="AA138" i="16" s="1"/>
  <c r="Z33" i="16"/>
  <c r="Z138" i="16" s="1"/>
  <c r="Y33" i="16"/>
  <c r="Y138" i="16" s="1"/>
  <c r="X33" i="16"/>
  <c r="X138" i="16" s="1"/>
  <c r="W33" i="16"/>
  <c r="W138" i="16" s="1"/>
  <c r="V33" i="16"/>
  <c r="V138" i="16" s="1"/>
  <c r="U33" i="16"/>
  <c r="U138" i="16" s="1"/>
  <c r="T33" i="16"/>
  <c r="T138" i="16" s="1"/>
  <c r="S33" i="16"/>
  <c r="S138" i="16" s="1"/>
  <c r="R33" i="16"/>
  <c r="R138" i="16" s="1"/>
  <c r="Q33" i="16"/>
  <c r="Q138" i="16" s="1"/>
  <c r="P33" i="16"/>
  <c r="P138" i="16" s="1"/>
  <c r="O33" i="16"/>
  <c r="O138" i="16" s="1"/>
  <c r="N33" i="16"/>
  <c r="N138" i="16" s="1"/>
  <c r="M33" i="16"/>
  <c r="M138" i="16" s="1"/>
  <c r="L33" i="16"/>
  <c r="L138" i="16" s="1"/>
  <c r="K33" i="16"/>
  <c r="J33" i="16"/>
  <c r="J138" i="16" s="1"/>
  <c r="I33" i="16"/>
  <c r="I138" i="16" s="1"/>
  <c r="H33" i="16"/>
  <c r="H138" i="16" s="1"/>
  <c r="E33" i="16"/>
  <c r="C33" i="16"/>
  <c r="B33" i="16"/>
  <c r="B138" i="16" s="1"/>
  <c r="AE24" i="16"/>
  <c r="AD24" i="16"/>
  <c r="AC24" i="16"/>
  <c r="AB24" i="16"/>
  <c r="AA24" i="16"/>
  <c r="Z24" i="16"/>
  <c r="Y24" i="16"/>
  <c r="X24" i="16"/>
  <c r="W24" i="16"/>
  <c r="V24" i="16"/>
  <c r="U24" i="16"/>
  <c r="T24" i="16"/>
  <c r="S24" i="16"/>
  <c r="R24" i="16"/>
  <c r="Q24" i="16"/>
  <c r="P24" i="16"/>
  <c r="O24" i="16"/>
  <c r="N24" i="16"/>
  <c r="M24" i="16"/>
  <c r="L24" i="16"/>
  <c r="K24" i="16"/>
  <c r="J24" i="16"/>
  <c r="I24" i="16"/>
  <c r="H24" i="16"/>
  <c r="AE23" i="16"/>
  <c r="AD23" i="16"/>
  <c r="AC23" i="16"/>
  <c r="AB23" i="16"/>
  <c r="AA23" i="16"/>
  <c r="Z23" i="16"/>
  <c r="Y23" i="16"/>
  <c r="X23" i="16"/>
  <c r="W23" i="16"/>
  <c r="V23" i="16"/>
  <c r="U23" i="16"/>
  <c r="T23" i="16"/>
  <c r="S23" i="16"/>
  <c r="R23" i="16"/>
  <c r="Q23" i="16"/>
  <c r="P23" i="16"/>
  <c r="O23" i="16"/>
  <c r="N23" i="16"/>
  <c r="M23" i="16"/>
  <c r="L23" i="16"/>
  <c r="K23" i="16"/>
  <c r="J23" i="16"/>
  <c r="I23" i="16"/>
  <c r="H23" i="16"/>
  <c r="AE22" i="16"/>
  <c r="AD22" i="16"/>
  <c r="AC22" i="16"/>
  <c r="AB22" i="16"/>
  <c r="AA22" i="16"/>
  <c r="Z22" i="16"/>
  <c r="Y22" i="16"/>
  <c r="X22" i="16"/>
  <c r="W22" i="16"/>
  <c r="V22" i="16"/>
  <c r="U22" i="16"/>
  <c r="T22" i="16"/>
  <c r="S22" i="16"/>
  <c r="R22" i="16"/>
  <c r="Q22" i="16"/>
  <c r="P22" i="16"/>
  <c r="O22" i="16"/>
  <c r="N22" i="16"/>
  <c r="M22" i="16"/>
  <c r="L22" i="16"/>
  <c r="K22" i="16"/>
  <c r="J22" i="16"/>
  <c r="I22" i="16"/>
  <c r="H22" i="16"/>
  <c r="AE21" i="16"/>
  <c r="AD21" i="16"/>
  <c r="AC21" i="16"/>
  <c r="AB21" i="16"/>
  <c r="AA21" i="16"/>
  <c r="Z21" i="16"/>
  <c r="Y21" i="16"/>
  <c r="X21" i="16"/>
  <c r="W21" i="16"/>
  <c r="V21" i="16"/>
  <c r="U21" i="16"/>
  <c r="T21" i="16"/>
  <c r="S21" i="16"/>
  <c r="R21" i="16"/>
  <c r="Q21" i="16"/>
  <c r="P21" i="16"/>
  <c r="O21" i="16"/>
  <c r="N21" i="16"/>
  <c r="M21" i="16"/>
  <c r="L21" i="16"/>
  <c r="K21" i="16"/>
  <c r="J21" i="16"/>
  <c r="I21" i="16"/>
  <c r="H21" i="16"/>
  <c r="AE20" i="16"/>
  <c r="AD20" i="16"/>
  <c r="AC20" i="16"/>
  <c r="AB20" i="16"/>
  <c r="AA20" i="16"/>
  <c r="Z20" i="16"/>
  <c r="Y20" i="16"/>
  <c r="X20" i="16"/>
  <c r="W20" i="16"/>
  <c r="V20" i="16"/>
  <c r="U20" i="16"/>
  <c r="T20" i="16"/>
  <c r="S20" i="16"/>
  <c r="R20" i="16"/>
  <c r="Q20" i="16"/>
  <c r="P20" i="16"/>
  <c r="O20" i="16"/>
  <c r="N20" i="16"/>
  <c r="M20" i="16"/>
  <c r="L20" i="16"/>
  <c r="K20" i="16"/>
  <c r="J20" i="16"/>
  <c r="I20" i="16"/>
  <c r="H20" i="16"/>
  <c r="E17" i="16"/>
  <c r="B17" i="16"/>
  <c r="B24" i="16" s="1"/>
  <c r="E16" i="16"/>
  <c r="D16" i="16" s="1"/>
  <c r="D23" i="16" s="1"/>
  <c r="B16" i="16"/>
  <c r="B23" i="16" s="1"/>
  <c r="E15" i="16"/>
  <c r="E22" i="16" s="1"/>
  <c r="B15" i="16"/>
  <c r="B22" i="16" s="1"/>
  <c r="E14" i="16"/>
  <c r="D14" i="16" s="1"/>
  <c r="D21" i="16" s="1"/>
  <c r="B14" i="16"/>
  <c r="B21" i="16" s="1"/>
  <c r="E13" i="16"/>
  <c r="D13" i="16" s="1"/>
  <c r="B13" i="16"/>
  <c r="B20" i="16" s="1"/>
  <c r="AE12" i="16"/>
  <c r="AE18" i="16" s="1"/>
  <c r="AE19" i="16" s="1"/>
  <c r="AD12" i="16"/>
  <c r="AD18" i="16" s="1"/>
  <c r="AD19" i="16" s="1"/>
  <c r="AC12" i="16"/>
  <c r="AC18" i="16" s="1"/>
  <c r="AC19" i="16" s="1"/>
  <c r="AB12" i="16"/>
  <c r="AB18" i="16" s="1"/>
  <c r="AB19" i="16" s="1"/>
  <c r="AA12" i="16"/>
  <c r="AA18" i="16" s="1"/>
  <c r="AA19" i="16" s="1"/>
  <c r="Z12" i="16"/>
  <c r="Z18" i="16" s="1"/>
  <c r="Z19" i="16" s="1"/>
  <c r="Y12" i="16"/>
  <c r="Y18" i="16" s="1"/>
  <c r="Y19" i="16" s="1"/>
  <c r="X12" i="16"/>
  <c r="X18" i="16" s="1"/>
  <c r="X19" i="16" s="1"/>
  <c r="W12" i="16"/>
  <c r="W18" i="16" s="1"/>
  <c r="W19" i="16" s="1"/>
  <c r="V12" i="16"/>
  <c r="V18" i="16" s="1"/>
  <c r="V19" i="16" s="1"/>
  <c r="U12" i="16"/>
  <c r="U18" i="16" s="1"/>
  <c r="U19" i="16" s="1"/>
  <c r="T12" i="16"/>
  <c r="T18" i="16" s="1"/>
  <c r="T19" i="16" s="1"/>
  <c r="S12" i="16"/>
  <c r="S18" i="16" s="1"/>
  <c r="S19" i="16" s="1"/>
  <c r="R12" i="16"/>
  <c r="R18" i="16" s="1"/>
  <c r="R19" i="16" s="1"/>
  <c r="Q12" i="16"/>
  <c r="Q18" i="16" s="1"/>
  <c r="Q19" i="16" s="1"/>
  <c r="P12" i="16"/>
  <c r="P18" i="16" s="1"/>
  <c r="P19" i="16" s="1"/>
  <c r="O12" i="16"/>
  <c r="O18" i="16" s="1"/>
  <c r="O19" i="16" s="1"/>
  <c r="N12" i="16"/>
  <c r="N18" i="16" s="1"/>
  <c r="N19" i="16" s="1"/>
  <c r="M12" i="16"/>
  <c r="M18" i="16" s="1"/>
  <c r="M19" i="16" s="1"/>
  <c r="L12" i="16"/>
  <c r="L18" i="16" s="1"/>
  <c r="L19" i="16" s="1"/>
  <c r="K12" i="16"/>
  <c r="K18" i="16" s="1"/>
  <c r="K19" i="16" s="1"/>
  <c r="J12" i="16"/>
  <c r="J18" i="16" s="1"/>
  <c r="J19" i="16" s="1"/>
  <c r="I12" i="16"/>
  <c r="I18" i="16" s="1"/>
  <c r="I19" i="16" s="1"/>
  <c r="H12" i="16"/>
  <c r="H18" i="16" s="1"/>
  <c r="H19" i="16" s="1"/>
  <c r="E12" i="16"/>
  <c r="F12" i="16" s="1"/>
  <c r="C12" i="16"/>
  <c r="C18" i="16" s="1"/>
  <c r="B12" i="16"/>
  <c r="B18" i="16" s="1"/>
  <c r="B19" i="16" s="1"/>
  <c r="AE11" i="16"/>
  <c r="AD11" i="16"/>
  <c r="AC11" i="16"/>
  <c r="AB11" i="16"/>
  <c r="AA11" i="16"/>
  <c r="Z11" i="16"/>
  <c r="Y11" i="16"/>
  <c r="X11" i="16"/>
  <c r="W11" i="16"/>
  <c r="V11" i="16"/>
  <c r="U11" i="16"/>
  <c r="T11" i="16"/>
  <c r="S11" i="16"/>
  <c r="R11" i="16"/>
  <c r="Q11" i="16"/>
  <c r="P11" i="16"/>
  <c r="O11" i="16"/>
  <c r="N11" i="16"/>
  <c r="M11" i="16"/>
  <c r="L11" i="16"/>
  <c r="J11" i="16"/>
  <c r="I11" i="16"/>
  <c r="H11" i="16"/>
  <c r="B11" i="16"/>
  <c r="K138" i="16" l="1"/>
  <c r="E75" i="16"/>
  <c r="F75" i="16" s="1"/>
  <c r="E11" i="16"/>
  <c r="F11" i="16" s="1"/>
  <c r="K11" i="16"/>
  <c r="C142" i="16"/>
  <c r="C144" i="16"/>
  <c r="C68" i="16"/>
  <c r="C138" i="16" s="1"/>
  <c r="C11" i="16"/>
  <c r="F22" i="16"/>
  <c r="G22" i="16"/>
  <c r="G11" i="16"/>
  <c r="G12" i="16"/>
  <c r="G15" i="16"/>
  <c r="D17" i="16"/>
  <c r="D24" i="16" s="1"/>
  <c r="E24" i="16"/>
  <c r="E18" i="16"/>
  <c r="E20" i="16"/>
  <c r="E21" i="16"/>
  <c r="B151" i="16"/>
  <c r="B139" i="16"/>
  <c r="H153" i="16"/>
  <c r="B140" i="16"/>
  <c r="D20" i="16"/>
  <c r="F15" i="16"/>
  <c r="D15" i="16"/>
  <c r="D22" i="16" s="1"/>
  <c r="E23" i="16"/>
  <c r="H151" i="16"/>
  <c r="H139" i="16"/>
  <c r="J151" i="16"/>
  <c r="J139" i="16"/>
  <c r="L151" i="16"/>
  <c r="L139" i="16"/>
  <c r="N151" i="16"/>
  <c r="N139" i="16"/>
  <c r="P151" i="16"/>
  <c r="P139" i="16"/>
  <c r="R151" i="16"/>
  <c r="R139" i="16"/>
  <c r="T151" i="16"/>
  <c r="T139" i="16"/>
  <c r="V151" i="16"/>
  <c r="V139" i="16"/>
  <c r="X151" i="16"/>
  <c r="X139" i="16"/>
  <c r="Z151" i="16"/>
  <c r="Z139" i="16"/>
  <c r="AB151" i="16"/>
  <c r="AB139" i="16"/>
  <c r="AD151" i="16"/>
  <c r="AD139" i="16"/>
  <c r="D35" i="16"/>
  <c r="D84" i="16"/>
  <c r="D77" i="16" s="1"/>
  <c r="G33" i="16"/>
  <c r="I151" i="16"/>
  <c r="I139" i="16"/>
  <c r="K151" i="16"/>
  <c r="K139" i="16"/>
  <c r="M151" i="16"/>
  <c r="M139" i="16"/>
  <c r="O151" i="16"/>
  <c r="O139" i="16"/>
  <c r="Q151" i="16"/>
  <c r="Q139" i="16"/>
  <c r="S151" i="16"/>
  <c r="S139" i="16"/>
  <c r="U151" i="16"/>
  <c r="U139" i="16"/>
  <c r="W151" i="16"/>
  <c r="W139" i="16"/>
  <c r="Y151" i="16"/>
  <c r="Y139" i="16"/>
  <c r="AA151" i="16"/>
  <c r="AA139" i="16"/>
  <c r="AC151" i="16"/>
  <c r="AC139" i="16"/>
  <c r="AE151" i="16"/>
  <c r="AE139" i="16"/>
  <c r="C153" i="16"/>
  <c r="E153" i="16"/>
  <c r="I153" i="16"/>
  <c r="K153" i="16"/>
  <c r="M153" i="16"/>
  <c r="O153" i="16"/>
  <c r="Q153" i="16"/>
  <c r="S153" i="16"/>
  <c r="U153" i="16"/>
  <c r="W153" i="16"/>
  <c r="Y153" i="16"/>
  <c r="AA153" i="16"/>
  <c r="AC153" i="16"/>
  <c r="AE153" i="16"/>
  <c r="C154" i="16"/>
  <c r="E154" i="16"/>
  <c r="G141" i="16"/>
  <c r="I154" i="16"/>
  <c r="K154" i="16"/>
  <c r="M154" i="16"/>
  <c r="O154" i="16"/>
  <c r="Q154" i="16"/>
  <c r="S154" i="16"/>
  <c r="U154" i="16"/>
  <c r="W154" i="16"/>
  <c r="Y154" i="16"/>
  <c r="AA154" i="16"/>
  <c r="AC154" i="16"/>
  <c r="AE154" i="16"/>
  <c r="C155" i="16"/>
  <c r="E155" i="16"/>
  <c r="G142" i="16"/>
  <c r="G37" i="16"/>
  <c r="I155" i="16"/>
  <c r="K155" i="16"/>
  <c r="M155" i="16"/>
  <c r="O155" i="16"/>
  <c r="Q155" i="16"/>
  <c r="S155" i="16"/>
  <c r="U155" i="16"/>
  <c r="W155" i="16"/>
  <c r="Y155" i="16"/>
  <c r="AA155" i="16"/>
  <c r="AC155" i="16"/>
  <c r="AE155" i="16"/>
  <c r="C156" i="16"/>
  <c r="E156" i="16"/>
  <c r="G143" i="16"/>
  <c r="I156" i="16"/>
  <c r="K156" i="16"/>
  <c r="M156" i="16"/>
  <c r="O156" i="16"/>
  <c r="Q156" i="16"/>
  <c r="S156" i="16"/>
  <c r="U156" i="16"/>
  <c r="W156" i="16"/>
  <c r="Y156" i="16"/>
  <c r="AA156" i="16"/>
  <c r="AC156" i="16"/>
  <c r="AE156" i="16"/>
  <c r="C157" i="16"/>
  <c r="E157" i="16"/>
  <c r="I157" i="16"/>
  <c r="K157" i="16"/>
  <c r="M157" i="16"/>
  <c r="O157" i="16"/>
  <c r="Q157" i="16"/>
  <c r="S157" i="16"/>
  <c r="U157" i="16"/>
  <c r="W157" i="16"/>
  <c r="Y157" i="16"/>
  <c r="AA157" i="16"/>
  <c r="AC157" i="16"/>
  <c r="AE157" i="16"/>
  <c r="G43" i="16"/>
  <c r="G44" i="16"/>
  <c r="G45" i="16"/>
  <c r="G47" i="16"/>
  <c r="G51" i="16"/>
  <c r="G54" i="16"/>
  <c r="G58" i="16"/>
  <c r="G61" i="16"/>
  <c r="G65" i="16"/>
  <c r="G68" i="16"/>
  <c r="C179" i="16"/>
  <c r="C178" i="16" s="1"/>
  <c r="C158" i="16"/>
  <c r="E179" i="16"/>
  <c r="E158" i="16"/>
  <c r="F162" i="16"/>
  <c r="E181" i="16"/>
  <c r="G162" i="16"/>
  <c r="G72" i="16"/>
  <c r="G75" i="16"/>
  <c r="G79" i="16"/>
  <c r="G82" i="16"/>
  <c r="G86" i="16"/>
  <c r="G89" i="16"/>
  <c r="G93" i="16"/>
  <c r="G96" i="16"/>
  <c r="G100" i="16"/>
  <c r="G107" i="16"/>
  <c r="G110" i="16"/>
  <c r="G114" i="16"/>
  <c r="G117" i="16"/>
  <c r="G121" i="16"/>
  <c r="G124" i="16"/>
  <c r="G128" i="16"/>
  <c r="G131" i="16"/>
  <c r="F33" i="16"/>
  <c r="V153" i="16"/>
  <c r="X153" i="16"/>
  <c r="Z153" i="16"/>
  <c r="AB153" i="16"/>
  <c r="AD153" i="16"/>
  <c r="B141" i="16"/>
  <c r="F141" i="16" s="1"/>
  <c r="H154" i="16"/>
  <c r="J154" i="16"/>
  <c r="L154" i="16"/>
  <c r="N154" i="16"/>
  <c r="P154" i="16"/>
  <c r="R154" i="16"/>
  <c r="T154" i="16"/>
  <c r="V154" i="16"/>
  <c r="X154" i="16"/>
  <c r="Z154" i="16"/>
  <c r="AB154" i="16"/>
  <c r="AD154" i="16"/>
  <c r="F37" i="16"/>
  <c r="H155" i="16"/>
  <c r="B142" i="16"/>
  <c r="F142" i="16" s="1"/>
  <c r="J155" i="16"/>
  <c r="L155" i="16"/>
  <c r="N155" i="16"/>
  <c r="P155" i="16"/>
  <c r="R155" i="16"/>
  <c r="T155" i="16"/>
  <c r="V155" i="16"/>
  <c r="X155" i="16"/>
  <c r="Z155" i="16"/>
  <c r="AB155" i="16"/>
  <c r="AD155" i="16"/>
  <c r="B143" i="16"/>
  <c r="F143" i="16" s="1"/>
  <c r="H156" i="16"/>
  <c r="J156" i="16"/>
  <c r="L156" i="16"/>
  <c r="N156" i="16"/>
  <c r="P156" i="16"/>
  <c r="R156" i="16"/>
  <c r="T156" i="16"/>
  <c r="V156" i="16"/>
  <c r="X156" i="16"/>
  <c r="Z156" i="16"/>
  <c r="AB156" i="16"/>
  <c r="AD156" i="16"/>
  <c r="H157" i="16"/>
  <c r="B144" i="16"/>
  <c r="J157" i="16"/>
  <c r="L157" i="16"/>
  <c r="N157" i="16"/>
  <c r="P157" i="16"/>
  <c r="R157" i="16"/>
  <c r="T157" i="16"/>
  <c r="V157" i="16"/>
  <c r="X157" i="16"/>
  <c r="Z157" i="16"/>
  <c r="AB157" i="16"/>
  <c r="AD157" i="16"/>
  <c r="D43" i="16"/>
  <c r="D36" i="16" s="1"/>
  <c r="D141" i="16" s="1"/>
  <c r="D154" i="16" s="1"/>
  <c r="D44" i="16"/>
  <c r="D45" i="16"/>
  <c r="D38" i="16" s="1"/>
  <c r="D51" i="16"/>
  <c r="D47" i="16" s="1"/>
  <c r="D58" i="16"/>
  <c r="D54" i="16" s="1"/>
  <c r="D65" i="16"/>
  <c r="D61" i="16" s="1"/>
  <c r="B179" i="16"/>
  <c r="B178" i="16" s="1"/>
  <c r="B158" i="16"/>
  <c r="D70" i="16"/>
  <c r="D71" i="16"/>
  <c r="D161" i="16" s="1"/>
  <c r="D180" i="16" s="1"/>
  <c r="D72" i="16"/>
  <c r="D162" i="16" s="1"/>
  <c r="D181" i="16" s="1"/>
  <c r="F72" i="16"/>
  <c r="D73" i="16"/>
  <c r="D163" i="16" s="1"/>
  <c r="D182" i="16" s="1"/>
  <c r="D74" i="16"/>
  <c r="D164" i="16" s="1"/>
  <c r="D183" i="16" s="1"/>
  <c r="D96" i="16"/>
  <c r="D107" i="16"/>
  <c r="D103" i="16" s="1"/>
  <c r="D114" i="16"/>
  <c r="D110" i="16" s="1"/>
  <c r="D121" i="16"/>
  <c r="D117" i="16" s="1"/>
  <c r="D128" i="16"/>
  <c r="D124" i="16" s="1"/>
  <c r="D86" i="16" l="1"/>
  <c r="E138" i="16"/>
  <c r="G138" i="16" s="1"/>
  <c r="C139" i="16"/>
  <c r="C151" i="16"/>
  <c r="D37" i="16"/>
  <c r="B157" i="16"/>
  <c r="B156" i="16"/>
  <c r="F156" i="16" s="1"/>
  <c r="B155" i="16"/>
  <c r="E178" i="16"/>
  <c r="G155" i="16"/>
  <c r="F155" i="16"/>
  <c r="G154" i="16"/>
  <c r="F154" i="16"/>
  <c r="D89" i="16"/>
  <c r="D144" i="16"/>
  <c r="D157" i="16" s="1"/>
  <c r="D40" i="16"/>
  <c r="D12" i="16"/>
  <c r="F18" i="16"/>
  <c r="E19" i="16"/>
  <c r="G18" i="16"/>
  <c r="D82" i="16"/>
  <c r="D79" i="16"/>
  <c r="D75" i="16" s="1"/>
  <c r="D160" i="16"/>
  <c r="D68" i="16"/>
  <c r="D143" i="16"/>
  <c r="D156" i="16" s="1"/>
  <c r="B154" i="16"/>
  <c r="F181" i="16"/>
  <c r="G181" i="16"/>
  <c r="F158" i="16"/>
  <c r="G158" i="16"/>
  <c r="G156" i="16"/>
  <c r="D140" i="16"/>
  <c r="D153" i="16" s="1"/>
  <c r="B153" i="16"/>
  <c r="D142" i="16" l="1"/>
  <c r="D155" i="16" s="1"/>
  <c r="E151" i="16"/>
  <c r="F151" i="16" s="1"/>
  <c r="F138" i="16"/>
  <c r="E139" i="16"/>
  <c r="D179" i="16"/>
  <c r="D178" i="16" s="1"/>
  <c r="D158" i="16"/>
  <c r="F19" i="16"/>
  <c r="G19" i="16"/>
  <c r="D18" i="16"/>
  <c r="D19" i="16" s="1"/>
  <c r="D11" i="16"/>
  <c r="F178" i="16"/>
  <c r="G178" i="16"/>
  <c r="D33" i="16"/>
  <c r="D138" i="16" s="1"/>
  <c r="G151" i="16" l="1"/>
  <c r="F139" i="16"/>
  <c r="G139" i="16"/>
  <c r="D151" i="16"/>
  <c r="D139" i="16"/>
  <c r="H54" i="2" l="1"/>
  <c r="H74" i="2"/>
  <c r="H65" i="2"/>
  <c r="I103" i="2" l="1"/>
  <c r="J103" i="2"/>
  <c r="K103" i="2"/>
  <c r="L103" i="2"/>
  <c r="H103" i="2"/>
  <c r="E103" i="2" l="1"/>
  <c r="I82" i="2" l="1"/>
  <c r="J82" i="2"/>
  <c r="K82" i="2"/>
  <c r="L82" i="2"/>
  <c r="H82" i="2"/>
  <c r="E82" i="2"/>
  <c r="E92" i="2"/>
  <c r="E91" i="2" l="1"/>
  <c r="E90" i="2"/>
  <c r="E89" i="2"/>
  <c r="E87" i="2"/>
  <c r="E86" i="2"/>
  <c r="E85" i="2"/>
  <c r="E79" i="2"/>
  <c r="E78" i="2"/>
  <c r="E77" i="2"/>
  <c r="E75" i="2"/>
  <c r="E74" i="2"/>
  <c r="E73" i="2"/>
  <c r="E72" i="2"/>
  <c r="E71" i="2"/>
  <c r="E70" i="2"/>
  <c r="E69" i="2"/>
  <c r="E68"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9" i="2"/>
  <c r="I109" i="2"/>
  <c r="J109" i="2"/>
  <c r="K109" i="2"/>
  <c r="L109" i="2"/>
  <c r="H109" i="2"/>
  <c r="E109" i="2" s="1"/>
  <c r="I15" i="2"/>
  <c r="I96" i="2" s="1"/>
  <c r="I100" i="2" s="1"/>
  <c r="J15" i="2"/>
  <c r="J96" i="2" s="1"/>
  <c r="J100" i="2" s="1"/>
  <c r="K15" i="2"/>
  <c r="K96" i="2" s="1"/>
  <c r="K100" i="2" s="1"/>
  <c r="L15" i="2"/>
  <c r="L96" i="2" s="1"/>
  <c r="L100" i="2" s="1"/>
  <c r="H15" i="2"/>
  <c r="H96" i="2" s="1"/>
  <c r="H100" i="2" s="1"/>
  <c r="E100" i="2" s="1"/>
  <c r="E15" i="2" l="1"/>
  <c r="E96" i="2"/>
  <c r="H88" i="2"/>
  <c r="E88" i="2" s="1"/>
  <c r="L84" i="2"/>
  <c r="K84" i="2"/>
  <c r="J84" i="2"/>
  <c r="I84" i="2"/>
  <c r="I83" i="2" s="1"/>
  <c r="J83" i="2"/>
  <c r="K83" i="2"/>
  <c r="L83" i="2"/>
  <c r="H83" i="2"/>
  <c r="E83" i="2" s="1"/>
  <c r="H84" i="2"/>
  <c r="E84" i="2" s="1"/>
  <c r="K10" i="2" l="1"/>
  <c r="L10" i="2"/>
  <c r="K17" i="2"/>
  <c r="K14" i="2" s="1"/>
  <c r="L17" i="2"/>
  <c r="L14" i="2" s="1"/>
  <c r="K18" i="2"/>
  <c r="K13" i="2" s="1"/>
  <c r="L18" i="2"/>
  <c r="L13" i="2" s="1"/>
  <c r="K67" i="2"/>
  <c r="L67" i="2"/>
  <c r="K76" i="2"/>
  <c r="L76" i="2"/>
  <c r="K81" i="2"/>
  <c r="K80" i="2" s="1"/>
  <c r="L81" i="2"/>
  <c r="L80" i="2" s="1"/>
  <c r="K102" i="2"/>
  <c r="K101" i="2" s="1"/>
  <c r="L102" i="2"/>
  <c r="L101" i="2" s="1"/>
  <c r="K105" i="2"/>
  <c r="K104" i="2" s="1"/>
  <c r="L105" i="2"/>
  <c r="L104" i="2" s="1"/>
  <c r="K107" i="2"/>
  <c r="L107" i="2"/>
  <c r="L12" i="2" l="1"/>
  <c r="L94" i="2"/>
  <c r="L95" i="2"/>
  <c r="L99" i="2" s="1"/>
  <c r="L108" i="2"/>
  <c r="L106" i="2" s="1"/>
  <c r="K12" i="2"/>
  <c r="K94" i="2"/>
  <c r="K95" i="2"/>
  <c r="K99" i="2" s="1"/>
  <c r="K108" i="2"/>
  <c r="K106" i="2" s="1"/>
  <c r="L16" i="2"/>
  <c r="K16" i="2"/>
  <c r="K93" i="2" l="1"/>
  <c r="K98" i="2"/>
  <c r="K97" i="2" s="1"/>
  <c r="L93" i="2"/>
  <c r="L98" i="2"/>
  <c r="L97" i="2" s="1"/>
  <c r="J67" i="2" l="1"/>
  <c r="J17" i="2"/>
  <c r="J18" i="2"/>
  <c r="H76" i="2"/>
  <c r="J16" i="2" l="1"/>
  <c r="J107" i="2"/>
  <c r="G81" i="2"/>
  <c r="H81" i="2"/>
  <c r="I81" i="2"/>
  <c r="I80" i="2" s="1"/>
  <c r="J81" i="2"/>
  <c r="J80" i="2" s="1"/>
  <c r="F81" i="2"/>
  <c r="J13" i="2"/>
  <c r="J14" i="2"/>
  <c r="J108" i="2" s="1"/>
  <c r="I76" i="2"/>
  <c r="E76" i="2" s="1"/>
  <c r="J76" i="2"/>
  <c r="E81" i="2" l="1"/>
  <c r="H80" i="2"/>
  <c r="E80" i="2" s="1"/>
  <c r="J106" i="2"/>
  <c r="J94" i="2"/>
  <c r="J95" i="2" l="1"/>
  <c r="J99" i="2" s="1"/>
  <c r="J102" i="2"/>
  <c r="J101" i="2" s="1"/>
  <c r="J10" i="2"/>
  <c r="J105" i="2" s="1"/>
  <c r="J104" i="2" s="1"/>
  <c r="J12" i="2" l="1"/>
  <c r="J93" i="2"/>
  <c r="J98" i="2"/>
  <c r="H67" i="2"/>
  <c r="E67" i="2" s="1"/>
  <c r="I67" i="2"/>
  <c r="J97" i="2" l="1"/>
  <c r="G15" i="2" l="1"/>
  <c r="H18" i="2" l="1"/>
  <c r="H17" i="2"/>
  <c r="H14" i="2" l="1"/>
  <c r="H13" i="2"/>
  <c r="H107" i="2"/>
  <c r="J10" i="3"/>
  <c r="K67" i="3"/>
  <c r="K66" i="3"/>
  <c r="K65" i="3"/>
  <c r="K64" i="3"/>
  <c r="K62" i="3"/>
  <c r="K61" i="3"/>
  <c r="K57" i="3"/>
  <c r="K9" i="3"/>
  <c r="J15" i="3"/>
  <c r="J75" i="3" s="1"/>
  <c r="J14" i="3"/>
  <c r="J13" i="3"/>
  <c r="J12" i="3" s="1"/>
  <c r="J63" i="3"/>
  <c r="J71" i="3"/>
  <c r="J70" i="3"/>
  <c r="J74" i="3" s="1"/>
  <c r="J69" i="3"/>
  <c r="J68" i="3" s="1"/>
  <c r="H94" i="2" l="1"/>
  <c r="J73" i="3"/>
  <c r="J72" i="3" s="1"/>
  <c r="J16" i="3"/>
  <c r="E67" i="3"/>
  <c r="E66" i="3"/>
  <c r="E65" i="3"/>
  <c r="E64" i="3"/>
  <c r="I63" i="3"/>
  <c r="H63" i="3"/>
  <c r="G63" i="3"/>
  <c r="K63" i="3" s="1"/>
  <c r="F63" i="3"/>
  <c r="E63" i="3" s="1"/>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I18" i="3"/>
  <c r="H18" i="3"/>
  <c r="G18" i="3"/>
  <c r="K18" i="3" s="1"/>
  <c r="F18" i="3"/>
  <c r="I17" i="3"/>
  <c r="H17" i="3"/>
  <c r="G17" i="3"/>
  <c r="K17" i="3" s="1"/>
  <c r="F17" i="3"/>
  <c r="E17" i="3" s="1"/>
  <c r="I16" i="3"/>
  <c r="H16" i="3"/>
  <c r="G16" i="3"/>
  <c r="K16" i="3" s="1"/>
  <c r="F16" i="3"/>
  <c r="I15" i="3"/>
  <c r="I75" i="3" s="1"/>
  <c r="H15" i="3"/>
  <c r="G15" i="3"/>
  <c r="F15" i="3"/>
  <c r="I14" i="3"/>
  <c r="H14" i="3"/>
  <c r="G14" i="3"/>
  <c r="K14" i="3" s="1"/>
  <c r="F14" i="3"/>
  <c r="I13" i="3"/>
  <c r="H13" i="3"/>
  <c r="G13" i="3"/>
  <c r="K13" i="3" s="1"/>
  <c r="F13" i="3"/>
  <c r="I12" i="3"/>
  <c r="H12" i="3"/>
  <c r="G12" i="3"/>
  <c r="K12" i="3" s="1"/>
  <c r="F12" i="3"/>
  <c r="I10" i="3"/>
  <c r="H10" i="3"/>
  <c r="G10" i="3"/>
  <c r="K10" i="3" s="1"/>
  <c r="F10" i="3"/>
  <c r="E9" i="3"/>
  <c r="E14" i="3" l="1"/>
  <c r="E16" i="3"/>
  <c r="E12" i="3"/>
  <c r="E13" i="3"/>
  <c r="G75" i="3"/>
  <c r="K75" i="3" s="1"/>
  <c r="K15" i="3"/>
  <c r="E10" i="3"/>
  <c r="E15" i="3"/>
  <c r="F69" i="3"/>
  <c r="H69" i="3"/>
  <c r="G69" i="3"/>
  <c r="K69" i="3" s="1"/>
  <c r="I69" i="3"/>
  <c r="G73" i="3"/>
  <c r="K73" i="3" s="1"/>
  <c r="I73" i="3"/>
  <c r="F73" i="3"/>
  <c r="H73" i="3"/>
  <c r="E18" i="3"/>
  <c r="G70" i="3"/>
  <c r="K70" i="3" s="1"/>
  <c r="I70" i="3"/>
  <c r="I74" i="3" s="1"/>
  <c r="F71" i="3"/>
  <c r="H71" i="3"/>
  <c r="F75" i="3"/>
  <c r="H75" i="3"/>
  <c r="E75" i="3" s="1"/>
  <c r="F70" i="3"/>
  <c r="F74" i="3" s="1"/>
  <c r="H70" i="3"/>
  <c r="H74" i="3" s="1"/>
  <c r="G71" i="3"/>
  <c r="K71" i="3" s="1"/>
  <c r="I71" i="3"/>
  <c r="E69" i="3" l="1"/>
  <c r="G68" i="3"/>
  <c r="K68" i="3" s="1"/>
  <c r="E71" i="3"/>
  <c r="H68" i="3"/>
  <c r="F68" i="3"/>
  <c r="I68" i="3"/>
  <c r="E73" i="3"/>
  <c r="G74" i="3"/>
  <c r="E70" i="3"/>
  <c r="H72" i="3"/>
  <c r="F72" i="3"/>
  <c r="I72" i="3"/>
  <c r="G17" i="2"/>
  <c r="G14" i="2" s="1"/>
  <c r="I17" i="2"/>
  <c r="G18" i="2"/>
  <c r="I18" i="2"/>
  <c r="E18" i="2" s="1"/>
  <c r="F17" i="2"/>
  <c r="F14" i="2" s="1"/>
  <c r="F108" i="2" s="1"/>
  <c r="F18" i="2"/>
  <c r="G100" i="2"/>
  <c r="F15" i="2"/>
  <c r="I14" i="2" l="1"/>
  <c r="E17" i="2"/>
  <c r="I107" i="2"/>
  <c r="I13" i="2"/>
  <c r="G13" i="2"/>
  <c r="G94" i="2" s="1"/>
  <c r="G107" i="2"/>
  <c r="F107" i="2"/>
  <c r="F13" i="2"/>
  <c r="F94" i="2" s="1"/>
  <c r="E74" i="3"/>
  <c r="K74" i="3"/>
  <c r="E68" i="3"/>
  <c r="G72" i="3"/>
  <c r="G96" i="2"/>
  <c r="F96" i="2"/>
  <c r="F100" i="2"/>
  <c r="I94" i="2" l="1"/>
  <c r="E94" i="2" s="1"/>
  <c r="E13" i="2"/>
  <c r="E107" i="2"/>
  <c r="I108" i="2"/>
  <c r="I106" i="2" s="1"/>
  <c r="E14" i="2"/>
  <c r="E72" i="3"/>
  <c r="K72" i="3"/>
  <c r="F102" i="2"/>
  <c r="F101" i="2" s="1"/>
  <c r="F10" i="2"/>
  <c r="F105" i="2" s="1"/>
  <c r="F104" i="2" l="1"/>
  <c r="F16" i="2"/>
  <c r="F106" i="2" l="1"/>
  <c r="F12" i="2"/>
  <c r="F98" i="2"/>
  <c r="F95" i="2"/>
  <c r="F93" i="2" s="1"/>
  <c r="F99" i="2" l="1"/>
  <c r="F97" i="2" s="1"/>
  <c r="I16" i="2" l="1"/>
  <c r="G108" i="2"/>
  <c r="G106" i="2" s="1"/>
  <c r="G16" i="2"/>
  <c r="H16" i="2"/>
  <c r="E16" i="2" s="1"/>
  <c r="H108" i="2" l="1"/>
  <c r="G12" i="2"/>
  <c r="H12" i="2"/>
  <c r="I12" i="2"/>
  <c r="I102" i="2"/>
  <c r="I101" i="2" s="1"/>
  <c r="H102" i="2"/>
  <c r="G102" i="2"/>
  <c r="I10" i="2"/>
  <c r="I105" i="2" s="1"/>
  <c r="H10" i="2"/>
  <c r="G10" i="2"/>
  <c r="H101" i="2" l="1"/>
  <c r="E101" i="2" s="1"/>
  <c r="E102" i="2"/>
  <c r="H105" i="2"/>
  <c r="E105" i="2" s="1"/>
  <c r="E10" i="2"/>
  <c r="E12" i="2"/>
  <c r="H106" i="2"/>
  <c r="E106" i="2" s="1"/>
  <c r="E108" i="2"/>
  <c r="G105" i="2"/>
  <c r="G101" i="2"/>
  <c r="H104" i="2"/>
  <c r="I104" i="2"/>
  <c r="G98" i="2"/>
  <c r="I98" i="2"/>
  <c r="G104" i="2"/>
  <c r="H95" i="2"/>
  <c r="G95" i="2"/>
  <c r="G93" i="2" s="1"/>
  <c r="I95" i="2"/>
  <c r="E104" i="2" l="1"/>
  <c r="E95" i="2"/>
  <c r="H98" i="2"/>
  <c r="E98" i="2" s="1"/>
  <c r="H93" i="2"/>
  <c r="I93" i="2"/>
  <c r="I99" i="2"/>
  <c r="H99" i="2"/>
  <c r="E99" i="2" s="1"/>
  <c r="G99" i="2"/>
  <c r="G97" i="2" s="1"/>
  <c r="E93" i="2" l="1"/>
  <c r="I97" i="2"/>
  <c r="H97" i="2"/>
  <c r="E97" i="2" l="1"/>
</calcChain>
</file>

<file path=xl/sharedStrings.xml><?xml version="1.0" encoding="utf-8"?>
<sst xmlns="http://schemas.openxmlformats.org/spreadsheetml/2006/main" count="626" uniqueCount="213">
  <si>
    <t xml:space="preserve">Номер основного
мероприятия
</t>
  </si>
  <si>
    <t>Основные мероприятия муниципальной программы (связь мероприятий с показателями муниципальной программы)</t>
  </si>
  <si>
    <t>Ответственный исполнитель/   соисполнитель, учреждение, организация</t>
  </si>
  <si>
    <t>Источники финансирования</t>
  </si>
  <si>
    <t>Финансовые затраты на реализацию (тыс. руб.)</t>
  </si>
  <si>
    <t>всего</t>
  </si>
  <si>
    <t xml:space="preserve"> 2016 год</t>
  </si>
  <si>
    <t>2017 год</t>
  </si>
  <si>
    <t xml:space="preserve"> 2018 год</t>
  </si>
  <si>
    <t>Подпрограмма 1. «Автомобильный транспорт»</t>
  </si>
  <si>
    <t>1.1.</t>
  </si>
  <si>
    <t>Организация пассажирских перевозок автомобильным транспортом общего пользования по городским маршрутам (1)</t>
  </si>
  <si>
    <t>ОРЖКХ*/ МКУ «УЖКХ г.Когалыма»**</t>
  </si>
  <si>
    <t>бюджет города Когалыма</t>
  </si>
  <si>
    <t>Итого по подпрограмме 1</t>
  </si>
  <si>
    <t>Подпрограмма 2. «Дорожное хозяйство»</t>
  </si>
  <si>
    <t>2.1.</t>
  </si>
  <si>
    <t>ОРЖКХ / МУ «УКС г. Когалыма»***</t>
  </si>
  <si>
    <t>Проспект Нефтяников</t>
  </si>
  <si>
    <t>бюджет ХМАО – Югры</t>
  </si>
  <si>
    <t>улица Ноябрьская</t>
  </si>
  <si>
    <t>улица Центральная</t>
  </si>
  <si>
    <t>улица Геофизиков</t>
  </si>
  <si>
    <t>Обеспечение архитектурного освещения города Когалыма, в том числе подсветка зданий, сооружений, жилых домов</t>
  </si>
  <si>
    <t>улица Бакинская</t>
  </si>
  <si>
    <t>улица Югорская</t>
  </si>
  <si>
    <t>улица Янтарная</t>
  </si>
  <si>
    <t>улица Романтиков</t>
  </si>
  <si>
    <t>улица Олимпийская</t>
  </si>
  <si>
    <t>Повховское шоссе</t>
  </si>
  <si>
    <t>улица Сибирская</t>
  </si>
  <si>
    <t>улица Набережная</t>
  </si>
  <si>
    <t>улица Озерная</t>
  </si>
  <si>
    <t>улица Дружбы Народов</t>
  </si>
  <si>
    <t>улица Прибалтийская</t>
  </si>
  <si>
    <t>улица Объездная</t>
  </si>
  <si>
    <t>2.2.</t>
  </si>
  <si>
    <t>2.2.1.</t>
  </si>
  <si>
    <r>
      <t>ОРЖКХ/ МБУ «КСАТ»</t>
    </r>
    <r>
      <rPr>
        <vertAlign val="superscript"/>
        <sz val="13"/>
        <color theme="1"/>
        <rFont val="Times New Roman"/>
        <family val="1"/>
        <charset val="204"/>
      </rPr>
      <t>****</t>
    </r>
  </si>
  <si>
    <t>2.2.2.</t>
  </si>
  <si>
    <t>ОРЖКХ/ МКУ «УЖКХ г.Когалыма»</t>
  </si>
  <si>
    <t>2.2.3.</t>
  </si>
  <si>
    <t>Итого по подпрограмме 2</t>
  </si>
  <si>
    <t>Всего по Программе, в том числе:</t>
  </si>
  <si>
    <t>2.2.4.</t>
  </si>
  <si>
    <t>2.1.1.</t>
  </si>
  <si>
    <t>соисполнитель 1
 (МБУ «КСАТ»)</t>
  </si>
  <si>
    <t>соисполнитель 2
(МКУ «УЖКХ города Когалыма»)</t>
  </si>
  <si>
    <t>соисполнитель 3
(МУ «УКС г. Когалыма»)</t>
  </si>
  <si>
    <t>бюджет Ханты-Мансийского автономного округа – Югры (далее - бюджет ХМАО – Югры)</t>
  </si>
  <si>
    <t>в том числе по годам</t>
  </si>
  <si>
    <t>Перечень основных мероприятий, подмероприятий муниципальной программы</t>
  </si>
  <si>
    <t>2.1.2.</t>
  </si>
  <si>
    <t>Диагностика, обследование и испытание мостов города Когалыма (3)</t>
  </si>
  <si>
    <t>Обеспечение функционирования сети автомобильных дорог общего пользования местного значения (4,5,6,7,8)</t>
  </si>
  <si>
    <t>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(4)</t>
  </si>
  <si>
    <t>Техническое обслуживание электрооборудования светофорных объектов (5)</t>
  </si>
  <si>
    <r>
      <t>ОРЖКХ/ МКУ «УЖКХ»</t>
    </r>
    <r>
      <rPr>
        <vertAlign val="superscript"/>
        <sz val="13"/>
        <color theme="1"/>
        <rFont val="Times New Roman"/>
        <family val="1"/>
        <charset val="204"/>
      </rPr>
      <t>****</t>
    </r>
  </si>
  <si>
    <t>Ремонт, в том числе капитальный, автомобильных дорог общего  пользования местного значения, в том числе (2)</t>
  </si>
  <si>
    <t>улица Степана Повха</t>
  </si>
  <si>
    <t>улица Молодежная</t>
  </si>
  <si>
    <t>улица Мира</t>
  </si>
  <si>
    <t xml:space="preserve"> 2019 год</t>
  </si>
  <si>
    <t>2.1.3.</t>
  </si>
  <si>
    <t>ОРЖКХ/ МУ «УКС г. Когалыма»</t>
  </si>
  <si>
    <t xml:space="preserve"> средства ПАО «ЛУКОЙЛ»</t>
  </si>
  <si>
    <t>2.1.4.</t>
  </si>
  <si>
    <t>2.1.5.</t>
  </si>
  <si>
    <t>Лабораторные исследования асфальтобетонного покрытия</t>
  </si>
  <si>
    <t>средства публичного акционерного общества  «Нефтяная компания «ЛУКОЙЛ» (далее - средства ПАО «ЛУКОЙЛ»)</t>
  </si>
  <si>
    <t xml:space="preserve">Реконструкция участка автомобильной дороги по ул. Дружбы народов со строительством кольцевых развязок </t>
  </si>
  <si>
    <t>2.1.6.</t>
  </si>
  <si>
    <t>2.1.7.</t>
  </si>
  <si>
    <t>Строительство, реконструкция, капитальный ремонт и ремонт автомобильных дорог общего  пользования местного значения, в том числе (2,3,8,9)</t>
  </si>
  <si>
    <t>Реконструкция автомобильной дороги по улице Янтарной со строительством транспортной развязки на пересечении улиц Дружбы народов - Степана Повха - Янтарной (8)</t>
  </si>
  <si>
    <t>Капитальный ремонт моста через реку Ингу-Ягун на км 2+289 автомобильной дороги по улице Дружбы народов на территории города Когалыма (9)</t>
  </si>
  <si>
    <t>Капитальный ремонт путепровода на Повховском шоссе на территории города Когалыма (9)</t>
  </si>
  <si>
    <t>Организация обеспечения электроэнергией светофорных объектов (5)</t>
  </si>
  <si>
    <t>Установка, перенос и модернизация светофорных объектов (6,7)</t>
  </si>
  <si>
    <t>Редакция от 23.08.2016</t>
  </si>
  <si>
    <t>Откл</t>
  </si>
  <si>
    <t>Инфл.0,73</t>
  </si>
  <si>
    <t>ОБ</t>
  </si>
  <si>
    <t>Инфл.</t>
  </si>
  <si>
    <t>2017 год на Думу</t>
  </si>
  <si>
    <t>Основные мероприятия муниципальной программы "Развитие транспортной системы города Когалыма"</t>
  </si>
  <si>
    <t>Финансовые затраты на реализацию 
(тыс. руб.)</t>
  </si>
  <si>
    <t>2.2.5.</t>
  </si>
  <si>
    <t>Изготовление информационных табличек с наименованием остановочных пунктов общественного транспорта для размещения на остановочных павильонах города Когалыма</t>
  </si>
  <si>
    <t>Объездная автодорога от ул.Ленинградская до ул. Мира</t>
  </si>
  <si>
    <t>2.1.8.</t>
  </si>
  <si>
    <t>2.1.9.</t>
  </si>
  <si>
    <t>2.1.10.</t>
  </si>
  <si>
    <t>2.1.11.</t>
  </si>
  <si>
    <t>2.1.12.</t>
  </si>
  <si>
    <t>2.2.6.</t>
  </si>
  <si>
    <t xml:space="preserve"> 2020 год</t>
  </si>
  <si>
    <t>Мост через реку Ингуягун на км 0+756 автомобильной дороги проспект Нефтяников в городе Когалыме</t>
  </si>
  <si>
    <t xml:space="preserve">Проведение проверки достоверности определения сметной стоимости </t>
  </si>
  <si>
    <t>Диагностика, обследование и испытание мостов города Когалыма</t>
  </si>
  <si>
    <t>Реконструкция автомобильной дороги по улице Янтарной со строительством транспортной развязки на пересечении улиц Дружбы народов - Степана Повха - Янтарной</t>
  </si>
  <si>
    <t>Ремонт объекта "Путепровод на км 0+468 автодороги Повховское шоссе в городе Когалыме</t>
  </si>
  <si>
    <t xml:space="preserve">Реконструкция автомобильных дорог по улице Комсомольская и улице Лесная со строительством транспортной развязки </t>
  </si>
  <si>
    <t xml:space="preserve">Реконструкция автомобильных дорог по улице Прибалтийская и улице Бакинской в месте их пересечения </t>
  </si>
  <si>
    <t xml:space="preserve">Ремонт объекта "Мост через реку Ингуягун на км 0+756 автомобильной дороги проспект Нефтяников в городе Когалыме" </t>
  </si>
  <si>
    <t xml:space="preserve">Ремонт объекта "Мост через реку Кирил-Высъягун на км 0+567 автомобильной дороги улица Южная (на ТК Милениум) в городе Когалыме" </t>
  </si>
  <si>
    <t xml:space="preserve">Строительство объекта: "Автомобильные дороги (проезды) для индивидуальной жилой застройки на территории, ограниченной улицами Береговая, Дорожников, Олимпийская, проспект Нефтяников" </t>
  </si>
  <si>
    <t>2.2..</t>
  </si>
  <si>
    <t>МКУ «УЖКХ г.Когалыма»/ МУ «УКС г. Когалыма»</t>
  </si>
  <si>
    <t>* Муниципальное казённое учреждение «Управление жилищно-коммунального хозяйства города Когалыма»</t>
  </si>
  <si>
    <t>** Муниципальное казенное учреждение «Управление капитального строительства города Когалыма»</t>
  </si>
  <si>
    <t>*** Муниципальное бюджетное учреждение «Коммунспецавтотехника»</t>
  </si>
  <si>
    <r>
      <t>МКУ «УЖКХ г.Когалыма»/ МБУ «КСАТ»</t>
    </r>
    <r>
      <rPr>
        <vertAlign val="superscript"/>
        <sz val="13"/>
        <color theme="1"/>
        <rFont val="Times New Roman"/>
        <family val="1"/>
        <charset val="204"/>
      </rPr>
      <t>***</t>
    </r>
  </si>
  <si>
    <t>МКУ «УЖКХ г.Когалыма»/ МУ «УКС г. Когалыма»**</t>
  </si>
  <si>
    <t xml:space="preserve"> 2021 год</t>
  </si>
  <si>
    <t xml:space="preserve"> 2022 год</t>
  </si>
  <si>
    <t>2.2.1.1.</t>
  </si>
  <si>
    <t>2.2.1.2.</t>
  </si>
  <si>
    <t>Выполнение муниципальной работы «Выполнение работ в области
использования автомобильных дорог»</t>
  </si>
  <si>
    <t>Приобретение специализированной техники на условиях лизинга  для выполнения муниципальной работы «Выполнение работ в области использования автомобильных дорог»</t>
  </si>
  <si>
    <t>МКУ «УЖКХ г.Когалыма»/ МБУ «КСАТ»</t>
  </si>
  <si>
    <t>средства ПАО  "ЛУКОЙЛ"</t>
  </si>
  <si>
    <t>МКУ «УЖКХ г.Когалыма»*»</t>
  </si>
  <si>
    <t>МКУ «УЖКХ г.Когалыма»</t>
  </si>
  <si>
    <t>2.2.7.</t>
  </si>
  <si>
    <t>МКУ «УЖКХ г.Когалыма»/ МБУ "КСАТ"</t>
  </si>
  <si>
    <t xml:space="preserve">
Приложение 3 к постановлению 
Администрации города Когалыма 
от "___"___________2018г.
Приложение 2
к  муниципальной программе "Развитие транспортной системы города Когалыма"
</t>
  </si>
  <si>
    <r>
      <t xml:space="preserve">Строительство сетей наружного освещения автомобильных дорог города Когалыма </t>
    </r>
    <r>
      <rPr>
        <sz val="13"/>
        <rFont val="Times New Roman"/>
        <family val="1"/>
        <charset val="204"/>
      </rPr>
      <t>(11)</t>
    </r>
  </si>
  <si>
    <t>Строительство объекта "Пешеходный мост через реку Ингуягун на км 2+289 автомобильной дороги по улице Дружбы народов в городе Когалыме (12)</t>
  </si>
  <si>
    <t>Ремонт, в том числе капитальный, автомобильных дорог общего  пользования местного значения, в том числе (2,3)</t>
  </si>
  <si>
    <t>Реконструкция, ремонт, в том числе капитальный, автомобильных дорог (8)</t>
  </si>
  <si>
    <t xml:space="preserve">Реконструкция развязки восточной (проспект Нефтяников, ул. Ноябрьская) </t>
  </si>
  <si>
    <t>Строительство, реконструкция, капитальный ремонт и ремонт автомобильных дорог общего  пользования местного значения, в том числе (2,3,8,11,12)</t>
  </si>
  <si>
    <t>Обеспечение функционирования сети автомобильных дорог общего пользования местного значения (4,5,6,7,10,13,14,15)</t>
  </si>
  <si>
    <t>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(4, 14)</t>
  </si>
  <si>
    <t>Разработка комплексной схемы организации дорожного движения на территории города Когалыма (10)</t>
  </si>
  <si>
    <t>Выполнение проектных работ на обустройство автомобильных остановок в городе Когалыме (13)</t>
  </si>
  <si>
    <t>Замена остановочных павильонов с благоустройством прилегающей территории (15)</t>
  </si>
  <si>
    <t>федеральный бюджет</t>
  </si>
  <si>
    <t>иные внебюджетные источники</t>
  </si>
  <si>
    <t>в том числе по проектам, портфелям проектов автономного округа (в том числе направленные на реализацию национальных и федеральных проектов Российской Федерации)</t>
  </si>
  <si>
    <t>Всего по муниципальной программе:</t>
  </si>
  <si>
    <t>инвестиции в объекты муниципальной собственности</t>
  </si>
  <si>
    <t>Проекты, портфели проектов города Когалыма:</t>
  </si>
  <si>
    <t>в том числе инвестиции в объекты муниципальной собственности</t>
  </si>
  <si>
    <t>Инвестиции в объекты муниципальной собственности (за исключением инвестиций в объекты муниципальной собственности по проектам, портфелям проектов города Когалыма)</t>
  </si>
  <si>
    <t>Прочие расходы</t>
  </si>
  <si>
    <t>Ответственный исполнитель муниципальной программы</t>
  </si>
  <si>
    <t>Соисполнители</t>
  </si>
  <si>
    <t>Основные мероприятия  программы</t>
  </si>
  <si>
    <t>План на
 2019 год, тыс.руб.</t>
  </si>
  <si>
    <t>в том числе</t>
  </si>
  <si>
    <t>2.1. Строительство, реконструкция, капитальный ремонт и ремонт автомобильных дорог общего  пользования местного значения (2,3,4), всего</t>
  </si>
  <si>
    <t>2.1.1. Ремонт, в том числе капитальный капитальный автомобильных дорог общего пользования местного значения (в том числе проезды) (2,3,4), всего</t>
  </si>
  <si>
    <t>2.1.2. Проведение проверки достоверности определения сметной стоимости, всего</t>
  </si>
  <si>
    <t>2.1.3. Проведение лабораторных исследований материалов, применяемых при ремонте автомобильных дорог, в том числе проведение инженерно-геодезических измерений, всего</t>
  </si>
  <si>
    <t>2.2. Строительство, реконструкция, капитальный ремонт, ремонт сетей наружного освещения автомобильных дорог общего  пользования местного значения (5), всего</t>
  </si>
  <si>
    <t>2.3. Обеспечение функционирования сети автомобильных дорог общего пользования местного значения  (6, 7, 8), всего</t>
  </si>
  <si>
    <t>2.3.1.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(6,7), всего</t>
  </si>
  <si>
    <t>2.3.1.1. Выполнение муниципальной работы «Выполнение работ в области
использования автомобильных дорог», всего</t>
  </si>
  <si>
    <t>2.3.1.2. Приобретение специализированной техники для выполнения муниципальной работы «Выполнение работ в области использования автомобильных дорог» (в том числе на условиях лизинга), всего</t>
  </si>
  <si>
    <t>2.3.2. Техническое обслуживание электрооборудования светофорных объектов (в том числе обеспечение электроэнергией) (8), всего</t>
  </si>
  <si>
    <t>2.3.3. Приобретение и монтаж информационных табло, всего</t>
  </si>
  <si>
    <t>январь</t>
  </si>
  <si>
    <t>план</t>
  </si>
  <si>
    <t>кассовый расход</t>
  </si>
  <si>
    <t>февраль</t>
  </si>
  <si>
    <t>март</t>
  </si>
  <si>
    <t>апрель</t>
  </si>
  <si>
    <t>май</t>
  </si>
  <si>
    <t>июнь</t>
  </si>
  <si>
    <t>июль</t>
  </si>
  <si>
    <t>август</t>
  </si>
  <si>
    <t>сентябрь</t>
  </si>
  <si>
    <t>октябрь</t>
  </si>
  <si>
    <t>ноябрь</t>
  </si>
  <si>
    <t>декабрь</t>
  </si>
  <si>
    <t>1.1. Организация пассажирских перевозок автомобильным транспортом общего пользования по городским маршрутам (1)</t>
  </si>
  <si>
    <t>в т.ч. МБ в части софинансирования</t>
  </si>
  <si>
    <t>бюджет города Когалыма (МБ)</t>
  </si>
  <si>
    <t>Директор МКУ "УЖКХ г.Когалыма"</t>
  </si>
  <si>
    <t>А.Т.Бутаев</t>
  </si>
  <si>
    <t>Исполнитель</t>
  </si>
  <si>
    <t xml:space="preserve">ведущий специалист </t>
  </si>
  <si>
    <t>МКУ "УЖКХ г.Когалыма"</t>
  </si>
  <si>
    <t>Шмытова Е.Ю.</t>
  </si>
  <si>
    <t>т.8(34667)93-792</t>
  </si>
  <si>
    <t>Задача - Организация предоставления транспортных услуг населению и организация транспортного обслуживания населения в городе Когалыме</t>
  </si>
  <si>
    <t>Задачи - Организация работ по строительству, реконструкции, капитальному ремонту и ремонту автомобильных дорог общего пользования местного значения в границах города Когалыма;                                                                                                                                                                                                                                                                                                                                                      Организация дорожной деятельности в отношении автомобильных дорог местного значения в границах города Когалыма.</t>
  </si>
  <si>
    <t>Результаты реализации и причины отклонений факта от плана</t>
  </si>
  <si>
    <t>Исполнение,%</t>
  </si>
  <si>
    <t>к текущему году</t>
  </si>
  <si>
    <t>на отчетную дату</t>
  </si>
  <si>
    <t>2.3.4. Установка рекламно-информационными конструкций на остановочных павильонах, всего</t>
  </si>
  <si>
    <t>2.3.5. Выполнение проектных работ по обустройству автобусных остановок в городе Когалыме, всего</t>
  </si>
  <si>
    <t>2.3.6. Обустройство и модернизация светофорных объектов, всего</t>
  </si>
  <si>
    <t>2.1.4. Пешеходный мост через реку Ингуягун на км 2+289 автодороги улица Дружбы Народов в городе Когалыме" ( в т.ч. разработка ПСД), всего</t>
  </si>
  <si>
    <t>На отчетную дату по данному объекту ведется исполнение следующих контрактов:
1. МК 13/12/18Т от 09.01.2019, стоимостью 32,06 тыс.руб.
2. МК 12/12/18Т от 09.01.2019, стоимостью 32,06 тыс.руб.
Услуга оказана, оплата проведена в полном объеме.</t>
  </si>
  <si>
    <t>В целях заключения МК ведется изучение рынка указанных услуг. Контракты планируются к заключению после заключения контрактов на ремонт автомобильных дорог</t>
  </si>
  <si>
    <t>На отчетную дату по данному объекту ведется исполнение следующих контрактов:
1. МК №0187300013718000040 от 04.04.2018 на выполнение работ по инженерным изысканиям и проектированию объекта на сумму 3 785,00 тыс.руб. Срок выполнения работ 15.10.2018. Работы ведутся с нарушением сроков.
2. МК №34/2018 от 17.12.2018 на выполнение проектных работ по переносу существующего газопровода в рамках выполнения проектных работ по объекту. Цена контракта 86,99 тыс.руб. Срок - 24.12.2018. Работы ведутся с нарушением сроков, предусмотренных контрактом.
3. МК №23/2018 от 02.11.2018 на оказание услуг по расчету ущерба рыбным запасам и предоставлению заключения по оценке воздействия на водные биологические ресурсы и среду их обитания при размещениипроектируемого объекта. Цена контракта 98,0 тыс.руб. Срок оказания услуг по 30.11.2018. Работы ведутся с нарушением срока.</t>
  </si>
  <si>
    <t>1. Ведется работа по подготовке аукционной документации на выполнение следующих работ:
1.1. строительство сетей освещения автомобильной дороги по ул. Геофизиков.
1.2. выполнение проектно-изыскателских работ на строительство сетей освещения автомобильных дорог г.Когалыма:
- пр.Нефтяников(от ул.Таллинская до ул. Привокзальная);
- пр.Нефтяников(от ул.Ноябрьская допутепровода);
- Повховсское шоссе (участок);
- ул. Лангепасская</t>
  </si>
  <si>
    <t>Размещение извещения о проведении процедуры определения поставщика на    поставку и монтаж информационных табло запланировано на апрель.</t>
  </si>
  <si>
    <t>Размещение извещения о проведении процедуры определения поставщика на выполнение проектных работ по обустройству автобусных остановок в городе Когалыме запланировано на апрель.</t>
  </si>
  <si>
    <t>Размещение извещения о проведении процедуры определения поставщика на обустройство и модернизацию светофорных объектов запланировано на апрель.</t>
  </si>
  <si>
    <t>тыс.рублей</t>
  </si>
  <si>
    <t>План на 28.02.2019</t>
  </si>
  <si>
    <t>Профинансировано на 28.02.2019</t>
  </si>
  <si>
    <t>Кассовый расход на  28.02.2019</t>
  </si>
  <si>
    <r>
      <rPr>
        <b/>
        <i/>
        <sz val="13"/>
        <color theme="1"/>
        <rFont val="Times New Roman"/>
        <family val="1"/>
        <charset val="204"/>
      </rPr>
      <t>1. МУ "УКС:</t>
    </r>
    <r>
      <rPr>
        <sz val="13"/>
        <color theme="1"/>
        <rFont val="Times New Roman"/>
        <family val="1"/>
        <charset val="204"/>
      </rPr>
      <t xml:space="preserve">
На отчетную дату получено положительное заключение по проверке достоверности сметной стоимости. Ведется подготовка аукционной документации.
</t>
    </r>
    <r>
      <rPr>
        <b/>
        <i/>
        <sz val="13"/>
        <color theme="1"/>
        <rFont val="Times New Roman"/>
        <family val="1"/>
        <charset val="204"/>
      </rPr>
      <t>2. МКУ "УЖКХ":</t>
    </r>
  </si>
  <si>
    <t xml:space="preserve">Оплата электроэнергии для светофорных объектов проведена по факту, на основании предоставленного счета-фактуры. Фактический тариф ниже планируемого по смете.                                                                                                               С АО "Газпром энергосбыт Тюмень" заключен договор от 29.12.2018 №ЭС-19/К/1467 на энергоснабжение для муниципальных нужд (организация освещения светофорных объектов) в 2019 году на сумму 617,645т.р. 
С АО "ЮТЭК-Когалым" заключены договоры: от 29.12.2018 №01/19  и от 31.01.2019 №02/19СО на выполнение работ по оперативно-техническому управлению, техническому обслуживанию и текущему ремонту электрооборудования светофорных объектов города Когалыма в январе и феврале 2019 года на сумму 96,85т.р. и 98,728т.р.,  соответственно.
Извещение о проведении процедуры определения поставщика на  выполнение работ по оперативно-техническому управлению, техническому обслуживанию и текущему ремонту электрооборудования светофорных объектов города Когалыма размещено 14.02.2019. Дата окончания подачи заявок 04.03.2019. Дата аукциона 11.03.2019. </t>
  </si>
  <si>
    <t>Отклонение от плана составляет  2 792,54 тыс.руб. в том числе:
1. 177,39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1,86 тыс.руб.  -неисполнение субсидии по статье начисления на оплату труда возникло в связи с оплатой страховых взносов в марте 2019.
3. 33,22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187,29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12,04  тыс. руб. - неисполнение субсидии по статье оплата услуг по содержанию имущества возникла в связи с: 1. Оплатой  счетов за вывоз ТБО в месяце, следующем за отчетным. 
6. 35,82 тыс. руб. – неисполнение субсидии по статье прочие работы, услуги возникла в связи с: 1.Оплата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будет произведена по факту выставленных счетов.3.  Оказание услуг по охране базы, так как оплата произведена по факту оказанных услуг. 
7. 3,65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1 245,09 тыс.руб.- неисполнение субсидии по статье увеличение стоимости горюче-смазочных материалов оплата будет произведена по факту оказанных услуг согласно выставленных счетов
9. 168,01 тыс. руб. – неисполнение субсидии по статье увеличение стоимости прочих оборотных запасов (материалов), в связи : 1. Приобретение соли, оплата будет  произведена по факту поставки товара.2. Оплата счетов за приобретение запасных частей  будет произведена по факту поставки товара3. Оплата за приобретение  термобумаги для российских цифровых тахографов "Штрих-М" будет произведена в марте 2019г.
10. 815,25 тыс. руб. - неисполнение по статье расходов прочие расходы в связи с оплатой налога на имущество, согласно поданной декларации, а так же уплата налогов, гос.пошлин и сборов, разного рода платежей  (разрешение на движение по автомобильным дорогам транспортных средств, осуществляющих перевозки тяжеловестных и крупногабаритных грузов) произведена согласно поданной служебной записки Алекберовой А.В.
11. 110,0 тыс.руб.  - неисполнение по статье расходов  пособий за первые три дня временной нетрудоспособности за счет средств работодателя, корректировка платежей будет произведена по факту предоставленных документов
12. 2,92 тыс.руб. неисполнение по статье расходов прочие несоциальные выплаты персоналу в натуральной форме проезд на похороны (отца) Шуматбаеву А.В.</t>
  </si>
  <si>
    <t>Отчет о ходе реализации муниципальной программы (сетевой график)
«Развитие транспортной системы города Когалыма» за февраль 2019 года
(постановление Администрации города Когалыма от 29.10.2018 №2437)</t>
  </si>
  <si>
    <r>
      <t>С ИП Гурбановым Ханлар Муршуд оглы залючены договоры на выполнение работ, связанных с осуществлением регулярных перевозок пассажиров и багажа автомобильным транспортом на автобусном маршрутах №1А, 2, 3, 4 и 7 в январе-феврале 2019 года на общую сумму 1058,76тыс.руб.                                                         Извещение о проведении процедуры определения поставщика на выполнение работ, связанных с осуществлением регулярных перевозок пассажиров и багажа автомобильным транспортом на автобусных маршрутах в 2019 году на сумму 17606,23тыс.руб.  размещено 13.02.2019. Дата окончания приема заявок 28.02.2019.</t>
    </r>
    <r>
      <rPr>
        <sz val="10"/>
        <color rgb="FFFF0000"/>
        <rFont val="Times New Roman"/>
        <family val="1"/>
        <charset val="204"/>
      </rPr>
      <t xml:space="preserve"> Аукцион состоялся 04.03.2019. По результатам которого победителем признан</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</si>
</sst>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0_р_."/>
    <numFmt numFmtId="165" formatCode="#,##0.00_р_.;[Red]#,##0.00_р_."/>
    <numFmt numFmtId="166" formatCode="_-* #,##0.00_р_._-;\-* #,##0.00_р_._-;_-* &quot;-&quot;??_р_._-;_-@_-"/>
    <numFmt numFmtId="167" formatCode="#,##0.0_ ;[Red]\-#,##0.0\ "/>
  </numFmts>
  <fonts count="20" x14ac:knownFonts="1">
    <font>
      <sz val="11"/>
      <color theme="1"/>
      <name val="Calibri"/>
      <family val="2"/>
      <charset val="204"/>
      <scheme val="minor"/>
    </font>
    <font>
      <sz val="13"/>
      <color theme="1"/>
      <name val="Times New Roman"/>
      <family val="1"/>
      <charset val="204"/>
    </font>
    <font>
      <sz val="13"/>
      <name val="Times New Roman"/>
      <family val="1"/>
      <charset val="204"/>
    </font>
    <font>
      <vertAlign val="superscript"/>
      <sz val="13"/>
      <color theme="1"/>
      <name val="Times New Roman"/>
      <family val="1"/>
      <charset val="204"/>
    </font>
    <font>
      <sz val="13"/>
      <color indexed="8"/>
      <name val="Times New Roman"/>
      <family val="1"/>
      <charset val="204"/>
    </font>
    <font>
      <sz val="13"/>
      <color rgb="FFFF0000"/>
      <name val="Times New Roman"/>
      <family val="1"/>
      <charset val="204"/>
    </font>
    <font>
      <sz val="11"/>
      <color theme="1"/>
      <name val="Calibri"/>
      <family val="2"/>
      <scheme val="minor"/>
    </font>
    <font>
      <sz val="10"/>
      <name val="Arial"/>
      <family val="2"/>
      <charset val="204"/>
    </font>
    <font>
      <sz val="11"/>
      <color theme="1"/>
      <name val="Calibri"/>
      <family val="2"/>
      <charset val="204"/>
      <scheme val="minor"/>
    </font>
    <font>
      <i/>
      <sz val="13"/>
      <color theme="1"/>
      <name val="Times New Roman"/>
      <family val="1"/>
      <charset val="204"/>
    </font>
    <font>
      <sz val="10"/>
      <name val="Arial Cyr"/>
      <charset val="204"/>
    </font>
    <font>
      <sz val="11"/>
      <color indexed="8"/>
      <name val="Calibri"/>
      <family val="2"/>
    </font>
    <font>
      <sz val="11"/>
      <color indexed="8"/>
      <name val="Calibri"/>
      <family val="2"/>
      <charset val="204"/>
    </font>
    <font>
      <b/>
      <sz val="14"/>
      <name val="Times New Roman"/>
      <family val="1"/>
      <charset val="204"/>
    </font>
    <font>
      <b/>
      <sz val="13"/>
      <color theme="1"/>
      <name val="Times New Roman"/>
      <family val="1"/>
      <charset val="204"/>
    </font>
    <font>
      <i/>
      <sz val="11"/>
      <color theme="1"/>
      <name val="Times New Roman"/>
      <family val="1"/>
      <charset val="204"/>
    </font>
    <font>
      <b/>
      <sz val="13"/>
      <color indexed="8"/>
      <name val="Times New Roman"/>
      <family val="1"/>
      <charset val="204"/>
    </font>
    <font>
      <b/>
      <i/>
      <sz val="13"/>
      <color theme="1"/>
      <name val="Times New Roman"/>
      <family val="1"/>
      <charset val="204"/>
    </font>
    <font>
      <sz val="10"/>
      <color theme="1"/>
      <name val="Times New Roman"/>
      <family val="1"/>
      <charset val="204"/>
    </font>
    <font>
      <sz val="10"/>
      <color rgb="FFFF0000"/>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9">
    <xf numFmtId="0" fontId="0" fillId="0" borderId="0"/>
    <xf numFmtId="0" fontId="6" fillId="0" borderId="0"/>
    <xf numFmtId="0" fontId="7" fillId="0" borderId="0"/>
    <xf numFmtId="0" fontId="8" fillId="0" borderId="0"/>
    <xf numFmtId="0" fontId="7" fillId="0" borderId="0"/>
    <xf numFmtId="0" fontId="7" fillId="0" borderId="0"/>
    <xf numFmtId="0" fontId="7" fillId="0" borderId="0"/>
    <xf numFmtId="0" fontId="7" fillId="0" borderId="0"/>
    <xf numFmtId="0" fontId="8" fillId="0" borderId="0"/>
    <xf numFmtId="0" fontId="10" fillId="0" borderId="0"/>
    <xf numFmtId="0" fontId="6" fillId="0" borderId="0"/>
    <xf numFmtId="9" fontId="6" fillId="0" borderId="0" applyFont="0" applyFill="0" applyBorder="0" applyAlignment="0" applyProtection="0"/>
    <xf numFmtId="165" fontId="7" fillId="0" borderId="0" applyFont="0" applyFill="0" applyBorder="0" applyAlignment="0" applyProtection="0"/>
    <xf numFmtId="166" fontId="11" fillId="0" borderId="0" applyFont="0" applyFill="0" applyBorder="0" applyAlignment="0" applyProtection="0"/>
    <xf numFmtId="166" fontId="12"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6" fillId="0" borderId="0" applyFont="0" applyFill="0" applyBorder="0" applyAlignment="0" applyProtection="0"/>
    <xf numFmtId="165" fontId="7" fillId="0" borderId="0" applyFont="0" applyFill="0" applyBorder="0" applyAlignment="0" applyProtection="0"/>
  </cellStyleXfs>
  <cellXfs count="148">
    <xf numFmtId="0" fontId="0" fillId="0" borderId="0" xfId="0"/>
    <xf numFmtId="0" fontId="1" fillId="0" borderId="0" xfId="0" applyFont="1"/>
    <xf numFmtId="0" fontId="1" fillId="0" borderId="1" xfId="0" applyFont="1" applyBorder="1" applyAlignment="1">
      <alignment horizontal="center"/>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1" xfId="0" applyNumberFormat="1"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1" fillId="0" borderId="0" xfId="0" applyFont="1" applyFill="1"/>
    <xf numFmtId="0" fontId="1" fillId="0" borderId="8" xfId="0" applyFont="1" applyBorder="1"/>
    <xf numFmtId="0" fontId="1" fillId="0" borderId="0" xfId="0" applyFont="1" applyBorder="1"/>
    <xf numFmtId="4" fontId="1" fillId="0" borderId="0" xfId="0" applyNumberFormat="1" applyFont="1" applyFill="1" applyBorder="1" applyAlignment="1">
      <alignment horizontal="center" vertical="center" wrapText="1"/>
    </xf>
    <xf numFmtId="4" fontId="5"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0" fillId="2" borderId="1" xfId="0" applyFill="1" applyBorder="1" applyAlignment="1">
      <alignment wrapText="1"/>
    </xf>
    <xf numFmtId="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 fontId="1" fillId="0" borderId="1" xfId="0" applyNumberFormat="1" applyFont="1" applyBorder="1"/>
    <xf numFmtId="4" fontId="1" fillId="0" borderId="1" xfId="0" applyNumberFormat="1" applyFont="1" applyFill="1" applyBorder="1"/>
    <xf numFmtId="4" fontId="1" fillId="2" borderId="1" xfId="0" applyNumberFormat="1" applyFont="1" applyFill="1" applyBorder="1" applyAlignment="1">
      <alignment vertical="center"/>
    </xf>
    <xf numFmtId="4" fontId="1" fillId="0" borderId="1" xfId="0" applyNumberFormat="1" applyFont="1" applyBorder="1" applyAlignment="1">
      <alignment vertical="center"/>
    </xf>
    <xf numFmtId="4" fontId="1" fillId="0" borderId="1" xfId="0" applyNumberFormat="1" applyFont="1" applyFill="1" applyBorder="1" applyAlignment="1">
      <alignment vertical="center"/>
    </xf>
    <xf numFmtId="4" fontId="2" fillId="0" borderId="1" xfId="0" applyNumberFormat="1" applyFont="1" applyBorder="1" applyAlignment="1">
      <alignment horizontal="center" vertical="center" wrapText="1"/>
    </xf>
    <xf numFmtId="4" fontId="5"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Border="1" applyAlignment="1">
      <alignment horizontal="center"/>
    </xf>
    <xf numFmtId="0" fontId="4" fillId="0" borderId="0" xfId="0" applyFont="1"/>
    <xf numFmtId="0" fontId="1" fillId="3" borderId="0" xfId="0" applyFont="1" applyFill="1"/>
    <xf numFmtId="164" fontId="1" fillId="0" borderId="1" xfId="0" applyNumberFormat="1" applyFont="1" applyFill="1" applyBorder="1" applyAlignment="1">
      <alignment horizontal="center" vertical="center" wrapText="1"/>
    </xf>
    <xf numFmtId="0" fontId="4" fillId="0" borderId="0" xfId="0" applyFont="1" applyAlignment="1">
      <alignment vertical="center"/>
    </xf>
    <xf numFmtId="0" fontId="9" fillId="0" borderId="1" xfId="0" applyFont="1" applyFill="1" applyBorder="1" applyAlignment="1">
      <alignment horizontal="left" vertical="center" wrapText="1"/>
    </xf>
    <xf numFmtId="0" fontId="14" fillId="0" borderId="1" xfId="0" applyFont="1" applyFill="1" applyBorder="1" applyAlignment="1">
      <alignment horizontal="left" vertical="top" wrapText="1"/>
    </xf>
    <xf numFmtId="0" fontId="14" fillId="0" borderId="1" xfId="0" applyFont="1" applyFill="1" applyBorder="1" applyAlignment="1">
      <alignment horizontal="left" vertical="center" wrapText="1"/>
    </xf>
    <xf numFmtId="0" fontId="14" fillId="0" borderId="0" xfId="0" applyFont="1"/>
    <xf numFmtId="0" fontId="1" fillId="0" borderId="1" xfId="0" applyFont="1" applyFill="1" applyBorder="1"/>
    <xf numFmtId="0" fontId="14" fillId="3" borderId="0" xfId="0" applyFont="1" applyFill="1"/>
    <xf numFmtId="4" fontId="14"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164" fontId="14" fillId="0" borderId="1" xfId="0" applyNumberFormat="1" applyFont="1" applyFill="1" applyBorder="1" applyAlignment="1">
      <alignment horizontal="center" vertical="center" wrapText="1"/>
    </xf>
    <xf numFmtId="0" fontId="9" fillId="0" borderId="1" xfId="0" applyFont="1" applyFill="1" applyBorder="1" applyAlignment="1">
      <alignment horizontal="left" vertical="top" wrapText="1"/>
    </xf>
    <xf numFmtId="0" fontId="1" fillId="0" borderId="1" xfId="0" applyFont="1" applyBorder="1"/>
    <xf numFmtId="0" fontId="14" fillId="0" borderId="1" xfId="0" applyFont="1" applyBorder="1"/>
    <xf numFmtId="0" fontId="14" fillId="0" borderId="1" xfId="0" applyFont="1" applyBorder="1" applyAlignment="1">
      <alignment wrapText="1"/>
    </xf>
    <xf numFmtId="0" fontId="15" fillId="0" borderId="1" xfId="0" applyFont="1" applyFill="1" applyBorder="1" applyAlignment="1">
      <alignment horizontal="left" vertical="center" wrapText="1"/>
    </xf>
    <xf numFmtId="4" fontId="15" fillId="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0" fontId="4" fillId="0" borderId="0" xfId="0" applyFont="1" applyAlignment="1">
      <alignment horizontal="left" vertical="center"/>
    </xf>
    <xf numFmtId="0" fontId="1" fillId="0" borderId="0" xfId="0" applyFont="1" applyAlignment="1">
      <alignment horizontal="center" wrapText="1"/>
    </xf>
    <xf numFmtId="0" fontId="1" fillId="0" borderId="1" xfId="0" applyFont="1" applyFill="1" applyBorder="1" applyAlignment="1">
      <alignment horizontal="left" vertical="top" wrapText="1"/>
    </xf>
    <xf numFmtId="0" fontId="15" fillId="0" borderId="1" xfId="0" applyFont="1" applyFill="1" applyBorder="1"/>
    <xf numFmtId="0" fontId="15" fillId="3" borderId="0" xfId="0" applyFont="1" applyFill="1"/>
    <xf numFmtId="4" fontId="15" fillId="0" borderId="1" xfId="0" applyNumberFormat="1" applyFont="1" applyFill="1" applyBorder="1"/>
    <xf numFmtId="0" fontId="1" fillId="0" borderId="0" xfId="0" applyFont="1" applyFill="1" applyAlignment="1">
      <alignment horizontal="right"/>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0" xfId="0" applyFont="1" applyAlignment="1">
      <alignment horizontal="center"/>
    </xf>
    <xf numFmtId="167" fontId="13"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5"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left" wrapText="1"/>
    </xf>
    <xf numFmtId="0" fontId="1" fillId="0" borderId="0" xfId="0" applyFont="1" applyAlignment="1">
      <alignment horizont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6" xfId="0" applyFont="1" applyBorder="1" applyAlignment="1">
      <alignment horizontal="left" vertical="center" wrapText="1"/>
    </xf>
    <xf numFmtId="0" fontId="1" fillId="0" borderId="4" xfId="0" applyFont="1" applyBorder="1" applyAlignment="1">
      <alignment horizontal="left" vertical="center" wrapText="1"/>
    </xf>
    <xf numFmtId="0" fontId="1" fillId="0" borderId="1" xfId="0" applyFont="1" applyBorder="1" applyAlignment="1">
      <alignment horizontal="left" vertical="center" wrapText="1"/>
    </xf>
    <xf numFmtId="0" fontId="0" fillId="0" borderId="1" xfId="0" applyBorder="1" applyAlignment="1">
      <alignment horizontal="center" wrapText="1"/>
    </xf>
    <xf numFmtId="0" fontId="0" fillId="0" borderId="1" xfId="0" applyBorder="1" applyAlignment="1">
      <alignment horizontal="center" vertical="center" wrapText="1"/>
    </xf>
    <xf numFmtId="0" fontId="1" fillId="0" borderId="1" xfId="0" applyFont="1" applyBorder="1" applyAlignment="1">
      <alignment horizontal="center"/>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4" xfId="0" applyBorder="1" applyAlignment="1">
      <alignment horizontal="center" wrapText="1"/>
    </xf>
    <xf numFmtId="0" fontId="1" fillId="0" borderId="1" xfId="0" applyFont="1" applyBorder="1" applyAlignment="1">
      <alignment horizontal="left"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4" xfId="0" applyFont="1" applyFill="1" applyBorder="1" applyAlignment="1">
      <alignment horizontal="center" vertical="center"/>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4" fillId="0" borderId="6" xfId="0" applyFont="1" applyFill="1" applyBorder="1" applyAlignment="1">
      <alignment horizontal="center"/>
    </xf>
    <xf numFmtId="0" fontId="14" fillId="0" borderId="7" xfId="0" applyFont="1" applyFill="1" applyBorder="1" applyAlignment="1">
      <alignment horizontal="center"/>
    </xf>
    <xf numFmtId="0" fontId="14" fillId="0" borderId="4" xfId="0"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4" xfId="0" applyFont="1" applyFill="1" applyBorder="1" applyAlignment="1">
      <alignment horizontal="center"/>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7" xfId="0" applyFont="1" applyFill="1" applyBorder="1" applyAlignment="1">
      <alignment horizontal="left" vertical="center"/>
    </xf>
    <xf numFmtId="0" fontId="18" fillId="0" borderId="4" xfId="0" applyFont="1" applyFill="1" applyBorder="1" applyAlignment="1">
      <alignment horizontal="left" vertical="center"/>
    </xf>
    <xf numFmtId="0" fontId="1" fillId="0" borderId="1" xfId="0" applyFont="1" applyFill="1" applyBorder="1" applyAlignment="1">
      <alignment horizontal="center" vertical="top" wrapText="1"/>
    </xf>
    <xf numFmtId="0" fontId="16" fillId="0" borderId="1" xfId="0" applyFont="1" applyBorder="1" applyAlignment="1">
      <alignment horizontal="center" vertical="center" wrapText="1"/>
    </xf>
    <xf numFmtId="0" fontId="1" fillId="0" borderId="1" xfId="0" applyFont="1" applyBorder="1" applyAlignment="1">
      <alignment horizontal="center" vertical="top" wrapText="1"/>
    </xf>
    <xf numFmtId="167" fontId="13" fillId="0" borderId="1" xfId="0" applyNumberFormat="1" applyFont="1" applyFill="1" applyBorder="1" applyAlignment="1">
      <alignment horizontal="center" vertical="center" wrapText="1"/>
    </xf>
    <xf numFmtId="0" fontId="4" fillId="0" borderId="0" xfId="0" applyFont="1" applyAlignment="1">
      <alignment horizontal="left" vertical="center"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4" fillId="0" borderId="1" xfId="0" applyFont="1" applyFill="1" applyBorder="1" applyAlignment="1">
      <alignment horizontal="center" vertical="center" wrapText="1"/>
    </xf>
    <xf numFmtId="0" fontId="1" fillId="0" borderId="7" xfId="0" applyFont="1" applyFill="1" applyBorder="1" applyAlignment="1">
      <alignment horizontal="left" vertical="center"/>
    </xf>
    <xf numFmtId="0" fontId="1" fillId="0" borderId="4" xfId="0" applyFont="1" applyFill="1" applyBorder="1" applyAlignment="1">
      <alignment horizontal="left" vertical="center"/>
    </xf>
    <xf numFmtId="0" fontId="18" fillId="0" borderId="6" xfId="0" applyFont="1" applyFill="1" applyBorder="1" applyAlignment="1">
      <alignment horizontal="left" vertical="top" wrapText="1"/>
    </xf>
    <xf numFmtId="0" fontId="18" fillId="0" borderId="7" xfId="0" applyFont="1" applyFill="1" applyBorder="1" applyAlignment="1">
      <alignment horizontal="left" vertical="top" wrapText="1"/>
    </xf>
    <xf numFmtId="0" fontId="18" fillId="0" borderId="4" xfId="0" applyFont="1" applyFill="1" applyBorder="1" applyAlignment="1">
      <alignment horizontal="left" vertical="top" wrapText="1"/>
    </xf>
  </cellXfs>
  <cellStyles count="19">
    <cellStyle name="Обычный" xfId="0" builtinId="0"/>
    <cellStyle name="Обычный 2" xfId="1"/>
    <cellStyle name="Обычный 2 3" xfId="2"/>
    <cellStyle name="Обычный 3" xfId="3"/>
    <cellStyle name="Обычный 3 2" xfId="4"/>
    <cellStyle name="Обычный 4" xfId="5"/>
    <cellStyle name="Обычный 5" xfId="6"/>
    <cellStyle name="Обычный 5 2" xfId="7"/>
    <cellStyle name="Обычный 6" xfId="8"/>
    <cellStyle name="Обычный 7" xfId="9"/>
    <cellStyle name="Обычный 8" xfId="10"/>
    <cellStyle name="Процентный 2" xfId="11"/>
    <cellStyle name="Финансовый 2" xfId="12"/>
    <cellStyle name="Финансовый 3" xfId="13"/>
    <cellStyle name="Финансовый 4" xfId="14"/>
    <cellStyle name="Финансовый 5" xfId="15"/>
    <cellStyle name="Финансовый 6" xfId="16"/>
    <cellStyle name="Финансовый 7" xfId="17"/>
    <cellStyle name="Финансовый 8"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15"/>
  <sheetViews>
    <sheetView view="pageBreakPreview" topLeftCell="A102" zoomScale="70" zoomScaleNormal="100" zoomScaleSheetLayoutView="70" workbookViewId="0">
      <selection activeCell="D126" sqref="D126"/>
    </sheetView>
  </sheetViews>
  <sheetFormatPr defaultColWidth="9.109375" defaultRowHeight="16.8" x14ac:dyDescent="0.3"/>
  <cols>
    <col min="1" max="1" width="16" style="1" customWidth="1"/>
    <col min="2" max="2" width="45.6640625" style="1" customWidth="1"/>
    <col min="3" max="3" width="21.6640625" style="1" customWidth="1"/>
    <col min="4" max="4" width="39.33203125" style="1" customWidth="1"/>
    <col min="5" max="5" width="14.5546875" style="1" customWidth="1"/>
    <col min="6" max="6" width="13.88671875" style="1" hidden="1" customWidth="1"/>
    <col min="7" max="7" width="13.33203125" style="1" hidden="1" customWidth="1"/>
    <col min="8" max="8" width="13.33203125" style="1" customWidth="1"/>
    <col min="9" max="9" width="13" style="1" customWidth="1"/>
    <col min="10" max="10" width="15.33203125" style="1" customWidth="1"/>
    <col min="11" max="11" width="11.6640625" style="1" customWidth="1"/>
    <col min="12" max="12" width="13.88671875" style="1" customWidth="1"/>
    <col min="13" max="16384" width="9.109375" style="1"/>
  </cols>
  <sheetData>
    <row r="1" spans="1:12" ht="135.6" customHeight="1" x14ac:dyDescent="0.3">
      <c r="G1" s="86" t="s">
        <v>126</v>
      </c>
      <c r="H1" s="86"/>
      <c r="I1" s="86"/>
      <c r="J1" s="86"/>
      <c r="K1" s="86"/>
    </row>
    <row r="2" spans="1:12" ht="18.75" customHeight="1" x14ac:dyDescent="0.3">
      <c r="A2" s="87" t="s">
        <v>51</v>
      </c>
      <c r="B2" s="87"/>
      <c r="C2" s="87"/>
      <c r="D2" s="87"/>
      <c r="E2" s="87"/>
      <c r="F2" s="87"/>
      <c r="G2" s="87"/>
      <c r="H2" s="87"/>
      <c r="I2" s="87"/>
      <c r="J2" s="87"/>
      <c r="K2" s="87"/>
      <c r="L2" s="87"/>
    </row>
    <row r="3" spans="1:12" ht="19.5" customHeight="1" x14ac:dyDescent="0.3"/>
    <row r="4" spans="1:12" ht="45" customHeight="1" x14ac:dyDescent="0.3">
      <c r="A4" s="85" t="s">
        <v>0</v>
      </c>
      <c r="B4" s="85" t="s">
        <v>1</v>
      </c>
      <c r="C4" s="85" t="s">
        <v>2</v>
      </c>
      <c r="D4" s="85" t="s">
        <v>3</v>
      </c>
      <c r="E4" s="85" t="s">
        <v>4</v>
      </c>
      <c r="F4" s="85"/>
      <c r="G4" s="85"/>
      <c r="H4" s="85"/>
      <c r="I4" s="85"/>
      <c r="J4" s="85"/>
      <c r="K4" s="85"/>
      <c r="L4" s="85"/>
    </row>
    <row r="5" spans="1:12" ht="22.5" customHeight="1" x14ac:dyDescent="0.3">
      <c r="A5" s="85"/>
      <c r="B5" s="85"/>
      <c r="C5" s="85"/>
      <c r="D5" s="85"/>
      <c r="E5" s="85" t="s">
        <v>5</v>
      </c>
      <c r="F5" s="85" t="s">
        <v>50</v>
      </c>
      <c r="G5" s="85"/>
      <c r="H5" s="85"/>
      <c r="I5" s="85"/>
      <c r="J5" s="85"/>
      <c r="K5" s="85"/>
      <c r="L5" s="85"/>
    </row>
    <row r="6" spans="1:12" ht="25.5" customHeight="1" x14ac:dyDescent="0.3">
      <c r="A6" s="85"/>
      <c r="B6" s="85"/>
      <c r="C6" s="85"/>
      <c r="D6" s="85"/>
      <c r="E6" s="106"/>
      <c r="F6" s="40" t="s">
        <v>6</v>
      </c>
      <c r="G6" s="40" t="s">
        <v>7</v>
      </c>
      <c r="H6" s="43" t="s">
        <v>8</v>
      </c>
      <c r="I6" s="40" t="s">
        <v>62</v>
      </c>
      <c r="J6" s="43" t="s">
        <v>96</v>
      </c>
      <c r="K6" s="40" t="s">
        <v>114</v>
      </c>
      <c r="L6" s="43" t="s">
        <v>115</v>
      </c>
    </row>
    <row r="7" spans="1:12" ht="19.5" customHeight="1" x14ac:dyDescent="0.3">
      <c r="A7" s="37">
        <v>1</v>
      </c>
      <c r="B7" s="37">
        <v>2</v>
      </c>
      <c r="C7" s="37">
        <v>3</v>
      </c>
      <c r="D7" s="37">
        <v>4</v>
      </c>
      <c r="E7" s="46">
        <v>5</v>
      </c>
      <c r="F7" s="46">
        <v>6</v>
      </c>
      <c r="G7" s="46">
        <v>7</v>
      </c>
      <c r="H7" s="46">
        <v>8</v>
      </c>
      <c r="I7" s="46">
        <v>9</v>
      </c>
      <c r="J7" s="46">
        <v>10</v>
      </c>
      <c r="K7" s="46">
        <v>11</v>
      </c>
      <c r="L7" s="46">
        <v>12</v>
      </c>
    </row>
    <row r="8" spans="1:12" ht="18.75" customHeight="1" x14ac:dyDescent="0.3">
      <c r="A8" s="80" t="s">
        <v>9</v>
      </c>
      <c r="B8" s="81"/>
      <c r="C8" s="81"/>
      <c r="D8" s="81"/>
      <c r="E8" s="81"/>
      <c r="F8" s="81"/>
      <c r="G8" s="81"/>
      <c r="H8" s="81"/>
      <c r="I8" s="81"/>
      <c r="J8" s="81"/>
      <c r="K8" s="81"/>
      <c r="L8" s="82"/>
    </row>
    <row r="9" spans="1:12" ht="68.400000000000006" customHeight="1" x14ac:dyDescent="0.3">
      <c r="A9" s="35" t="s">
        <v>10</v>
      </c>
      <c r="B9" s="34" t="s">
        <v>11</v>
      </c>
      <c r="C9" s="32" t="s">
        <v>122</v>
      </c>
      <c r="D9" s="34" t="s">
        <v>13</v>
      </c>
      <c r="E9" s="4">
        <f>H9+I9+J9+K9+L9</f>
        <v>93325</v>
      </c>
      <c r="F9" s="4"/>
      <c r="G9" s="4"/>
      <c r="H9" s="4">
        <v>18665</v>
      </c>
      <c r="I9" s="4">
        <v>18665</v>
      </c>
      <c r="J9" s="4">
        <v>18665</v>
      </c>
      <c r="K9" s="4">
        <v>18665</v>
      </c>
      <c r="L9" s="4">
        <v>18665</v>
      </c>
    </row>
    <row r="10" spans="1:12" ht="30.75" customHeight="1" x14ac:dyDescent="0.3">
      <c r="A10" s="35"/>
      <c r="B10" s="35" t="s">
        <v>14</v>
      </c>
      <c r="C10" s="31"/>
      <c r="D10" s="36" t="s">
        <v>13</v>
      </c>
      <c r="E10" s="4">
        <f>H10+I10+J10+K10+L10</f>
        <v>93325</v>
      </c>
      <c r="F10" s="5">
        <f>F9</f>
        <v>0</v>
      </c>
      <c r="G10" s="5">
        <f>G9</f>
        <v>0</v>
      </c>
      <c r="H10" s="5">
        <f>H9</f>
        <v>18665</v>
      </c>
      <c r="I10" s="5">
        <f>I9</f>
        <v>18665</v>
      </c>
      <c r="J10" s="5">
        <f>J9</f>
        <v>18665</v>
      </c>
      <c r="K10" s="5">
        <f t="shared" ref="K10:L10" si="0">K9</f>
        <v>18665</v>
      </c>
      <c r="L10" s="5">
        <f t="shared" si="0"/>
        <v>18665</v>
      </c>
    </row>
    <row r="11" spans="1:12" ht="24" customHeight="1" x14ac:dyDescent="0.3">
      <c r="A11" s="80" t="s">
        <v>15</v>
      </c>
      <c r="B11" s="81"/>
      <c r="C11" s="81"/>
      <c r="D11" s="81"/>
      <c r="E11" s="81"/>
      <c r="F11" s="81"/>
      <c r="G11" s="81"/>
      <c r="H11" s="81"/>
      <c r="I11" s="81"/>
      <c r="J11" s="81"/>
      <c r="K11" s="81"/>
      <c r="L11" s="82"/>
    </row>
    <row r="12" spans="1:12" s="10" customFormat="1" ht="21.75" customHeight="1" x14ac:dyDescent="0.3">
      <c r="A12" s="101" t="s">
        <v>16</v>
      </c>
      <c r="B12" s="100" t="s">
        <v>132</v>
      </c>
      <c r="C12" s="85" t="s">
        <v>113</v>
      </c>
      <c r="D12" s="34" t="s">
        <v>5</v>
      </c>
      <c r="E12" s="4">
        <f t="shared" ref="E12:E75" si="1">H12+I12+J12+K12+L12</f>
        <v>229439.19999999998</v>
      </c>
      <c r="F12" s="4">
        <f>F13+F14+F15</f>
        <v>0</v>
      </c>
      <c r="G12" s="4">
        <f t="shared" ref="G12:J12" si="2">G13+G14+G15</f>
        <v>0</v>
      </c>
      <c r="H12" s="4">
        <f t="shared" si="2"/>
        <v>102632.8</v>
      </c>
      <c r="I12" s="4">
        <f t="shared" si="2"/>
        <v>63663.5</v>
      </c>
      <c r="J12" s="4">
        <f t="shared" si="2"/>
        <v>63142.9</v>
      </c>
      <c r="K12" s="4">
        <f t="shared" ref="K12:L12" si="3">K13+K14+K15</f>
        <v>0</v>
      </c>
      <c r="L12" s="4">
        <f t="shared" si="3"/>
        <v>0</v>
      </c>
    </row>
    <row r="13" spans="1:12" s="10" customFormat="1" ht="25.5" customHeight="1" x14ac:dyDescent="0.3">
      <c r="A13" s="101"/>
      <c r="B13" s="100"/>
      <c r="C13" s="85"/>
      <c r="D13" s="34" t="s">
        <v>13</v>
      </c>
      <c r="E13" s="4">
        <f t="shared" si="1"/>
        <v>23124.799999999999</v>
      </c>
      <c r="F13" s="4">
        <f>F18+F59+F60+F61+F65+F66+F63+F71+F72+F73+F68+F74+F75+F78</f>
        <v>0</v>
      </c>
      <c r="G13" s="4">
        <f>G18+G59+G60+G61+G63+G65+G66+G68+G71+G72+G73+G74+G75+G78</f>
        <v>0</v>
      </c>
      <c r="H13" s="4">
        <f>H18+H59+H60+H61+H63+H65+H66+H68+H71+H72+H73+H74+H75+H78</f>
        <v>12307.199999999999</v>
      </c>
      <c r="I13" s="4">
        <f>I18+I59+I60+I61+I63+I65+I66+I68+I71+I72+I73+I74+I75+I78</f>
        <v>5669.1</v>
      </c>
      <c r="J13" s="4">
        <f>J18+J59+J60+J61+J63+J65+J66+J68+J71+J72+J73+J74+J75+J78</f>
        <v>5148.5</v>
      </c>
      <c r="K13" s="4">
        <f t="shared" ref="K13:L13" si="4">K18+K59+K60+K61+K63+K65+K66+K68+K71+K72+K73+K74+K75+K78</f>
        <v>0</v>
      </c>
      <c r="L13" s="4">
        <f t="shared" si="4"/>
        <v>0</v>
      </c>
    </row>
    <row r="14" spans="1:12" s="10" customFormat="1" ht="54" customHeight="1" x14ac:dyDescent="0.3">
      <c r="A14" s="101"/>
      <c r="B14" s="100"/>
      <c r="C14" s="85"/>
      <c r="D14" s="34" t="s">
        <v>49</v>
      </c>
      <c r="E14" s="4">
        <f t="shared" si="1"/>
        <v>176314.4</v>
      </c>
      <c r="F14" s="4">
        <f>F17+F77</f>
        <v>0</v>
      </c>
      <c r="G14" s="4">
        <f>G17+G77</f>
        <v>0</v>
      </c>
      <c r="H14" s="4">
        <f>H17+H77</f>
        <v>60325.599999999999</v>
      </c>
      <c r="I14" s="4">
        <f>I17+I77</f>
        <v>57994.400000000001</v>
      </c>
      <c r="J14" s="4">
        <f>J17+J77</f>
        <v>57994.400000000001</v>
      </c>
      <c r="K14" s="4">
        <f t="shared" ref="K14:L14" si="5">K17+K77</f>
        <v>0</v>
      </c>
      <c r="L14" s="4">
        <f t="shared" si="5"/>
        <v>0</v>
      </c>
    </row>
    <row r="15" spans="1:12" s="10" customFormat="1" ht="71.400000000000006" customHeight="1" x14ac:dyDescent="0.3">
      <c r="A15" s="101"/>
      <c r="B15" s="100"/>
      <c r="C15" s="85"/>
      <c r="D15" s="36" t="s">
        <v>69</v>
      </c>
      <c r="E15" s="4">
        <f t="shared" si="1"/>
        <v>30000</v>
      </c>
      <c r="F15" s="4">
        <f>F64</f>
        <v>0</v>
      </c>
      <c r="G15" s="4">
        <f>G64+G69+G70</f>
        <v>0</v>
      </c>
      <c r="H15" s="4">
        <f>H79</f>
        <v>30000</v>
      </c>
      <c r="I15" s="4">
        <f t="shared" ref="I15:L15" si="6">I79</f>
        <v>0</v>
      </c>
      <c r="J15" s="4">
        <f t="shared" si="6"/>
        <v>0</v>
      </c>
      <c r="K15" s="4">
        <f t="shared" si="6"/>
        <v>0</v>
      </c>
      <c r="L15" s="4">
        <f t="shared" si="6"/>
        <v>0</v>
      </c>
    </row>
    <row r="16" spans="1:12" s="10" customFormat="1" ht="30" customHeight="1" x14ac:dyDescent="0.3">
      <c r="A16" s="101" t="s">
        <v>45</v>
      </c>
      <c r="B16" s="100" t="s">
        <v>129</v>
      </c>
      <c r="C16" s="85"/>
      <c r="D16" s="34" t="s">
        <v>5</v>
      </c>
      <c r="E16" s="4">
        <f t="shared" si="1"/>
        <v>66424.100000000006</v>
      </c>
      <c r="F16" s="4">
        <f>F17+F18</f>
        <v>0</v>
      </c>
      <c r="G16" s="4">
        <f>G17+G18</f>
        <v>0</v>
      </c>
      <c r="H16" s="4">
        <f t="shared" ref="H16:I16" si="7">H17+H18</f>
        <v>66424.100000000006</v>
      </c>
      <c r="I16" s="4">
        <f t="shared" si="7"/>
        <v>0</v>
      </c>
      <c r="J16" s="4">
        <f t="shared" ref="J16:L16" si="8">J17+J18</f>
        <v>0</v>
      </c>
      <c r="K16" s="4">
        <f t="shared" si="8"/>
        <v>0</v>
      </c>
      <c r="L16" s="4">
        <f t="shared" si="8"/>
        <v>0</v>
      </c>
    </row>
    <row r="17" spans="1:12" s="10" customFormat="1" ht="27" customHeight="1" x14ac:dyDescent="0.3">
      <c r="A17" s="101"/>
      <c r="B17" s="100"/>
      <c r="C17" s="85"/>
      <c r="D17" s="34" t="s">
        <v>19</v>
      </c>
      <c r="E17" s="4">
        <f t="shared" si="1"/>
        <v>60325.599999999999</v>
      </c>
      <c r="F17" s="4">
        <f>F19+F21+F23+F25+F27+F29+F31+F33+F39+F41+F45+F47+F51+F53+F57</f>
        <v>0</v>
      </c>
      <c r="G17" s="4">
        <f>G19+G21+G23+G25+G27+G29+G31+G33+G39+G41+G45+G47+G51+G53+G57</f>
        <v>0</v>
      </c>
      <c r="H17" s="4">
        <f>H19+H21+H23+H25+H27+H29+H31+H33+H39+H41+H45+H47+H51+H53+H57+H55</f>
        <v>60325.599999999999</v>
      </c>
      <c r="I17" s="4">
        <f>I19+I21+I23+I25+I27+I29+I31+I33+I39+I41+I45+I47+I51+I53+I57</f>
        <v>0</v>
      </c>
      <c r="J17" s="4">
        <f>J19+J21+J23+J25+J27+J29+J31+J33+J39+J41+J45+J47+J51+J53+J57</f>
        <v>0</v>
      </c>
      <c r="K17" s="4">
        <f t="shared" ref="K17:L17" si="9">K19+K21+K23+K25+K27+K29+K31+K33+K39+K41+K45+K47+K51+K53+K57</f>
        <v>0</v>
      </c>
      <c r="L17" s="4">
        <f t="shared" si="9"/>
        <v>0</v>
      </c>
    </row>
    <row r="18" spans="1:12" s="10" customFormat="1" x14ac:dyDescent="0.3">
      <c r="A18" s="101"/>
      <c r="B18" s="100"/>
      <c r="C18" s="85"/>
      <c r="D18" s="34" t="s">
        <v>13</v>
      </c>
      <c r="E18" s="4">
        <f t="shared" si="1"/>
        <v>6098.5</v>
      </c>
      <c r="F18" s="4">
        <f>F20+F22+F24+F26+F28+F30+F32+F34+F40+F42+F46+F48+F52+F54+F58</f>
        <v>0</v>
      </c>
      <c r="G18" s="4">
        <f>G20+G22+G24+G26+G28+G30+G32+G34+G40+G42+G46+G48+G52+G54+G58</f>
        <v>0</v>
      </c>
      <c r="H18" s="4">
        <f>H20+H22+H24+H26+H28+H30+H32+H34+H40+H42+H46+H48+H52+H54+H58+H56</f>
        <v>6098.5</v>
      </c>
      <c r="I18" s="4">
        <f>I20+I22+I24+I26+I28+I30+I32+I34+I40+I42+I46+I48+I52+I54+I58</f>
        <v>0</v>
      </c>
      <c r="J18" s="4">
        <f>J20+J22+J24+J26+J28+J30+J32+J34+J40+J42+J46+J48+J52+J54+J58</f>
        <v>0</v>
      </c>
      <c r="K18" s="4">
        <f t="shared" ref="K18:L18" si="10">K20+K22+K24+K26+K28+K30+K32+K34+K40+K42+K46+K48+K52+K54+K58</f>
        <v>0</v>
      </c>
      <c r="L18" s="4">
        <f t="shared" si="10"/>
        <v>0</v>
      </c>
    </row>
    <row r="19" spans="1:12" s="10" customFormat="1" ht="18.600000000000001" hidden="1" customHeight="1" x14ac:dyDescent="0.3">
      <c r="A19" s="101"/>
      <c r="B19" s="100" t="s">
        <v>18</v>
      </c>
      <c r="C19" s="85"/>
      <c r="D19" s="34" t="s">
        <v>19</v>
      </c>
      <c r="E19" s="4">
        <f t="shared" si="1"/>
        <v>0</v>
      </c>
      <c r="F19" s="4"/>
      <c r="G19" s="4"/>
      <c r="H19" s="4"/>
      <c r="I19" s="4"/>
      <c r="J19" s="4"/>
      <c r="K19" s="4"/>
      <c r="L19" s="4"/>
    </row>
    <row r="20" spans="1:12" s="10" customFormat="1" hidden="1" x14ac:dyDescent="0.3">
      <c r="A20" s="101"/>
      <c r="B20" s="100"/>
      <c r="C20" s="85"/>
      <c r="D20" s="34" t="s">
        <v>13</v>
      </c>
      <c r="E20" s="4">
        <f t="shared" si="1"/>
        <v>0</v>
      </c>
      <c r="F20" s="4"/>
      <c r="G20" s="4"/>
      <c r="H20" s="4"/>
      <c r="I20" s="4"/>
      <c r="J20" s="4"/>
      <c r="K20" s="4"/>
      <c r="L20" s="4"/>
    </row>
    <row r="21" spans="1:12" s="10" customFormat="1" ht="18.600000000000001" hidden="1" customHeight="1" x14ac:dyDescent="0.3">
      <c r="A21" s="101"/>
      <c r="B21" s="100" t="s">
        <v>20</v>
      </c>
      <c r="C21" s="85"/>
      <c r="D21" s="34" t="s">
        <v>19</v>
      </c>
      <c r="E21" s="4">
        <f t="shared" si="1"/>
        <v>0</v>
      </c>
      <c r="F21" s="4"/>
      <c r="G21" s="4"/>
      <c r="H21" s="4"/>
      <c r="I21" s="4"/>
      <c r="J21" s="4"/>
      <c r="K21" s="4"/>
      <c r="L21" s="4"/>
    </row>
    <row r="22" spans="1:12" s="10" customFormat="1" ht="21" hidden="1" customHeight="1" x14ac:dyDescent="0.3">
      <c r="A22" s="101"/>
      <c r="B22" s="100"/>
      <c r="C22" s="85"/>
      <c r="D22" s="34" t="s">
        <v>13</v>
      </c>
      <c r="E22" s="4">
        <f t="shared" si="1"/>
        <v>0</v>
      </c>
      <c r="F22" s="4"/>
      <c r="G22" s="4"/>
      <c r="H22" s="4"/>
      <c r="I22" s="4"/>
      <c r="J22" s="4"/>
      <c r="K22" s="4"/>
      <c r="L22" s="4"/>
    </row>
    <row r="23" spans="1:12" s="10" customFormat="1" ht="22.95" hidden="1" customHeight="1" x14ac:dyDescent="0.3">
      <c r="A23" s="101"/>
      <c r="B23" s="100" t="s">
        <v>21</v>
      </c>
      <c r="C23" s="85"/>
      <c r="D23" s="34" t="s">
        <v>19</v>
      </c>
      <c r="E23" s="4">
        <f t="shared" si="1"/>
        <v>0</v>
      </c>
      <c r="F23" s="4"/>
      <c r="G23" s="4"/>
      <c r="H23" s="30"/>
      <c r="I23" s="4"/>
      <c r="J23" s="4"/>
      <c r="K23" s="4"/>
      <c r="L23" s="4"/>
    </row>
    <row r="24" spans="1:12" s="10" customFormat="1" ht="17.399999999999999" hidden="1" customHeight="1" x14ac:dyDescent="0.3">
      <c r="A24" s="101"/>
      <c r="B24" s="100"/>
      <c r="C24" s="85"/>
      <c r="D24" s="34" t="s">
        <v>13</v>
      </c>
      <c r="E24" s="4">
        <f t="shared" si="1"/>
        <v>0</v>
      </c>
      <c r="F24" s="4"/>
      <c r="G24" s="4"/>
      <c r="H24" s="30"/>
      <c r="I24" s="4"/>
      <c r="J24" s="4"/>
      <c r="K24" s="4"/>
      <c r="L24" s="4"/>
    </row>
    <row r="25" spans="1:12" s="10" customFormat="1" ht="17.399999999999999" hidden="1" customHeight="1" x14ac:dyDescent="0.3">
      <c r="A25" s="101"/>
      <c r="B25" s="100" t="s">
        <v>22</v>
      </c>
      <c r="C25" s="85"/>
      <c r="D25" s="34" t="s">
        <v>19</v>
      </c>
      <c r="E25" s="4">
        <f t="shared" si="1"/>
        <v>0</v>
      </c>
      <c r="F25" s="4"/>
      <c r="G25" s="4"/>
      <c r="H25" s="4"/>
      <c r="I25" s="4"/>
      <c r="J25" s="4"/>
      <c r="K25" s="4"/>
      <c r="L25" s="4"/>
    </row>
    <row r="26" spans="1:12" s="10" customFormat="1" ht="19.2" hidden="1" customHeight="1" x14ac:dyDescent="0.3">
      <c r="A26" s="101"/>
      <c r="B26" s="100"/>
      <c r="C26" s="85"/>
      <c r="D26" s="34" t="s">
        <v>13</v>
      </c>
      <c r="E26" s="4">
        <f t="shared" si="1"/>
        <v>0</v>
      </c>
      <c r="F26" s="4"/>
      <c r="G26" s="4"/>
      <c r="H26" s="4"/>
      <c r="I26" s="4"/>
      <c r="J26" s="4"/>
      <c r="K26" s="4"/>
      <c r="L26" s="4"/>
    </row>
    <row r="27" spans="1:12" s="10" customFormat="1" ht="21.6" hidden="1" customHeight="1" x14ac:dyDescent="0.3">
      <c r="A27" s="101"/>
      <c r="B27" s="100" t="s">
        <v>24</v>
      </c>
      <c r="C27" s="85"/>
      <c r="D27" s="34" t="s">
        <v>19</v>
      </c>
      <c r="E27" s="4">
        <f t="shared" si="1"/>
        <v>0</v>
      </c>
      <c r="F27" s="4"/>
      <c r="G27" s="4"/>
      <c r="H27" s="4"/>
      <c r="I27" s="4"/>
      <c r="J27" s="4"/>
      <c r="K27" s="4"/>
      <c r="L27" s="4"/>
    </row>
    <row r="28" spans="1:12" s="10" customFormat="1" ht="37.5" hidden="1" customHeight="1" x14ac:dyDescent="0.3">
      <c r="A28" s="101"/>
      <c r="B28" s="100"/>
      <c r="C28" s="85"/>
      <c r="D28" s="34" t="s">
        <v>13</v>
      </c>
      <c r="E28" s="4">
        <f t="shared" si="1"/>
        <v>0</v>
      </c>
      <c r="F28" s="4"/>
      <c r="G28" s="4"/>
      <c r="H28" s="4"/>
      <c r="I28" s="4"/>
      <c r="J28" s="4"/>
      <c r="K28" s="4"/>
      <c r="L28" s="4"/>
    </row>
    <row r="29" spans="1:12" ht="39.75" hidden="1" customHeight="1" x14ac:dyDescent="0.3">
      <c r="A29" s="83"/>
      <c r="B29" s="104" t="s">
        <v>59</v>
      </c>
      <c r="C29" s="85"/>
      <c r="D29" s="36" t="s">
        <v>19</v>
      </c>
      <c r="E29" s="4">
        <f t="shared" si="1"/>
        <v>0</v>
      </c>
      <c r="F29" s="4"/>
      <c r="G29" s="5"/>
      <c r="H29" s="5"/>
      <c r="I29" s="5"/>
      <c r="J29" s="4"/>
      <c r="K29" s="4"/>
      <c r="L29" s="4"/>
    </row>
    <row r="30" spans="1:12" ht="40.5" hidden="1" customHeight="1" x14ac:dyDescent="0.3">
      <c r="A30" s="83"/>
      <c r="B30" s="104"/>
      <c r="C30" s="85"/>
      <c r="D30" s="36" t="s">
        <v>13</v>
      </c>
      <c r="E30" s="4">
        <f t="shared" si="1"/>
        <v>0</v>
      </c>
      <c r="F30" s="4"/>
      <c r="G30" s="5"/>
      <c r="H30" s="5"/>
      <c r="I30" s="5"/>
      <c r="J30" s="4"/>
      <c r="K30" s="4"/>
      <c r="L30" s="4"/>
    </row>
    <row r="31" spans="1:12" ht="39" hidden="1" customHeight="1" x14ac:dyDescent="0.3">
      <c r="A31" s="83"/>
      <c r="B31" s="104" t="s">
        <v>60</v>
      </c>
      <c r="C31" s="85"/>
      <c r="D31" s="36" t="s">
        <v>19</v>
      </c>
      <c r="E31" s="4">
        <f t="shared" si="1"/>
        <v>0</v>
      </c>
      <c r="F31" s="4"/>
      <c r="G31" s="5"/>
      <c r="H31" s="5"/>
      <c r="I31" s="5"/>
      <c r="J31" s="4"/>
      <c r="K31" s="4"/>
      <c r="L31" s="4"/>
    </row>
    <row r="32" spans="1:12" ht="42.75" hidden="1" customHeight="1" x14ac:dyDescent="0.3">
      <c r="A32" s="83"/>
      <c r="B32" s="104" t="s">
        <v>23</v>
      </c>
      <c r="C32" s="85"/>
      <c r="D32" s="36" t="s">
        <v>13</v>
      </c>
      <c r="E32" s="4">
        <f t="shared" si="1"/>
        <v>0</v>
      </c>
      <c r="F32" s="4"/>
      <c r="G32" s="5"/>
      <c r="H32" s="5"/>
      <c r="I32" s="5"/>
      <c r="J32" s="4"/>
      <c r="K32" s="4"/>
      <c r="L32" s="4"/>
    </row>
    <row r="33" spans="1:12" ht="31.5" hidden="1" customHeight="1" x14ac:dyDescent="0.3">
      <c r="A33" s="83"/>
      <c r="B33" s="104" t="s">
        <v>61</v>
      </c>
      <c r="C33" s="85"/>
      <c r="D33" s="36" t="s">
        <v>19</v>
      </c>
      <c r="E33" s="4">
        <f t="shared" si="1"/>
        <v>0</v>
      </c>
      <c r="F33" s="4"/>
      <c r="G33" s="5"/>
      <c r="H33" s="5"/>
      <c r="I33" s="5"/>
      <c r="J33" s="4"/>
      <c r="K33" s="4"/>
      <c r="L33" s="4"/>
    </row>
    <row r="34" spans="1:12" ht="36.75" hidden="1" customHeight="1" x14ac:dyDescent="0.3">
      <c r="A34" s="83"/>
      <c r="B34" s="104"/>
      <c r="C34" s="85"/>
      <c r="D34" s="36" t="s">
        <v>13</v>
      </c>
      <c r="E34" s="4">
        <f t="shared" si="1"/>
        <v>0</v>
      </c>
      <c r="F34" s="4"/>
      <c r="G34" s="5"/>
      <c r="H34" s="5"/>
      <c r="I34" s="5"/>
      <c r="J34" s="4"/>
      <c r="K34" s="4"/>
      <c r="L34" s="4"/>
    </row>
    <row r="35" spans="1:12" ht="39.75" hidden="1" customHeight="1" x14ac:dyDescent="0.3">
      <c r="A35" s="83"/>
      <c r="B35" s="104" t="s">
        <v>25</v>
      </c>
      <c r="C35" s="85"/>
      <c r="D35" s="36" t="s">
        <v>19</v>
      </c>
      <c r="E35" s="4">
        <f t="shared" si="1"/>
        <v>0</v>
      </c>
      <c r="F35" s="4"/>
      <c r="G35" s="5"/>
      <c r="H35" s="5"/>
      <c r="I35" s="5"/>
      <c r="J35" s="4"/>
      <c r="K35" s="4"/>
      <c r="L35" s="4"/>
    </row>
    <row r="36" spans="1:12" ht="35.25" hidden="1" customHeight="1" x14ac:dyDescent="0.3">
      <c r="A36" s="83"/>
      <c r="B36" s="104"/>
      <c r="C36" s="85"/>
      <c r="D36" s="36" t="s">
        <v>13</v>
      </c>
      <c r="E36" s="4">
        <f t="shared" si="1"/>
        <v>0</v>
      </c>
      <c r="F36" s="4"/>
      <c r="G36" s="5"/>
      <c r="H36" s="5"/>
      <c r="I36" s="5"/>
      <c r="J36" s="4"/>
      <c r="K36" s="4"/>
      <c r="L36" s="4"/>
    </row>
    <row r="37" spans="1:12" ht="43.5" hidden="1" customHeight="1" x14ac:dyDescent="0.3">
      <c r="A37" s="83"/>
      <c r="B37" s="104" t="s">
        <v>26</v>
      </c>
      <c r="C37" s="85"/>
      <c r="D37" s="36" t="s">
        <v>19</v>
      </c>
      <c r="E37" s="4">
        <f t="shared" si="1"/>
        <v>0</v>
      </c>
      <c r="F37" s="4"/>
      <c r="G37" s="5"/>
      <c r="H37" s="5"/>
      <c r="I37" s="5"/>
      <c r="J37" s="4"/>
      <c r="K37" s="4"/>
      <c r="L37" s="4"/>
    </row>
    <row r="38" spans="1:12" ht="40.5" hidden="1" customHeight="1" x14ac:dyDescent="0.3">
      <c r="A38" s="83"/>
      <c r="B38" s="104"/>
      <c r="C38" s="85"/>
      <c r="D38" s="36" t="s">
        <v>13</v>
      </c>
      <c r="E38" s="4">
        <f t="shared" si="1"/>
        <v>0</v>
      </c>
      <c r="F38" s="4"/>
      <c r="G38" s="5"/>
      <c r="H38" s="5"/>
      <c r="I38" s="5"/>
      <c r="J38" s="4"/>
      <c r="K38" s="4"/>
      <c r="L38" s="4"/>
    </row>
    <row r="39" spans="1:12" ht="37.5" hidden="1" customHeight="1" x14ac:dyDescent="0.3">
      <c r="A39" s="83"/>
      <c r="B39" s="104" t="s">
        <v>27</v>
      </c>
      <c r="C39" s="85"/>
      <c r="D39" s="36" t="s">
        <v>19</v>
      </c>
      <c r="E39" s="4">
        <f t="shared" si="1"/>
        <v>0</v>
      </c>
      <c r="F39" s="4"/>
      <c r="G39" s="5"/>
      <c r="H39" s="29"/>
      <c r="I39" s="5"/>
      <c r="J39" s="4"/>
      <c r="K39" s="4"/>
      <c r="L39" s="4"/>
    </row>
    <row r="40" spans="1:12" ht="37.5" hidden="1" customHeight="1" x14ac:dyDescent="0.3">
      <c r="A40" s="83"/>
      <c r="B40" s="104"/>
      <c r="C40" s="85"/>
      <c r="D40" s="36" t="s">
        <v>13</v>
      </c>
      <c r="E40" s="4">
        <f t="shared" si="1"/>
        <v>0</v>
      </c>
      <c r="F40" s="4"/>
      <c r="G40" s="5"/>
      <c r="H40" s="5"/>
      <c r="I40" s="5"/>
      <c r="J40" s="4"/>
      <c r="K40" s="4"/>
      <c r="L40" s="4"/>
    </row>
    <row r="41" spans="1:12" ht="37.5" hidden="1" customHeight="1" x14ac:dyDescent="0.3">
      <c r="A41" s="83"/>
      <c r="B41" s="104" t="s">
        <v>28</v>
      </c>
      <c r="C41" s="85"/>
      <c r="D41" s="36" t="s">
        <v>19</v>
      </c>
      <c r="E41" s="4">
        <f t="shared" si="1"/>
        <v>0</v>
      </c>
      <c r="F41" s="4"/>
      <c r="G41" s="5"/>
      <c r="H41" s="5"/>
      <c r="I41" s="5"/>
      <c r="J41" s="4"/>
      <c r="K41" s="4"/>
      <c r="L41" s="4"/>
    </row>
    <row r="42" spans="1:12" ht="37.5" hidden="1" customHeight="1" x14ac:dyDescent="0.3">
      <c r="A42" s="83"/>
      <c r="B42" s="104"/>
      <c r="C42" s="85"/>
      <c r="D42" s="36" t="s">
        <v>13</v>
      </c>
      <c r="E42" s="4">
        <f t="shared" si="1"/>
        <v>0</v>
      </c>
      <c r="F42" s="4"/>
      <c r="G42" s="5"/>
      <c r="H42" s="5"/>
      <c r="I42" s="5"/>
      <c r="J42" s="4"/>
      <c r="K42" s="4"/>
      <c r="L42" s="4"/>
    </row>
    <row r="43" spans="1:12" ht="37.5" hidden="1" customHeight="1" x14ac:dyDescent="0.3">
      <c r="A43" s="83"/>
      <c r="B43" s="104" t="s">
        <v>29</v>
      </c>
      <c r="C43" s="85"/>
      <c r="D43" s="36" t="s">
        <v>19</v>
      </c>
      <c r="E43" s="4">
        <f t="shared" si="1"/>
        <v>0</v>
      </c>
      <c r="F43" s="4"/>
      <c r="G43" s="5"/>
      <c r="H43" s="5"/>
      <c r="I43" s="5"/>
      <c r="J43" s="4"/>
      <c r="K43" s="4"/>
      <c r="L43" s="4"/>
    </row>
    <row r="44" spans="1:12" ht="37.5" hidden="1" customHeight="1" x14ac:dyDescent="0.3">
      <c r="A44" s="83"/>
      <c r="B44" s="104"/>
      <c r="C44" s="85"/>
      <c r="D44" s="36" t="s">
        <v>13</v>
      </c>
      <c r="E44" s="4">
        <f t="shared" si="1"/>
        <v>0</v>
      </c>
      <c r="F44" s="4"/>
      <c r="G44" s="5"/>
      <c r="H44" s="5"/>
      <c r="I44" s="5"/>
      <c r="J44" s="4"/>
      <c r="K44" s="4"/>
      <c r="L44" s="4"/>
    </row>
    <row r="45" spans="1:12" ht="37.5" hidden="1" customHeight="1" x14ac:dyDescent="0.3">
      <c r="A45" s="83"/>
      <c r="B45" s="104" t="s">
        <v>30</v>
      </c>
      <c r="C45" s="85"/>
      <c r="D45" s="36" t="s">
        <v>19</v>
      </c>
      <c r="E45" s="4">
        <f t="shared" si="1"/>
        <v>0</v>
      </c>
      <c r="F45" s="4"/>
      <c r="G45" s="5"/>
      <c r="H45" s="5"/>
      <c r="I45" s="5"/>
      <c r="J45" s="4"/>
      <c r="K45" s="4"/>
      <c r="L45" s="4"/>
    </row>
    <row r="46" spans="1:12" ht="37.5" hidden="1" customHeight="1" x14ac:dyDescent="0.3">
      <c r="A46" s="83"/>
      <c r="B46" s="104"/>
      <c r="C46" s="85"/>
      <c r="D46" s="36" t="s">
        <v>13</v>
      </c>
      <c r="E46" s="4">
        <f t="shared" si="1"/>
        <v>0</v>
      </c>
      <c r="F46" s="4"/>
      <c r="G46" s="5"/>
      <c r="H46" s="5"/>
      <c r="I46" s="5"/>
      <c r="J46" s="4"/>
      <c r="K46" s="4"/>
      <c r="L46" s="4"/>
    </row>
    <row r="47" spans="1:12" ht="37.5" hidden="1" customHeight="1" x14ac:dyDescent="0.3">
      <c r="A47" s="83"/>
      <c r="B47" s="104" t="s">
        <v>31</v>
      </c>
      <c r="C47" s="85"/>
      <c r="D47" s="36" t="s">
        <v>19</v>
      </c>
      <c r="E47" s="4">
        <f t="shared" si="1"/>
        <v>0</v>
      </c>
      <c r="F47" s="4"/>
      <c r="G47" s="5"/>
      <c r="H47" s="5"/>
      <c r="I47" s="5"/>
      <c r="J47" s="4"/>
      <c r="K47" s="4"/>
      <c r="L47" s="4"/>
    </row>
    <row r="48" spans="1:12" ht="37.5" hidden="1" customHeight="1" x14ac:dyDescent="0.3">
      <c r="A48" s="83"/>
      <c r="B48" s="104"/>
      <c r="C48" s="85"/>
      <c r="D48" s="36" t="s">
        <v>13</v>
      </c>
      <c r="E48" s="4">
        <f t="shared" si="1"/>
        <v>0</v>
      </c>
      <c r="F48" s="4"/>
      <c r="G48" s="5"/>
      <c r="H48" s="5"/>
      <c r="I48" s="5"/>
      <c r="J48" s="4"/>
      <c r="K48" s="4"/>
      <c r="L48" s="4"/>
    </row>
    <row r="49" spans="1:12" ht="37.5" hidden="1" customHeight="1" x14ac:dyDescent="0.3">
      <c r="A49" s="83"/>
      <c r="B49" s="104" t="s">
        <v>32</v>
      </c>
      <c r="C49" s="85"/>
      <c r="D49" s="36" t="s">
        <v>19</v>
      </c>
      <c r="E49" s="4">
        <f t="shared" si="1"/>
        <v>0</v>
      </c>
      <c r="F49" s="4"/>
      <c r="G49" s="5"/>
      <c r="H49" s="5"/>
      <c r="I49" s="5"/>
      <c r="J49" s="4"/>
      <c r="K49" s="4"/>
      <c r="L49" s="4"/>
    </row>
    <row r="50" spans="1:12" ht="37.5" hidden="1" customHeight="1" x14ac:dyDescent="0.3">
      <c r="A50" s="83"/>
      <c r="B50" s="104"/>
      <c r="C50" s="85"/>
      <c r="D50" s="36" t="s">
        <v>13</v>
      </c>
      <c r="E50" s="4">
        <f t="shared" si="1"/>
        <v>0</v>
      </c>
      <c r="F50" s="4"/>
      <c r="G50" s="5"/>
      <c r="H50" s="5"/>
      <c r="I50" s="5"/>
      <c r="J50" s="4"/>
      <c r="K50" s="4"/>
      <c r="L50" s="4"/>
    </row>
    <row r="51" spans="1:12" ht="37.5" hidden="1" customHeight="1" x14ac:dyDescent="0.3">
      <c r="A51" s="83"/>
      <c r="B51" s="104" t="s">
        <v>33</v>
      </c>
      <c r="C51" s="85"/>
      <c r="D51" s="36" t="s">
        <v>19</v>
      </c>
      <c r="E51" s="4">
        <f t="shared" si="1"/>
        <v>0</v>
      </c>
      <c r="F51" s="4"/>
      <c r="G51" s="5"/>
      <c r="H51" s="5"/>
      <c r="I51" s="5"/>
      <c r="J51" s="4"/>
      <c r="K51" s="4"/>
      <c r="L51" s="4"/>
    </row>
    <row r="52" spans="1:12" ht="37.5" hidden="1" customHeight="1" x14ac:dyDescent="0.3">
      <c r="A52" s="83"/>
      <c r="B52" s="104"/>
      <c r="C52" s="85"/>
      <c r="D52" s="36" t="s">
        <v>13</v>
      </c>
      <c r="E52" s="4">
        <f t="shared" si="1"/>
        <v>0</v>
      </c>
      <c r="F52" s="4"/>
      <c r="G52" s="5"/>
      <c r="H52" s="5"/>
      <c r="I52" s="5"/>
      <c r="J52" s="4"/>
      <c r="K52" s="4"/>
      <c r="L52" s="4"/>
    </row>
    <row r="53" spans="1:12" ht="37.5" customHeight="1" x14ac:dyDescent="0.3">
      <c r="A53" s="83"/>
      <c r="B53" s="102" t="s">
        <v>34</v>
      </c>
      <c r="C53" s="85"/>
      <c r="D53" s="36" t="s">
        <v>19</v>
      </c>
      <c r="E53" s="4">
        <f t="shared" si="1"/>
        <v>19375.830000000002</v>
      </c>
      <c r="F53" s="4"/>
      <c r="G53" s="5"/>
      <c r="H53" s="5">
        <v>19375.830000000002</v>
      </c>
      <c r="I53" s="5"/>
      <c r="J53" s="4"/>
      <c r="K53" s="4"/>
      <c r="L53" s="4"/>
    </row>
    <row r="54" spans="1:12" ht="37.5" customHeight="1" x14ac:dyDescent="0.3">
      <c r="A54" s="83"/>
      <c r="B54" s="103"/>
      <c r="C54" s="85"/>
      <c r="D54" s="36" t="s">
        <v>13</v>
      </c>
      <c r="E54" s="4">
        <f t="shared" si="1"/>
        <v>3943.25</v>
      </c>
      <c r="F54" s="4"/>
      <c r="G54" s="5"/>
      <c r="H54" s="5">
        <f>1140.65+2802.6</f>
        <v>3943.25</v>
      </c>
      <c r="I54" s="5"/>
      <c r="J54" s="4"/>
      <c r="K54" s="4"/>
      <c r="L54" s="4"/>
    </row>
    <row r="55" spans="1:12" ht="37.5" customHeight="1" x14ac:dyDescent="0.3">
      <c r="A55" s="83"/>
      <c r="B55" s="104" t="s">
        <v>97</v>
      </c>
      <c r="C55" s="85"/>
      <c r="D55" s="36" t="s">
        <v>19</v>
      </c>
      <c r="E55" s="4">
        <f t="shared" si="1"/>
        <v>40949.769999999997</v>
      </c>
      <c r="F55" s="4"/>
      <c r="G55" s="5"/>
      <c r="H55" s="5">
        <v>40949.769999999997</v>
      </c>
      <c r="I55" s="5"/>
      <c r="J55" s="4"/>
      <c r="K55" s="4"/>
      <c r="L55" s="4"/>
    </row>
    <row r="56" spans="1:12" ht="37.5" customHeight="1" x14ac:dyDescent="0.3">
      <c r="A56" s="83"/>
      <c r="B56" s="104"/>
      <c r="C56" s="85"/>
      <c r="D56" s="36" t="s">
        <v>13</v>
      </c>
      <c r="E56" s="4">
        <f t="shared" si="1"/>
        <v>2155.25</v>
      </c>
      <c r="F56" s="4"/>
      <c r="G56" s="5"/>
      <c r="H56" s="5">
        <v>2155.25</v>
      </c>
      <c r="I56" s="5"/>
      <c r="J56" s="4"/>
      <c r="K56" s="4"/>
      <c r="L56" s="4"/>
    </row>
    <row r="57" spans="1:12" ht="37.5" hidden="1" customHeight="1" x14ac:dyDescent="0.3">
      <c r="A57" s="83"/>
      <c r="B57" s="104" t="s">
        <v>89</v>
      </c>
      <c r="C57" s="85"/>
      <c r="D57" s="36" t="s">
        <v>19</v>
      </c>
      <c r="E57" s="4">
        <f t="shared" si="1"/>
        <v>0</v>
      </c>
      <c r="F57" s="4"/>
      <c r="G57" s="5"/>
      <c r="H57" s="5"/>
      <c r="I57" s="5"/>
      <c r="J57" s="4"/>
      <c r="K57" s="4"/>
      <c r="L57" s="4"/>
    </row>
    <row r="58" spans="1:12" ht="37.5" hidden="1" customHeight="1" x14ac:dyDescent="0.3">
      <c r="A58" s="83"/>
      <c r="B58" s="104"/>
      <c r="C58" s="85"/>
      <c r="D58" s="36" t="s">
        <v>13</v>
      </c>
      <c r="E58" s="4">
        <f t="shared" si="1"/>
        <v>0</v>
      </c>
      <c r="F58" s="4"/>
      <c r="G58" s="5"/>
      <c r="H58" s="5"/>
      <c r="I58" s="5"/>
      <c r="J58" s="4"/>
      <c r="K58" s="4"/>
      <c r="L58" s="4"/>
    </row>
    <row r="59" spans="1:12" ht="53.25" hidden="1" customHeight="1" x14ac:dyDescent="0.3">
      <c r="A59" s="35" t="s">
        <v>52</v>
      </c>
      <c r="B59" s="34" t="s">
        <v>99</v>
      </c>
      <c r="C59" s="32" t="s">
        <v>57</v>
      </c>
      <c r="D59" s="36" t="s">
        <v>13</v>
      </c>
      <c r="E59" s="4">
        <f t="shared" si="1"/>
        <v>0</v>
      </c>
      <c r="F59" s="4"/>
      <c r="G59" s="5"/>
      <c r="H59" s="5"/>
      <c r="I59" s="5"/>
      <c r="J59" s="4"/>
      <c r="K59" s="4"/>
      <c r="L59" s="4"/>
    </row>
    <row r="60" spans="1:12" ht="71.25" hidden="1" customHeight="1" x14ac:dyDescent="0.3">
      <c r="A60" s="35" t="s">
        <v>63</v>
      </c>
      <c r="B60" s="34" t="s">
        <v>70</v>
      </c>
      <c r="C60" s="32" t="s">
        <v>64</v>
      </c>
      <c r="D60" s="36" t="s">
        <v>13</v>
      </c>
      <c r="E60" s="4">
        <f t="shared" si="1"/>
        <v>0</v>
      </c>
      <c r="F60" s="5"/>
      <c r="G60" s="5"/>
      <c r="H60" s="5"/>
      <c r="I60" s="5"/>
      <c r="J60" s="4"/>
      <c r="K60" s="4"/>
      <c r="L60" s="4"/>
    </row>
    <row r="61" spans="1:12" ht="82.2" customHeight="1" x14ac:dyDescent="0.3">
      <c r="A61" s="35" t="s">
        <v>52</v>
      </c>
      <c r="B61" s="34" t="s">
        <v>68</v>
      </c>
      <c r="C61" s="32" t="s">
        <v>108</v>
      </c>
      <c r="D61" s="36" t="s">
        <v>13</v>
      </c>
      <c r="E61" s="4">
        <f t="shared" si="1"/>
        <v>260.39999999999998</v>
      </c>
      <c r="F61" s="5"/>
      <c r="G61" s="5"/>
      <c r="H61" s="5">
        <v>260.39999999999998</v>
      </c>
      <c r="I61" s="5"/>
      <c r="J61" s="4"/>
      <c r="K61" s="4"/>
      <c r="L61" s="4"/>
    </row>
    <row r="62" spans="1:12" ht="34.950000000000003" hidden="1" customHeight="1" x14ac:dyDescent="0.3">
      <c r="A62" s="83" t="s">
        <v>67</v>
      </c>
      <c r="B62" s="100" t="s">
        <v>100</v>
      </c>
      <c r="C62" s="84" t="s">
        <v>64</v>
      </c>
      <c r="D62" s="36" t="s">
        <v>5</v>
      </c>
      <c r="E62" s="4">
        <f t="shared" si="1"/>
        <v>0</v>
      </c>
      <c r="F62" s="5"/>
      <c r="G62" s="5"/>
      <c r="H62" s="5"/>
      <c r="I62" s="5"/>
      <c r="J62" s="4"/>
      <c r="K62" s="4"/>
      <c r="L62" s="4"/>
    </row>
    <row r="63" spans="1:12" ht="29.4" hidden="1" customHeight="1" x14ac:dyDescent="0.3">
      <c r="A63" s="83"/>
      <c r="B63" s="100"/>
      <c r="C63" s="84"/>
      <c r="D63" s="36" t="s">
        <v>13</v>
      </c>
      <c r="E63" s="4">
        <f t="shared" si="1"/>
        <v>0</v>
      </c>
      <c r="F63" s="5"/>
      <c r="G63" s="5"/>
      <c r="H63" s="5"/>
      <c r="I63" s="5"/>
      <c r="J63" s="4"/>
      <c r="K63" s="4"/>
      <c r="L63" s="4"/>
    </row>
    <row r="64" spans="1:12" ht="30" hidden="1" customHeight="1" x14ac:dyDescent="0.3">
      <c r="A64" s="83"/>
      <c r="B64" s="100"/>
      <c r="C64" s="84"/>
      <c r="D64" s="36" t="s">
        <v>65</v>
      </c>
      <c r="E64" s="4">
        <f t="shared" si="1"/>
        <v>0</v>
      </c>
      <c r="F64" s="5"/>
      <c r="G64" s="5"/>
      <c r="H64" s="5"/>
      <c r="I64" s="5"/>
      <c r="J64" s="4"/>
      <c r="K64" s="4"/>
      <c r="L64" s="4"/>
    </row>
    <row r="65" spans="1:12" ht="94.5" customHeight="1" x14ac:dyDescent="0.3">
      <c r="A65" s="35" t="s">
        <v>63</v>
      </c>
      <c r="B65" s="34" t="s">
        <v>128</v>
      </c>
      <c r="C65" s="32" t="s">
        <v>108</v>
      </c>
      <c r="D65" s="36" t="s">
        <v>13</v>
      </c>
      <c r="E65" s="4">
        <f t="shared" si="1"/>
        <v>3922.5</v>
      </c>
      <c r="F65" s="5"/>
      <c r="G65" s="5"/>
      <c r="H65" s="5">
        <f>6279-2356.5</f>
        <v>3922.5</v>
      </c>
      <c r="I65" s="5"/>
      <c r="J65" s="4"/>
      <c r="K65" s="4"/>
      <c r="L65" s="4"/>
    </row>
    <row r="66" spans="1:12" ht="61.5" hidden="1" customHeight="1" x14ac:dyDescent="0.3">
      <c r="A66" s="35" t="s">
        <v>72</v>
      </c>
      <c r="B66" s="34" t="s">
        <v>101</v>
      </c>
      <c r="C66" s="32" t="s">
        <v>64</v>
      </c>
      <c r="D66" s="36" t="s">
        <v>13</v>
      </c>
      <c r="E66" s="4">
        <f t="shared" si="1"/>
        <v>0</v>
      </c>
      <c r="F66" s="5"/>
      <c r="G66" s="5"/>
      <c r="H66" s="5"/>
      <c r="I66" s="5"/>
      <c r="J66" s="4"/>
      <c r="K66" s="4"/>
      <c r="L66" s="4"/>
    </row>
    <row r="67" spans="1:12" ht="33.6" hidden="1" customHeight="1" x14ac:dyDescent="0.3">
      <c r="A67" s="83" t="s">
        <v>90</v>
      </c>
      <c r="B67" s="100" t="s">
        <v>102</v>
      </c>
      <c r="C67" s="84" t="s">
        <v>64</v>
      </c>
      <c r="D67" s="36" t="s">
        <v>5</v>
      </c>
      <c r="E67" s="4">
        <f t="shared" si="1"/>
        <v>0</v>
      </c>
      <c r="F67" s="5"/>
      <c r="G67" s="5"/>
      <c r="H67" s="5">
        <f t="shared" ref="H67:J67" si="11">H68+H69</f>
        <v>0</v>
      </c>
      <c r="I67" s="5">
        <f t="shared" si="11"/>
        <v>0</v>
      </c>
      <c r="J67" s="5">
        <f t="shared" si="11"/>
        <v>0</v>
      </c>
      <c r="K67" s="5">
        <f t="shared" ref="K67:L67" si="12">K68+K69</f>
        <v>0</v>
      </c>
      <c r="L67" s="5">
        <f t="shared" si="12"/>
        <v>0</v>
      </c>
    </row>
    <row r="68" spans="1:12" ht="27.6" hidden="1" customHeight="1" x14ac:dyDescent="0.3">
      <c r="A68" s="83"/>
      <c r="B68" s="100"/>
      <c r="C68" s="84"/>
      <c r="D68" s="36" t="s">
        <v>13</v>
      </c>
      <c r="E68" s="4">
        <f t="shared" si="1"/>
        <v>0</v>
      </c>
      <c r="F68" s="5"/>
      <c r="G68" s="5"/>
      <c r="H68" s="5"/>
      <c r="I68" s="5"/>
      <c r="J68" s="4"/>
      <c r="K68" s="4"/>
      <c r="L68" s="4"/>
    </row>
    <row r="69" spans="1:12" ht="34.200000000000003" hidden="1" customHeight="1" x14ac:dyDescent="0.3">
      <c r="A69" s="83"/>
      <c r="B69" s="100"/>
      <c r="C69" s="84"/>
      <c r="D69" s="36" t="s">
        <v>65</v>
      </c>
      <c r="E69" s="4">
        <f t="shared" si="1"/>
        <v>0</v>
      </c>
      <c r="F69" s="5"/>
      <c r="G69" s="5"/>
      <c r="H69" s="5"/>
      <c r="I69" s="5"/>
      <c r="J69" s="4"/>
      <c r="K69" s="4"/>
      <c r="L69" s="4"/>
    </row>
    <row r="70" spans="1:12" ht="61.5" hidden="1" customHeight="1" x14ac:dyDescent="0.3">
      <c r="A70" s="35" t="s">
        <v>91</v>
      </c>
      <c r="B70" s="34" t="s">
        <v>103</v>
      </c>
      <c r="C70" s="32" t="s">
        <v>64</v>
      </c>
      <c r="D70" s="36" t="s">
        <v>65</v>
      </c>
      <c r="E70" s="4">
        <f t="shared" si="1"/>
        <v>0</v>
      </c>
      <c r="F70" s="5"/>
      <c r="G70" s="5"/>
      <c r="H70" s="5"/>
      <c r="I70" s="5"/>
      <c r="J70" s="4"/>
      <c r="K70" s="4"/>
      <c r="L70" s="4"/>
    </row>
    <row r="71" spans="1:12" ht="72" hidden="1" customHeight="1" x14ac:dyDescent="0.3">
      <c r="A71" s="35" t="s">
        <v>92</v>
      </c>
      <c r="B71" s="34" t="s">
        <v>104</v>
      </c>
      <c r="C71" s="32" t="s">
        <v>64</v>
      </c>
      <c r="D71" s="36" t="s">
        <v>13</v>
      </c>
      <c r="E71" s="4">
        <f t="shared" si="1"/>
        <v>0</v>
      </c>
      <c r="F71" s="5"/>
      <c r="G71" s="5"/>
      <c r="H71" s="5"/>
      <c r="I71" s="5"/>
      <c r="J71" s="4"/>
      <c r="K71" s="4"/>
      <c r="L71" s="4"/>
    </row>
    <row r="72" spans="1:12" ht="84" hidden="1" customHeight="1" x14ac:dyDescent="0.3">
      <c r="A72" s="35" t="s">
        <v>93</v>
      </c>
      <c r="B72" s="34" t="s">
        <v>105</v>
      </c>
      <c r="C72" s="32" t="s">
        <v>64</v>
      </c>
      <c r="D72" s="36" t="s">
        <v>13</v>
      </c>
      <c r="E72" s="4">
        <f t="shared" si="1"/>
        <v>0</v>
      </c>
      <c r="F72" s="5"/>
      <c r="G72" s="5"/>
      <c r="H72" s="5"/>
      <c r="I72" s="5"/>
      <c r="J72" s="4"/>
      <c r="K72" s="4"/>
      <c r="L72" s="4"/>
    </row>
    <row r="73" spans="1:12" ht="115.5" hidden="1" customHeight="1" x14ac:dyDescent="0.3">
      <c r="A73" s="35" t="s">
        <v>94</v>
      </c>
      <c r="B73" s="34" t="s">
        <v>106</v>
      </c>
      <c r="C73" s="32" t="s">
        <v>64</v>
      </c>
      <c r="D73" s="36" t="s">
        <v>13</v>
      </c>
      <c r="E73" s="4">
        <f t="shared" si="1"/>
        <v>0</v>
      </c>
      <c r="F73" s="5"/>
      <c r="G73" s="5"/>
      <c r="H73" s="5"/>
      <c r="I73" s="5"/>
      <c r="J73" s="4"/>
      <c r="K73" s="4"/>
      <c r="L73" s="4"/>
    </row>
    <row r="74" spans="1:12" ht="78" customHeight="1" x14ac:dyDescent="0.3">
      <c r="A74" s="35" t="s">
        <v>66</v>
      </c>
      <c r="B74" s="34" t="s">
        <v>127</v>
      </c>
      <c r="C74" s="32" t="s">
        <v>108</v>
      </c>
      <c r="D74" s="36" t="s">
        <v>13</v>
      </c>
      <c r="E74" s="4">
        <f t="shared" si="1"/>
        <v>6578.7000000000007</v>
      </c>
      <c r="F74" s="5"/>
      <c r="G74" s="5"/>
      <c r="H74" s="5">
        <f>2312-446.1</f>
        <v>1865.9</v>
      </c>
      <c r="I74" s="5">
        <v>2616.6999999999998</v>
      </c>
      <c r="J74" s="4">
        <v>2096.1</v>
      </c>
      <c r="K74" s="4"/>
      <c r="L74" s="4"/>
    </row>
    <row r="75" spans="1:12" ht="66.599999999999994" customHeight="1" x14ac:dyDescent="0.3">
      <c r="A75" s="35" t="s">
        <v>67</v>
      </c>
      <c r="B75" s="34" t="s">
        <v>98</v>
      </c>
      <c r="C75" s="32" t="s">
        <v>108</v>
      </c>
      <c r="D75" s="36" t="s">
        <v>13</v>
      </c>
      <c r="E75" s="4">
        <f t="shared" si="1"/>
        <v>159.9</v>
      </c>
      <c r="F75" s="5"/>
      <c r="G75" s="5"/>
      <c r="H75" s="5">
        <v>159.9</v>
      </c>
      <c r="I75" s="5"/>
      <c r="J75" s="4"/>
      <c r="K75" s="4"/>
      <c r="L75" s="4"/>
    </row>
    <row r="76" spans="1:12" ht="32.4" customHeight="1" x14ac:dyDescent="0.3">
      <c r="A76" s="83" t="s">
        <v>71</v>
      </c>
      <c r="B76" s="100" t="s">
        <v>131</v>
      </c>
      <c r="C76" s="84" t="s">
        <v>108</v>
      </c>
      <c r="D76" s="36" t="s">
        <v>5</v>
      </c>
      <c r="E76" s="4">
        <f t="shared" ref="E76:E109" si="13">H76+I76+J76+K76+L76</f>
        <v>122093.6</v>
      </c>
      <c r="F76" s="5"/>
      <c r="G76" s="5"/>
      <c r="H76" s="5">
        <f t="shared" ref="H76:J76" si="14">H77+H78</f>
        <v>0</v>
      </c>
      <c r="I76" s="5">
        <f t="shared" si="14"/>
        <v>61046.8</v>
      </c>
      <c r="J76" s="5">
        <f t="shared" si="14"/>
        <v>61046.8</v>
      </c>
      <c r="K76" s="5">
        <f t="shared" ref="K76:L76" si="15">K77+K78</f>
        <v>0</v>
      </c>
      <c r="L76" s="5">
        <f t="shared" si="15"/>
        <v>0</v>
      </c>
    </row>
    <row r="77" spans="1:12" ht="30" customHeight="1" x14ac:dyDescent="0.3">
      <c r="A77" s="83"/>
      <c r="B77" s="100"/>
      <c r="C77" s="84"/>
      <c r="D77" s="36" t="s">
        <v>19</v>
      </c>
      <c r="E77" s="4">
        <f t="shared" si="13"/>
        <v>115988.8</v>
      </c>
      <c r="F77" s="5"/>
      <c r="G77" s="5"/>
      <c r="H77" s="5"/>
      <c r="I77" s="5">
        <v>57994.400000000001</v>
      </c>
      <c r="J77" s="4">
        <v>57994.400000000001</v>
      </c>
      <c r="K77" s="4"/>
      <c r="L77" s="4"/>
    </row>
    <row r="78" spans="1:12" ht="31.2" customHeight="1" x14ac:dyDescent="0.3">
      <c r="A78" s="83"/>
      <c r="B78" s="100"/>
      <c r="C78" s="84"/>
      <c r="D78" s="36" t="s">
        <v>13</v>
      </c>
      <c r="E78" s="4">
        <f t="shared" si="13"/>
        <v>6104.8</v>
      </c>
      <c r="F78" s="5"/>
      <c r="G78" s="5"/>
      <c r="H78" s="5"/>
      <c r="I78" s="5">
        <v>3052.4</v>
      </c>
      <c r="J78" s="4">
        <v>3052.4</v>
      </c>
      <c r="K78" s="4"/>
      <c r="L78" s="4"/>
    </row>
    <row r="79" spans="1:12" ht="67.2" customHeight="1" x14ac:dyDescent="0.3">
      <c r="A79" s="41" t="s">
        <v>72</v>
      </c>
      <c r="B79" s="42" t="s">
        <v>130</v>
      </c>
      <c r="C79" s="43" t="s">
        <v>108</v>
      </c>
      <c r="D79" s="44" t="s">
        <v>121</v>
      </c>
      <c r="E79" s="4">
        <f t="shared" si="13"/>
        <v>30000</v>
      </c>
      <c r="F79" s="5"/>
      <c r="G79" s="5"/>
      <c r="H79" s="5">
        <v>30000</v>
      </c>
      <c r="I79" s="5"/>
      <c r="J79" s="4"/>
      <c r="K79" s="4"/>
      <c r="L79" s="4"/>
    </row>
    <row r="80" spans="1:12" ht="30.6" customHeight="1" x14ac:dyDescent="0.3">
      <c r="A80" s="88" t="s">
        <v>36</v>
      </c>
      <c r="B80" s="91" t="s">
        <v>133</v>
      </c>
      <c r="C80" s="94"/>
      <c r="D80" s="44" t="s">
        <v>5</v>
      </c>
      <c r="E80" s="4">
        <f t="shared" si="13"/>
        <v>570099.1</v>
      </c>
      <c r="F80" s="5"/>
      <c r="G80" s="5"/>
      <c r="H80" s="5">
        <f>H81+H82</f>
        <v>131998.70000000001</v>
      </c>
      <c r="I80" s="5">
        <f t="shared" ref="I80:L80" si="16">I81+I82</f>
        <v>110130.9</v>
      </c>
      <c r="J80" s="5">
        <f t="shared" si="16"/>
        <v>109649.8</v>
      </c>
      <c r="K80" s="5">
        <f t="shared" si="16"/>
        <v>109649.8</v>
      </c>
      <c r="L80" s="5">
        <f t="shared" si="16"/>
        <v>108669.90000000001</v>
      </c>
    </row>
    <row r="81" spans="1:12" ht="28.2" customHeight="1" x14ac:dyDescent="0.3">
      <c r="A81" s="89"/>
      <c r="B81" s="92"/>
      <c r="C81" s="95"/>
      <c r="D81" s="36" t="s">
        <v>13</v>
      </c>
      <c r="E81" s="4">
        <f t="shared" si="13"/>
        <v>560099.1</v>
      </c>
      <c r="F81" s="5">
        <f>F83+F86+F87+F88+F90+F89+F91</f>
        <v>0</v>
      </c>
      <c r="G81" s="5">
        <f t="shared" ref="G81:J81" si="17">G83+G86+G87+G88+G90+G89+G91</f>
        <v>0</v>
      </c>
      <c r="H81" s="5">
        <f t="shared" si="17"/>
        <v>121998.7</v>
      </c>
      <c r="I81" s="5">
        <f t="shared" si="17"/>
        <v>110130.9</v>
      </c>
      <c r="J81" s="5">
        <f t="shared" si="17"/>
        <v>109649.8</v>
      </c>
      <c r="K81" s="5">
        <f t="shared" ref="K81:L81" si="18">K83+K86+K87+K88+K90+K89+K91</f>
        <v>109649.8</v>
      </c>
      <c r="L81" s="5">
        <f t="shared" si="18"/>
        <v>108669.90000000001</v>
      </c>
    </row>
    <row r="82" spans="1:12" ht="24.6" customHeight="1" x14ac:dyDescent="0.3">
      <c r="A82" s="90"/>
      <c r="B82" s="93"/>
      <c r="C82" s="95"/>
      <c r="D82" s="44" t="s">
        <v>121</v>
      </c>
      <c r="E82" s="4">
        <f t="shared" si="13"/>
        <v>10000</v>
      </c>
      <c r="F82" s="5"/>
      <c r="G82" s="5"/>
      <c r="H82" s="5">
        <f>H92</f>
        <v>10000</v>
      </c>
      <c r="I82" s="5">
        <f t="shared" ref="I82:L82" si="19">I92</f>
        <v>0</v>
      </c>
      <c r="J82" s="5">
        <f t="shared" si="19"/>
        <v>0</v>
      </c>
      <c r="K82" s="5">
        <f t="shared" si="19"/>
        <v>0</v>
      </c>
      <c r="L82" s="5">
        <f t="shared" si="19"/>
        <v>0</v>
      </c>
    </row>
    <row r="83" spans="1:12" ht="97.95" customHeight="1" x14ac:dyDescent="0.3">
      <c r="A83" s="33" t="s">
        <v>37</v>
      </c>
      <c r="B83" s="34" t="s">
        <v>134</v>
      </c>
      <c r="D83" s="34" t="s">
        <v>13</v>
      </c>
      <c r="E83" s="4">
        <f t="shared" si="13"/>
        <v>522678.6</v>
      </c>
      <c r="F83" s="4"/>
      <c r="G83" s="4"/>
      <c r="H83" s="4">
        <f>H84+H85</f>
        <v>104538.1</v>
      </c>
      <c r="I83" s="4">
        <f t="shared" ref="I83:L83" si="20">I84+I85</f>
        <v>105158.39999999999</v>
      </c>
      <c r="J83" s="4">
        <f t="shared" si="20"/>
        <v>104654</v>
      </c>
      <c r="K83" s="4">
        <f t="shared" si="20"/>
        <v>104654</v>
      </c>
      <c r="L83" s="4">
        <f t="shared" si="20"/>
        <v>103674.1</v>
      </c>
    </row>
    <row r="84" spans="1:12" ht="63" customHeight="1" x14ac:dyDescent="0.3">
      <c r="A84" s="45" t="s">
        <v>116</v>
      </c>
      <c r="B84" s="42" t="s">
        <v>118</v>
      </c>
      <c r="C84" s="32" t="s">
        <v>112</v>
      </c>
      <c r="D84" s="42" t="s">
        <v>13</v>
      </c>
      <c r="E84" s="4">
        <f t="shared" si="13"/>
        <v>513641.60000000003</v>
      </c>
      <c r="F84" s="4"/>
      <c r="G84" s="4"/>
      <c r="H84" s="4">
        <f>104538.1-2179.7</f>
        <v>102358.40000000001</v>
      </c>
      <c r="I84" s="4">
        <f>105158.4-1959.3</f>
        <v>103199.09999999999</v>
      </c>
      <c r="J84" s="4">
        <f>104654-1959.3</f>
        <v>102694.7</v>
      </c>
      <c r="K84" s="4">
        <f>104654-1959.3</f>
        <v>102694.7</v>
      </c>
      <c r="L84" s="4">
        <f>103674.1-979.4</f>
        <v>102694.70000000001</v>
      </c>
    </row>
    <row r="85" spans="1:12" ht="96" customHeight="1" x14ac:dyDescent="0.3">
      <c r="A85" s="45" t="s">
        <v>117</v>
      </c>
      <c r="B85" s="42" t="s">
        <v>119</v>
      </c>
      <c r="C85" s="43" t="s">
        <v>120</v>
      </c>
      <c r="D85" s="42" t="s">
        <v>13</v>
      </c>
      <c r="E85" s="4">
        <f t="shared" si="13"/>
        <v>9037</v>
      </c>
      <c r="F85" s="4"/>
      <c r="G85" s="4"/>
      <c r="H85" s="4">
        <v>2179.6999999999998</v>
      </c>
      <c r="I85" s="4">
        <v>1959.3</v>
      </c>
      <c r="J85" s="4">
        <v>1959.3</v>
      </c>
      <c r="K85" s="4">
        <v>1959.3</v>
      </c>
      <c r="L85" s="4">
        <v>979.4</v>
      </c>
    </row>
    <row r="86" spans="1:12" ht="71.400000000000006" customHeight="1" x14ac:dyDescent="0.3">
      <c r="A86" s="33" t="s">
        <v>39</v>
      </c>
      <c r="B86" s="34" t="s">
        <v>56</v>
      </c>
      <c r="C86" s="32" t="s">
        <v>123</v>
      </c>
      <c r="D86" s="34" t="s">
        <v>13</v>
      </c>
      <c r="E86" s="4">
        <f t="shared" si="13"/>
        <v>21709.300000000003</v>
      </c>
      <c r="F86" s="4"/>
      <c r="G86" s="4"/>
      <c r="H86" s="4">
        <v>4320.5</v>
      </c>
      <c r="I86" s="4">
        <v>4347.2</v>
      </c>
      <c r="J86" s="4">
        <v>4347.2</v>
      </c>
      <c r="K86" s="4">
        <v>4347.2</v>
      </c>
      <c r="L86" s="4">
        <v>4347.2</v>
      </c>
    </row>
    <row r="87" spans="1:12" ht="80.400000000000006" customHeight="1" x14ac:dyDescent="0.3">
      <c r="A87" s="33" t="s">
        <v>41</v>
      </c>
      <c r="B87" s="34" t="s">
        <v>77</v>
      </c>
      <c r="C87" s="32" t="s">
        <v>123</v>
      </c>
      <c r="D87" s="34" t="s">
        <v>13</v>
      </c>
      <c r="E87" s="4">
        <f t="shared" si="13"/>
        <v>3142.9999999999995</v>
      </c>
      <c r="F87" s="4"/>
      <c r="G87" s="4"/>
      <c r="H87" s="4">
        <v>571.9</v>
      </c>
      <c r="I87" s="4">
        <v>625.29999999999995</v>
      </c>
      <c r="J87" s="4">
        <v>648.6</v>
      </c>
      <c r="K87" s="4">
        <v>648.6</v>
      </c>
      <c r="L87" s="4">
        <v>648.6</v>
      </c>
    </row>
    <row r="88" spans="1:12" ht="72.599999999999994" customHeight="1" x14ac:dyDescent="0.3">
      <c r="A88" s="33" t="s">
        <v>44</v>
      </c>
      <c r="B88" s="34" t="s">
        <v>78</v>
      </c>
      <c r="C88" s="32" t="s">
        <v>123</v>
      </c>
      <c r="D88" s="34" t="s">
        <v>13</v>
      </c>
      <c r="E88" s="4">
        <f t="shared" si="13"/>
        <v>7389.2</v>
      </c>
      <c r="F88" s="4"/>
      <c r="G88" s="4"/>
      <c r="H88" s="4">
        <f>2982.5+4406.7</f>
        <v>7389.2</v>
      </c>
      <c r="I88" s="4"/>
      <c r="J88" s="4"/>
      <c r="K88" s="4"/>
      <c r="L88" s="4"/>
    </row>
    <row r="89" spans="1:12" ht="16.2" hidden="1" customHeight="1" x14ac:dyDescent="0.3">
      <c r="A89" s="33" t="s">
        <v>107</v>
      </c>
      <c r="B89" s="34" t="s">
        <v>88</v>
      </c>
      <c r="C89" s="32" t="s">
        <v>40</v>
      </c>
      <c r="D89" s="34" t="s">
        <v>13</v>
      </c>
      <c r="E89" s="4">
        <f t="shared" si="13"/>
        <v>0</v>
      </c>
      <c r="F89" s="4"/>
      <c r="G89" s="4"/>
      <c r="H89" s="4"/>
      <c r="I89" s="4"/>
      <c r="J89" s="4"/>
      <c r="K89" s="4"/>
      <c r="L89" s="4"/>
    </row>
    <row r="90" spans="1:12" ht="76.2" customHeight="1" x14ac:dyDescent="0.3">
      <c r="A90" s="33" t="s">
        <v>87</v>
      </c>
      <c r="B90" s="38" t="s">
        <v>135</v>
      </c>
      <c r="C90" s="32" t="s">
        <v>123</v>
      </c>
      <c r="D90" s="34" t="s">
        <v>13</v>
      </c>
      <c r="E90" s="4">
        <f t="shared" si="13"/>
        <v>4875</v>
      </c>
      <c r="F90" s="4"/>
      <c r="G90" s="4"/>
      <c r="H90" s="4">
        <v>4875</v>
      </c>
      <c r="I90" s="4"/>
      <c r="J90" s="4"/>
      <c r="K90" s="4"/>
      <c r="L90" s="4"/>
    </row>
    <row r="91" spans="1:12" ht="82.2" customHeight="1" x14ac:dyDescent="0.3">
      <c r="A91" s="33" t="s">
        <v>95</v>
      </c>
      <c r="B91" s="38" t="s">
        <v>136</v>
      </c>
      <c r="C91" s="32" t="s">
        <v>123</v>
      </c>
      <c r="D91" s="34" t="s">
        <v>13</v>
      </c>
      <c r="E91" s="4">
        <f t="shared" si="13"/>
        <v>304</v>
      </c>
      <c r="F91" s="4"/>
      <c r="G91" s="4"/>
      <c r="H91" s="4">
        <v>304</v>
      </c>
      <c r="I91" s="4"/>
      <c r="J91" s="4"/>
      <c r="K91" s="4"/>
      <c r="L91" s="4"/>
    </row>
    <row r="92" spans="1:12" ht="82.2" customHeight="1" x14ac:dyDescent="0.3">
      <c r="A92" s="45" t="s">
        <v>124</v>
      </c>
      <c r="B92" s="42" t="s">
        <v>137</v>
      </c>
      <c r="C92" s="43" t="s">
        <v>125</v>
      </c>
      <c r="D92" s="44" t="s">
        <v>121</v>
      </c>
      <c r="E92" s="4">
        <f t="shared" ref="E92" si="21">H92+I92+J92+K92+L92</f>
        <v>10000</v>
      </c>
      <c r="F92" s="4"/>
      <c r="G92" s="4"/>
      <c r="H92" s="4">
        <v>10000</v>
      </c>
      <c r="I92" s="4"/>
      <c r="J92" s="4"/>
      <c r="K92" s="4"/>
      <c r="L92" s="4"/>
    </row>
    <row r="93" spans="1:12" ht="24.75" customHeight="1" x14ac:dyDescent="0.3">
      <c r="A93" s="83"/>
      <c r="B93" s="83" t="s">
        <v>42</v>
      </c>
      <c r="C93" s="105"/>
      <c r="D93" s="36" t="s">
        <v>5</v>
      </c>
      <c r="E93" s="4">
        <f t="shared" si="13"/>
        <v>799538.30000000016</v>
      </c>
      <c r="F93" s="5">
        <f>F94+F95+F96</f>
        <v>0</v>
      </c>
      <c r="G93" s="5">
        <f t="shared" ref="G93:I93" si="22">G94+G95+G96</f>
        <v>0</v>
      </c>
      <c r="H93" s="5">
        <f t="shared" si="22"/>
        <v>234631.5</v>
      </c>
      <c r="I93" s="5">
        <f t="shared" si="22"/>
        <v>173794.4</v>
      </c>
      <c r="J93" s="5">
        <f t="shared" ref="J93:L93" si="23">J94+J95+J96</f>
        <v>172792.7</v>
      </c>
      <c r="K93" s="5">
        <f t="shared" si="23"/>
        <v>109649.8</v>
      </c>
      <c r="L93" s="5">
        <f t="shared" si="23"/>
        <v>108669.90000000001</v>
      </c>
    </row>
    <row r="94" spans="1:12" ht="22.5" customHeight="1" x14ac:dyDescent="0.3">
      <c r="A94" s="83"/>
      <c r="B94" s="83"/>
      <c r="C94" s="105"/>
      <c r="D94" s="36" t="s">
        <v>13</v>
      </c>
      <c r="E94" s="4">
        <f t="shared" si="13"/>
        <v>583223.9</v>
      </c>
      <c r="F94" s="5">
        <f>F81+F13</f>
        <v>0</v>
      </c>
      <c r="G94" s="5">
        <f>G81+G13</f>
        <v>0</v>
      </c>
      <c r="H94" s="5">
        <f>H81+H13</f>
        <v>134305.9</v>
      </c>
      <c r="I94" s="5">
        <f>I81+I13</f>
        <v>115800</v>
      </c>
      <c r="J94" s="5">
        <f>J81+J13</f>
        <v>114798.3</v>
      </c>
      <c r="K94" s="5">
        <f t="shared" ref="K94:L94" si="24">K81+K13</f>
        <v>109649.8</v>
      </c>
      <c r="L94" s="5">
        <f t="shared" si="24"/>
        <v>108669.90000000001</v>
      </c>
    </row>
    <row r="95" spans="1:12" ht="26.25" customHeight="1" x14ac:dyDescent="0.3">
      <c r="A95" s="83"/>
      <c r="B95" s="83"/>
      <c r="C95" s="105"/>
      <c r="D95" s="36" t="s">
        <v>19</v>
      </c>
      <c r="E95" s="4">
        <f t="shared" si="13"/>
        <v>176314.4</v>
      </c>
      <c r="F95" s="5">
        <f>F14</f>
        <v>0</v>
      </c>
      <c r="G95" s="5">
        <f>G14</f>
        <v>0</v>
      </c>
      <c r="H95" s="5">
        <f>H14</f>
        <v>60325.599999999999</v>
      </c>
      <c r="I95" s="5">
        <f>I14</f>
        <v>57994.400000000001</v>
      </c>
      <c r="J95" s="5">
        <f>J14</f>
        <v>57994.400000000001</v>
      </c>
      <c r="K95" s="5">
        <f t="shared" ref="K95:L95" si="25">K14</f>
        <v>0</v>
      </c>
      <c r="L95" s="5">
        <f t="shared" si="25"/>
        <v>0</v>
      </c>
    </row>
    <row r="96" spans="1:12" ht="26.25" customHeight="1" x14ac:dyDescent="0.3">
      <c r="A96" s="83"/>
      <c r="B96" s="83"/>
      <c r="C96" s="105"/>
      <c r="D96" s="36" t="s">
        <v>65</v>
      </c>
      <c r="E96" s="4">
        <f t="shared" si="13"/>
        <v>40000</v>
      </c>
      <c r="F96" s="5">
        <f>F15</f>
        <v>0</v>
      </c>
      <c r="G96" s="5">
        <f>G15</f>
        <v>0</v>
      </c>
      <c r="H96" s="5">
        <f>H15+H82</f>
        <v>40000</v>
      </c>
      <c r="I96" s="5">
        <f t="shared" ref="I96:L96" si="26">I15+I82</f>
        <v>0</v>
      </c>
      <c r="J96" s="5">
        <f t="shared" si="26"/>
        <v>0</v>
      </c>
      <c r="K96" s="5">
        <f t="shared" si="26"/>
        <v>0</v>
      </c>
      <c r="L96" s="5">
        <f t="shared" si="26"/>
        <v>0</v>
      </c>
    </row>
    <row r="97" spans="1:12" ht="21.75" customHeight="1" x14ac:dyDescent="0.3">
      <c r="A97" s="83"/>
      <c r="B97" s="83" t="s">
        <v>43</v>
      </c>
      <c r="C97" s="105"/>
      <c r="D97" s="36" t="s">
        <v>5</v>
      </c>
      <c r="E97" s="4">
        <f t="shared" si="13"/>
        <v>892863.3</v>
      </c>
      <c r="F97" s="5">
        <f>F98+F99+F100</f>
        <v>0</v>
      </c>
      <c r="G97" s="5">
        <f t="shared" ref="G97:I97" si="27">G98+G99+G100</f>
        <v>0</v>
      </c>
      <c r="H97" s="5">
        <f t="shared" si="27"/>
        <v>253296.5</v>
      </c>
      <c r="I97" s="5">
        <f t="shared" si="27"/>
        <v>192459.4</v>
      </c>
      <c r="J97" s="5">
        <f t="shared" ref="J97:L97" si="28">J98+J99+J100</f>
        <v>191457.69999999998</v>
      </c>
      <c r="K97" s="5">
        <f t="shared" si="28"/>
        <v>128314.8</v>
      </c>
      <c r="L97" s="5">
        <f t="shared" si="28"/>
        <v>127334.90000000001</v>
      </c>
    </row>
    <row r="98" spans="1:12" ht="26.25" customHeight="1" x14ac:dyDescent="0.3">
      <c r="A98" s="83"/>
      <c r="B98" s="83"/>
      <c r="C98" s="105"/>
      <c r="D98" s="39" t="s">
        <v>13</v>
      </c>
      <c r="E98" s="4">
        <f t="shared" si="13"/>
        <v>676548.9</v>
      </c>
      <c r="F98" s="5">
        <f>F94+F10</f>
        <v>0</v>
      </c>
      <c r="G98" s="5">
        <f>G94+G10</f>
        <v>0</v>
      </c>
      <c r="H98" s="5">
        <f>H94+H10</f>
        <v>152970.9</v>
      </c>
      <c r="I98" s="5">
        <f>I94+I10</f>
        <v>134465</v>
      </c>
      <c r="J98" s="5">
        <f>J94+J10</f>
        <v>133463.29999999999</v>
      </c>
      <c r="K98" s="5">
        <f t="shared" ref="K98:L98" si="29">K94+K10</f>
        <v>128314.8</v>
      </c>
      <c r="L98" s="5">
        <f t="shared" si="29"/>
        <v>127334.90000000001</v>
      </c>
    </row>
    <row r="99" spans="1:12" ht="27.75" customHeight="1" x14ac:dyDescent="0.3">
      <c r="A99" s="83"/>
      <c r="B99" s="83"/>
      <c r="C99" s="105"/>
      <c r="D99" s="36" t="s">
        <v>19</v>
      </c>
      <c r="E99" s="4">
        <f t="shared" si="13"/>
        <v>176314.4</v>
      </c>
      <c r="F99" s="5">
        <f>F95</f>
        <v>0</v>
      </c>
      <c r="G99" s="5">
        <f>G95</f>
        <v>0</v>
      </c>
      <c r="H99" s="5">
        <f>H95</f>
        <v>60325.599999999999</v>
      </c>
      <c r="I99" s="5">
        <f>I95</f>
        <v>57994.400000000001</v>
      </c>
      <c r="J99" s="5">
        <f>J95</f>
        <v>57994.400000000001</v>
      </c>
      <c r="K99" s="5">
        <f t="shared" ref="K99:L99" si="30">K95</f>
        <v>0</v>
      </c>
      <c r="L99" s="5">
        <f t="shared" si="30"/>
        <v>0</v>
      </c>
    </row>
    <row r="100" spans="1:12" ht="27.75" customHeight="1" x14ac:dyDescent="0.3">
      <c r="A100" s="83"/>
      <c r="B100" s="83"/>
      <c r="C100" s="105"/>
      <c r="D100" s="36" t="s">
        <v>65</v>
      </c>
      <c r="E100" s="4">
        <f t="shared" si="13"/>
        <v>40000</v>
      </c>
      <c r="F100" s="5">
        <f>F15</f>
        <v>0</v>
      </c>
      <c r="G100" s="5">
        <f>G15</f>
        <v>0</v>
      </c>
      <c r="H100" s="5">
        <f>H96</f>
        <v>40000</v>
      </c>
      <c r="I100" s="5">
        <f t="shared" ref="I100:L100" si="31">I96</f>
        <v>0</v>
      </c>
      <c r="J100" s="5">
        <f t="shared" si="31"/>
        <v>0</v>
      </c>
      <c r="K100" s="5">
        <f t="shared" si="31"/>
        <v>0</v>
      </c>
      <c r="L100" s="5">
        <f t="shared" si="31"/>
        <v>0</v>
      </c>
    </row>
    <row r="101" spans="1:12" ht="22.5" customHeight="1" x14ac:dyDescent="0.3">
      <c r="A101" s="88"/>
      <c r="B101" s="94" t="s">
        <v>46</v>
      </c>
      <c r="C101" s="97"/>
      <c r="D101" s="36" t="s">
        <v>5</v>
      </c>
      <c r="E101" s="4">
        <f t="shared" si="13"/>
        <v>532678.6</v>
      </c>
      <c r="F101" s="5">
        <f t="shared" ref="F101:G101" si="32">F102</f>
        <v>0</v>
      </c>
      <c r="G101" s="5">
        <f t="shared" si="32"/>
        <v>0</v>
      </c>
      <c r="H101" s="5">
        <f>H102+H103</f>
        <v>114538.1</v>
      </c>
      <c r="I101" s="5">
        <f t="shared" ref="I101:L101" si="33">I102+I103</f>
        <v>105158.39999999999</v>
      </c>
      <c r="J101" s="5">
        <f t="shared" si="33"/>
        <v>104654</v>
      </c>
      <c r="K101" s="5">
        <f t="shared" si="33"/>
        <v>104654</v>
      </c>
      <c r="L101" s="5">
        <f t="shared" si="33"/>
        <v>103674.1</v>
      </c>
    </row>
    <row r="102" spans="1:12" ht="32.25" customHeight="1" x14ac:dyDescent="0.3">
      <c r="A102" s="89"/>
      <c r="B102" s="95"/>
      <c r="C102" s="98"/>
      <c r="D102" s="36" t="s">
        <v>13</v>
      </c>
      <c r="E102" s="4">
        <f t="shared" si="13"/>
        <v>522678.6</v>
      </c>
      <c r="F102" s="5">
        <f>F83</f>
        <v>0</v>
      </c>
      <c r="G102" s="5">
        <f>G83</f>
        <v>0</v>
      </c>
      <c r="H102" s="5">
        <f>H83</f>
        <v>104538.1</v>
      </c>
      <c r="I102" s="5">
        <f>I83</f>
        <v>105158.39999999999</v>
      </c>
      <c r="J102" s="5">
        <f>J83</f>
        <v>104654</v>
      </c>
      <c r="K102" s="5">
        <f t="shared" ref="K102:L102" si="34">K83</f>
        <v>104654</v>
      </c>
      <c r="L102" s="5">
        <f t="shared" si="34"/>
        <v>103674.1</v>
      </c>
    </row>
    <row r="103" spans="1:12" ht="32.25" customHeight="1" x14ac:dyDescent="0.3">
      <c r="A103" s="90"/>
      <c r="B103" s="96"/>
      <c r="C103" s="99"/>
      <c r="D103" s="44" t="s">
        <v>65</v>
      </c>
      <c r="E103" s="4">
        <f t="shared" si="13"/>
        <v>10000</v>
      </c>
      <c r="F103" s="5"/>
      <c r="G103" s="5"/>
      <c r="H103" s="5">
        <f>H92</f>
        <v>10000</v>
      </c>
      <c r="I103" s="5">
        <f t="shared" ref="I103:L103" si="35">I92</f>
        <v>0</v>
      </c>
      <c r="J103" s="5">
        <f t="shared" si="35"/>
        <v>0</v>
      </c>
      <c r="K103" s="5">
        <f t="shared" si="35"/>
        <v>0</v>
      </c>
      <c r="L103" s="5">
        <f t="shared" si="35"/>
        <v>0</v>
      </c>
    </row>
    <row r="104" spans="1:12" ht="30.75" customHeight="1" x14ac:dyDescent="0.3">
      <c r="A104" s="83"/>
      <c r="B104" s="84" t="s">
        <v>47</v>
      </c>
      <c r="C104" s="85"/>
      <c r="D104" s="36" t="s">
        <v>5</v>
      </c>
      <c r="E104" s="4">
        <f t="shared" si="13"/>
        <v>130745.5</v>
      </c>
      <c r="F104" s="5">
        <f t="shared" ref="F104:L104" si="36">F105</f>
        <v>0</v>
      </c>
      <c r="G104" s="5">
        <f t="shared" si="36"/>
        <v>0</v>
      </c>
      <c r="H104" s="5">
        <f t="shared" si="36"/>
        <v>36125.599999999999</v>
      </c>
      <c r="I104" s="5">
        <f t="shared" si="36"/>
        <v>23637.5</v>
      </c>
      <c r="J104" s="5">
        <f t="shared" si="36"/>
        <v>23660.799999999999</v>
      </c>
      <c r="K104" s="5">
        <f t="shared" si="36"/>
        <v>23660.799999999999</v>
      </c>
      <c r="L104" s="5">
        <f t="shared" si="36"/>
        <v>23660.799999999999</v>
      </c>
    </row>
    <row r="105" spans="1:12" ht="27" customHeight="1" x14ac:dyDescent="0.3">
      <c r="A105" s="83"/>
      <c r="B105" s="101"/>
      <c r="C105" s="85"/>
      <c r="D105" s="36" t="s">
        <v>13</v>
      </c>
      <c r="E105" s="4">
        <f t="shared" si="13"/>
        <v>130745.5</v>
      </c>
      <c r="F105" s="5">
        <f>F89+F88+F87+F86+F59+F10+F90+F91</f>
        <v>0</v>
      </c>
      <c r="G105" s="5">
        <f>G89+G88+G87+G86+G59+G10+G90+G91</f>
        <v>0</v>
      </c>
      <c r="H105" s="5">
        <f>H89+H88+H87+H86+H59+H10+H90+H91</f>
        <v>36125.599999999999</v>
      </c>
      <c r="I105" s="5">
        <f>I89+I88+I87+I86+I59+I10+I90+I91</f>
        <v>23637.5</v>
      </c>
      <c r="J105" s="5">
        <f>J89+J88+J87+J86+J59+J10+J90+J91</f>
        <v>23660.799999999999</v>
      </c>
      <c r="K105" s="5">
        <f t="shared" ref="K105:L105" si="37">K89+K88+K87+K86+K59+K10+K90+K91</f>
        <v>23660.799999999999</v>
      </c>
      <c r="L105" s="5">
        <f t="shared" si="37"/>
        <v>23660.799999999999</v>
      </c>
    </row>
    <row r="106" spans="1:12" ht="26.25" customHeight="1" x14ac:dyDescent="0.3">
      <c r="A106" s="83"/>
      <c r="B106" s="84" t="s">
        <v>48</v>
      </c>
      <c r="C106" s="85"/>
      <c r="D106" s="44" t="s">
        <v>5</v>
      </c>
      <c r="E106" s="4">
        <f t="shared" si="13"/>
        <v>229439.19999999998</v>
      </c>
      <c r="F106" s="5" t="e">
        <f>F107+F108+#REF!</f>
        <v>#REF!</v>
      </c>
      <c r="G106" s="5" t="e">
        <f>G107+G108+#REF!</f>
        <v>#REF!</v>
      </c>
      <c r="H106" s="5">
        <f>H107+H108+H109</f>
        <v>102632.8</v>
      </c>
      <c r="I106" s="5">
        <f t="shared" ref="I106:L106" si="38">I107+I108+I109</f>
        <v>63663.5</v>
      </c>
      <c r="J106" s="5">
        <f t="shared" si="38"/>
        <v>63142.9</v>
      </c>
      <c r="K106" s="5">
        <f t="shared" si="38"/>
        <v>0</v>
      </c>
      <c r="L106" s="5">
        <f t="shared" si="38"/>
        <v>0</v>
      </c>
    </row>
    <row r="107" spans="1:12" ht="27" customHeight="1" x14ac:dyDescent="0.3">
      <c r="A107" s="83"/>
      <c r="B107" s="84"/>
      <c r="C107" s="85"/>
      <c r="D107" s="44" t="s">
        <v>13</v>
      </c>
      <c r="E107" s="4">
        <f t="shared" si="13"/>
        <v>23124.799999999999</v>
      </c>
      <c r="F107" s="5">
        <f>F66+F65+F63+F61+F60+F18+F71+F72+F73+F74+F68+F75+F78</f>
        <v>0</v>
      </c>
      <c r="G107" s="5">
        <f>G66+G65+G63+G61+G60+G18+G71+G72+G73+G74+G68</f>
        <v>0</v>
      </c>
      <c r="H107" s="5">
        <f>H66+H65+H63+H61+H60+H18+H71+H72+H73+H74+H68+H75</f>
        <v>12307.199999999999</v>
      </c>
      <c r="I107" s="5">
        <f>I66+I65+I63+I61+I60+I18+I71+I72+I73+I74+I68+I78</f>
        <v>5669.1</v>
      </c>
      <c r="J107" s="5">
        <f>J66+J65+J63+J61+J60+J18+J71+J72+J73+J74+J68+J78</f>
        <v>5148.5</v>
      </c>
      <c r="K107" s="5">
        <f t="shared" ref="K107:L107" si="39">K66+K65+K63+K61+K60+K18+K71+K72+K73+K74+K68+K78</f>
        <v>0</v>
      </c>
      <c r="L107" s="5">
        <f t="shared" si="39"/>
        <v>0</v>
      </c>
    </row>
    <row r="108" spans="1:12" ht="31.5" customHeight="1" x14ac:dyDescent="0.3">
      <c r="A108" s="83"/>
      <c r="B108" s="84"/>
      <c r="C108" s="85"/>
      <c r="D108" s="44" t="s">
        <v>19</v>
      </c>
      <c r="E108" s="4">
        <f t="shared" si="13"/>
        <v>176314.4</v>
      </c>
      <c r="F108" s="5">
        <f>F14</f>
        <v>0</v>
      </c>
      <c r="G108" s="5">
        <f>G14</f>
        <v>0</v>
      </c>
      <c r="H108" s="5">
        <f>H14</f>
        <v>60325.599999999999</v>
      </c>
      <c r="I108" s="5">
        <f>I14</f>
        <v>57994.400000000001</v>
      </c>
      <c r="J108" s="5">
        <f>J14</f>
        <v>57994.400000000001</v>
      </c>
      <c r="K108" s="5">
        <f t="shared" ref="K108:L108" si="40">K14</f>
        <v>0</v>
      </c>
      <c r="L108" s="5">
        <f t="shared" si="40"/>
        <v>0</v>
      </c>
    </row>
    <row r="109" spans="1:12" ht="31.5" customHeight="1" x14ac:dyDescent="0.3">
      <c r="A109" s="83"/>
      <c r="B109" s="84"/>
      <c r="C109" s="85"/>
      <c r="D109" s="44" t="s">
        <v>65</v>
      </c>
      <c r="E109" s="4">
        <f t="shared" si="13"/>
        <v>30000</v>
      </c>
      <c r="F109" s="5"/>
      <c r="G109" s="5"/>
      <c r="H109" s="5">
        <f>H79</f>
        <v>30000</v>
      </c>
      <c r="I109" s="5">
        <f t="shared" ref="I109:L109" si="41">I79</f>
        <v>0</v>
      </c>
      <c r="J109" s="5">
        <f t="shared" si="41"/>
        <v>0</v>
      </c>
      <c r="K109" s="5">
        <f t="shared" si="41"/>
        <v>0</v>
      </c>
      <c r="L109" s="5">
        <f t="shared" si="41"/>
        <v>0</v>
      </c>
    </row>
    <row r="110" spans="1:12" x14ac:dyDescent="0.3">
      <c r="A110" s="6"/>
      <c r="B110" s="6"/>
      <c r="C110" s="7"/>
      <c r="D110" s="8"/>
      <c r="E110" s="13"/>
      <c r="F110" s="9"/>
      <c r="G110" s="9"/>
      <c r="H110" s="9"/>
      <c r="I110" s="9"/>
    </row>
    <row r="111" spans="1:12" x14ac:dyDescent="0.3">
      <c r="A111" s="10" t="s">
        <v>109</v>
      </c>
    </row>
    <row r="112" spans="1:12" x14ac:dyDescent="0.3">
      <c r="A112" s="1" t="s">
        <v>110</v>
      </c>
    </row>
    <row r="113" spans="1:6" x14ac:dyDescent="0.3">
      <c r="A113" s="1" t="s">
        <v>111</v>
      </c>
    </row>
    <row r="115" spans="1:6" x14ac:dyDescent="0.3">
      <c r="E115" s="11"/>
      <c r="F115" s="12"/>
    </row>
  </sheetData>
  <mergeCells count="83">
    <mergeCell ref="C67:C69"/>
    <mergeCell ref="C62:C64"/>
    <mergeCell ref="A12:A15"/>
    <mergeCell ref="B12:B15"/>
    <mergeCell ref="A16:A18"/>
    <mergeCell ref="B16:B18"/>
    <mergeCell ref="B37:B38"/>
    <mergeCell ref="A37:A38"/>
    <mergeCell ref="A23:A24"/>
    <mergeCell ref="A25:A26"/>
    <mergeCell ref="B23:B24"/>
    <mergeCell ref="B25:B26"/>
    <mergeCell ref="A27:A28"/>
    <mergeCell ref="B27:B28"/>
    <mergeCell ref="A39:A40"/>
    <mergeCell ref="B39:B40"/>
    <mergeCell ref="A51:A52"/>
    <mergeCell ref="B51:B52"/>
    <mergeCell ref="A41:A42"/>
    <mergeCell ref="B41:B42"/>
    <mergeCell ref="A43:A44"/>
    <mergeCell ref="B43:B44"/>
    <mergeCell ref="A45:A46"/>
    <mergeCell ref="B45:B46"/>
    <mergeCell ref="A47:A48"/>
    <mergeCell ref="B47:B48"/>
    <mergeCell ref="A49:A50"/>
    <mergeCell ref="B49:B50"/>
    <mergeCell ref="A4:A6"/>
    <mergeCell ref="B4:B6"/>
    <mergeCell ref="C4:C6"/>
    <mergeCell ref="D4:D6"/>
    <mergeCell ref="E5:E6"/>
    <mergeCell ref="E4:L4"/>
    <mergeCell ref="F5:L5"/>
    <mergeCell ref="A93:A96"/>
    <mergeCell ref="B93:B96"/>
    <mergeCell ref="B67:B69"/>
    <mergeCell ref="C12:C58"/>
    <mergeCell ref="A19:A20"/>
    <mergeCell ref="B19:B20"/>
    <mergeCell ref="A21:A22"/>
    <mergeCell ref="B21:B22"/>
    <mergeCell ref="A29:A30"/>
    <mergeCell ref="B29:B30"/>
    <mergeCell ref="A31:A32"/>
    <mergeCell ref="B31:B32"/>
    <mergeCell ref="A33:A34"/>
    <mergeCell ref="B33:B34"/>
    <mergeCell ref="A35:A36"/>
    <mergeCell ref="B35:B36"/>
    <mergeCell ref="A104:A105"/>
    <mergeCell ref="B104:B105"/>
    <mergeCell ref="C104:C105"/>
    <mergeCell ref="A53:A54"/>
    <mergeCell ref="B53:B54"/>
    <mergeCell ref="A57:A58"/>
    <mergeCell ref="B57:B58"/>
    <mergeCell ref="A62:A64"/>
    <mergeCell ref="B62:B64"/>
    <mergeCell ref="A55:A56"/>
    <mergeCell ref="B55:B56"/>
    <mergeCell ref="A67:A69"/>
    <mergeCell ref="C93:C96"/>
    <mergeCell ref="A97:A100"/>
    <mergeCell ref="B97:B100"/>
    <mergeCell ref="C97:C100"/>
    <mergeCell ref="A8:L8"/>
    <mergeCell ref="A106:A109"/>
    <mergeCell ref="B106:B109"/>
    <mergeCell ref="C106:C109"/>
    <mergeCell ref="G1:K1"/>
    <mergeCell ref="A2:L2"/>
    <mergeCell ref="A11:L11"/>
    <mergeCell ref="A80:A82"/>
    <mergeCell ref="B80:B82"/>
    <mergeCell ref="C80:C82"/>
    <mergeCell ref="A101:A103"/>
    <mergeCell ref="B101:B103"/>
    <mergeCell ref="C101:C103"/>
    <mergeCell ref="A76:A78"/>
    <mergeCell ref="B76:B78"/>
    <mergeCell ref="C76:C78"/>
  </mergeCells>
  <pageMargins left="0.39370078740157483" right="0.39370078740157483" top="0.9055118110236221" bottom="0.39370078740157483" header="0.31496062992125984" footer="0.31496062992125984"/>
  <pageSetup paperSize="9" scale="62" fitToHeight="4" orientation="landscape" r:id="rId1"/>
  <rowBreaks count="1" manualBreakCount="1">
    <brk id="54"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7"/>
  <sheetViews>
    <sheetView workbookViewId="0">
      <selection activeCell="B12" sqref="B12:B15"/>
    </sheetView>
  </sheetViews>
  <sheetFormatPr defaultColWidth="9.109375" defaultRowHeight="16.8" x14ac:dyDescent="0.3"/>
  <cols>
    <col min="1" max="1" width="20.33203125" style="1" customWidth="1"/>
    <col min="2" max="2" width="44.33203125" style="1" customWidth="1"/>
    <col min="3" max="3" width="20" style="1" hidden="1" customWidth="1"/>
    <col min="4" max="4" width="33.109375" style="1" customWidth="1"/>
    <col min="5" max="5" width="14.5546875" style="1" hidden="1" customWidth="1"/>
    <col min="6" max="6" width="13.88671875" style="1" hidden="1" customWidth="1"/>
    <col min="7" max="7" width="22.44140625" style="1" customWidth="1"/>
    <col min="8" max="8" width="13.33203125" style="1" hidden="1" customWidth="1"/>
    <col min="9" max="9" width="13" style="1" hidden="1" customWidth="1"/>
    <col min="10" max="10" width="14.109375" style="1" customWidth="1"/>
    <col min="11" max="11" width="14" style="1" customWidth="1"/>
    <col min="12" max="12" width="0" style="1" hidden="1" customWidth="1"/>
    <col min="13" max="16384" width="9.109375" style="1"/>
  </cols>
  <sheetData>
    <row r="1" spans="1:12" ht="15" customHeight="1" x14ac:dyDescent="0.3">
      <c r="G1" s="86"/>
      <c r="H1" s="86"/>
      <c r="I1" s="86"/>
    </row>
    <row r="2" spans="1:12" ht="18.75" customHeight="1" x14ac:dyDescent="0.3">
      <c r="A2" s="87" t="s">
        <v>85</v>
      </c>
      <c r="B2" s="87"/>
      <c r="C2" s="87"/>
      <c r="D2" s="87"/>
      <c r="E2" s="87"/>
      <c r="F2" s="87"/>
      <c r="G2" s="87"/>
      <c r="H2" s="87"/>
      <c r="I2" s="87"/>
      <c r="J2" s="87"/>
      <c r="K2" s="87"/>
    </row>
    <row r="3" spans="1:12" ht="28.2" customHeight="1" x14ac:dyDescent="0.3"/>
    <row r="4" spans="1:12" ht="45" customHeight="1" x14ac:dyDescent="0.3">
      <c r="A4" s="85" t="s">
        <v>0</v>
      </c>
      <c r="B4" s="85" t="s">
        <v>1</v>
      </c>
      <c r="C4" s="85" t="s">
        <v>2</v>
      </c>
      <c r="D4" s="85" t="s">
        <v>3</v>
      </c>
      <c r="E4" s="108" t="s">
        <v>86</v>
      </c>
      <c r="F4" s="109"/>
      <c r="G4" s="109"/>
      <c r="H4" s="109"/>
      <c r="I4" s="109"/>
      <c r="J4" s="109"/>
      <c r="K4" s="109"/>
    </row>
    <row r="5" spans="1:12" ht="22.5" customHeight="1" x14ac:dyDescent="0.3">
      <c r="A5" s="85"/>
      <c r="B5" s="85"/>
      <c r="C5" s="85"/>
      <c r="D5" s="85"/>
      <c r="E5" s="85" t="s">
        <v>5</v>
      </c>
      <c r="F5" s="110" t="s">
        <v>84</v>
      </c>
      <c r="G5" s="111"/>
      <c r="H5" s="111"/>
      <c r="I5" s="112"/>
      <c r="J5" s="107" t="s">
        <v>79</v>
      </c>
      <c r="K5" s="107"/>
    </row>
    <row r="6" spans="1:12" ht="25.5" customHeight="1" x14ac:dyDescent="0.3">
      <c r="A6" s="85"/>
      <c r="B6" s="85"/>
      <c r="C6" s="85"/>
      <c r="D6" s="85"/>
      <c r="E6" s="106"/>
      <c r="F6" s="108"/>
      <c r="G6" s="109"/>
      <c r="H6" s="109"/>
      <c r="I6" s="113"/>
      <c r="J6" s="15">
        <v>2017</v>
      </c>
      <c r="K6" s="15" t="s">
        <v>80</v>
      </c>
    </row>
    <row r="7" spans="1:12" ht="19.5" hidden="1" customHeight="1" x14ac:dyDescent="0.3">
      <c r="A7" s="2">
        <v>1</v>
      </c>
      <c r="B7" s="2">
        <v>2</v>
      </c>
      <c r="C7" s="2">
        <v>3</v>
      </c>
      <c r="D7" s="2">
        <v>5</v>
      </c>
      <c r="E7" s="2">
        <v>6</v>
      </c>
      <c r="F7" s="2"/>
      <c r="G7" s="2">
        <v>7</v>
      </c>
      <c r="H7" s="2">
        <v>8</v>
      </c>
      <c r="I7" s="2">
        <v>9</v>
      </c>
      <c r="J7" s="24"/>
      <c r="K7" s="24"/>
      <c r="L7" s="24"/>
    </row>
    <row r="8" spans="1:12" ht="18.75" customHeight="1" x14ac:dyDescent="0.3">
      <c r="A8" s="117" t="s">
        <v>9</v>
      </c>
      <c r="B8" s="117"/>
      <c r="C8" s="117"/>
      <c r="D8" s="117"/>
      <c r="E8" s="117"/>
      <c r="F8" s="117"/>
      <c r="G8" s="117"/>
      <c r="H8" s="117"/>
      <c r="I8" s="117"/>
      <c r="J8" s="24"/>
      <c r="K8" s="24"/>
      <c r="L8" s="24"/>
    </row>
    <row r="9" spans="1:12" ht="77.25" customHeight="1" x14ac:dyDescent="0.3">
      <c r="A9" s="15" t="s">
        <v>10</v>
      </c>
      <c r="B9" s="20" t="s">
        <v>11</v>
      </c>
      <c r="C9" s="23" t="s">
        <v>12</v>
      </c>
      <c r="D9" s="20" t="s">
        <v>13</v>
      </c>
      <c r="E9" s="22">
        <f>G9+H9+I9+F9</f>
        <v>74524.600000000006</v>
      </c>
      <c r="F9" s="22">
        <v>18529.599999999999</v>
      </c>
      <c r="G9" s="22">
        <v>18665</v>
      </c>
      <c r="H9" s="22">
        <v>18665</v>
      </c>
      <c r="I9" s="22">
        <v>18665</v>
      </c>
      <c r="J9" s="26">
        <v>18529.599999999999</v>
      </c>
      <c r="K9" s="26">
        <f>G9-J9</f>
        <v>135.40000000000146</v>
      </c>
      <c r="L9" s="24" t="s">
        <v>81</v>
      </c>
    </row>
    <row r="10" spans="1:12" ht="30.75" customHeight="1" x14ac:dyDescent="0.3">
      <c r="A10" s="15"/>
      <c r="B10" s="15" t="s">
        <v>14</v>
      </c>
      <c r="C10" s="16"/>
      <c r="D10" s="17" t="s">
        <v>13</v>
      </c>
      <c r="E10" s="4">
        <f>G10+H10+I10+F10</f>
        <v>74524.600000000006</v>
      </c>
      <c r="F10" s="5">
        <f>F9</f>
        <v>18529.599999999999</v>
      </c>
      <c r="G10" s="5">
        <f>G9</f>
        <v>18665</v>
      </c>
      <c r="H10" s="5">
        <f>H9</f>
        <v>18665</v>
      </c>
      <c r="I10" s="5">
        <f>I9</f>
        <v>18665</v>
      </c>
      <c r="J10" s="27">
        <f>J9</f>
        <v>18529.599999999999</v>
      </c>
      <c r="K10" s="28">
        <f t="shared" ref="K10" si="0">G10-J10</f>
        <v>135.40000000000146</v>
      </c>
      <c r="L10" s="24"/>
    </row>
    <row r="11" spans="1:12" ht="24" customHeight="1" x14ac:dyDescent="0.3">
      <c r="A11" s="117" t="s">
        <v>15</v>
      </c>
      <c r="B11" s="117"/>
      <c r="C11" s="117"/>
      <c r="D11" s="117"/>
      <c r="E11" s="117"/>
      <c r="F11" s="117"/>
      <c r="G11" s="117"/>
      <c r="H11" s="117"/>
      <c r="I11" s="117"/>
      <c r="J11" s="27"/>
      <c r="K11" s="28"/>
      <c r="L11" s="24"/>
    </row>
    <row r="12" spans="1:12" s="10" customFormat="1" ht="21.75" customHeight="1" x14ac:dyDescent="0.3">
      <c r="A12" s="118" t="s">
        <v>16</v>
      </c>
      <c r="B12" s="91" t="s">
        <v>73</v>
      </c>
      <c r="C12" s="97" t="s">
        <v>17</v>
      </c>
      <c r="D12" s="19" t="s">
        <v>5</v>
      </c>
      <c r="E12" s="4">
        <f t="shared" ref="E12:E75" si="1">G12+H12+I12+F12</f>
        <v>342875.30000000005</v>
      </c>
      <c r="F12" s="4">
        <f>F13+F14+F15</f>
        <v>138541.9</v>
      </c>
      <c r="G12" s="4">
        <f t="shared" ref="G12:I12" si="2">G13+G14+G15</f>
        <v>80542.600000000006</v>
      </c>
      <c r="H12" s="4">
        <f t="shared" si="2"/>
        <v>62865.000000000007</v>
      </c>
      <c r="I12" s="4">
        <f t="shared" si="2"/>
        <v>60925.80000000001</v>
      </c>
      <c r="J12" s="4">
        <f t="shared" ref="J12" si="3">J13+J14+J15</f>
        <v>5367.7</v>
      </c>
      <c r="K12" s="4">
        <f t="shared" ref="K12:K18" si="4">G12-J12</f>
        <v>75174.900000000009</v>
      </c>
      <c r="L12" s="25"/>
    </row>
    <row r="13" spans="1:12" s="10" customFormat="1" ht="25.5" customHeight="1" x14ac:dyDescent="0.3">
      <c r="A13" s="119"/>
      <c r="B13" s="92"/>
      <c r="C13" s="98"/>
      <c r="D13" s="19" t="s">
        <v>13</v>
      </c>
      <c r="E13" s="4">
        <f t="shared" si="1"/>
        <v>22490.1</v>
      </c>
      <c r="F13" s="4">
        <f>F18+F57+F58+F59+F61+F62</f>
        <v>7104.7000000000007</v>
      </c>
      <c r="G13" s="4">
        <f t="shared" ref="G13:I13" si="5">G18+G57+G58+G59+G61+G62</f>
        <v>9195.7999999999993</v>
      </c>
      <c r="H13" s="4">
        <f t="shared" si="5"/>
        <v>3143.3</v>
      </c>
      <c r="I13" s="4">
        <f t="shared" si="5"/>
        <v>3046.2999999999997</v>
      </c>
      <c r="J13" s="4">
        <f t="shared" ref="J13" si="6">J18+J57+J58+J59+J61+J62</f>
        <v>5367.7</v>
      </c>
      <c r="K13" s="4">
        <f t="shared" si="4"/>
        <v>3828.0999999999995</v>
      </c>
      <c r="L13" s="25"/>
    </row>
    <row r="14" spans="1:12" s="10" customFormat="1" ht="74.25" customHeight="1" x14ac:dyDescent="0.3">
      <c r="A14" s="119"/>
      <c r="B14" s="92"/>
      <c r="C14" s="98"/>
      <c r="D14" s="19" t="s">
        <v>49</v>
      </c>
      <c r="E14" s="4">
        <f>G14+H14+I14+F14</f>
        <v>272443.2</v>
      </c>
      <c r="F14" s="4">
        <f>F17</f>
        <v>83495.199999999997</v>
      </c>
      <c r="G14" s="4">
        <f>G17</f>
        <v>71346.8</v>
      </c>
      <c r="H14" s="4">
        <f>H17</f>
        <v>59721.700000000004</v>
      </c>
      <c r="I14" s="4">
        <f>I17</f>
        <v>57879.500000000007</v>
      </c>
      <c r="J14" s="4">
        <f>J17</f>
        <v>0</v>
      </c>
      <c r="K14" s="4">
        <f t="shared" si="4"/>
        <v>71346.8</v>
      </c>
      <c r="L14" s="25"/>
    </row>
    <row r="15" spans="1:12" s="10" customFormat="1" ht="93" customHeight="1" x14ac:dyDescent="0.3">
      <c r="A15" s="119"/>
      <c r="B15" s="92"/>
      <c r="C15" s="98"/>
      <c r="D15" s="17" t="s">
        <v>69</v>
      </c>
      <c r="E15" s="4">
        <f>G15+H15+I15+F15</f>
        <v>47942</v>
      </c>
      <c r="F15" s="4">
        <f>F60</f>
        <v>47942</v>
      </c>
      <c r="G15" s="4">
        <f t="shared" ref="G15:I15" si="7">G60</f>
        <v>0</v>
      </c>
      <c r="H15" s="4">
        <f t="shared" si="7"/>
        <v>0</v>
      </c>
      <c r="I15" s="4">
        <f t="shared" si="7"/>
        <v>0</v>
      </c>
      <c r="J15" s="4">
        <f t="shared" ref="J15" si="8">J60</f>
        <v>0</v>
      </c>
      <c r="K15" s="4">
        <f t="shared" si="4"/>
        <v>0</v>
      </c>
      <c r="L15" s="25"/>
    </row>
    <row r="16" spans="1:12" s="10" customFormat="1" ht="30" customHeight="1" x14ac:dyDescent="0.3">
      <c r="A16" s="118" t="s">
        <v>45</v>
      </c>
      <c r="B16" s="121" t="s">
        <v>58</v>
      </c>
      <c r="C16" s="98"/>
      <c r="D16" s="20" t="s">
        <v>5</v>
      </c>
      <c r="E16" s="22">
        <f t="shared" si="1"/>
        <v>286782.40000000002</v>
      </c>
      <c r="F16" s="22">
        <f>F17+F18</f>
        <v>87889.7</v>
      </c>
      <c r="G16" s="22">
        <f>G17+G18</f>
        <v>75101.900000000009</v>
      </c>
      <c r="H16" s="22">
        <f t="shared" ref="H16:I16" si="9">H17+H18</f>
        <v>62865.000000000007</v>
      </c>
      <c r="I16" s="22">
        <f t="shared" si="9"/>
        <v>60925.80000000001</v>
      </c>
      <c r="J16" s="26">
        <f>J17+J18</f>
        <v>3851.7</v>
      </c>
      <c r="K16" s="26">
        <f t="shared" si="4"/>
        <v>71250.200000000012</v>
      </c>
      <c r="L16" s="25"/>
    </row>
    <row r="17" spans="1:12" s="10" customFormat="1" ht="27" customHeight="1" x14ac:dyDescent="0.3">
      <c r="A17" s="119"/>
      <c r="B17" s="122"/>
      <c r="C17" s="98"/>
      <c r="D17" s="20" t="s">
        <v>19</v>
      </c>
      <c r="E17" s="22">
        <f t="shared" si="1"/>
        <v>272443.2</v>
      </c>
      <c r="F17" s="22">
        <f>F19+F21+F23+F25+F27+F29+F31+F33+F39+F41+F45+F47+F51+F53+F55</f>
        <v>83495.199999999997</v>
      </c>
      <c r="G17" s="22">
        <f t="shared" ref="G17:I18" si="10">G19+G21+G23+G25+G27+G29+G31+G33+G39+G41+G45+G47+G51+G53+G55</f>
        <v>71346.8</v>
      </c>
      <c r="H17" s="22">
        <f t="shared" si="10"/>
        <v>59721.700000000004</v>
      </c>
      <c r="I17" s="22">
        <f t="shared" si="10"/>
        <v>57879.500000000007</v>
      </c>
      <c r="J17" s="26">
        <v>0</v>
      </c>
      <c r="K17" s="26">
        <f t="shared" si="4"/>
        <v>71346.8</v>
      </c>
      <c r="L17" s="25" t="s">
        <v>82</v>
      </c>
    </row>
    <row r="18" spans="1:12" s="10" customFormat="1" ht="18.75" customHeight="1" x14ac:dyDescent="0.3">
      <c r="A18" s="120"/>
      <c r="B18" s="123"/>
      <c r="C18" s="98"/>
      <c r="D18" s="20" t="s">
        <v>13</v>
      </c>
      <c r="E18" s="22">
        <f t="shared" si="1"/>
        <v>14339.199999999999</v>
      </c>
      <c r="F18" s="22">
        <f>F20+F22+F24+F26+F28+F30+F32+F34+F40+F42+F46+F48+F52+F54+F56</f>
        <v>4394.5</v>
      </c>
      <c r="G18" s="22">
        <f t="shared" si="10"/>
        <v>3755.1</v>
      </c>
      <c r="H18" s="22">
        <f t="shared" si="10"/>
        <v>3143.3</v>
      </c>
      <c r="I18" s="22">
        <f t="shared" si="10"/>
        <v>3046.2999999999997</v>
      </c>
      <c r="J18" s="26">
        <v>3851.7</v>
      </c>
      <c r="K18" s="26">
        <f t="shared" si="4"/>
        <v>-96.599999999999909</v>
      </c>
      <c r="L18" s="25"/>
    </row>
    <row r="19" spans="1:12" s="10" customFormat="1" ht="42.75" customHeight="1" x14ac:dyDescent="0.3">
      <c r="A19" s="101"/>
      <c r="B19" s="91" t="s">
        <v>18</v>
      </c>
      <c r="C19" s="98"/>
      <c r="D19" s="19" t="s">
        <v>19</v>
      </c>
      <c r="E19" s="4">
        <f t="shared" si="1"/>
        <v>14187.8</v>
      </c>
      <c r="F19" s="4"/>
      <c r="G19" s="4"/>
      <c r="H19" s="4">
        <v>14187.8</v>
      </c>
      <c r="I19" s="4"/>
      <c r="J19" s="28"/>
      <c r="K19" s="28"/>
      <c r="L19" s="25"/>
    </row>
    <row r="20" spans="1:12" s="10" customFormat="1" x14ac:dyDescent="0.3">
      <c r="A20" s="101"/>
      <c r="B20" s="93"/>
      <c r="C20" s="98"/>
      <c r="D20" s="19" t="s">
        <v>13</v>
      </c>
      <c r="E20" s="4">
        <f t="shared" si="1"/>
        <v>746.8</v>
      </c>
      <c r="F20" s="4"/>
      <c r="G20" s="4"/>
      <c r="H20" s="4">
        <v>746.8</v>
      </c>
      <c r="I20" s="4"/>
      <c r="J20" s="28"/>
      <c r="K20" s="28"/>
      <c r="L20" s="25"/>
    </row>
    <row r="21" spans="1:12" s="10" customFormat="1" ht="36.75" customHeight="1" x14ac:dyDescent="0.3">
      <c r="A21" s="101"/>
      <c r="B21" s="100" t="s">
        <v>20</v>
      </c>
      <c r="C21" s="98"/>
      <c r="D21" s="19" t="s">
        <v>19</v>
      </c>
      <c r="E21" s="4">
        <f t="shared" si="1"/>
        <v>4643</v>
      </c>
      <c r="F21" s="4"/>
      <c r="G21" s="4">
        <v>4643</v>
      </c>
      <c r="H21" s="4"/>
      <c r="I21" s="4"/>
      <c r="J21" s="28"/>
      <c r="K21" s="28"/>
      <c r="L21" s="25"/>
    </row>
    <row r="22" spans="1:12" s="10" customFormat="1" ht="37.5" customHeight="1" x14ac:dyDescent="0.3">
      <c r="A22" s="101"/>
      <c r="B22" s="100"/>
      <c r="C22" s="98"/>
      <c r="D22" s="19" t="s">
        <v>13</v>
      </c>
      <c r="E22" s="4">
        <f t="shared" si="1"/>
        <v>244.4</v>
      </c>
      <c r="F22" s="4"/>
      <c r="G22" s="4">
        <v>244.4</v>
      </c>
      <c r="H22" s="4"/>
      <c r="I22" s="4"/>
      <c r="J22" s="28"/>
      <c r="K22" s="28"/>
      <c r="L22" s="25"/>
    </row>
    <row r="23" spans="1:12" s="10" customFormat="1" ht="37.5" customHeight="1" x14ac:dyDescent="0.3">
      <c r="A23" s="101"/>
      <c r="B23" s="100" t="s">
        <v>21</v>
      </c>
      <c r="C23" s="98"/>
      <c r="D23" s="19" t="s">
        <v>19</v>
      </c>
      <c r="E23" s="4">
        <f t="shared" si="1"/>
        <v>18120.89</v>
      </c>
      <c r="F23" s="4">
        <v>18120.89</v>
      </c>
      <c r="G23" s="4"/>
      <c r="H23" s="4"/>
      <c r="I23" s="4"/>
      <c r="J23" s="28"/>
      <c r="K23" s="28"/>
      <c r="L23" s="25"/>
    </row>
    <row r="24" spans="1:12" s="10" customFormat="1" ht="37.5" customHeight="1" x14ac:dyDescent="0.3">
      <c r="A24" s="101"/>
      <c r="B24" s="100"/>
      <c r="C24" s="98"/>
      <c r="D24" s="19" t="s">
        <v>13</v>
      </c>
      <c r="E24" s="4">
        <f t="shared" si="1"/>
        <v>953.74</v>
      </c>
      <c r="F24" s="4">
        <v>953.74</v>
      </c>
      <c r="G24" s="4"/>
      <c r="H24" s="4"/>
      <c r="I24" s="4"/>
      <c r="J24" s="28"/>
      <c r="K24" s="28"/>
      <c r="L24" s="25"/>
    </row>
    <row r="25" spans="1:12" s="10" customFormat="1" ht="37.5" customHeight="1" x14ac:dyDescent="0.3">
      <c r="A25" s="101"/>
      <c r="B25" s="100" t="s">
        <v>22</v>
      </c>
      <c r="C25" s="98"/>
      <c r="D25" s="19" t="s">
        <v>19</v>
      </c>
      <c r="E25" s="4">
        <f t="shared" si="1"/>
        <v>30028.15</v>
      </c>
      <c r="F25" s="4">
        <v>30028.15</v>
      </c>
      <c r="G25" s="4"/>
      <c r="H25" s="4"/>
      <c r="I25" s="4"/>
      <c r="J25" s="28"/>
      <c r="K25" s="28"/>
      <c r="L25" s="25"/>
    </row>
    <row r="26" spans="1:12" s="10" customFormat="1" ht="37.5" customHeight="1" x14ac:dyDescent="0.3">
      <c r="A26" s="101"/>
      <c r="B26" s="100"/>
      <c r="C26" s="98"/>
      <c r="D26" s="19" t="s">
        <v>13</v>
      </c>
      <c r="E26" s="4">
        <f t="shared" si="1"/>
        <v>1580.43</v>
      </c>
      <c r="F26" s="4">
        <v>1580.43</v>
      </c>
      <c r="G26" s="4"/>
      <c r="H26" s="4"/>
      <c r="I26" s="4"/>
      <c r="J26" s="28"/>
      <c r="K26" s="28"/>
      <c r="L26" s="25"/>
    </row>
    <row r="27" spans="1:12" s="10" customFormat="1" ht="37.5" customHeight="1" x14ac:dyDescent="0.3">
      <c r="A27" s="101"/>
      <c r="B27" s="100" t="s">
        <v>24</v>
      </c>
      <c r="C27" s="98"/>
      <c r="D27" s="19" t="s">
        <v>19</v>
      </c>
      <c r="E27" s="4">
        <f t="shared" si="1"/>
        <v>10882.78</v>
      </c>
      <c r="F27" s="4">
        <v>10882.78</v>
      </c>
      <c r="G27" s="4"/>
      <c r="H27" s="4"/>
      <c r="I27" s="4"/>
      <c r="J27" s="28"/>
      <c r="K27" s="28"/>
      <c r="L27" s="25"/>
    </row>
    <row r="28" spans="1:12" s="10" customFormat="1" ht="37.5" customHeight="1" x14ac:dyDescent="0.3">
      <c r="A28" s="101"/>
      <c r="B28" s="100"/>
      <c r="C28" s="98"/>
      <c r="D28" s="19" t="s">
        <v>13</v>
      </c>
      <c r="E28" s="4">
        <f t="shared" si="1"/>
        <v>572.78</v>
      </c>
      <c r="F28" s="4">
        <v>572.78</v>
      </c>
      <c r="G28" s="4"/>
      <c r="H28" s="4"/>
      <c r="I28" s="4"/>
      <c r="J28" s="28"/>
      <c r="K28" s="28"/>
      <c r="L28" s="25"/>
    </row>
    <row r="29" spans="1:12" ht="39.75" customHeight="1" x14ac:dyDescent="0.3">
      <c r="A29" s="83"/>
      <c r="B29" s="104" t="s">
        <v>59</v>
      </c>
      <c r="C29" s="98"/>
      <c r="D29" s="17" t="s">
        <v>19</v>
      </c>
      <c r="E29" s="4">
        <f t="shared" si="1"/>
        <v>15341.8</v>
      </c>
      <c r="F29" s="4"/>
      <c r="G29" s="5"/>
      <c r="H29" s="5">
        <v>15341.8</v>
      </c>
      <c r="I29" s="5"/>
      <c r="J29" s="27"/>
      <c r="K29" s="27"/>
      <c r="L29" s="24"/>
    </row>
    <row r="30" spans="1:12" ht="40.5" customHeight="1" x14ac:dyDescent="0.3">
      <c r="A30" s="83"/>
      <c r="B30" s="104"/>
      <c r="C30" s="98"/>
      <c r="D30" s="17" t="s">
        <v>13</v>
      </c>
      <c r="E30" s="4">
        <f t="shared" si="1"/>
        <v>807.5</v>
      </c>
      <c r="F30" s="4"/>
      <c r="G30" s="5"/>
      <c r="H30" s="5">
        <v>807.5</v>
      </c>
      <c r="I30" s="5"/>
      <c r="J30" s="27"/>
      <c r="K30" s="27"/>
      <c r="L30" s="24"/>
    </row>
    <row r="31" spans="1:12" ht="39" customHeight="1" x14ac:dyDescent="0.3">
      <c r="A31" s="83"/>
      <c r="B31" s="104" t="s">
        <v>60</v>
      </c>
      <c r="C31" s="98"/>
      <c r="D31" s="17" t="s">
        <v>19</v>
      </c>
      <c r="E31" s="4">
        <f t="shared" si="1"/>
        <v>22079.200000000001</v>
      </c>
      <c r="F31" s="4"/>
      <c r="G31" s="5"/>
      <c r="H31" s="5"/>
      <c r="I31" s="5">
        <v>22079.200000000001</v>
      </c>
      <c r="J31" s="27"/>
      <c r="K31" s="27"/>
      <c r="L31" s="24"/>
    </row>
    <row r="32" spans="1:12" ht="42.75" customHeight="1" x14ac:dyDescent="0.3">
      <c r="A32" s="83"/>
      <c r="B32" s="104" t="s">
        <v>23</v>
      </c>
      <c r="C32" s="98"/>
      <c r="D32" s="17" t="s">
        <v>13</v>
      </c>
      <c r="E32" s="4">
        <f t="shared" si="1"/>
        <v>1162.0999999999999</v>
      </c>
      <c r="F32" s="4"/>
      <c r="G32" s="5"/>
      <c r="H32" s="5"/>
      <c r="I32" s="5">
        <v>1162.0999999999999</v>
      </c>
      <c r="J32" s="27"/>
      <c r="K32" s="27"/>
      <c r="L32" s="24"/>
    </row>
    <row r="33" spans="1:12" ht="31.5" customHeight="1" x14ac:dyDescent="0.3">
      <c r="A33" s="83"/>
      <c r="B33" s="104" t="s">
        <v>61</v>
      </c>
      <c r="C33" s="98"/>
      <c r="D33" s="17" t="s">
        <v>19</v>
      </c>
      <c r="E33" s="4">
        <f t="shared" si="1"/>
        <v>16992.099999999999</v>
      </c>
      <c r="F33" s="4"/>
      <c r="G33" s="5"/>
      <c r="H33" s="5"/>
      <c r="I33" s="5">
        <v>16992.099999999999</v>
      </c>
      <c r="J33" s="27"/>
      <c r="K33" s="27"/>
      <c r="L33" s="24"/>
    </row>
    <row r="34" spans="1:12" ht="36.75" customHeight="1" x14ac:dyDescent="0.3">
      <c r="A34" s="83"/>
      <c r="B34" s="104"/>
      <c r="C34" s="98"/>
      <c r="D34" s="17" t="s">
        <v>13</v>
      </c>
      <c r="E34" s="4">
        <f t="shared" si="1"/>
        <v>894.3</v>
      </c>
      <c r="F34" s="4"/>
      <c r="G34" s="5"/>
      <c r="H34" s="5"/>
      <c r="I34" s="5">
        <v>894.3</v>
      </c>
      <c r="J34" s="27"/>
      <c r="K34" s="27"/>
      <c r="L34" s="24"/>
    </row>
    <row r="35" spans="1:12" ht="39.75" hidden="1" customHeight="1" x14ac:dyDescent="0.3">
      <c r="A35" s="83"/>
      <c r="B35" s="104" t="s">
        <v>25</v>
      </c>
      <c r="C35" s="98"/>
      <c r="D35" s="17" t="s">
        <v>19</v>
      </c>
      <c r="E35" s="4">
        <f t="shared" si="1"/>
        <v>0</v>
      </c>
      <c r="F35" s="4"/>
      <c r="G35" s="5"/>
      <c r="H35" s="5"/>
      <c r="I35" s="5"/>
      <c r="J35" s="27"/>
      <c r="K35" s="27"/>
      <c r="L35" s="24"/>
    </row>
    <row r="36" spans="1:12" ht="35.25" hidden="1" customHeight="1" x14ac:dyDescent="0.3">
      <c r="A36" s="83"/>
      <c r="B36" s="104"/>
      <c r="C36" s="98"/>
      <c r="D36" s="17" t="s">
        <v>13</v>
      </c>
      <c r="E36" s="4">
        <f t="shared" si="1"/>
        <v>0</v>
      </c>
      <c r="F36" s="4"/>
      <c r="G36" s="5"/>
      <c r="H36" s="5"/>
      <c r="I36" s="5"/>
      <c r="J36" s="27"/>
      <c r="K36" s="27"/>
      <c r="L36" s="24"/>
    </row>
    <row r="37" spans="1:12" ht="43.5" hidden="1" customHeight="1" x14ac:dyDescent="0.3">
      <c r="A37" s="83"/>
      <c r="B37" s="104" t="s">
        <v>26</v>
      </c>
      <c r="C37" s="98"/>
      <c r="D37" s="17" t="s">
        <v>19</v>
      </c>
      <c r="E37" s="4">
        <f t="shared" si="1"/>
        <v>0</v>
      </c>
      <c r="F37" s="4"/>
      <c r="G37" s="5"/>
      <c r="H37" s="5"/>
      <c r="I37" s="5"/>
      <c r="J37" s="27"/>
      <c r="K37" s="27"/>
      <c r="L37" s="24"/>
    </row>
    <row r="38" spans="1:12" ht="40.5" hidden="1" customHeight="1" x14ac:dyDescent="0.3">
      <c r="A38" s="83"/>
      <c r="B38" s="104"/>
      <c r="C38" s="98"/>
      <c r="D38" s="17" t="s">
        <v>13</v>
      </c>
      <c r="E38" s="4">
        <f t="shared" si="1"/>
        <v>0</v>
      </c>
      <c r="F38" s="4"/>
      <c r="G38" s="5"/>
      <c r="H38" s="5"/>
      <c r="I38" s="5"/>
      <c r="J38" s="27"/>
      <c r="K38" s="27"/>
      <c r="L38" s="24"/>
    </row>
    <row r="39" spans="1:12" ht="37.5" customHeight="1" x14ac:dyDescent="0.3">
      <c r="A39" s="83"/>
      <c r="B39" s="104" t="s">
        <v>27</v>
      </c>
      <c r="C39" s="98"/>
      <c r="D39" s="17" t="s">
        <v>19</v>
      </c>
      <c r="E39" s="4">
        <f t="shared" si="1"/>
        <v>3364.8</v>
      </c>
      <c r="F39" s="4"/>
      <c r="G39" s="5"/>
      <c r="H39" s="14">
        <v>3364.8</v>
      </c>
      <c r="I39" s="5"/>
      <c r="J39" s="27"/>
      <c r="K39" s="27"/>
      <c r="L39" s="24"/>
    </row>
    <row r="40" spans="1:12" ht="37.5" customHeight="1" x14ac:dyDescent="0.3">
      <c r="A40" s="83"/>
      <c r="B40" s="104"/>
      <c r="C40" s="98"/>
      <c r="D40" s="17" t="s">
        <v>13</v>
      </c>
      <c r="E40" s="4">
        <f t="shared" si="1"/>
        <v>177.1</v>
      </c>
      <c r="F40" s="4"/>
      <c r="G40" s="5"/>
      <c r="H40" s="5">
        <v>177.1</v>
      </c>
      <c r="I40" s="5"/>
      <c r="J40" s="27"/>
      <c r="K40" s="27"/>
      <c r="L40" s="24"/>
    </row>
    <row r="41" spans="1:12" ht="37.5" customHeight="1" x14ac:dyDescent="0.3">
      <c r="A41" s="83"/>
      <c r="B41" s="104" t="s">
        <v>28</v>
      </c>
      <c r="C41" s="98"/>
      <c r="D41" s="17" t="s">
        <v>19</v>
      </c>
      <c r="E41" s="4">
        <f t="shared" si="1"/>
        <v>4250.8999999999996</v>
      </c>
      <c r="F41" s="4"/>
      <c r="G41" s="5"/>
      <c r="H41" s="5">
        <v>4250.8999999999996</v>
      </c>
      <c r="I41" s="5"/>
      <c r="J41" s="27"/>
      <c r="K41" s="27"/>
      <c r="L41" s="24"/>
    </row>
    <row r="42" spans="1:12" ht="37.5" customHeight="1" x14ac:dyDescent="0.3">
      <c r="A42" s="83"/>
      <c r="B42" s="104"/>
      <c r="C42" s="98"/>
      <c r="D42" s="17" t="s">
        <v>13</v>
      </c>
      <c r="E42" s="4">
        <f t="shared" si="1"/>
        <v>223.7</v>
      </c>
      <c r="F42" s="4"/>
      <c r="G42" s="5"/>
      <c r="H42" s="5">
        <v>223.7</v>
      </c>
      <c r="I42" s="5"/>
      <c r="J42" s="27"/>
      <c r="K42" s="27"/>
      <c r="L42" s="24"/>
    </row>
    <row r="43" spans="1:12" ht="37.5" hidden="1" customHeight="1" x14ac:dyDescent="0.3">
      <c r="A43" s="83"/>
      <c r="B43" s="104" t="s">
        <v>29</v>
      </c>
      <c r="C43" s="98"/>
      <c r="D43" s="17" t="s">
        <v>19</v>
      </c>
      <c r="E43" s="4">
        <f t="shared" si="1"/>
        <v>0</v>
      </c>
      <c r="F43" s="4"/>
      <c r="G43" s="5"/>
      <c r="H43" s="5"/>
      <c r="I43" s="5"/>
      <c r="J43" s="27"/>
      <c r="K43" s="27"/>
      <c r="L43" s="24"/>
    </row>
    <row r="44" spans="1:12" ht="37.5" hidden="1" customHeight="1" x14ac:dyDescent="0.3">
      <c r="A44" s="83"/>
      <c r="B44" s="104"/>
      <c r="C44" s="98"/>
      <c r="D44" s="17" t="s">
        <v>13</v>
      </c>
      <c r="E44" s="4">
        <f t="shared" si="1"/>
        <v>0</v>
      </c>
      <c r="F44" s="4"/>
      <c r="G44" s="5"/>
      <c r="H44" s="5"/>
      <c r="I44" s="5"/>
      <c r="J44" s="27"/>
      <c r="K44" s="27"/>
      <c r="L44" s="24"/>
    </row>
    <row r="45" spans="1:12" ht="37.5" customHeight="1" x14ac:dyDescent="0.3">
      <c r="A45" s="83"/>
      <c r="B45" s="104" t="s">
        <v>30</v>
      </c>
      <c r="C45" s="98"/>
      <c r="D45" s="17" t="s">
        <v>19</v>
      </c>
      <c r="E45" s="4">
        <f t="shared" si="1"/>
        <v>11045.9</v>
      </c>
      <c r="F45" s="4"/>
      <c r="G45" s="5"/>
      <c r="H45" s="5"/>
      <c r="I45" s="5">
        <v>11045.9</v>
      </c>
      <c r="J45" s="27"/>
      <c r="K45" s="27"/>
      <c r="L45" s="24"/>
    </row>
    <row r="46" spans="1:12" ht="37.5" customHeight="1" x14ac:dyDescent="0.3">
      <c r="A46" s="83"/>
      <c r="B46" s="104"/>
      <c r="C46" s="98"/>
      <c r="D46" s="17" t="s">
        <v>13</v>
      </c>
      <c r="E46" s="4">
        <f t="shared" si="1"/>
        <v>581.4</v>
      </c>
      <c r="F46" s="4"/>
      <c r="G46" s="5"/>
      <c r="H46" s="5"/>
      <c r="I46" s="5">
        <v>581.4</v>
      </c>
      <c r="J46" s="27"/>
      <c r="K46" s="27"/>
      <c r="L46" s="24"/>
    </row>
    <row r="47" spans="1:12" ht="37.5" customHeight="1" x14ac:dyDescent="0.3">
      <c r="A47" s="83"/>
      <c r="B47" s="104" t="s">
        <v>31</v>
      </c>
      <c r="C47" s="98"/>
      <c r="D47" s="17" t="s">
        <v>19</v>
      </c>
      <c r="E47" s="4">
        <f t="shared" si="1"/>
        <v>11769.36</v>
      </c>
      <c r="F47" s="4">
        <v>4007.06</v>
      </c>
      <c r="G47" s="5"/>
      <c r="H47" s="5"/>
      <c r="I47" s="5">
        <v>7762.3</v>
      </c>
      <c r="J47" s="27"/>
      <c r="K47" s="27"/>
      <c r="L47" s="24"/>
    </row>
    <row r="48" spans="1:12" ht="37.5" customHeight="1" x14ac:dyDescent="0.3">
      <c r="A48" s="83"/>
      <c r="B48" s="104"/>
      <c r="C48" s="98"/>
      <c r="D48" s="17" t="s">
        <v>13</v>
      </c>
      <c r="E48" s="4">
        <f t="shared" si="1"/>
        <v>619.4</v>
      </c>
      <c r="F48" s="4">
        <v>210.9</v>
      </c>
      <c r="G48" s="5"/>
      <c r="H48" s="5"/>
      <c r="I48" s="5">
        <v>408.5</v>
      </c>
      <c r="J48" s="27"/>
      <c r="K48" s="27"/>
      <c r="L48" s="24"/>
    </row>
    <row r="49" spans="1:12" ht="37.5" hidden="1" customHeight="1" x14ac:dyDescent="0.3">
      <c r="A49" s="83"/>
      <c r="B49" s="104" t="s">
        <v>32</v>
      </c>
      <c r="C49" s="98"/>
      <c r="D49" s="17" t="s">
        <v>19</v>
      </c>
      <c r="E49" s="4">
        <f t="shared" si="1"/>
        <v>0</v>
      </c>
      <c r="F49" s="4"/>
      <c r="G49" s="5"/>
      <c r="H49" s="5"/>
      <c r="I49" s="5"/>
      <c r="J49" s="27"/>
      <c r="K49" s="27"/>
      <c r="L49" s="24"/>
    </row>
    <row r="50" spans="1:12" ht="37.5" hidden="1" customHeight="1" x14ac:dyDescent="0.3">
      <c r="A50" s="83"/>
      <c r="B50" s="104"/>
      <c r="C50" s="98"/>
      <c r="D50" s="17" t="s">
        <v>13</v>
      </c>
      <c r="E50" s="4">
        <f t="shared" si="1"/>
        <v>0</v>
      </c>
      <c r="F50" s="4"/>
      <c r="G50" s="5"/>
      <c r="H50" s="5"/>
      <c r="I50" s="5"/>
      <c r="J50" s="27"/>
      <c r="K50" s="27"/>
      <c r="L50" s="24"/>
    </row>
    <row r="51" spans="1:12" ht="37.5" customHeight="1" x14ac:dyDescent="0.3">
      <c r="A51" s="83"/>
      <c r="B51" s="104" t="s">
        <v>33</v>
      </c>
      <c r="C51" s="98"/>
      <c r="D51" s="17" t="s">
        <v>19</v>
      </c>
      <c r="E51" s="4">
        <f t="shared" si="1"/>
        <v>62195.040000000001</v>
      </c>
      <c r="F51" s="4">
        <v>20354.04</v>
      </c>
      <c r="G51" s="5">
        <v>19264.599999999999</v>
      </c>
      <c r="H51" s="5">
        <v>22576.400000000001</v>
      </c>
      <c r="I51" s="5"/>
      <c r="J51" s="27"/>
      <c r="K51" s="27"/>
      <c r="L51" s="24"/>
    </row>
    <row r="52" spans="1:12" ht="37.5" customHeight="1" x14ac:dyDescent="0.3">
      <c r="A52" s="83"/>
      <c r="B52" s="104"/>
      <c r="C52" s="98"/>
      <c r="D52" s="17" t="s">
        <v>13</v>
      </c>
      <c r="E52" s="4">
        <f t="shared" si="1"/>
        <v>3273.37</v>
      </c>
      <c r="F52" s="4">
        <v>1071.27</v>
      </c>
      <c r="G52" s="5">
        <v>1013.9</v>
      </c>
      <c r="H52" s="5">
        <v>1188.2</v>
      </c>
      <c r="I52" s="5"/>
      <c r="J52" s="27"/>
      <c r="K52" s="27"/>
      <c r="L52" s="24"/>
    </row>
    <row r="53" spans="1:12" ht="37.5" customHeight="1" x14ac:dyDescent="0.3">
      <c r="A53" s="83"/>
      <c r="B53" s="104" t="s">
        <v>34</v>
      </c>
      <c r="C53" s="98"/>
      <c r="D53" s="17" t="s">
        <v>19</v>
      </c>
      <c r="E53" s="4">
        <f t="shared" si="1"/>
        <v>22351.9</v>
      </c>
      <c r="F53" s="4"/>
      <c r="G53" s="5">
        <v>22351.9</v>
      </c>
      <c r="H53" s="5"/>
      <c r="I53" s="5"/>
      <c r="J53" s="27"/>
      <c r="K53" s="27"/>
      <c r="L53" s="24"/>
    </row>
    <row r="54" spans="1:12" ht="37.5" customHeight="1" x14ac:dyDescent="0.3">
      <c r="A54" s="83"/>
      <c r="B54" s="104"/>
      <c r="C54" s="98"/>
      <c r="D54" s="17" t="s">
        <v>13</v>
      </c>
      <c r="E54" s="4">
        <f t="shared" si="1"/>
        <v>1176.4000000000001</v>
      </c>
      <c r="F54" s="4"/>
      <c r="G54" s="5">
        <v>1176.4000000000001</v>
      </c>
      <c r="H54" s="5"/>
      <c r="I54" s="5"/>
      <c r="J54" s="27"/>
      <c r="K54" s="27"/>
      <c r="L54" s="24"/>
    </row>
    <row r="55" spans="1:12" ht="37.5" customHeight="1" x14ac:dyDescent="0.3">
      <c r="A55" s="83"/>
      <c r="B55" s="104" t="s">
        <v>35</v>
      </c>
      <c r="C55" s="98"/>
      <c r="D55" s="17" t="s">
        <v>19</v>
      </c>
      <c r="E55" s="4">
        <f t="shared" si="1"/>
        <v>25189.579999999998</v>
      </c>
      <c r="F55" s="4">
        <v>102.28</v>
      </c>
      <c r="G55" s="5">
        <v>25087.3</v>
      </c>
      <c r="H55" s="5"/>
      <c r="I55" s="5"/>
      <c r="J55" s="27"/>
      <c r="K55" s="27"/>
      <c r="L55" s="24"/>
    </row>
    <row r="56" spans="1:12" ht="37.5" customHeight="1" x14ac:dyDescent="0.3">
      <c r="A56" s="83"/>
      <c r="B56" s="104"/>
      <c r="C56" s="99"/>
      <c r="D56" s="17" t="s">
        <v>13</v>
      </c>
      <c r="E56" s="4">
        <f t="shared" si="1"/>
        <v>1325.7800000000002</v>
      </c>
      <c r="F56" s="4">
        <v>5.38</v>
      </c>
      <c r="G56" s="5">
        <v>1320.4</v>
      </c>
      <c r="H56" s="5"/>
      <c r="I56" s="5"/>
      <c r="J56" s="27"/>
      <c r="K56" s="27"/>
      <c r="L56" s="24"/>
    </row>
    <row r="57" spans="1:12" ht="53.25" customHeight="1" x14ac:dyDescent="0.3">
      <c r="A57" s="15" t="s">
        <v>52</v>
      </c>
      <c r="B57" s="20" t="s">
        <v>53</v>
      </c>
      <c r="C57" s="23" t="s">
        <v>57</v>
      </c>
      <c r="D57" s="20" t="s">
        <v>13</v>
      </c>
      <c r="E57" s="22">
        <f t="shared" si="1"/>
        <v>2523</v>
      </c>
      <c r="F57" s="22">
        <v>2523</v>
      </c>
      <c r="G57" s="22"/>
      <c r="H57" s="22"/>
      <c r="I57" s="22"/>
      <c r="J57" s="26">
        <v>1516</v>
      </c>
      <c r="K57" s="26">
        <f>G57-J57</f>
        <v>-1516</v>
      </c>
      <c r="L57" s="24"/>
    </row>
    <row r="58" spans="1:12" ht="71.25" customHeight="1" x14ac:dyDescent="0.3">
      <c r="A58" s="15" t="s">
        <v>63</v>
      </c>
      <c r="B58" s="19" t="s">
        <v>70</v>
      </c>
      <c r="C58" s="3" t="s">
        <v>64</v>
      </c>
      <c r="D58" s="17" t="s">
        <v>13</v>
      </c>
      <c r="E58" s="4">
        <f t="shared" si="1"/>
        <v>0.1</v>
      </c>
      <c r="F58" s="5">
        <v>0.1</v>
      </c>
      <c r="G58" s="5"/>
      <c r="H58" s="5"/>
      <c r="I58" s="5"/>
      <c r="J58" s="27"/>
      <c r="K58" s="27"/>
      <c r="L58" s="24"/>
    </row>
    <row r="59" spans="1:12" ht="45" customHeight="1" x14ac:dyDescent="0.3">
      <c r="A59" s="15" t="s">
        <v>66</v>
      </c>
      <c r="B59" s="19" t="s">
        <v>68</v>
      </c>
      <c r="C59" s="3" t="s">
        <v>64</v>
      </c>
      <c r="D59" s="17" t="s">
        <v>13</v>
      </c>
      <c r="E59" s="4">
        <f t="shared" si="1"/>
        <v>187.1</v>
      </c>
      <c r="F59" s="5">
        <v>187.1</v>
      </c>
      <c r="G59" s="5"/>
      <c r="H59" s="5"/>
      <c r="I59" s="5"/>
      <c r="J59" s="27"/>
      <c r="K59" s="27"/>
      <c r="L59" s="24"/>
    </row>
    <row r="60" spans="1:12" ht="111.75" customHeight="1" x14ac:dyDescent="0.3">
      <c r="A60" s="15" t="s">
        <v>67</v>
      </c>
      <c r="B60" s="19" t="s">
        <v>74</v>
      </c>
      <c r="C60" s="3" t="s">
        <v>64</v>
      </c>
      <c r="D60" s="17" t="s">
        <v>65</v>
      </c>
      <c r="E60" s="4">
        <f t="shared" si="1"/>
        <v>47942</v>
      </c>
      <c r="F60" s="5">
        <v>47942</v>
      </c>
      <c r="G60" s="5"/>
      <c r="H60" s="5"/>
      <c r="I60" s="5"/>
      <c r="J60" s="27"/>
      <c r="K60" s="27"/>
      <c r="L60" s="24"/>
    </row>
    <row r="61" spans="1:12" ht="94.5" customHeight="1" x14ac:dyDescent="0.3">
      <c r="A61" s="15" t="s">
        <v>71</v>
      </c>
      <c r="B61" s="20" t="s">
        <v>75</v>
      </c>
      <c r="C61" s="23" t="s">
        <v>64</v>
      </c>
      <c r="D61" s="20" t="s">
        <v>13</v>
      </c>
      <c r="E61" s="22">
        <f t="shared" si="1"/>
        <v>1828.4</v>
      </c>
      <c r="F61" s="22"/>
      <c r="G61" s="22">
        <v>1828.4</v>
      </c>
      <c r="H61" s="22"/>
      <c r="I61" s="22"/>
      <c r="J61" s="26">
        <v>0</v>
      </c>
      <c r="K61" s="26">
        <f t="shared" ref="K61:K75" si="11">G61-J61</f>
        <v>1828.4</v>
      </c>
      <c r="L61" s="24"/>
    </row>
    <row r="62" spans="1:12" ht="61.5" customHeight="1" x14ac:dyDescent="0.3">
      <c r="A62" s="15" t="s">
        <v>72</v>
      </c>
      <c r="B62" s="20" t="s">
        <v>76</v>
      </c>
      <c r="C62" s="23" t="s">
        <v>64</v>
      </c>
      <c r="D62" s="20" t="s">
        <v>13</v>
      </c>
      <c r="E62" s="22">
        <f t="shared" si="1"/>
        <v>3612.3</v>
      </c>
      <c r="F62" s="22"/>
      <c r="G62" s="22">
        <v>3612.3</v>
      </c>
      <c r="H62" s="22"/>
      <c r="I62" s="22"/>
      <c r="J62" s="26">
        <v>0</v>
      </c>
      <c r="K62" s="26">
        <f t="shared" si="11"/>
        <v>3612.3</v>
      </c>
      <c r="L62" s="24"/>
    </row>
    <row r="63" spans="1:12" ht="72.75" customHeight="1" x14ac:dyDescent="0.3">
      <c r="A63" s="15" t="s">
        <v>36</v>
      </c>
      <c r="B63" s="20" t="s">
        <v>54</v>
      </c>
      <c r="C63" s="21"/>
      <c r="D63" s="20" t="s">
        <v>13</v>
      </c>
      <c r="E63" s="22">
        <f t="shared" si="1"/>
        <v>412082.1</v>
      </c>
      <c r="F63" s="22">
        <f>F64+F65+F66+F67</f>
        <v>102704.4</v>
      </c>
      <c r="G63" s="22">
        <f t="shared" ref="G63:J63" si="12">G64+G65+G66+G67</f>
        <v>107297.60000000001</v>
      </c>
      <c r="H63" s="22">
        <f t="shared" si="12"/>
        <v>101014.7</v>
      </c>
      <c r="I63" s="22">
        <f t="shared" si="12"/>
        <v>101065.4</v>
      </c>
      <c r="J63" s="22">
        <f t="shared" si="12"/>
        <v>101284.09999999999</v>
      </c>
      <c r="K63" s="22">
        <f t="shared" si="11"/>
        <v>6013.5000000000146</v>
      </c>
      <c r="L63" s="24"/>
    </row>
    <row r="64" spans="1:12" ht="115.5" customHeight="1" x14ac:dyDescent="0.3">
      <c r="A64" s="18" t="s">
        <v>37</v>
      </c>
      <c r="B64" s="19" t="s">
        <v>55</v>
      </c>
      <c r="C64" s="3" t="s">
        <v>38</v>
      </c>
      <c r="D64" s="19" t="s">
        <v>13</v>
      </c>
      <c r="E64" s="4">
        <f t="shared" si="1"/>
        <v>391377.19999999995</v>
      </c>
      <c r="F64" s="4">
        <v>97435.6</v>
      </c>
      <c r="G64" s="4">
        <v>100817.60000000001</v>
      </c>
      <c r="H64" s="4">
        <v>96548.5</v>
      </c>
      <c r="I64" s="4">
        <v>96575.5</v>
      </c>
      <c r="J64" s="27">
        <v>97389.5</v>
      </c>
      <c r="K64" s="27">
        <f t="shared" si="11"/>
        <v>3428.1000000000058</v>
      </c>
      <c r="L64" s="24" t="s">
        <v>83</v>
      </c>
    </row>
    <row r="65" spans="1:12" ht="57" customHeight="1" x14ac:dyDescent="0.3">
      <c r="A65" s="18" t="s">
        <v>39</v>
      </c>
      <c r="B65" s="19" t="s">
        <v>56</v>
      </c>
      <c r="C65" s="3" t="s">
        <v>40</v>
      </c>
      <c r="D65" s="19" t="s">
        <v>13</v>
      </c>
      <c r="E65" s="4">
        <f t="shared" si="1"/>
        <v>15585.599999999999</v>
      </c>
      <c r="F65" s="4">
        <v>3542.2</v>
      </c>
      <c r="G65" s="4">
        <v>3989.6</v>
      </c>
      <c r="H65" s="4">
        <v>4026.9</v>
      </c>
      <c r="I65" s="4">
        <v>4026.9</v>
      </c>
      <c r="J65" s="27">
        <v>3542.2</v>
      </c>
      <c r="K65" s="27">
        <f t="shared" si="11"/>
        <v>447.40000000000009</v>
      </c>
      <c r="L65" s="24" t="s">
        <v>83</v>
      </c>
    </row>
    <row r="66" spans="1:12" ht="60" customHeight="1" x14ac:dyDescent="0.3">
      <c r="A66" s="18" t="s">
        <v>41</v>
      </c>
      <c r="B66" s="19" t="s">
        <v>77</v>
      </c>
      <c r="C66" s="3" t="s">
        <v>40</v>
      </c>
      <c r="D66" s="19" t="s">
        <v>13</v>
      </c>
      <c r="E66" s="4">
        <f t="shared" si="1"/>
        <v>1669.1999999999998</v>
      </c>
      <c r="F66" s="4">
        <v>352.4</v>
      </c>
      <c r="G66" s="4">
        <v>414.5</v>
      </c>
      <c r="H66" s="4">
        <v>439.3</v>
      </c>
      <c r="I66" s="4">
        <v>463</v>
      </c>
      <c r="J66" s="27">
        <v>352.4</v>
      </c>
      <c r="K66" s="27">
        <f t="shared" si="11"/>
        <v>62.100000000000023</v>
      </c>
      <c r="L66" s="24" t="s">
        <v>83</v>
      </c>
    </row>
    <row r="67" spans="1:12" ht="55.5" customHeight="1" x14ac:dyDescent="0.3">
      <c r="A67" s="18" t="s">
        <v>44</v>
      </c>
      <c r="B67" s="19" t="s">
        <v>78</v>
      </c>
      <c r="C67" s="3" t="s">
        <v>40</v>
      </c>
      <c r="D67" s="19" t="s">
        <v>13</v>
      </c>
      <c r="E67" s="4">
        <f t="shared" si="1"/>
        <v>3450.1000000000004</v>
      </c>
      <c r="F67" s="4">
        <v>1374.2</v>
      </c>
      <c r="G67" s="4">
        <v>2075.9</v>
      </c>
      <c r="H67" s="4"/>
      <c r="I67" s="4"/>
      <c r="J67" s="27">
        <v>0</v>
      </c>
      <c r="K67" s="27">
        <f t="shared" si="11"/>
        <v>2075.9</v>
      </c>
      <c r="L67" s="24"/>
    </row>
    <row r="68" spans="1:12" ht="24.75" customHeight="1" x14ac:dyDescent="0.3">
      <c r="A68" s="88"/>
      <c r="B68" s="88" t="s">
        <v>42</v>
      </c>
      <c r="C68" s="114"/>
      <c r="D68" s="17" t="s">
        <v>5</v>
      </c>
      <c r="E68" s="4">
        <f t="shared" si="1"/>
        <v>754957.4</v>
      </c>
      <c r="F68" s="5">
        <f>F69+F70+F71</f>
        <v>241246.3</v>
      </c>
      <c r="G68" s="5">
        <f t="shared" ref="G68:I68" si="13">G69+G70+G71</f>
        <v>187840.2</v>
      </c>
      <c r="H68" s="5">
        <f t="shared" si="13"/>
        <v>163879.70000000001</v>
      </c>
      <c r="I68" s="5">
        <f t="shared" si="13"/>
        <v>161991.20000000001</v>
      </c>
      <c r="J68" s="27">
        <f t="shared" ref="J68" si="14">J69+J70+J71</f>
        <v>106651.79999999999</v>
      </c>
      <c r="K68" s="27">
        <f t="shared" si="11"/>
        <v>81188.400000000023</v>
      </c>
      <c r="L68" s="24"/>
    </row>
    <row r="69" spans="1:12" ht="22.5" customHeight="1" x14ac:dyDescent="0.3">
      <c r="A69" s="89"/>
      <c r="B69" s="89"/>
      <c r="C69" s="115"/>
      <c r="D69" s="17" t="s">
        <v>13</v>
      </c>
      <c r="E69" s="4">
        <f t="shared" si="1"/>
        <v>434572.2</v>
      </c>
      <c r="F69" s="5">
        <f>F63+F13</f>
        <v>109809.09999999999</v>
      </c>
      <c r="G69" s="5">
        <f>G63+G13</f>
        <v>116493.40000000001</v>
      </c>
      <c r="H69" s="5">
        <f>H63+H13</f>
        <v>104158</v>
      </c>
      <c r="I69" s="5">
        <f>I63+I13</f>
        <v>104111.7</v>
      </c>
      <c r="J69" s="27">
        <f>J63+J13</f>
        <v>106651.79999999999</v>
      </c>
      <c r="K69" s="27">
        <f t="shared" si="11"/>
        <v>9841.6000000000204</v>
      </c>
      <c r="L69" s="24"/>
    </row>
    <row r="70" spans="1:12" ht="26.25" customHeight="1" x14ac:dyDescent="0.3">
      <c r="A70" s="89"/>
      <c r="B70" s="89"/>
      <c r="C70" s="115"/>
      <c r="D70" s="17" t="s">
        <v>19</v>
      </c>
      <c r="E70" s="4">
        <f t="shared" si="1"/>
        <v>272443.2</v>
      </c>
      <c r="F70" s="5">
        <f t="shared" ref="F70:I71" si="15">F14</f>
        <v>83495.199999999997</v>
      </c>
      <c r="G70" s="5">
        <f t="shared" si="15"/>
        <v>71346.8</v>
      </c>
      <c r="H70" s="5">
        <f t="shared" si="15"/>
        <v>59721.700000000004</v>
      </c>
      <c r="I70" s="5">
        <f t="shared" si="15"/>
        <v>57879.500000000007</v>
      </c>
      <c r="J70" s="27">
        <f t="shared" ref="J70" si="16">J14</f>
        <v>0</v>
      </c>
      <c r="K70" s="27">
        <f t="shared" si="11"/>
        <v>71346.8</v>
      </c>
      <c r="L70" s="24"/>
    </row>
    <row r="71" spans="1:12" ht="26.25" customHeight="1" x14ac:dyDescent="0.3">
      <c r="A71" s="90"/>
      <c r="B71" s="90"/>
      <c r="C71" s="116"/>
      <c r="D71" s="17" t="s">
        <v>65</v>
      </c>
      <c r="E71" s="4">
        <f t="shared" si="1"/>
        <v>47942</v>
      </c>
      <c r="F71" s="5">
        <f t="shared" si="15"/>
        <v>47942</v>
      </c>
      <c r="G71" s="5">
        <f t="shared" si="15"/>
        <v>0</v>
      </c>
      <c r="H71" s="5">
        <f t="shared" si="15"/>
        <v>0</v>
      </c>
      <c r="I71" s="5">
        <f t="shared" si="15"/>
        <v>0</v>
      </c>
      <c r="J71" s="27">
        <f t="shared" ref="J71" si="17">J15</f>
        <v>0</v>
      </c>
      <c r="K71" s="27">
        <f t="shared" si="11"/>
        <v>0</v>
      </c>
      <c r="L71" s="24"/>
    </row>
    <row r="72" spans="1:12" ht="21.75" customHeight="1" x14ac:dyDescent="0.3">
      <c r="A72" s="88"/>
      <c r="B72" s="88" t="s">
        <v>43</v>
      </c>
      <c r="C72" s="114"/>
      <c r="D72" s="17" t="s">
        <v>5</v>
      </c>
      <c r="E72" s="4">
        <f t="shared" si="1"/>
        <v>829482</v>
      </c>
      <c r="F72" s="5">
        <f>F73+F74+F75</f>
        <v>259775.89999999997</v>
      </c>
      <c r="G72" s="5">
        <f t="shared" ref="G72:I72" si="18">G73+G74+G75</f>
        <v>206505.2</v>
      </c>
      <c r="H72" s="5">
        <f t="shared" si="18"/>
        <v>182544.7</v>
      </c>
      <c r="I72" s="5">
        <f t="shared" si="18"/>
        <v>180656.2</v>
      </c>
      <c r="J72" s="5">
        <f t="shared" ref="J72" si="19">J73+J74+J75</f>
        <v>125181.4</v>
      </c>
      <c r="K72" s="27">
        <f t="shared" si="11"/>
        <v>81323.800000000017</v>
      </c>
      <c r="L72" s="24"/>
    </row>
    <row r="73" spans="1:12" ht="26.25" customHeight="1" x14ac:dyDescent="0.3">
      <c r="A73" s="89"/>
      <c r="B73" s="89"/>
      <c r="C73" s="115"/>
      <c r="D73" s="17" t="s">
        <v>13</v>
      </c>
      <c r="E73" s="4">
        <f t="shared" si="1"/>
        <v>509096.80000000005</v>
      </c>
      <c r="F73" s="5">
        <f>F69+F10</f>
        <v>128338.69999999998</v>
      </c>
      <c r="G73" s="5">
        <f>G69+G10</f>
        <v>135158.40000000002</v>
      </c>
      <c r="H73" s="5">
        <f>H69+H10</f>
        <v>122823</v>
      </c>
      <c r="I73" s="5">
        <f>I69+I10</f>
        <v>122776.7</v>
      </c>
      <c r="J73" s="5">
        <f>J69+J10</f>
        <v>125181.4</v>
      </c>
      <c r="K73" s="27">
        <f t="shared" si="11"/>
        <v>9977.0000000000291</v>
      </c>
      <c r="L73" s="24"/>
    </row>
    <row r="74" spans="1:12" ht="27.75" customHeight="1" x14ac:dyDescent="0.3">
      <c r="A74" s="89"/>
      <c r="B74" s="89"/>
      <c r="C74" s="115"/>
      <c r="D74" s="17" t="s">
        <v>19</v>
      </c>
      <c r="E74" s="4">
        <f t="shared" si="1"/>
        <v>272443.2</v>
      </c>
      <c r="F74" s="5">
        <f>F70</f>
        <v>83495.199999999997</v>
      </c>
      <c r="G74" s="5">
        <f>G70</f>
        <v>71346.8</v>
      </c>
      <c r="H74" s="5">
        <f>H70</f>
        <v>59721.700000000004</v>
      </c>
      <c r="I74" s="5">
        <f>I70</f>
        <v>57879.500000000007</v>
      </c>
      <c r="J74" s="5">
        <f>J70</f>
        <v>0</v>
      </c>
      <c r="K74" s="27">
        <f t="shared" si="11"/>
        <v>71346.8</v>
      </c>
      <c r="L74" s="24"/>
    </row>
    <row r="75" spans="1:12" ht="27.75" customHeight="1" x14ac:dyDescent="0.3">
      <c r="A75" s="90"/>
      <c r="B75" s="90"/>
      <c r="C75" s="116"/>
      <c r="D75" s="17" t="s">
        <v>65</v>
      </c>
      <c r="E75" s="4">
        <f t="shared" si="1"/>
        <v>47942</v>
      </c>
      <c r="F75" s="5">
        <f>F15</f>
        <v>47942</v>
      </c>
      <c r="G75" s="5">
        <f>G15</f>
        <v>0</v>
      </c>
      <c r="H75" s="5">
        <f>H15</f>
        <v>0</v>
      </c>
      <c r="I75" s="5">
        <f>I15</f>
        <v>0</v>
      </c>
      <c r="J75" s="5">
        <f>J15</f>
        <v>0</v>
      </c>
      <c r="K75" s="27">
        <f t="shared" si="11"/>
        <v>0</v>
      </c>
      <c r="L75" s="24"/>
    </row>
    <row r="77" spans="1:12" x14ac:dyDescent="0.3">
      <c r="E77" s="11"/>
      <c r="F77" s="12"/>
    </row>
  </sheetData>
  <mergeCells count="61">
    <mergeCell ref="G1:I1"/>
    <mergeCell ref="A4:A6"/>
    <mergeCell ref="B4:B6"/>
    <mergeCell ref="C4:C6"/>
    <mergeCell ref="D4:D6"/>
    <mergeCell ref="E5:E6"/>
    <mergeCell ref="A8:I8"/>
    <mergeCell ref="A11:I11"/>
    <mergeCell ref="A12:A15"/>
    <mergeCell ref="B12:B15"/>
    <mergeCell ref="C12:C56"/>
    <mergeCell ref="A16:A18"/>
    <mergeCell ref="B16:B18"/>
    <mergeCell ref="A19:A20"/>
    <mergeCell ref="B19:B20"/>
    <mergeCell ref="A21:A22"/>
    <mergeCell ref="B21:B22"/>
    <mergeCell ref="A23:A24"/>
    <mergeCell ref="B23:B24"/>
    <mergeCell ref="A25:A26"/>
    <mergeCell ref="B25:B26"/>
    <mergeCell ref="A29:A30"/>
    <mergeCell ref="B29:B30"/>
    <mergeCell ref="A31:A32"/>
    <mergeCell ref="B31:B32"/>
    <mergeCell ref="A27:A28"/>
    <mergeCell ref="B27:B28"/>
    <mergeCell ref="A33:A34"/>
    <mergeCell ref="B33:B34"/>
    <mergeCell ref="B45:B46"/>
    <mergeCell ref="A35:A36"/>
    <mergeCell ref="B35:B36"/>
    <mergeCell ref="A37:A38"/>
    <mergeCell ref="B37:B38"/>
    <mergeCell ref="A39:A40"/>
    <mergeCell ref="B39:B40"/>
    <mergeCell ref="A72:A75"/>
    <mergeCell ref="B72:B75"/>
    <mergeCell ref="C72:C75"/>
    <mergeCell ref="A53:A54"/>
    <mergeCell ref="B53:B54"/>
    <mergeCell ref="A55:A56"/>
    <mergeCell ref="B55:B56"/>
    <mergeCell ref="A68:A71"/>
    <mergeCell ref="B68:B71"/>
    <mergeCell ref="J5:K5"/>
    <mergeCell ref="E4:K4"/>
    <mergeCell ref="F5:I6"/>
    <mergeCell ref="A2:K2"/>
    <mergeCell ref="C68:C71"/>
    <mergeCell ref="A47:A48"/>
    <mergeCell ref="B47:B48"/>
    <mergeCell ref="A49:A50"/>
    <mergeCell ref="B49:B50"/>
    <mergeCell ref="A51:A52"/>
    <mergeCell ref="B51:B52"/>
    <mergeCell ref="A41:A42"/>
    <mergeCell ref="B41:B42"/>
    <mergeCell ref="A43:A44"/>
    <mergeCell ref="B43:B44"/>
    <mergeCell ref="A45:A46"/>
  </mergeCells>
  <pageMargins left="0.70866141732283472" right="0.70866141732283472" top="0.74803149606299213" bottom="0.74803149606299213" header="0.31496062992125984" footer="0.31496062992125984"/>
  <pageSetup paperSize="9" scale="58" fitToHeight="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97"/>
  <sheetViews>
    <sheetView tabSelected="1" view="pageBreakPreview" zoomScale="70" zoomScaleNormal="100" zoomScaleSheetLayoutView="70" workbookViewId="0">
      <pane xSplit="7" ySplit="10" topLeftCell="Y11" activePane="bottomRight" state="frozen"/>
      <selection pane="topRight" activeCell="H1" sqref="H1"/>
      <selection pane="bottomLeft" activeCell="A11" sqref="A11"/>
      <selection pane="bottomRight" activeCell="AB14" sqref="AB14"/>
    </sheetView>
  </sheetViews>
  <sheetFormatPr defaultColWidth="9.109375" defaultRowHeight="16.8" x14ac:dyDescent="0.3"/>
  <cols>
    <col min="1" max="1" width="48" style="1" customWidth="1"/>
    <col min="2" max="7" width="13.33203125" style="1" customWidth="1"/>
    <col min="8" max="8" width="13.6640625" style="1" customWidth="1"/>
    <col min="9" max="9" width="11" style="10" customWidth="1"/>
    <col min="10" max="10" width="11.21875" style="1" customWidth="1"/>
    <col min="11" max="11" width="12.6640625" style="1" customWidth="1"/>
    <col min="12" max="12" width="11.21875" style="1" customWidth="1"/>
    <col min="13" max="13" width="9.109375" style="1" customWidth="1"/>
    <col min="14" max="14" width="11" style="1" customWidth="1"/>
    <col min="15" max="15" width="9.109375" style="1" customWidth="1"/>
    <col min="16" max="16" width="13.5546875" style="1" customWidth="1"/>
    <col min="17" max="17" width="9.109375" style="1" customWidth="1"/>
    <col min="18" max="18" width="12.21875" style="1" customWidth="1"/>
    <col min="19" max="19" width="9.109375" style="1" customWidth="1"/>
    <col min="20" max="20" width="13.33203125" style="1" customWidth="1"/>
    <col min="21" max="21" width="9.109375" style="1" customWidth="1"/>
    <col min="22" max="22" width="13" style="1" customWidth="1"/>
    <col min="23" max="23" width="9.109375" style="1" customWidth="1"/>
    <col min="24" max="24" width="11.33203125" style="1" customWidth="1"/>
    <col min="25" max="25" width="9.109375" style="1" customWidth="1"/>
    <col min="26" max="26" width="13.21875" style="1" customWidth="1"/>
    <col min="27" max="27" width="9.109375" style="1" customWidth="1"/>
    <col min="28" max="28" width="13.88671875" style="1" customWidth="1"/>
    <col min="29" max="29" width="9.109375" style="1" customWidth="1"/>
    <col min="30" max="30" width="12.88671875" style="1" customWidth="1"/>
    <col min="31" max="31" width="12" style="10" customWidth="1"/>
    <col min="32" max="32" width="67.88671875" style="10" customWidth="1"/>
    <col min="33" max="16384" width="9.109375" style="1"/>
  </cols>
  <sheetData>
    <row r="1" spans="1:32" ht="40.200000000000003" customHeight="1" x14ac:dyDescent="0.3">
      <c r="A1" s="68" t="s">
        <v>147</v>
      </c>
      <c r="B1" s="139"/>
      <c r="C1" s="139"/>
      <c r="D1" s="139"/>
      <c r="E1" s="139"/>
      <c r="F1" s="139"/>
      <c r="G1" s="139"/>
      <c r="H1" s="139"/>
      <c r="I1" s="139"/>
      <c r="J1" s="139"/>
      <c r="K1" s="139"/>
      <c r="L1" s="139"/>
      <c r="M1" s="139"/>
      <c r="N1" s="139"/>
      <c r="O1" s="139"/>
      <c r="P1" s="139"/>
      <c r="Q1" s="139"/>
      <c r="R1" s="139"/>
      <c r="S1" s="139"/>
      <c r="T1" s="139"/>
    </row>
    <row r="2" spans="1:32" x14ac:dyDescent="0.3">
      <c r="A2" s="47"/>
      <c r="B2" s="47"/>
      <c r="C2" s="47"/>
      <c r="D2" s="47"/>
      <c r="E2" s="47"/>
      <c r="F2" s="47"/>
      <c r="G2" s="47"/>
      <c r="H2" s="47"/>
    </row>
    <row r="3" spans="1:32" ht="56.4" customHeight="1" x14ac:dyDescent="0.3">
      <c r="A3" s="50" t="s">
        <v>148</v>
      </c>
      <c r="B3" s="139"/>
      <c r="C3" s="139"/>
      <c r="D3" s="139"/>
      <c r="E3" s="139"/>
      <c r="F3" s="139"/>
      <c r="G3" s="139"/>
      <c r="H3" s="139"/>
      <c r="I3" s="139"/>
      <c r="J3" s="139"/>
      <c r="K3" s="139"/>
      <c r="L3" s="139"/>
      <c r="M3" s="139"/>
      <c r="N3" s="139"/>
      <c r="O3" s="139"/>
      <c r="P3" s="139"/>
      <c r="Q3" s="139"/>
      <c r="R3" s="139"/>
      <c r="S3" s="139"/>
      <c r="T3" s="139"/>
    </row>
    <row r="4" spans="1:32" ht="18" customHeight="1" x14ac:dyDescent="0.3">
      <c r="B4" s="69"/>
      <c r="C4" s="69"/>
      <c r="D4" s="69"/>
      <c r="E4" s="69"/>
      <c r="F4" s="69"/>
      <c r="G4" s="69"/>
      <c r="H4" s="69"/>
    </row>
    <row r="5" spans="1:32" ht="82.2" customHeight="1" x14ac:dyDescent="0.3">
      <c r="A5" s="140" t="s">
        <v>211</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row>
    <row r="6" spans="1:32" ht="18.75" customHeight="1" x14ac:dyDescent="0.3">
      <c r="A6" s="77"/>
      <c r="B6" s="77"/>
      <c r="C6" s="77"/>
      <c r="D6" s="77"/>
      <c r="E6" s="77"/>
      <c r="F6" s="77"/>
      <c r="G6" s="77"/>
      <c r="H6" s="77"/>
      <c r="AF6" s="74" t="s">
        <v>204</v>
      </c>
    </row>
    <row r="7" spans="1:32" ht="63" customHeight="1" x14ac:dyDescent="0.3">
      <c r="A7" s="136" t="s">
        <v>149</v>
      </c>
      <c r="B7" s="136" t="s">
        <v>150</v>
      </c>
      <c r="C7" s="138" t="s">
        <v>205</v>
      </c>
      <c r="D7" s="138" t="s">
        <v>206</v>
      </c>
      <c r="E7" s="138" t="s">
        <v>207</v>
      </c>
      <c r="F7" s="138" t="s">
        <v>190</v>
      </c>
      <c r="G7" s="138"/>
      <c r="H7" s="138" t="s">
        <v>163</v>
      </c>
      <c r="I7" s="138"/>
      <c r="J7" s="138" t="s">
        <v>166</v>
      </c>
      <c r="K7" s="138"/>
      <c r="L7" s="138" t="s">
        <v>167</v>
      </c>
      <c r="M7" s="138"/>
      <c r="N7" s="138" t="s">
        <v>168</v>
      </c>
      <c r="O7" s="138"/>
      <c r="P7" s="138" t="s">
        <v>169</v>
      </c>
      <c r="Q7" s="138"/>
      <c r="R7" s="138" t="s">
        <v>170</v>
      </c>
      <c r="S7" s="138"/>
      <c r="T7" s="138" t="s">
        <v>171</v>
      </c>
      <c r="U7" s="138"/>
      <c r="V7" s="138" t="s">
        <v>172</v>
      </c>
      <c r="W7" s="138"/>
      <c r="X7" s="138" t="s">
        <v>173</v>
      </c>
      <c r="Y7" s="138"/>
      <c r="Z7" s="138" t="s">
        <v>174</v>
      </c>
      <c r="AA7" s="138"/>
      <c r="AB7" s="138" t="s">
        <v>175</v>
      </c>
      <c r="AC7" s="138"/>
      <c r="AD7" s="138" t="s">
        <v>176</v>
      </c>
      <c r="AE7" s="138"/>
      <c r="AF7" s="84" t="s">
        <v>189</v>
      </c>
    </row>
    <row r="8" spans="1:32" ht="52.2" x14ac:dyDescent="0.3">
      <c r="A8" s="136"/>
      <c r="B8" s="136"/>
      <c r="C8" s="138"/>
      <c r="D8" s="106"/>
      <c r="E8" s="138"/>
      <c r="F8" s="78" t="s">
        <v>191</v>
      </c>
      <c r="G8" s="78" t="s">
        <v>192</v>
      </c>
      <c r="H8" s="75" t="s">
        <v>164</v>
      </c>
      <c r="I8" s="75" t="s">
        <v>165</v>
      </c>
      <c r="J8" s="75" t="s">
        <v>164</v>
      </c>
      <c r="K8" s="75" t="s">
        <v>165</v>
      </c>
      <c r="L8" s="75" t="s">
        <v>164</v>
      </c>
      <c r="M8" s="75" t="s">
        <v>165</v>
      </c>
      <c r="N8" s="75" t="s">
        <v>164</v>
      </c>
      <c r="O8" s="75" t="s">
        <v>165</v>
      </c>
      <c r="P8" s="75" t="s">
        <v>164</v>
      </c>
      <c r="Q8" s="75" t="s">
        <v>165</v>
      </c>
      <c r="R8" s="75" t="s">
        <v>164</v>
      </c>
      <c r="S8" s="75" t="s">
        <v>165</v>
      </c>
      <c r="T8" s="75" t="s">
        <v>164</v>
      </c>
      <c r="U8" s="75" t="s">
        <v>165</v>
      </c>
      <c r="V8" s="75" t="s">
        <v>164</v>
      </c>
      <c r="W8" s="75" t="s">
        <v>165</v>
      </c>
      <c r="X8" s="75" t="s">
        <v>164</v>
      </c>
      <c r="Y8" s="75" t="s">
        <v>165</v>
      </c>
      <c r="Z8" s="75" t="s">
        <v>164</v>
      </c>
      <c r="AA8" s="75" t="s">
        <v>165</v>
      </c>
      <c r="AB8" s="75" t="s">
        <v>164</v>
      </c>
      <c r="AC8" s="75" t="s">
        <v>165</v>
      </c>
      <c r="AD8" s="75" t="s">
        <v>164</v>
      </c>
      <c r="AE8" s="75" t="s">
        <v>165</v>
      </c>
      <c r="AF8" s="84"/>
    </row>
    <row r="9" spans="1:32" ht="16.8" customHeight="1" x14ac:dyDescent="0.3">
      <c r="A9" s="136" t="s">
        <v>187</v>
      </c>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row>
    <row r="10" spans="1:32" x14ac:dyDescent="0.3">
      <c r="A10" s="137" t="s">
        <v>9</v>
      </c>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row>
    <row r="11" spans="1:32" s="48" customFormat="1" ht="54" customHeight="1" x14ac:dyDescent="0.3">
      <c r="A11" s="52" t="s">
        <v>177</v>
      </c>
      <c r="B11" s="4">
        <f>B12</f>
        <v>18664.995269999999</v>
      </c>
      <c r="C11" s="4">
        <f t="shared" ref="C11:E11" si="0">C12</f>
        <v>3311.4322700000002</v>
      </c>
      <c r="D11" s="4">
        <f t="shared" si="0"/>
        <v>2467.1</v>
      </c>
      <c r="E11" s="4">
        <f t="shared" si="0"/>
        <v>2467.1</v>
      </c>
      <c r="F11" s="4">
        <f>E11/B11%</f>
        <v>13.217790652030526</v>
      </c>
      <c r="G11" s="4">
        <f>E11/C11%</f>
        <v>74.502505225631552</v>
      </c>
      <c r="H11" s="4">
        <f t="shared" ref="H11:AE11" si="1">H12</f>
        <v>1700.7547</v>
      </c>
      <c r="I11" s="4">
        <f t="shared" si="1"/>
        <v>1700.75</v>
      </c>
      <c r="J11" s="4">
        <f t="shared" si="1"/>
        <v>1610.6775700000001</v>
      </c>
      <c r="K11" s="4">
        <f t="shared" si="1"/>
        <v>766.35</v>
      </c>
      <c r="L11" s="4">
        <f t="shared" si="1"/>
        <v>1516.39</v>
      </c>
      <c r="M11" s="4">
        <f t="shared" si="1"/>
        <v>0</v>
      </c>
      <c r="N11" s="4">
        <f t="shared" si="1"/>
        <v>1678.89</v>
      </c>
      <c r="O11" s="4">
        <f t="shared" si="1"/>
        <v>0</v>
      </c>
      <c r="P11" s="4">
        <f t="shared" si="1"/>
        <v>1624.703</v>
      </c>
      <c r="Q11" s="4">
        <f t="shared" si="1"/>
        <v>0</v>
      </c>
      <c r="R11" s="4">
        <f t="shared" si="1"/>
        <v>1464.31</v>
      </c>
      <c r="S11" s="4">
        <f t="shared" si="1"/>
        <v>0</v>
      </c>
      <c r="T11" s="4">
        <f t="shared" si="1"/>
        <v>1428.6</v>
      </c>
      <c r="U11" s="4">
        <f t="shared" si="1"/>
        <v>0</v>
      </c>
      <c r="V11" s="4">
        <f t="shared" si="1"/>
        <v>1474.61</v>
      </c>
      <c r="W11" s="4">
        <f t="shared" si="1"/>
        <v>0</v>
      </c>
      <c r="X11" s="4">
        <f t="shared" si="1"/>
        <v>1475.86</v>
      </c>
      <c r="Y11" s="4">
        <f t="shared" si="1"/>
        <v>0</v>
      </c>
      <c r="Z11" s="4">
        <f t="shared" si="1"/>
        <v>1417.05</v>
      </c>
      <c r="AA11" s="4">
        <f t="shared" si="1"/>
        <v>0</v>
      </c>
      <c r="AB11" s="4">
        <f t="shared" si="1"/>
        <v>1581.98</v>
      </c>
      <c r="AC11" s="4">
        <f t="shared" si="1"/>
        <v>0</v>
      </c>
      <c r="AD11" s="4">
        <f t="shared" si="1"/>
        <v>1691.17</v>
      </c>
      <c r="AE11" s="4">
        <f t="shared" si="1"/>
        <v>0</v>
      </c>
      <c r="AF11" s="130" t="s">
        <v>212</v>
      </c>
    </row>
    <row r="12" spans="1:32" s="48" customFormat="1" x14ac:dyDescent="0.3">
      <c r="A12" s="52" t="s">
        <v>5</v>
      </c>
      <c r="B12" s="57">
        <f>B13+B14+B15+B17</f>
        <v>18664.995269999999</v>
      </c>
      <c r="C12" s="57">
        <f t="shared" ref="C12:E12" si="2">C13+C14+C15+C17</f>
        <v>3311.4322700000002</v>
      </c>
      <c r="D12" s="57">
        <f t="shared" si="2"/>
        <v>2467.1</v>
      </c>
      <c r="E12" s="57">
        <f t="shared" si="2"/>
        <v>2467.1</v>
      </c>
      <c r="F12" s="67">
        <f>E12/B12%</f>
        <v>13.217790652030526</v>
      </c>
      <c r="G12" s="67">
        <f>E12/C12%</f>
        <v>74.502505225631552</v>
      </c>
      <c r="H12" s="57">
        <f t="shared" ref="H12:AE12" si="3">H13+H14+H15+H17</f>
        <v>1700.7547</v>
      </c>
      <c r="I12" s="57">
        <f t="shared" si="3"/>
        <v>1700.75</v>
      </c>
      <c r="J12" s="57">
        <f t="shared" si="3"/>
        <v>1610.6775700000001</v>
      </c>
      <c r="K12" s="57">
        <f t="shared" si="3"/>
        <v>766.35</v>
      </c>
      <c r="L12" s="57">
        <f t="shared" si="3"/>
        <v>1516.39</v>
      </c>
      <c r="M12" s="57">
        <f t="shared" si="3"/>
        <v>0</v>
      </c>
      <c r="N12" s="57">
        <f t="shared" si="3"/>
        <v>1678.89</v>
      </c>
      <c r="O12" s="57">
        <f t="shared" si="3"/>
        <v>0</v>
      </c>
      <c r="P12" s="57">
        <f t="shared" si="3"/>
        <v>1624.703</v>
      </c>
      <c r="Q12" s="57">
        <f t="shared" si="3"/>
        <v>0</v>
      </c>
      <c r="R12" s="57">
        <f t="shared" si="3"/>
        <v>1464.31</v>
      </c>
      <c r="S12" s="57">
        <f t="shared" si="3"/>
        <v>0</v>
      </c>
      <c r="T12" s="57">
        <f t="shared" si="3"/>
        <v>1428.6</v>
      </c>
      <c r="U12" s="57">
        <f t="shared" si="3"/>
        <v>0</v>
      </c>
      <c r="V12" s="57">
        <f t="shared" si="3"/>
        <v>1474.61</v>
      </c>
      <c r="W12" s="57">
        <f t="shared" si="3"/>
        <v>0</v>
      </c>
      <c r="X12" s="57">
        <f t="shared" si="3"/>
        <v>1475.86</v>
      </c>
      <c r="Y12" s="57">
        <f t="shared" si="3"/>
        <v>0</v>
      </c>
      <c r="Z12" s="57">
        <f t="shared" si="3"/>
        <v>1417.05</v>
      </c>
      <c r="AA12" s="57">
        <f t="shared" si="3"/>
        <v>0</v>
      </c>
      <c r="AB12" s="57">
        <f t="shared" si="3"/>
        <v>1581.98</v>
      </c>
      <c r="AC12" s="58">
        <f t="shared" si="3"/>
        <v>0</v>
      </c>
      <c r="AD12" s="57">
        <f t="shared" si="3"/>
        <v>1691.17</v>
      </c>
      <c r="AE12" s="57">
        <f t="shared" si="3"/>
        <v>0</v>
      </c>
      <c r="AF12" s="131"/>
    </row>
    <row r="13" spans="1:32" s="48" customFormat="1" x14ac:dyDescent="0.3">
      <c r="A13" s="70" t="s">
        <v>138</v>
      </c>
      <c r="B13" s="49">
        <f>H13+J13+L13+N13+P13+R13+T13+V13+X13+Z13+AB13+AD13</f>
        <v>0</v>
      </c>
      <c r="C13" s="49">
        <f>H13+J13</f>
        <v>0</v>
      </c>
      <c r="D13" s="49">
        <f>E13</f>
        <v>0</v>
      </c>
      <c r="E13" s="49">
        <f>I13+K13+M13+O13+Q13+S13+U13+W13+Y13+AA13+AC13+AE13</f>
        <v>0</v>
      </c>
      <c r="F13" s="49"/>
      <c r="G13" s="49"/>
      <c r="H13" s="4"/>
      <c r="I13" s="55"/>
      <c r="J13" s="55"/>
      <c r="K13" s="55"/>
      <c r="L13" s="55"/>
      <c r="M13" s="55"/>
      <c r="N13" s="55"/>
      <c r="O13" s="55"/>
      <c r="P13" s="55"/>
      <c r="Q13" s="55"/>
      <c r="R13" s="55"/>
      <c r="S13" s="55"/>
      <c r="T13" s="55"/>
      <c r="U13" s="55"/>
      <c r="V13" s="55"/>
      <c r="W13" s="55"/>
      <c r="X13" s="55"/>
      <c r="Y13" s="55"/>
      <c r="Z13" s="55"/>
      <c r="AA13" s="55"/>
      <c r="AB13" s="55"/>
      <c r="AC13" s="55"/>
      <c r="AD13" s="55"/>
      <c r="AE13" s="55"/>
      <c r="AF13" s="131"/>
    </row>
    <row r="14" spans="1:32" s="48" customFormat="1" ht="50.4" x14ac:dyDescent="0.3">
      <c r="A14" s="76" t="s">
        <v>49</v>
      </c>
      <c r="B14" s="49">
        <f t="shared" ref="B14:B17" si="4">H14+J14+L14+N14+P14+R14+T14+V14+X14+Z14+AB14+AD14</f>
        <v>0</v>
      </c>
      <c r="C14" s="49">
        <f t="shared" ref="C14:C17" si="5">H14+J14</f>
        <v>0</v>
      </c>
      <c r="D14" s="49">
        <f t="shared" ref="D14:D17" si="6">E14</f>
        <v>0</v>
      </c>
      <c r="E14" s="49">
        <f t="shared" ref="E14:E17" si="7">I14+K14+M14+O14+Q14+S14+U14+W14+Y14+AA14+AC14+AE14</f>
        <v>0</v>
      </c>
      <c r="F14" s="49"/>
      <c r="G14" s="49"/>
      <c r="H14" s="4"/>
      <c r="I14" s="55"/>
      <c r="J14" s="55"/>
      <c r="K14" s="55"/>
      <c r="L14" s="55"/>
      <c r="M14" s="55"/>
      <c r="N14" s="55"/>
      <c r="O14" s="55"/>
      <c r="P14" s="55"/>
      <c r="Q14" s="55"/>
      <c r="R14" s="55"/>
      <c r="S14" s="55"/>
      <c r="T14" s="55"/>
      <c r="U14" s="55"/>
      <c r="V14" s="55"/>
      <c r="W14" s="55"/>
      <c r="X14" s="55"/>
      <c r="Y14" s="55"/>
      <c r="Z14" s="55"/>
      <c r="AA14" s="55"/>
      <c r="AB14" s="55"/>
      <c r="AC14" s="55"/>
      <c r="AD14" s="55"/>
      <c r="AE14" s="55"/>
      <c r="AF14" s="131"/>
    </row>
    <row r="15" spans="1:32" s="48" customFormat="1" x14ac:dyDescent="0.3">
      <c r="A15" s="76" t="s">
        <v>179</v>
      </c>
      <c r="B15" s="49">
        <f t="shared" si="4"/>
        <v>18664.995269999999</v>
      </c>
      <c r="C15" s="49">
        <f t="shared" si="5"/>
        <v>3311.4322700000002</v>
      </c>
      <c r="D15" s="49">
        <f t="shared" si="6"/>
        <v>2467.1</v>
      </c>
      <c r="E15" s="49">
        <f t="shared" si="7"/>
        <v>2467.1</v>
      </c>
      <c r="F15" s="49">
        <f>E15/B15%</f>
        <v>13.217790652030526</v>
      </c>
      <c r="G15" s="49">
        <f>E15/C15%</f>
        <v>74.502505225631552</v>
      </c>
      <c r="H15" s="4">
        <v>1700.7547</v>
      </c>
      <c r="I15" s="4">
        <v>1700.75</v>
      </c>
      <c r="J15" s="4">
        <v>1610.6775700000001</v>
      </c>
      <c r="K15" s="4">
        <v>766.35</v>
      </c>
      <c r="L15" s="4">
        <v>1516.39</v>
      </c>
      <c r="M15" s="4"/>
      <c r="N15" s="4">
        <v>1678.89</v>
      </c>
      <c r="O15" s="4"/>
      <c r="P15" s="4">
        <v>1624.703</v>
      </c>
      <c r="Q15" s="4"/>
      <c r="R15" s="4">
        <v>1464.31</v>
      </c>
      <c r="S15" s="4"/>
      <c r="T15" s="4">
        <v>1428.6</v>
      </c>
      <c r="U15" s="4"/>
      <c r="V15" s="4">
        <v>1474.61</v>
      </c>
      <c r="W15" s="4"/>
      <c r="X15" s="4">
        <v>1475.86</v>
      </c>
      <c r="Y15" s="4"/>
      <c r="Z15" s="4">
        <v>1417.05</v>
      </c>
      <c r="AA15" s="4"/>
      <c r="AB15" s="4">
        <v>1581.98</v>
      </c>
      <c r="AC15" s="4"/>
      <c r="AD15" s="4">
        <v>1691.17</v>
      </c>
      <c r="AE15" s="4"/>
      <c r="AF15" s="131"/>
    </row>
    <row r="16" spans="1:32" s="72" customFormat="1" ht="13.8" x14ac:dyDescent="0.25">
      <c r="A16" s="64" t="s">
        <v>178</v>
      </c>
      <c r="B16" s="66">
        <f t="shared" si="4"/>
        <v>0</v>
      </c>
      <c r="C16" s="66">
        <f t="shared" si="5"/>
        <v>0</v>
      </c>
      <c r="D16" s="66">
        <f t="shared" si="6"/>
        <v>0</v>
      </c>
      <c r="E16" s="66">
        <f t="shared" si="7"/>
        <v>0</v>
      </c>
      <c r="F16" s="66"/>
      <c r="G16" s="66"/>
      <c r="H16" s="65"/>
      <c r="I16" s="71"/>
      <c r="J16" s="71"/>
      <c r="K16" s="71"/>
      <c r="L16" s="71"/>
      <c r="M16" s="71"/>
      <c r="N16" s="71"/>
      <c r="O16" s="71"/>
      <c r="P16" s="71"/>
      <c r="Q16" s="71"/>
      <c r="R16" s="71"/>
      <c r="S16" s="71"/>
      <c r="T16" s="71"/>
      <c r="U16" s="71"/>
      <c r="V16" s="71"/>
      <c r="W16" s="71"/>
      <c r="X16" s="71"/>
      <c r="Y16" s="71"/>
      <c r="Z16" s="71"/>
      <c r="AA16" s="71"/>
      <c r="AB16" s="71"/>
      <c r="AC16" s="71"/>
      <c r="AD16" s="71"/>
      <c r="AE16" s="71"/>
      <c r="AF16" s="131"/>
    </row>
    <row r="17" spans="1:32" s="48" customFormat="1" x14ac:dyDescent="0.3">
      <c r="A17" s="76" t="s">
        <v>139</v>
      </c>
      <c r="B17" s="49">
        <f t="shared" si="4"/>
        <v>0</v>
      </c>
      <c r="C17" s="49">
        <f t="shared" si="5"/>
        <v>0</v>
      </c>
      <c r="D17" s="49">
        <f t="shared" si="6"/>
        <v>0</v>
      </c>
      <c r="E17" s="49">
        <f t="shared" si="7"/>
        <v>0</v>
      </c>
      <c r="F17" s="49"/>
      <c r="G17" s="49"/>
      <c r="H17" s="4"/>
      <c r="I17" s="55"/>
      <c r="J17" s="55"/>
      <c r="K17" s="55"/>
      <c r="L17" s="55"/>
      <c r="M17" s="55"/>
      <c r="N17" s="55"/>
      <c r="O17" s="55"/>
      <c r="P17" s="55"/>
      <c r="Q17" s="55"/>
      <c r="R17" s="55"/>
      <c r="S17" s="55"/>
      <c r="T17" s="55"/>
      <c r="U17" s="55"/>
      <c r="V17" s="55"/>
      <c r="W17" s="55"/>
      <c r="X17" s="55"/>
      <c r="Y17" s="55"/>
      <c r="Z17" s="55"/>
      <c r="AA17" s="55"/>
      <c r="AB17" s="55"/>
      <c r="AC17" s="55"/>
      <c r="AD17" s="55"/>
      <c r="AE17" s="55"/>
      <c r="AF17" s="132"/>
    </row>
    <row r="18" spans="1:32" s="56" customFormat="1" x14ac:dyDescent="0.3">
      <c r="A18" s="53" t="s">
        <v>14</v>
      </c>
      <c r="B18" s="59">
        <f t="shared" ref="B18:AE18" si="8">B12</f>
        <v>18664.995269999999</v>
      </c>
      <c r="C18" s="59">
        <f t="shared" si="8"/>
        <v>3311.4322700000002</v>
      </c>
      <c r="D18" s="59">
        <f t="shared" si="8"/>
        <v>2467.1</v>
      </c>
      <c r="E18" s="59">
        <f t="shared" si="8"/>
        <v>2467.1</v>
      </c>
      <c r="F18" s="59">
        <f t="shared" ref="F18:F19" si="9">E18/B18%</f>
        <v>13.217790652030526</v>
      </c>
      <c r="G18" s="59">
        <f t="shared" ref="G18:G19" si="10">E18/C18%</f>
        <v>74.502505225631552</v>
      </c>
      <c r="H18" s="59">
        <f t="shared" si="8"/>
        <v>1700.7547</v>
      </c>
      <c r="I18" s="59">
        <f t="shared" si="8"/>
        <v>1700.75</v>
      </c>
      <c r="J18" s="59">
        <f t="shared" si="8"/>
        <v>1610.6775700000001</v>
      </c>
      <c r="K18" s="59">
        <f t="shared" si="8"/>
        <v>766.35</v>
      </c>
      <c r="L18" s="59">
        <f t="shared" si="8"/>
        <v>1516.39</v>
      </c>
      <c r="M18" s="59">
        <f t="shared" si="8"/>
        <v>0</v>
      </c>
      <c r="N18" s="59">
        <f t="shared" si="8"/>
        <v>1678.89</v>
      </c>
      <c r="O18" s="59">
        <f t="shared" si="8"/>
        <v>0</v>
      </c>
      <c r="P18" s="59">
        <f t="shared" si="8"/>
        <v>1624.703</v>
      </c>
      <c r="Q18" s="59">
        <f t="shared" si="8"/>
        <v>0</v>
      </c>
      <c r="R18" s="59">
        <f t="shared" si="8"/>
        <v>1464.31</v>
      </c>
      <c r="S18" s="59">
        <f t="shared" si="8"/>
        <v>0</v>
      </c>
      <c r="T18" s="59">
        <f t="shared" si="8"/>
        <v>1428.6</v>
      </c>
      <c r="U18" s="59">
        <f t="shared" si="8"/>
        <v>0</v>
      </c>
      <c r="V18" s="59">
        <f t="shared" si="8"/>
        <v>1474.61</v>
      </c>
      <c r="W18" s="59">
        <f t="shared" si="8"/>
        <v>0</v>
      </c>
      <c r="X18" s="59">
        <f t="shared" si="8"/>
        <v>1475.86</v>
      </c>
      <c r="Y18" s="59">
        <f t="shared" si="8"/>
        <v>0</v>
      </c>
      <c r="Z18" s="59">
        <f t="shared" si="8"/>
        <v>1417.05</v>
      </c>
      <c r="AA18" s="59">
        <f t="shared" si="8"/>
        <v>0</v>
      </c>
      <c r="AB18" s="59">
        <f t="shared" si="8"/>
        <v>1581.98</v>
      </c>
      <c r="AC18" s="59">
        <f t="shared" si="8"/>
        <v>0</v>
      </c>
      <c r="AD18" s="59">
        <f t="shared" si="8"/>
        <v>1691.17</v>
      </c>
      <c r="AE18" s="59">
        <f t="shared" si="8"/>
        <v>0</v>
      </c>
      <c r="AF18" s="124"/>
    </row>
    <row r="19" spans="1:32" s="48" customFormat="1" x14ac:dyDescent="0.3">
      <c r="A19" s="52" t="s">
        <v>5</v>
      </c>
      <c r="B19" s="49">
        <f t="shared" ref="B19:AE19" si="11">B18</f>
        <v>18664.995269999999</v>
      </c>
      <c r="C19" s="49">
        <f t="shared" ref="C19:C24" si="12">H19+J19</f>
        <v>3311.4322700000002</v>
      </c>
      <c r="D19" s="49">
        <f t="shared" si="11"/>
        <v>2467.1</v>
      </c>
      <c r="E19" s="49">
        <f t="shared" si="11"/>
        <v>2467.1</v>
      </c>
      <c r="F19" s="49">
        <f t="shared" si="9"/>
        <v>13.217790652030526</v>
      </c>
      <c r="G19" s="49">
        <f t="shared" si="10"/>
        <v>74.502505225631552</v>
      </c>
      <c r="H19" s="49">
        <f t="shared" si="11"/>
        <v>1700.7547</v>
      </c>
      <c r="I19" s="49">
        <f t="shared" si="11"/>
        <v>1700.75</v>
      </c>
      <c r="J19" s="49">
        <f t="shared" si="11"/>
        <v>1610.6775700000001</v>
      </c>
      <c r="K19" s="49">
        <f t="shared" si="11"/>
        <v>766.35</v>
      </c>
      <c r="L19" s="49">
        <f t="shared" si="11"/>
        <v>1516.39</v>
      </c>
      <c r="M19" s="49">
        <f t="shared" si="11"/>
        <v>0</v>
      </c>
      <c r="N19" s="49">
        <f t="shared" si="11"/>
        <v>1678.89</v>
      </c>
      <c r="O19" s="49">
        <f t="shared" si="11"/>
        <v>0</v>
      </c>
      <c r="P19" s="49">
        <f t="shared" si="11"/>
        <v>1624.703</v>
      </c>
      <c r="Q19" s="49">
        <f t="shared" si="11"/>
        <v>0</v>
      </c>
      <c r="R19" s="49">
        <f t="shared" si="11"/>
        <v>1464.31</v>
      </c>
      <c r="S19" s="49">
        <f t="shared" si="11"/>
        <v>0</v>
      </c>
      <c r="T19" s="49">
        <f t="shared" si="11"/>
        <v>1428.6</v>
      </c>
      <c r="U19" s="49">
        <f t="shared" si="11"/>
        <v>0</v>
      </c>
      <c r="V19" s="49">
        <f t="shared" si="11"/>
        <v>1474.61</v>
      </c>
      <c r="W19" s="49">
        <f t="shared" si="11"/>
        <v>0</v>
      </c>
      <c r="X19" s="49">
        <f t="shared" si="11"/>
        <v>1475.86</v>
      </c>
      <c r="Y19" s="49">
        <f t="shared" si="11"/>
        <v>0</v>
      </c>
      <c r="Z19" s="49">
        <f t="shared" si="11"/>
        <v>1417.05</v>
      </c>
      <c r="AA19" s="49">
        <f t="shared" si="11"/>
        <v>0</v>
      </c>
      <c r="AB19" s="49">
        <f t="shared" si="11"/>
        <v>1581.98</v>
      </c>
      <c r="AC19" s="49">
        <f t="shared" si="11"/>
        <v>0</v>
      </c>
      <c r="AD19" s="49">
        <f t="shared" si="11"/>
        <v>1691.17</v>
      </c>
      <c r="AE19" s="49">
        <f t="shared" si="11"/>
        <v>0</v>
      </c>
      <c r="AF19" s="125"/>
    </row>
    <row r="20" spans="1:32" s="48" customFormat="1" x14ac:dyDescent="0.3">
      <c r="A20" s="70" t="s">
        <v>138</v>
      </c>
      <c r="B20" s="49">
        <f t="shared" ref="B20:AE24" si="13">B13</f>
        <v>0</v>
      </c>
      <c r="C20" s="49">
        <f t="shared" si="12"/>
        <v>0</v>
      </c>
      <c r="D20" s="49">
        <f t="shared" si="13"/>
        <v>0</v>
      </c>
      <c r="E20" s="49">
        <f t="shared" si="13"/>
        <v>0</v>
      </c>
      <c r="F20" s="49"/>
      <c r="G20" s="49"/>
      <c r="H20" s="49">
        <f t="shared" si="13"/>
        <v>0</v>
      </c>
      <c r="I20" s="49">
        <f t="shared" si="13"/>
        <v>0</v>
      </c>
      <c r="J20" s="49">
        <f t="shared" si="13"/>
        <v>0</v>
      </c>
      <c r="K20" s="49">
        <f t="shared" si="13"/>
        <v>0</v>
      </c>
      <c r="L20" s="49">
        <f t="shared" si="13"/>
        <v>0</v>
      </c>
      <c r="M20" s="49">
        <f t="shared" si="13"/>
        <v>0</v>
      </c>
      <c r="N20" s="49">
        <f t="shared" si="13"/>
        <v>0</v>
      </c>
      <c r="O20" s="49">
        <f t="shared" si="13"/>
        <v>0</v>
      </c>
      <c r="P20" s="49">
        <f t="shared" si="13"/>
        <v>0</v>
      </c>
      <c r="Q20" s="49">
        <f t="shared" si="13"/>
        <v>0</v>
      </c>
      <c r="R20" s="49">
        <f t="shared" si="13"/>
        <v>0</v>
      </c>
      <c r="S20" s="49">
        <f t="shared" si="13"/>
        <v>0</v>
      </c>
      <c r="T20" s="49">
        <f t="shared" si="13"/>
        <v>0</v>
      </c>
      <c r="U20" s="49">
        <f t="shared" si="13"/>
        <v>0</v>
      </c>
      <c r="V20" s="49">
        <f t="shared" si="13"/>
        <v>0</v>
      </c>
      <c r="W20" s="49">
        <f t="shared" si="13"/>
        <v>0</v>
      </c>
      <c r="X20" s="49">
        <f t="shared" si="13"/>
        <v>0</v>
      </c>
      <c r="Y20" s="49">
        <f t="shared" si="13"/>
        <v>0</v>
      </c>
      <c r="Z20" s="49">
        <f t="shared" si="13"/>
        <v>0</v>
      </c>
      <c r="AA20" s="49">
        <f t="shared" si="13"/>
        <v>0</v>
      </c>
      <c r="AB20" s="49">
        <f t="shared" si="13"/>
        <v>0</v>
      </c>
      <c r="AC20" s="49">
        <f t="shared" si="13"/>
        <v>0</v>
      </c>
      <c r="AD20" s="49">
        <f t="shared" si="13"/>
        <v>0</v>
      </c>
      <c r="AE20" s="49">
        <f t="shared" si="13"/>
        <v>0</v>
      </c>
      <c r="AF20" s="125"/>
    </row>
    <row r="21" spans="1:32" s="48" customFormat="1" ht="50.4" x14ac:dyDescent="0.3">
      <c r="A21" s="76" t="s">
        <v>49</v>
      </c>
      <c r="B21" s="49">
        <f t="shared" si="13"/>
        <v>0</v>
      </c>
      <c r="C21" s="49">
        <f t="shared" si="12"/>
        <v>0</v>
      </c>
      <c r="D21" s="49">
        <f t="shared" si="13"/>
        <v>0</v>
      </c>
      <c r="E21" s="49">
        <f t="shared" si="13"/>
        <v>0</v>
      </c>
      <c r="F21" s="49"/>
      <c r="G21" s="49"/>
      <c r="H21" s="49">
        <f t="shared" si="13"/>
        <v>0</v>
      </c>
      <c r="I21" s="49">
        <f t="shared" si="13"/>
        <v>0</v>
      </c>
      <c r="J21" s="49">
        <f t="shared" si="13"/>
        <v>0</v>
      </c>
      <c r="K21" s="49">
        <f t="shared" si="13"/>
        <v>0</v>
      </c>
      <c r="L21" s="49">
        <f t="shared" si="13"/>
        <v>0</v>
      </c>
      <c r="M21" s="49">
        <f t="shared" si="13"/>
        <v>0</v>
      </c>
      <c r="N21" s="49">
        <f t="shared" si="13"/>
        <v>0</v>
      </c>
      <c r="O21" s="49">
        <f t="shared" si="13"/>
        <v>0</v>
      </c>
      <c r="P21" s="49">
        <f t="shared" si="13"/>
        <v>0</v>
      </c>
      <c r="Q21" s="49">
        <f t="shared" si="13"/>
        <v>0</v>
      </c>
      <c r="R21" s="49">
        <f t="shared" si="13"/>
        <v>0</v>
      </c>
      <c r="S21" s="49">
        <f t="shared" si="13"/>
        <v>0</v>
      </c>
      <c r="T21" s="49">
        <f t="shared" si="13"/>
        <v>0</v>
      </c>
      <c r="U21" s="49">
        <f t="shared" si="13"/>
        <v>0</v>
      </c>
      <c r="V21" s="49">
        <f t="shared" si="13"/>
        <v>0</v>
      </c>
      <c r="W21" s="49">
        <f t="shared" si="13"/>
        <v>0</v>
      </c>
      <c r="X21" s="49">
        <f t="shared" si="13"/>
        <v>0</v>
      </c>
      <c r="Y21" s="49">
        <f t="shared" si="13"/>
        <v>0</v>
      </c>
      <c r="Z21" s="49">
        <f t="shared" si="13"/>
        <v>0</v>
      </c>
      <c r="AA21" s="49">
        <f t="shared" si="13"/>
        <v>0</v>
      </c>
      <c r="AB21" s="49">
        <f t="shared" si="13"/>
        <v>0</v>
      </c>
      <c r="AC21" s="49">
        <f t="shared" si="13"/>
        <v>0</v>
      </c>
      <c r="AD21" s="49">
        <f t="shared" si="13"/>
        <v>0</v>
      </c>
      <c r="AE21" s="49">
        <f t="shared" si="13"/>
        <v>0</v>
      </c>
      <c r="AF21" s="125"/>
    </row>
    <row r="22" spans="1:32" s="48" customFormat="1" x14ac:dyDescent="0.3">
      <c r="A22" s="76" t="s">
        <v>179</v>
      </c>
      <c r="B22" s="49">
        <f t="shared" si="13"/>
        <v>18664.995269999999</v>
      </c>
      <c r="C22" s="49">
        <f t="shared" si="12"/>
        <v>3311.4322700000002</v>
      </c>
      <c r="D22" s="49">
        <f t="shared" si="13"/>
        <v>2467.1</v>
      </c>
      <c r="E22" s="49">
        <f t="shared" si="13"/>
        <v>2467.1</v>
      </c>
      <c r="F22" s="49">
        <f>E22/B22%</f>
        <v>13.217790652030526</v>
      </c>
      <c r="G22" s="49">
        <f>E22/C22%</f>
        <v>74.502505225631552</v>
      </c>
      <c r="H22" s="49">
        <f t="shared" si="13"/>
        <v>1700.7547</v>
      </c>
      <c r="I22" s="49">
        <f t="shared" si="13"/>
        <v>1700.75</v>
      </c>
      <c r="J22" s="49">
        <f t="shared" si="13"/>
        <v>1610.6775700000001</v>
      </c>
      <c r="K22" s="49">
        <f t="shared" si="13"/>
        <v>766.35</v>
      </c>
      <c r="L22" s="49">
        <f t="shared" si="13"/>
        <v>1516.39</v>
      </c>
      <c r="M22" s="49">
        <f t="shared" si="13"/>
        <v>0</v>
      </c>
      <c r="N22" s="49">
        <f t="shared" si="13"/>
        <v>1678.89</v>
      </c>
      <c r="O22" s="49">
        <f t="shared" si="13"/>
        <v>0</v>
      </c>
      <c r="P22" s="49">
        <f t="shared" si="13"/>
        <v>1624.703</v>
      </c>
      <c r="Q22" s="49">
        <f t="shared" si="13"/>
        <v>0</v>
      </c>
      <c r="R22" s="49">
        <f t="shared" si="13"/>
        <v>1464.31</v>
      </c>
      <c r="S22" s="49">
        <f t="shared" si="13"/>
        <v>0</v>
      </c>
      <c r="T22" s="49">
        <f t="shared" si="13"/>
        <v>1428.6</v>
      </c>
      <c r="U22" s="49">
        <f t="shared" si="13"/>
        <v>0</v>
      </c>
      <c r="V22" s="49">
        <f t="shared" si="13"/>
        <v>1474.61</v>
      </c>
      <c r="W22" s="49">
        <f t="shared" si="13"/>
        <v>0</v>
      </c>
      <c r="X22" s="49">
        <f t="shared" si="13"/>
        <v>1475.86</v>
      </c>
      <c r="Y22" s="49">
        <f t="shared" si="13"/>
        <v>0</v>
      </c>
      <c r="Z22" s="49">
        <f t="shared" si="13"/>
        <v>1417.05</v>
      </c>
      <c r="AA22" s="49">
        <f t="shared" si="13"/>
        <v>0</v>
      </c>
      <c r="AB22" s="49">
        <f t="shared" si="13"/>
        <v>1581.98</v>
      </c>
      <c r="AC22" s="49">
        <f t="shared" si="13"/>
        <v>0</v>
      </c>
      <c r="AD22" s="49">
        <f t="shared" si="13"/>
        <v>1691.17</v>
      </c>
      <c r="AE22" s="49">
        <f t="shared" si="13"/>
        <v>0</v>
      </c>
      <c r="AF22" s="125"/>
    </row>
    <row r="23" spans="1:32" s="72" customFormat="1" ht="13.8" x14ac:dyDescent="0.25">
      <c r="A23" s="64" t="s">
        <v>178</v>
      </c>
      <c r="B23" s="66">
        <f t="shared" si="13"/>
        <v>0</v>
      </c>
      <c r="C23" s="66">
        <f t="shared" si="12"/>
        <v>0</v>
      </c>
      <c r="D23" s="66">
        <f t="shared" si="13"/>
        <v>0</v>
      </c>
      <c r="E23" s="66">
        <f t="shared" si="13"/>
        <v>0</v>
      </c>
      <c r="F23" s="66"/>
      <c r="G23" s="66"/>
      <c r="H23" s="65">
        <f t="shared" si="13"/>
        <v>0</v>
      </c>
      <c r="I23" s="71">
        <f t="shared" si="13"/>
        <v>0</v>
      </c>
      <c r="J23" s="71">
        <f t="shared" si="13"/>
        <v>0</v>
      </c>
      <c r="K23" s="71">
        <f t="shared" si="13"/>
        <v>0</v>
      </c>
      <c r="L23" s="71">
        <f t="shared" si="13"/>
        <v>0</v>
      </c>
      <c r="M23" s="71">
        <f t="shared" si="13"/>
        <v>0</v>
      </c>
      <c r="N23" s="71">
        <f t="shared" si="13"/>
        <v>0</v>
      </c>
      <c r="O23" s="71">
        <f t="shared" si="13"/>
        <v>0</v>
      </c>
      <c r="P23" s="71">
        <f t="shared" si="13"/>
        <v>0</v>
      </c>
      <c r="Q23" s="71">
        <f t="shared" si="13"/>
        <v>0</v>
      </c>
      <c r="R23" s="71">
        <f t="shared" si="13"/>
        <v>0</v>
      </c>
      <c r="S23" s="71">
        <f t="shared" si="13"/>
        <v>0</v>
      </c>
      <c r="T23" s="71">
        <f t="shared" si="13"/>
        <v>0</v>
      </c>
      <c r="U23" s="71">
        <f t="shared" si="13"/>
        <v>0</v>
      </c>
      <c r="V23" s="71">
        <f t="shared" si="13"/>
        <v>0</v>
      </c>
      <c r="W23" s="71">
        <f t="shared" si="13"/>
        <v>0</v>
      </c>
      <c r="X23" s="71">
        <f t="shared" si="13"/>
        <v>0</v>
      </c>
      <c r="Y23" s="71">
        <f t="shared" si="13"/>
        <v>0</v>
      </c>
      <c r="Z23" s="71">
        <f t="shared" si="13"/>
        <v>0</v>
      </c>
      <c r="AA23" s="71">
        <f t="shared" si="13"/>
        <v>0</v>
      </c>
      <c r="AB23" s="71">
        <f t="shared" si="13"/>
        <v>0</v>
      </c>
      <c r="AC23" s="71">
        <f t="shared" si="13"/>
        <v>0</v>
      </c>
      <c r="AD23" s="71">
        <f t="shared" si="13"/>
        <v>0</v>
      </c>
      <c r="AE23" s="71">
        <f t="shared" si="13"/>
        <v>0</v>
      </c>
      <c r="AF23" s="125"/>
    </row>
    <row r="24" spans="1:32" s="48" customFormat="1" x14ac:dyDescent="0.3">
      <c r="A24" s="76" t="s">
        <v>139</v>
      </c>
      <c r="B24" s="49">
        <f t="shared" si="13"/>
        <v>0</v>
      </c>
      <c r="C24" s="49">
        <f t="shared" si="12"/>
        <v>0</v>
      </c>
      <c r="D24" s="49">
        <f t="shared" si="13"/>
        <v>0</v>
      </c>
      <c r="E24" s="49">
        <f t="shared" si="13"/>
        <v>0</v>
      </c>
      <c r="F24" s="49"/>
      <c r="G24" s="49"/>
      <c r="H24" s="49">
        <f t="shared" si="13"/>
        <v>0</v>
      </c>
      <c r="I24" s="49">
        <f t="shared" si="13"/>
        <v>0</v>
      </c>
      <c r="J24" s="49">
        <f t="shared" si="13"/>
        <v>0</v>
      </c>
      <c r="K24" s="49">
        <f t="shared" si="13"/>
        <v>0</v>
      </c>
      <c r="L24" s="49">
        <f t="shared" si="13"/>
        <v>0</v>
      </c>
      <c r="M24" s="49">
        <f t="shared" si="13"/>
        <v>0</v>
      </c>
      <c r="N24" s="49">
        <f t="shared" si="13"/>
        <v>0</v>
      </c>
      <c r="O24" s="49">
        <f t="shared" si="13"/>
        <v>0</v>
      </c>
      <c r="P24" s="49">
        <f t="shared" si="13"/>
        <v>0</v>
      </c>
      <c r="Q24" s="49">
        <f t="shared" si="13"/>
        <v>0</v>
      </c>
      <c r="R24" s="49">
        <f t="shared" si="13"/>
        <v>0</v>
      </c>
      <c r="S24" s="49">
        <f t="shared" si="13"/>
        <v>0</v>
      </c>
      <c r="T24" s="49">
        <f t="shared" si="13"/>
        <v>0</v>
      </c>
      <c r="U24" s="49">
        <f t="shared" si="13"/>
        <v>0</v>
      </c>
      <c r="V24" s="49">
        <f t="shared" si="13"/>
        <v>0</v>
      </c>
      <c r="W24" s="49">
        <f t="shared" si="13"/>
        <v>0</v>
      </c>
      <c r="X24" s="49">
        <f t="shared" si="13"/>
        <v>0</v>
      </c>
      <c r="Y24" s="49">
        <f t="shared" si="13"/>
        <v>0</v>
      </c>
      <c r="Z24" s="49">
        <f t="shared" si="13"/>
        <v>0</v>
      </c>
      <c r="AA24" s="49">
        <f t="shared" si="13"/>
        <v>0</v>
      </c>
      <c r="AB24" s="49">
        <f t="shared" si="13"/>
        <v>0</v>
      </c>
      <c r="AC24" s="49">
        <f t="shared" si="13"/>
        <v>0</v>
      </c>
      <c r="AD24" s="49">
        <f t="shared" si="13"/>
        <v>0</v>
      </c>
      <c r="AE24" s="49">
        <f t="shared" si="13"/>
        <v>0</v>
      </c>
      <c r="AF24" s="126"/>
    </row>
    <row r="25" spans="1:32" s="56" customFormat="1" ht="93" customHeight="1" x14ac:dyDescent="0.3">
      <c r="A25" s="53" t="s">
        <v>140</v>
      </c>
      <c r="B25" s="59">
        <v>0</v>
      </c>
      <c r="C25" s="59">
        <v>0</v>
      </c>
      <c r="D25" s="59">
        <v>0</v>
      </c>
      <c r="E25" s="59">
        <v>0</v>
      </c>
      <c r="F25" s="59"/>
      <c r="G25" s="59"/>
      <c r="H25" s="59">
        <v>0</v>
      </c>
      <c r="I25" s="59">
        <v>0</v>
      </c>
      <c r="J25" s="59">
        <v>0</v>
      </c>
      <c r="K25" s="59">
        <v>0</v>
      </c>
      <c r="L25" s="59">
        <v>0</v>
      </c>
      <c r="M25" s="59">
        <v>0</v>
      </c>
      <c r="N25" s="59">
        <v>0</v>
      </c>
      <c r="O25" s="59">
        <v>0</v>
      </c>
      <c r="P25" s="59">
        <v>0</v>
      </c>
      <c r="Q25" s="59">
        <v>0</v>
      </c>
      <c r="R25" s="59">
        <v>0</v>
      </c>
      <c r="S25" s="59">
        <v>0</v>
      </c>
      <c r="T25" s="59">
        <v>0</v>
      </c>
      <c r="U25" s="59">
        <v>0</v>
      </c>
      <c r="V25" s="59">
        <v>0</v>
      </c>
      <c r="W25" s="59">
        <v>0</v>
      </c>
      <c r="X25" s="59">
        <v>0</v>
      </c>
      <c r="Y25" s="59">
        <v>0</v>
      </c>
      <c r="Z25" s="59">
        <v>0</v>
      </c>
      <c r="AA25" s="59">
        <v>0</v>
      </c>
      <c r="AB25" s="59">
        <v>0</v>
      </c>
      <c r="AC25" s="59">
        <v>0</v>
      </c>
      <c r="AD25" s="59">
        <v>0</v>
      </c>
      <c r="AE25" s="59">
        <v>0</v>
      </c>
      <c r="AF25" s="124"/>
    </row>
    <row r="26" spans="1:32" s="48" customFormat="1" x14ac:dyDescent="0.3">
      <c r="A26" s="70" t="s">
        <v>138</v>
      </c>
      <c r="B26" s="49">
        <v>0</v>
      </c>
      <c r="C26" s="49">
        <v>0</v>
      </c>
      <c r="D26" s="49">
        <v>0</v>
      </c>
      <c r="E26" s="49">
        <v>0</v>
      </c>
      <c r="F26" s="49"/>
      <c r="G26" s="49"/>
      <c r="H26" s="49">
        <v>0</v>
      </c>
      <c r="I26" s="49">
        <v>0</v>
      </c>
      <c r="J26" s="49">
        <v>0</v>
      </c>
      <c r="K26" s="49">
        <v>0</v>
      </c>
      <c r="L26" s="49">
        <v>0</v>
      </c>
      <c r="M26" s="49">
        <v>0</v>
      </c>
      <c r="N26" s="49">
        <v>0</v>
      </c>
      <c r="O26" s="49">
        <v>0</v>
      </c>
      <c r="P26" s="49">
        <v>0</v>
      </c>
      <c r="Q26" s="49">
        <v>0</v>
      </c>
      <c r="R26" s="49">
        <v>0</v>
      </c>
      <c r="S26" s="49">
        <v>0</v>
      </c>
      <c r="T26" s="49">
        <v>0</v>
      </c>
      <c r="U26" s="49">
        <v>0</v>
      </c>
      <c r="V26" s="49">
        <v>0</v>
      </c>
      <c r="W26" s="49">
        <v>0</v>
      </c>
      <c r="X26" s="49">
        <v>0</v>
      </c>
      <c r="Y26" s="49">
        <v>0</v>
      </c>
      <c r="Z26" s="49">
        <v>0</v>
      </c>
      <c r="AA26" s="49">
        <v>0</v>
      </c>
      <c r="AB26" s="49">
        <v>0</v>
      </c>
      <c r="AC26" s="49">
        <v>0</v>
      </c>
      <c r="AD26" s="49">
        <v>0</v>
      </c>
      <c r="AE26" s="49">
        <v>0</v>
      </c>
      <c r="AF26" s="125"/>
    </row>
    <row r="27" spans="1:32" s="48" customFormat="1" ht="50.4" x14ac:dyDescent="0.3">
      <c r="A27" s="76" t="s">
        <v>49</v>
      </c>
      <c r="B27" s="49">
        <v>0</v>
      </c>
      <c r="C27" s="49">
        <v>0</v>
      </c>
      <c r="D27" s="49">
        <v>0</v>
      </c>
      <c r="E27" s="49">
        <v>0</v>
      </c>
      <c r="F27" s="49"/>
      <c r="G27" s="49"/>
      <c r="H27" s="49">
        <v>0</v>
      </c>
      <c r="I27" s="49">
        <v>0</v>
      </c>
      <c r="J27" s="49">
        <v>0</v>
      </c>
      <c r="K27" s="49">
        <v>0</v>
      </c>
      <c r="L27" s="49">
        <v>0</v>
      </c>
      <c r="M27" s="49">
        <v>0</v>
      </c>
      <c r="N27" s="49">
        <v>0</v>
      </c>
      <c r="O27" s="49">
        <v>0</v>
      </c>
      <c r="P27" s="49">
        <v>0</v>
      </c>
      <c r="Q27" s="49">
        <v>0</v>
      </c>
      <c r="R27" s="49">
        <v>0</v>
      </c>
      <c r="S27" s="49">
        <v>0</v>
      </c>
      <c r="T27" s="49">
        <v>0</v>
      </c>
      <c r="U27" s="49">
        <v>0</v>
      </c>
      <c r="V27" s="49">
        <v>0</v>
      </c>
      <c r="W27" s="49">
        <v>0</v>
      </c>
      <c r="X27" s="49">
        <v>0</v>
      </c>
      <c r="Y27" s="49">
        <v>0</v>
      </c>
      <c r="Z27" s="49">
        <v>0</v>
      </c>
      <c r="AA27" s="49">
        <v>0</v>
      </c>
      <c r="AB27" s="49">
        <v>0</v>
      </c>
      <c r="AC27" s="49">
        <v>0</v>
      </c>
      <c r="AD27" s="49">
        <v>0</v>
      </c>
      <c r="AE27" s="49">
        <v>0</v>
      </c>
      <c r="AF27" s="125"/>
    </row>
    <row r="28" spans="1:32" s="48" customFormat="1" x14ac:dyDescent="0.3">
      <c r="A28" s="76" t="s">
        <v>179</v>
      </c>
      <c r="B28" s="49">
        <v>0</v>
      </c>
      <c r="C28" s="49">
        <v>0</v>
      </c>
      <c r="D28" s="49">
        <v>0</v>
      </c>
      <c r="E28" s="49">
        <v>0</v>
      </c>
      <c r="F28" s="49"/>
      <c r="G28" s="49"/>
      <c r="H28" s="49">
        <v>0</v>
      </c>
      <c r="I28" s="49">
        <v>0</v>
      </c>
      <c r="J28" s="49">
        <v>0</v>
      </c>
      <c r="K28" s="49">
        <v>0</v>
      </c>
      <c r="L28" s="49">
        <v>0</v>
      </c>
      <c r="M28" s="49">
        <v>0</v>
      </c>
      <c r="N28" s="49">
        <v>0</v>
      </c>
      <c r="O28" s="49">
        <v>0</v>
      </c>
      <c r="P28" s="49">
        <v>0</v>
      </c>
      <c r="Q28" s="49">
        <v>0</v>
      </c>
      <c r="R28" s="49">
        <v>0</v>
      </c>
      <c r="S28" s="49">
        <v>0</v>
      </c>
      <c r="T28" s="49">
        <v>0</v>
      </c>
      <c r="U28" s="49">
        <v>0</v>
      </c>
      <c r="V28" s="49">
        <v>0</v>
      </c>
      <c r="W28" s="49">
        <v>0</v>
      </c>
      <c r="X28" s="49">
        <v>0</v>
      </c>
      <c r="Y28" s="49">
        <v>0</v>
      </c>
      <c r="Z28" s="49">
        <v>0</v>
      </c>
      <c r="AA28" s="49">
        <v>0</v>
      </c>
      <c r="AB28" s="49">
        <v>0</v>
      </c>
      <c r="AC28" s="49">
        <v>0</v>
      </c>
      <c r="AD28" s="49">
        <v>0</v>
      </c>
      <c r="AE28" s="49">
        <v>0</v>
      </c>
      <c r="AF28" s="125"/>
    </row>
    <row r="29" spans="1:32" s="72" customFormat="1" ht="13.8" x14ac:dyDescent="0.25">
      <c r="A29" s="64" t="s">
        <v>178</v>
      </c>
      <c r="B29" s="66">
        <v>0</v>
      </c>
      <c r="C29" s="66">
        <v>0</v>
      </c>
      <c r="D29" s="66">
        <v>0</v>
      </c>
      <c r="E29" s="66">
        <v>0</v>
      </c>
      <c r="F29" s="66"/>
      <c r="G29" s="66"/>
      <c r="H29" s="65">
        <v>0</v>
      </c>
      <c r="I29" s="71">
        <v>0</v>
      </c>
      <c r="J29" s="71">
        <v>0</v>
      </c>
      <c r="K29" s="71">
        <v>0</v>
      </c>
      <c r="L29" s="71">
        <v>0</v>
      </c>
      <c r="M29" s="71">
        <v>0</v>
      </c>
      <c r="N29" s="71">
        <v>0</v>
      </c>
      <c r="O29" s="71">
        <v>0</v>
      </c>
      <c r="P29" s="71">
        <v>0</v>
      </c>
      <c r="Q29" s="71">
        <v>0</v>
      </c>
      <c r="R29" s="71">
        <v>0</v>
      </c>
      <c r="S29" s="71">
        <v>0</v>
      </c>
      <c r="T29" s="71">
        <v>0</v>
      </c>
      <c r="U29" s="71">
        <v>0</v>
      </c>
      <c r="V29" s="71">
        <v>0</v>
      </c>
      <c r="W29" s="71">
        <v>0</v>
      </c>
      <c r="X29" s="71">
        <v>0</v>
      </c>
      <c r="Y29" s="71">
        <v>0</v>
      </c>
      <c r="Z29" s="71">
        <v>0</v>
      </c>
      <c r="AA29" s="71">
        <v>0</v>
      </c>
      <c r="AB29" s="71">
        <v>0</v>
      </c>
      <c r="AC29" s="71">
        <v>0</v>
      </c>
      <c r="AD29" s="71">
        <v>0</v>
      </c>
      <c r="AE29" s="71">
        <v>0</v>
      </c>
      <c r="AF29" s="125"/>
    </row>
    <row r="30" spans="1:32" s="48" customFormat="1" x14ac:dyDescent="0.3">
      <c r="A30" s="76" t="s">
        <v>139</v>
      </c>
      <c r="B30" s="49">
        <v>0</v>
      </c>
      <c r="C30" s="49">
        <v>0</v>
      </c>
      <c r="D30" s="49">
        <v>0</v>
      </c>
      <c r="E30" s="49">
        <v>0</v>
      </c>
      <c r="F30" s="49"/>
      <c r="G30" s="49"/>
      <c r="H30" s="49">
        <v>0</v>
      </c>
      <c r="I30" s="49">
        <v>0</v>
      </c>
      <c r="J30" s="49">
        <v>0</v>
      </c>
      <c r="K30" s="49">
        <v>0</v>
      </c>
      <c r="L30" s="49">
        <v>0</v>
      </c>
      <c r="M30" s="49">
        <v>0</v>
      </c>
      <c r="N30" s="49">
        <v>0</v>
      </c>
      <c r="O30" s="49">
        <v>0</v>
      </c>
      <c r="P30" s="49">
        <v>0</v>
      </c>
      <c r="Q30" s="49">
        <v>0</v>
      </c>
      <c r="R30" s="49">
        <v>0</v>
      </c>
      <c r="S30" s="49">
        <v>0</v>
      </c>
      <c r="T30" s="49">
        <v>0</v>
      </c>
      <c r="U30" s="49">
        <v>0</v>
      </c>
      <c r="V30" s="49">
        <v>0</v>
      </c>
      <c r="W30" s="49">
        <v>0</v>
      </c>
      <c r="X30" s="49">
        <v>0</v>
      </c>
      <c r="Y30" s="49">
        <v>0</v>
      </c>
      <c r="Z30" s="49">
        <v>0</v>
      </c>
      <c r="AA30" s="49">
        <v>0</v>
      </c>
      <c r="AB30" s="49">
        <v>0</v>
      </c>
      <c r="AC30" s="49">
        <v>0</v>
      </c>
      <c r="AD30" s="49">
        <v>0</v>
      </c>
      <c r="AE30" s="49">
        <v>0</v>
      </c>
      <c r="AF30" s="126"/>
    </row>
    <row r="31" spans="1:32" s="48" customFormat="1" ht="41.4" customHeight="1" x14ac:dyDescent="0.3">
      <c r="A31" s="142" t="s">
        <v>188</v>
      </c>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row>
    <row r="32" spans="1:32" x14ac:dyDescent="0.3">
      <c r="A32" s="135" t="s">
        <v>15</v>
      </c>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row>
    <row r="33" spans="1:32" s="48" customFormat="1" ht="67.2" x14ac:dyDescent="0.3">
      <c r="A33" s="76" t="s">
        <v>152</v>
      </c>
      <c r="B33" s="4">
        <f t="shared" ref="B33:AE33" si="14">B35+B36+B37+B39</f>
        <v>65232.1</v>
      </c>
      <c r="C33" s="4">
        <f t="shared" si="14"/>
        <v>66</v>
      </c>
      <c r="D33" s="4">
        <f t="shared" si="14"/>
        <v>64.12</v>
      </c>
      <c r="E33" s="4">
        <f t="shared" si="14"/>
        <v>64.12</v>
      </c>
      <c r="F33" s="4">
        <f>E33/B33%</f>
        <v>9.8295164497233731E-2</v>
      </c>
      <c r="G33" s="4">
        <f>E33/C33%</f>
        <v>97.151515151515156</v>
      </c>
      <c r="H33" s="4">
        <f t="shared" si="14"/>
        <v>64.12</v>
      </c>
      <c r="I33" s="4">
        <f t="shared" si="14"/>
        <v>64.12</v>
      </c>
      <c r="J33" s="4">
        <f t="shared" si="14"/>
        <v>1.88</v>
      </c>
      <c r="K33" s="4">
        <f t="shared" si="14"/>
        <v>0</v>
      </c>
      <c r="L33" s="4">
        <f t="shared" si="14"/>
        <v>0</v>
      </c>
      <c r="M33" s="4">
        <f t="shared" si="14"/>
        <v>0</v>
      </c>
      <c r="N33" s="4">
        <f t="shared" si="14"/>
        <v>0</v>
      </c>
      <c r="O33" s="4">
        <f t="shared" si="14"/>
        <v>0</v>
      </c>
      <c r="P33" s="4">
        <f t="shared" si="14"/>
        <v>0</v>
      </c>
      <c r="Q33" s="4">
        <f t="shared" si="14"/>
        <v>0</v>
      </c>
      <c r="R33" s="4">
        <f t="shared" si="14"/>
        <v>0</v>
      </c>
      <c r="S33" s="4">
        <f t="shared" si="14"/>
        <v>0</v>
      </c>
      <c r="T33" s="4">
        <f t="shared" si="14"/>
        <v>4003</v>
      </c>
      <c r="U33" s="4">
        <f t="shared" si="14"/>
        <v>0</v>
      </c>
      <c r="V33" s="4">
        <f t="shared" si="14"/>
        <v>0</v>
      </c>
      <c r="W33" s="4">
        <f t="shared" si="14"/>
        <v>0</v>
      </c>
      <c r="X33" s="4">
        <f t="shared" si="14"/>
        <v>60669.2</v>
      </c>
      <c r="Y33" s="4">
        <f t="shared" si="14"/>
        <v>0</v>
      </c>
      <c r="Z33" s="4">
        <f t="shared" si="14"/>
        <v>0</v>
      </c>
      <c r="AA33" s="4">
        <f t="shared" si="14"/>
        <v>0</v>
      </c>
      <c r="AB33" s="4">
        <f t="shared" si="14"/>
        <v>432.5</v>
      </c>
      <c r="AC33" s="4">
        <f t="shared" si="14"/>
        <v>0</v>
      </c>
      <c r="AD33" s="4">
        <f t="shared" si="14"/>
        <v>61.4</v>
      </c>
      <c r="AE33" s="4">
        <f t="shared" si="14"/>
        <v>0</v>
      </c>
      <c r="AF33" s="127"/>
    </row>
    <row r="34" spans="1:32" s="48" customFormat="1" x14ac:dyDescent="0.3">
      <c r="A34" s="60" t="s">
        <v>151</v>
      </c>
      <c r="B34" s="60"/>
      <c r="C34" s="60"/>
      <c r="D34" s="60"/>
      <c r="E34" s="60"/>
      <c r="F34" s="60"/>
      <c r="G34" s="60"/>
      <c r="H34" s="4"/>
      <c r="I34" s="55"/>
      <c r="J34" s="55"/>
      <c r="K34" s="55"/>
      <c r="L34" s="55"/>
      <c r="M34" s="55"/>
      <c r="N34" s="55"/>
      <c r="O34" s="55"/>
      <c r="P34" s="55"/>
      <c r="Q34" s="55"/>
      <c r="R34" s="55"/>
      <c r="S34" s="55"/>
      <c r="T34" s="55"/>
      <c r="U34" s="55"/>
      <c r="V34" s="55"/>
      <c r="W34" s="55"/>
      <c r="X34" s="55"/>
      <c r="Y34" s="55"/>
      <c r="Z34" s="55"/>
      <c r="AA34" s="55"/>
      <c r="AB34" s="55"/>
      <c r="AC34" s="55"/>
      <c r="AD34" s="55"/>
      <c r="AE34" s="55"/>
      <c r="AF34" s="128"/>
    </row>
    <row r="35" spans="1:32" s="48" customFormat="1" x14ac:dyDescent="0.3">
      <c r="A35" s="76" t="s">
        <v>138</v>
      </c>
      <c r="B35" s="49">
        <f t="shared" ref="B35:B39" si="15">H35+J35+L35+N35+P35+R35+T35+V35+X35+Z35+AB35+AD35</f>
        <v>0</v>
      </c>
      <c r="C35" s="49">
        <f>C42+C49+C56+C63</f>
        <v>0</v>
      </c>
      <c r="D35" s="49">
        <f t="shared" ref="D35:E35" si="16">D42+D49+D56+D63</f>
        <v>0</v>
      </c>
      <c r="E35" s="49">
        <f t="shared" si="16"/>
        <v>0</v>
      </c>
      <c r="F35" s="49"/>
      <c r="G35" s="49"/>
      <c r="H35" s="49">
        <f t="shared" ref="H35:AE39" si="17">H42+H49+H56+H63</f>
        <v>0</v>
      </c>
      <c r="I35" s="49">
        <f t="shared" si="17"/>
        <v>0</v>
      </c>
      <c r="J35" s="49">
        <f t="shared" si="17"/>
        <v>0</v>
      </c>
      <c r="K35" s="49">
        <f t="shared" si="17"/>
        <v>0</v>
      </c>
      <c r="L35" s="49">
        <f t="shared" si="17"/>
        <v>0</v>
      </c>
      <c r="M35" s="49">
        <f t="shared" si="17"/>
        <v>0</v>
      </c>
      <c r="N35" s="49">
        <f t="shared" si="17"/>
        <v>0</v>
      </c>
      <c r="O35" s="49">
        <f t="shared" si="17"/>
        <v>0</v>
      </c>
      <c r="P35" s="49">
        <f t="shared" si="17"/>
        <v>0</v>
      </c>
      <c r="Q35" s="49">
        <f t="shared" si="17"/>
        <v>0</v>
      </c>
      <c r="R35" s="49">
        <f t="shared" si="17"/>
        <v>0</v>
      </c>
      <c r="S35" s="49">
        <f t="shared" si="17"/>
        <v>0</v>
      </c>
      <c r="T35" s="49">
        <f t="shared" si="17"/>
        <v>0</v>
      </c>
      <c r="U35" s="49">
        <f t="shared" si="17"/>
        <v>0</v>
      </c>
      <c r="V35" s="49">
        <f t="shared" si="17"/>
        <v>0</v>
      </c>
      <c r="W35" s="49">
        <f t="shared" si="17"/>
        <v>0</v>
      </c>
      <c r="X35" s="49">
        <f t="shared" si="17"/>
        <v>0</v>
      </c>
      <c r="Y35" s="49">
        <f t="shared" si="17"/>
        <v>0</v>
      </c>
      <c r="Z35" s="49">
        <f t="shared" si="17"/>
        <v>0</v>
      </c>
      <c r="AA35" s="49">
        <f t="shared" si="17"/>
        <v>0</v>
      </c>
      <c r="AB35" s="49">
        <f t="shared" si="17"/>
        <v>0</v>
      </c>
      <c r="AC35" s="49">
        <f t="shared" si="17"/>
        <v>0</v>
      </c>
      <c r="AD35" s="49">
        <f t="shared" si="17"/>
        <v>0</v>
      </c>
      <c r="AE35" s="49">
        <f t="shared" si="17"/>
        <v>0</v>
      </c>
      <c r="AF35" s="128"/>
    </row>
    <row r="36" spans="1:32" s="48" customFormat="1" x14ac:dyDescent="0.3">
      <c r="A36" s="76" t="s">
        <v>19</v>
      </c>
      <c r="B36" s="49">
        <f t="shared" si="15"/>
        <v>54252.2</v>
      </c>
      <c r="C36" s="49">
        <f t="shared" ref="C36:E39" si="18">C43+C50+C57+C64</f>
        <v>0</v>
      </c>
      <c r="D36" s="49">
        <f t="shared" si="18"/>
        <v>0</v>
      </c>
      <c r="E36" s="49">
        <f t="shared" si="18"/>
        <v>0</v>
      </c>
      <c r="F36" s="49"/>
      <c r="G36" s="49"/>
      <c r="H36" s="49">
        <f t="shared" si="17"/>
        <v>0</v>
      </c>
      <c r="I36" s="49">
        <f t="shared" si="17"/>
        <v>0</v>
      </c>
      <c r="J36" s="49">
        <f t="shared" si="17"/>
        <v>0</v>
      </c>
      <c r="K36" s="49">
        <f t="shared" si="17"/>
        <v>0</v>
      </c>
      <c r="L36" s="49">
        <f t="shared" si="17"/>
        <v>0</v>
      </c>
      <c r="M36" s="49">
        <f t="shared" si="17"/>
        <v>0</v>
      </c>
      <c r="N36" s="49">
        <f t="shared" si="17"/>
        <v>0</v>
      </c>
      <c r="O36" s="49">
        <f t="shared" si="17"/>
        <v>0</v>
      </c>
      <c r="P36" s="49">
        <f t="shared" si="17"/>
        <v>0</v>
      </c>
      <c r="Q36" s="49">
        <f t="shared" si="17"/>
        <v>0</v>
      </c>
      <c r="R36" s="49">
        <f t="shared" si="17"/>
        <v>0</v>
      </c>
      <c r="S36" s="49">
        <f t="shared" si="17"/>
        <v>0</v>
      </c>
      <c r="T36" s="49">
        <f t="shared" si="17"/>
        <v>0</v>
      </c>
      <c r="U36" s="49">
        <f t="shared" si="17"/>
        <v>0</v>
      </c>
      <c r="V36" s="49">
        <f t="shared" si="17"/>
        <v>0</v>
      </c>
      <c r="W36" s="49">
        <f t="shared" si="17"/>
        <v>0</v>
      </c>
      <c r="X36" s="49">
        <f t="shared" si="17"/>
        <v>54252.2</v>
      </c>
      <c r="Y36" s="49">
        <f t="shared" si="17"/>
        <v>0</v>
      </c>
      <c r="Z36" s="49">
        <f t="shared" si="17"/>
        <v>0</v>
      </c>
      <c r="AA36" s="49">
        <f t="shared" si="17"/>
        <v>0</v>
      </c>
      <c r="AB36" s="49">
        <f t="shared" si="17"/>
        <v>0</v>
      </c>
      <c r="AC36" s="49">
        <f t="shared" si="17"/>
        <v>0</v>
      </c>
      <c r="AD36" s="49">
        <f t="shared" si="17"/>
        <v>0</v>
      </c>
      <c r="AE36" s="49">
        <f t="shared" si="17"/>
        <v>0</v>
      </c>
      <c r="AF36" s="128"/>
    </row>
    <row r="37" spans="1:32" s="48" customFormat="1" x14ac:dyDescent="0.3">
      <c r="A37" s="76" t="s">
        <v>13</v>
      </c>
      <c r="B37" s="49">
        <f t="shared" si="15"/>
        <v>10979.9</v>
      </c>
      <c r="C37" s="49">
        <f t="shared" si="18"/>
        <v>66</v>
      </c>
      <c r="D37" s="49">
        <f t="shared" si="18"/>
        <v>64.12</v>
      </c>
      <c r="E37" s="49">
        <f t="shared" si="18"/>
        <v>64.12</v>
      </c>
      <c r="F37" s="49">
        <f>E37/B37%</f>
        <v>0.58397617464639939</v>
      </c>
      <c r="G37" s="49">
        <f>E37/C37%</f>
        <v>97.151515151515156</v>
      </c>
      <c r="H37" s="49">
        <f t="shared" si="17"/>
        <v>64.12</v>
      </c>
      <c r="I37" s="49">
        <f t="shared" si="17"/>
        <v>64.12</v>
      </c>
      <c r="J37" s="49">
        <f t="shared" si="17"/>
        <v>1.88</v>
      </c>
      <c r="K37" s="49">
        <f t="shared" si="17"/>
        <v>0</v>
      </c>
      <c r="L37" s="49">
        <f t="shared" si="17"/>
        <v>0</v>
      </c>
      <c r="M37" s="49">
        <f t="shared" si="17"/>
        <v>0</v>
      </c>
      <c r="N37" s="49">
        <f t="shared" si="17"/>
        <v>0</v>
      </c>
      <c r="O37" s="49">
        <f t="shared" si="17"/>
        <v>0</v>
      </c>
      <c r="P37" s="49">
        <f t="shared" si="17"/>
        <v>0</v>
      </c>
      <c r="Q37" s="49">
        <f t="shared" si="17"/>
        <v>0</v>
      </c>
      <c r="R37" s="49">
        <f t="shared" si="17"/>
        <v>0</v>
      </c>
      <c r="S37" s="49">
        <f t="shared" si="17"/>
        <v>0</v>
      </c>
      <c r="T37" s="49">
        <f t="shared" si="17"/>
        <v>4003</v>
      </c>
      <c r="U37" s="49">
        <f t="shared" si="17"/>
        <v>0</v>
      </c>
      <c r="V37" s="49">
        <f t="shared" si="17"/>
        <v>0</v>
      </c>
      <c r="W37" s="49">
        <f t="shared" si="17"/>
        <v>0</v>
      </c>
      <c r="X37" s="49">
        <f t="shared" si="17"/>
        <v>6417</v>
      </c>
      <c r="Y37" s="49">
        <f t="shared" si="17"/>
        <v>0</v>
      </c>
      <c r="Z37" s="49">
        <f t="shared" si="17"/>
        <v>0</v>
      </c>
      <c r="AA37" s="49">
        <f t="shared" si="17"/>
        <v>0</v>
      </c>
      <c r="AB37" s="49">
        <f t="shared" si="17"/>
        <v>432.5</v>
      </c>
      <c r="AC37" s="49">
        <f t="shared" si="17"/>
        <v>0</v>
      </c>
      <c r="AD37" s="49">
        <f t="shared" si="17"/>
        <v>61.4</v>
      </c>
      <c r="AE37" s="49">
        <f t="shared" si="17"/>
        <v>0</v>
      </c>
      <c r="AF37" s="128"/>
    </row>
    <row r="38" spans="1:32" s="72" customFormat="1" ht="13.8" x14ac:dyDescent="0.25">
      <c r="A38" s="64" t="s">
        <v>178</v>
      </c>
      <c r="B38" s="66">
        <f t="shared" si="15"/>
        <v>6028.1</v>
      </c>
      <c r="C38" s="66">
        <f t="shared" si="18"/>
        <v>0</v>
      </c>
      <c r="D38" s="66">
        <f t="shared" si="18"/>
        <v>0</v>
      </c>
      <c r="E38" s="66">
        <f t="shared" si="18"/>
        <v>0</v>
      </c>
      <c r="F38" s="66"/>
      <c r="G38" s="66"/>
      <c r="H38" s="66">
        <f t="shared" si="17"/>
        <v>0</v>
      </c>
      <c r="I38" s="66">
        <f t="shared" si="17"/>
        <v>0</v>
      </c>
      <c r="J38" s="66">
        <f t="shared" si="17"/>
        <v>0</v>
      </c>
      <c r="K38" s="66">
        <f t="shared" si="17"/>
        <v>0</v>
      </c>
      <c r="L38" s="66">
        <f t="shared" si="17"/>
        <v>0</v>
      </c>
      <c r="M38" s="66">
        <f t="shared" si="17"/>
        <v>0</v>
      </c>
      <c r="N38" s="66">
        <f t="shared" si="17"/>
        <v>0</v>
      </c>
      <c r="O38" s="66">
        <f t="shared" si="17"/>
        <v>0</v>
      </c>
      <c r="P38" s="66">
        <f t="shared" si="17"/>
        <v>0</v>
      </c>
      <c r="Q38" s="66">
        <f t="shared" si="17"/>
        <v>0</v>
      </c>
      <c r="R38" s="66">
        <f t="shared" si="17"/>
        <v>0</v>
      </c>
      <c r="S38" s="66">
        <f t="shared" si="17"/>
        <v>0</v>
      </c>
      <c r="T38" s="66">
        <f t="shared" si="17"/>
        <v>0</v>
      </c>
      <c r="U38" s="66">
        <f t="shared" si="17"/>
        <v>0</v>
      </c>
      <c r="V38" s="66">
        <f t="shared" si="17"/>
        <v>0</v>
      </c>
      <c r="W38" s="66">
        <f t="shared" si="17"/>
        <v>0</v>
      </c>
      <c r="X38" s="66">
        <f t="shared" si="17"/>
        <v>6028.1</v>
      </c>
      <c r="Y38" s="66">
        <f t="shared" si="17"/>
        <v>0</v>
      </c>
      <c r="Z38" s="66">
        <f t="shared" si="17"/>
        <v>0</v>
      </c>
      <c r="AA38" s="66">
        <f t="shared" si="17"/>
        <v>0</v>
      </c>
      <c r="AB38" s="66">
        <f t="shared" si="17"/>
        <v>0</v>
      </c>
      <c r="AC38" s="66">
        <f t="shared" si="17"/>
        <v>0</v>
      </c>
      <c r="AD38" s="66">
        <f t="shared" si="17"/>
        <v>0</v>
      </c>
      <c r="AE38" s="66">
        <f t="shared" si="17"/>
        <v>0</v>
      </c>
      <c r="AF38" s="128"/>
    </row>
    <row r="39" spans="1:32" s="48" customFormat="1" x14ac:dyDescent="0.3">
      <c r="A39" s="76" t="s">
        <v>139</v>
      </c>
      <c r="B39" s="49">
        <f t="shared" si="15"/>
        <v>0</v>
      </c>
      <c r="C39" s="49">
        <f t="shared" si="18"/>
        <v>0</v>
      </c>
      <c r="D39" s="49">
        <f t="shared" si="18"/>
        <v>0</v>
      </c>
      <c r="E39" s="49">
        <f t="shared" si="18"/>
        <v>0</v>
      </c>
      <c r="F39" s="49"/>
      <c r="G39" s="49"/>
      <c r="H39" s="49">
        <f t="shared" si="17"/>
        <v>0</v>
      </c>
      <c r="I39" s="49">
        <f t="shared" si="17"/>
        <v>0</v>
      </c>
      <c r="J39" s="49">
        <f t="shared" si="17"/>
        <v>0</v>
      </c>
      <c r="K39" s="49">
        <f t="shared" si="17"/>
        <v>0</v>
      </c>
      <c r="L39" s="49">
        <f t="shared" si="17"/>
        <v>0</v>
      </c>
      <c r="M39" s="49">
        <f t="shared" si="17"/>
        <v>0</v>
      </c>
      <c r="N39" s="49">
        <f t="shared" si="17"/>
        <v>0</v>
      </c>
      <c r="O39" s="49">
        <f t="shared" si="17"/>
        <v>0</v>
      </c>
      <c r="P39" s="49">
        <f t="shared" si="17"/>
        <v>0</v>
      </c>
      <c r="Q39" s="49">
        <f t="shared" si="17"/>
        <v>0</v>
      </c>
      <c r="R39" s="49">
        <f t="shared" si="17"/>
        <v>0</v>
      </c>
      <c r="S39" s="49">
        <f t="shared" si="17"/>
        <v>0</v>
      </c>
      <c r="T39" s="49">
        <f t="shared" si="17"/>
        <v>0</v>
      </c>
      <c r="U39" s="49">
        <f t="shared" si="17"/>
        <v>0</v>
      </c>
      <c r="V39" s="49">
        <f t="shared" si="17"/>
        <v>0</v>
      </c>
      <c r="W39" s="49">
        <f t="shared" si="17"/>
        <v>0</v>
      </c>
      <c r="X39" s="49">
        <f t="shared" si="17"/>
        <v>0</v>
      </c>
      <c r="Y39" s="49">
        <f t="shared" si="17"/>
        <v>0</v>
      </c>
      <c r="Z39" s="49">
        <f t="shared" si="17"/>
        <v>0</v>
      </c>
      <c r="AA39" s="49">
        <f t="shared" si="17"/>
        <v>0</v>
      </c>
      <c r="AB39" s="49">
        <f t="shared" si="17"/>
        <v>0</v>
      </c>
      <c r="AC39" s="49">
        <f t="shared" si="17"/>
        <v>0</v>
      </c>
      <c r="AD39" s="49">
        <f t="shared" si="17"/>
        <v>0</v>
      </c>
      <c r="AE39" s="49">
        <f t="shared" si="17"/>
        <v>0</v>
      </c>
      <c r="AF39" s="129"/>
    </row>
    <row r="40" spans="1:32" s="48" customFormat="1" ht="67.2" x14ac:dyDescent="0.3">
      <c r="A40" s="76" t="s">
        <v>153</v>
      </c>
      <c r="B40" s="4">
        <f t="shared" ref="B40:AE40" si="19">B42+B43+B44+B46</f>
        <v>60712.799999999996</v>
      </c>
      <c r="C40" s="4">
        <f t="shared" si="19"/>
        <v>0</v>
      </c>
      <c r="D40" s="4">
        <f t="shared" si="19"/>
        <v>0</v>
      </c>
      <c r="E40" s="4">
        <f t="shared" si="19"/>
        <v>0</v>
      </c>
      <c r="F40" s="4"/>
      <c r="G40" s="4"/>
      <c r="H40" s="4">
        <f t="shared" si="19"/>
        <v>0</v>
      </c>
      <c r="I40" s="4">
        <f t="shared" si="19"/>
        <v>0</v>
      </c>
      <c r="J40" s="4">
        <f t="shared" si="19"/>
        <v>0</v>
      </c>
      <c r="K40" s="4">
        <f t="shared" si="19"/>
        <v>0</v>
      </c>
      <c r="L40" s="4">
        <f t="shared" si="19"/>
        <v>0</v>
      </c>
      <c r="M40" s="4">
        <f t="shared" si="19"/>
        <v>0</v>
      </c>
      <c r="N40" s="4">
        <f t="shared" si="19"/>
        <v>0</v>
      </c>
      <c r="O40" s="4">
        <f t="shared" si="19"/>
        <v>0</v>
      </c>
      <c r="P40" s="4">
        <f t="shared" si="19"/>
        <v>0</v>
      </c>
      <c r="Q40" s="4">
        <f t="shared" si="19"/>
        <v>0</v>
      </c>
      <c r="R40" s="4">
        <f t="shared" si="19"/>
        <v>0</v>
      </c>
      <c r="S40" s="4">
        <f t="shared" si="19"/>
        <v>0</v>
      </c>
      <c r="T40" s="4">
        <f t="shared" si="19"/>
        <v>0</v>
      </c>
      <c r="U40" s="4">
        <f t="shared" si="19"/>
        <v>0</v>
      </c>
      <c r="V40" s="4">
        <f t="shared" si="19"/>
        <v>0</v>
      </c>
      <c r="W40" s="4">
        <f t="shared" si="19"/>
        <v>0</v>
      </c>
      <c r="X40" s="4">
        <f t="shared" si="19"/>
        <v>60280.299999999996</v>
      </c>
      <c r="Y40" s="4">
        <f t="shared" si="19"/>
        <v>0</v>
      </c>
      <c r="Z40" s="4">
        <f t="shared" si="19"/>
        <v>0</v>
      </c>
      <c r="AA40" s="4">
        <f t="shared" si="19"/>
        <v>0</v>
      </c>
      <c r="AB40" s="4">
        <f t="shared" si="19"/>
        <v>432.5</v>
      </c>
      <c r="AC40" s="4">
        <f t="shared" si="19"/>
        <v>0</v>
      </c>
      <c r="AD40" s="4">
        <f t="shared" si="19"/>
        <v>0</v>
      </c>
      <c r="AE40" s="4">
        <f t="shared" si="19"/>
        <v>0</v>
      </c>
      <c r="AF40" s="91" t="s">
        <v>208</v>
      </c>
    </row>
    <row r="41" spans="1:32" s="48" customFormat="1" x14ac:dyDescent="0.3">
      <c r="A41" s="60" t="s">
        <v>151</v>
      </c>
      <c r="B41" s="60"/>
      <c r="C41" s="60"/>
      <c r="D41" s="60"/>
      <c r="E41" s="60"/>
      <c r="F41" s="60"/>
      <c r="G41" s="60"/>
      <c r="H41" s="4"/>
      <c r="I41" s="25"/>
      <c r="J41" s="25"/>
      <c r="K41" s="25"/>
      <c r="L41" s="25"/>
      <c r="M41" s="25"/>
      <c r="N41" s="25"/>
      <c r="O41" s="25"/>
      <c r="P41" s="25"/>
      <c r="Q41" s="25"/>
      <c r="R41" s="25"/>
      <c r="S41" s="25"/>
      <c r="T41" s="25"/>
      <c r="U41" s="25"/>
      <c r="V41" s="25"/>
      <c r="W41" s="25"/>
      <c r="X41" s="25"/>
      <c r="Y41" s="25"/>
      <c r="Z41" s="25"/>
      <c r="AA41" s="25"/>
      <c r="AB41" s="25"/>
      <c r="AC41" s="25"/>
      <c r="AD41" s="25"/>
      <c r="AE41" s="25"/>
      <c r="AF41" s="143"/>
    </row>
    <row r="42" spans="1:32" s="48" customFormat="1" x14ac:dyDescent="0.3">
      <c r="A42" s="76" t="s">
        <v>138</v>
      </c>
      <c r="B42" s="4">
        <f t="shared" ref="B42:B46" si="20">H42+J42+L42+N42+P42+R42+T42+V42+X42+Z42+AB42+AD42</f>
        <v>0</v>
      </c>
      <c r="C42" s="4">
        <f t="shared" ref="C42:C46" si="21">H42+J42</f>
        <v>0</v>
      </c>
      <c r="D42" s="4">
        <f>E42</f>
        <v>0</v>
      </c>
      <c r="E42" s="4">
        <f>I42+K42+M42+O42+Q42+S42+U42+W42+Y42+AA42+AC42+AE42</f>
        <v>0</v>
      </c>
      <c r="F42" s="4"/>
      <c r="G42" s="4"/>
      <c r="H42" s="4"/>
      <c r="I42" s="4"/>
      <c r="J42" s="4"/>
      <c r="K42" s="4"/>
      <c r="L42" s="4"/>
      <c r="M42" s="4"/>
      <c r="N42" s="4"/>
      <c r="O42" s="4"/>
      <c r="P42" s="4"/>
      <c r="Q42" s="4"/>
      <c r="R42" s="4"/>
      <c r="S42" s="4"/>
      <c r="T42" s="4"/>
      <c r="U42" s="4"/>
      <c r="V42" s="4"/>
      <c r="W42" s="4"/>
      <c r="X42" s="4"/>
      <c r="Y42" s="4"/>
      <c r="Z42" s="4"/>
      <c r="AA42" s="4"/>
      <c r="AB42" s="4"/>
      <c r="AC42" s="4"/>
      <c r="AD42" s="4"/>
      <c r="AE42" s="25"/>
      <c r="AF42" s="143"/>
    </row>
    <row r="43" spans="1:32" s="48" customFormat="1" x14ac:dyDescent="0.3">
      <c r="A43" s="76" t="s">
        <v>19</v>
      </c>
      <c r="B43" s="4">
        <f t="shared" si="20"/>
        <v>54252.2</v>
      </c>
      <c r="C43" s="4">
        <f t="shared" si="21"/>
        <v>0</v>
      </c>
      <c r="D43" s="4">
        <f t="shared" ref="D43:D46" si="22">E43</f>
        <v>0</v>
      </c>
      <c r="E43" s="4">
        <f t="shared" ref="E43:E46" si="23">I43+K43+M43+O43+Q43+S43+U43+W43+Y43+AA43+AC43+AE43</f>
        <v>0</v>
      </c>
      <c r="F43" s="4">
        <f t="shared" ref="F43:F45" si="24">E43/B43%</f>
        <v>0</v>
      </c>
      <c r="G43" s="4" t="e">
        <f t="shared" ref="G43:G45" si="25">E43/C43%</f>
        <v>#DIV/0!</v>
      </c>
      <c r="H43" s="4"/>
      <c r="I43" s="4"/>
      <c r="J43" s="4"/>
      <c r="K43" s="4"/>
      <c r="L43" s="4"/>
      <c r="M43" s="4"/>
      <c r="N43" s="4"/>
      <c r="O43" s="4"/>
      <c r="P43" s="4"/>
      <c r="Q43" s="4"/>
      <c r="R43" s="4"/>
      <c r="S43" s="4"/>
      <c r="T43" s="4"/>
      <c r="U43" s="4"/>
      <c r="V43" s="4"/>
      <c r="W43" s="4"/>
      <c r="X43" s="4">
        <v>54252.2</v>
      </c>
      <c r="Y43" s="4"/>
      <c r="Z43" s="4"/>
      <c r="AA43" s="4"/>
      <c r="AB43" s="4"/>
      <c r="AC43" s="4"/>
      <c r="AD43" s="4"/>
      <c r="AE43" s="25"/>
      <c r="AF43" s="143"/>
    </row>
    <row r="44" spans="1:32" s="48" customFormat="1" x14ac:dyDescent="0.3">
      <c r="A44" s="76" t="s">
        <v>13</v>
      </c>
      <c r="B44" s="4">
        <f t="shared" si="20"/>
        <v>6460.6</v>
      </c>
      <c r="C44" s="4">
        <f t="shared" si="21"/>
        <v>0</v>
      </c>
      <c r="D44" s="4">
        <f t="shared" si="22"/>
        <v>0</v>
      </c>
      <c r="E44" s="4">
        <f t="shared" si="23"/>
        <v>0</v>
      </c>
      <c r="F44" s="4">
        <f t="shared" si="24"/>
        <v>0</v>
      </c>
      <c r="G44" s="4" t="e">
        <f t="shared" si="25"/>
        <v>#DIV/0!</v>
      </c>
      <c r="H44" s="4"/>
      <c r="I44" s="4"/>
      <c r="J44" s="4"/>
      <c r="K44" s="4"/>
      <c r="L44" s="4"/>
      <c r="M44" s="4"/>
      <c r="N44" s="4"/>
      <c r="O44" s="4"/>
      <c r="P44" s="4"/>
      <c r="Q44" s="4"/>
      <c r="R44" s="4"/>
      <c r="S44" s="4"/>
      <c r="T44" s="4"/>
      <c r="U44" s="4"/>
      <c r="V44" s="4"/>
      <c r="W44" s="4"/>
      <c r="X44" s="4">
        <v>6028.1</v>
      </c>
      <c r="Y44" s="4"/>
      <c r="Z44" s="4"/>
      <c r="AA44" s="4"/>
      <c r="AB44" s="4">
        <v>432.5</v>
      </c>
      <c r="AC44" s="4"/>
      <c r="AD44" s="4"/>
      <c r="AE44" s="25"/>
      <c r="AF44" s="143"/>
    </row>
    <row r="45" spans="1:32" s="72" customFormat="1" ht="13.8" x14ac:dyDescent="0.25">
      <c r="A45" s="64" t="s">
        <v>178</v>
      </c>
      <c r="B45" s="66">
        <f t="shared" si="20"/>
        <v>6028.1</v>
      </c>
      <c r="C45" s="66">
        <f t="shared" si="21"/>
        <v>0</v>
      </c>
      <c r="D45" s="66">
        <f t="shared" si="22"/>
        <v>0</v>
      </c>
      <c r="E45" s="66">
        <f t="shared" si="23"/>
        <v>0</v>
      </c>
      <c r="F45" s="66">
        <f t="shared" si="24"/>
        <v>0</v>
      </c>
      <c r="G45" s="66" t="e">
        <f t="shared" si="25"/>
        <v>#DIV/0!</v>
      </c>
      <c r="H45" s="65"/>
      <c r="I45" s="73"/>
      <c r="J45" s="73"/>
      <c r="K45" s="73"/>
      <c r="L45" s="73"/>
      <c r="M45" s="73"/>
      <c r="N45" s="73"/>
      <c r="O45" s="73"/>
      <c r="P45" s="73"/>
      <c r="Q45" s="73"/>
      <c r="R45" s="73"/>
      <c r="S45" s="73"/>
      <c r="T45" s="73"/>
      <c r="U45" s="73"/>
      <c r="V45" s="73"/>
      <c r="W45" s="73"/>
      <c r="X45" s="73">
        <v>6028.1</v>
      </c>
      <c r="Y45" s="73"/>
      <c r="Z45" s="73"/>
      <c r="AA45" s="73"/>
      <c r="AB45" s="73"/>
      <c r="AC45" s="73"/>
      <c r="AD45" s="73"/>
      <c r="AE45" s="73"/>
      <c r="AF45" s="143"/>
    </row>
    <row r="46" spans="1:32" s="48" customFormat="1" x14ac:dyDescent="0.3">
      <c r="A46" s="76" t="s">
        <v>139</v>
      </c>
      <c r="B46" s="4">
        <f t="shared" si="20"/>
        <v>0</v>
      </c>
      <c r="C46" s="4">
        <f t="shared" si="21"/>
        <v>0</v>
      </c>
      <c r="D46" s="4">
        <f t="shared" si="22"/>
        <v>0</v>
      </c>
      <c r="E46" s="4">
        <f t="shared" si="23"/>
        <v>0</v>
      </c>
      <c r="F46" s="4"/>
      <c r="G46" s="4"/>
      <c r="H46" s="4"/>
      <c r="I46" s="4"/>
      <c r="J46" s="4"/>
      <c r="K46" s="4"/>
      <c r="L46" s="4"/>
      <c r="M46" s="4"/>
      <c r="N46" s="4"/>
      <c r="O46" s="4"/>
      <c r="P46" s="4"/>
      <c r="Q46" s="4"/>
      <c r="R46" s="4"/>
      <c r="S46" s="4"/>
      <c r="T46" s="4"/>
      <c r="U46" s="4"/>
      <c r="V46" s="4"/>
      <c r="W46" s="4"/>
      <c r="X46" s="4"/>
      <c r="Y46" s="4"/>
      <c r="Z46" s="4"/>
      <c r="AA46" s="4"/>
      <c r="AB46" s="4"/>
      <c r="AC46" s="4"/>
      <c r="AD46" s="4"/>
      <c r="AE46" s="25"/>
      <c r="AF46" s="144"/>
    </row>
    <row r="47" spans="1:32" s="48" customFormat="1" ht="61.2" customHeight="1" x14ac:dyDescent="0.3">
      <c r="A47" s="76" t="s">
        <v>154</v>
      </c>
      <c r="B47" s="4">
        <f t="shared" ref="B47:AE47" si="26">B49+B50+B51+B53</f>
        <v>160.4</v>
      </c>
      <c r="C47" s="4">
        <f t="shared" si="26"/>
        <v>66</v>
      </c>
      <c r="D47" s="4">
        <f t="shared" si="26"/>
        <v>64.12</v>
      </c>
      <c r="E47" s="4">
        <f t="shared" si="26"/>
        <v>64.12</v>
      </c>
      <c r="F47" s="4">
        <f>E47/B47%</f>
        <v>39.975062344139651</v>
      </c>
      <c r="G47" s="4">
        <f>E47/C47%</f>
        <v>97.151515151515156</v>
      </c>
      <c r="H47" s="4">
        <f t="shared" si="26"/>
        <v>64.12</v>
      </c>
      <c r="I47" s="4">
        <f t="shared" si="26"/>
        <v>64.12</v>
      </c>
      <c r="J47" s="4">
        <f t="shared" si="26"/>
        <v>1.88</v>
      </c>
      <c r="K47" s="4">
        <f t="shared" si="26"/>
        <v>0</v>
      </c>
      <c r="L47" s="4">
        <f t="shared" si="26"/>
        <v>0</v>
      </c>
      <c r="M47" s="4">
        <f t="shared" si="26"/>
        <v>0</v>
      </c>
      <c r="N47" s="4">
        <f t="shared" si="26"/>
        <v>0</v>
      </c>
      <c r="O47" s="4">
        <f t="shared" si="26"/>
        <v>0</v>
      </c>
      <c r="P47" s="4">
        <f t="shared" si="26"/>
        <v>0</v>
      </c>
      <c r="Q47" s="4">
        <f t="shared" si="26"/>
        <v>0</v>
      </c>
      <c r="R47" s="4">
        <f t="shared" si="26"/>
        <v>0</v>
      </c>
      <c r="S47" s="4">
        <f t="shared" si="26"/>
        <v>0</v>
      </c>
      <c r="T47" s="4">
        <f t="shared" si="26"/>
        <v>33</v>
      </c>
      <c r="U47" s="4">
        <f t="shared" si="26"/>
        <v>0</v>
      </c>
      <c r="V47" s="4">
        <f t="shared" si="26"/>
        <v>0</v>
      </c>
      <c r="W47" s="4">
        <f t="shared" si="26"/>
        <v>0</v>
      </c>
      <c r="X47" s="4">
        <f t="shared" si="26"/>
        <v>0</v>
      </c>
      <c r="Y47" s="4">
        <f t="shared" si="26"/>
        <v>0</v>
      </c>
      <c r="Z47" s="4">
        <f t="shared" si="26"/>
        <v>0</v>
      </c>
      <c r="AA47" s="4">
        <f t="shared" si="26"/>
        <v>0</v>
      </c>
      <c r="AB47" s="4">
        <f t="shared" si="26"/>
        <v>0</v>
      </c>
      <c r="AC47" s="4">
        <f t="shared" si="26"/>
        <v>0</v>
      </c>
      <c r="AD47" s="4">
        <f t="shared" si="26"/>
        <v>61.4</v>
      </c>
      <c r="AE47" s="4">
        <f t="shared" si="26"/>
        <v>0</v>
      </c>
      <c r="AF47" s="91" t="s">
        <v>197</v>
      </c>
    </row>
    <row r="48" spans="1:32" s="48" customFormat="1" x14ac:dyDescent="0.3">
      <c r="A48" s="60" t="s">
        <v>151</v>
      </c>
      <c r="B48" s="60"/>
      <c r="C48" s="60"/>
      <c r="D48" s="60"/>
      <c r="E48" s="60"/>
      <c r="F48" s="60"/>
      <c r="G48" s="60"/>
      <c r="H48" s="4"/>
      <c r="I48" s="25"/>
      <c r="J48" s="25"/>
      <c r="K48" s="25"/>
      <c r="L48" s="25"/>
      <c r="M48" s="25"/>
      <c r="N48" s="25"/>
      <c r="O48" s="25"/>
      <c r="P48" s="25"/>
      <c r="Q48" s="25"/>
      <c r="R48" s="25"/>
      <c r="S48" s="25"/>
      <c r="T48" s="25"/>
      <c r="U48" s="25"/>
      <c r="V48" s="25"/>
      <c r="W48" s="25"/>
      <c r="X48" s="25"/>
      <c r="Y48" s="25"/>
      <c r="Z48" s="25"/>
      <c r="AA48" s="25"/>
      <c r="AB48" s="25"/>
      <c r="AC48" s="25"/>
      <c r="AD48" s="25"/>
      <c r="AE48" s="25"/>
      <c r="AF48" s="143"/>
    </row>
    <row r="49" spans="1:32" s="48" customFormat="1" x14ac:dyDescent="0.3">
      <c r="A49" s="76" t="s">
        <v>138</v>
      </c>
      <c r="B49" s="4">
        <f t="shared" ref="B49:B53" si="27">H49+J49+L49+N49+P49+R49+T49+V49+X49+Z49+AB49+AD49</f>
        <v>0</v>
      </c>
      <c r="C49" s="4">
        <f t="shared" ref="C49:C53" si="28">H49+J49</f>
        <v>0</v>
      </c>
      <c r="D49" s="4">
        <f>E49</f>
        <v>0</v>
      </c>
      <c r="E49" s="4">
        <f>I49+K49+M49+O49+Q49+S49+U49+W49+Y49+AA49+AC49+AE49</f>
        <v>0</v>
      </c>
      <c r="F49" s="4"/>
      <c r="G49" s="4"/>
      <c r="H49" s="4"/>
      <c r="I49" s="4"/>
      <c r="J49" s="4"/>
      <c r="K49" s="4"/>
      <c r="L49" s="4"/>
      <c r="M49" s="4"/>
      <c r="N49" s="4"/>
      <c r="O49" s="4"/>
      <c r="P49" s="4"/>
      <c r="Q49" s="4"/>
      <c r="R49" s="4"/>
      <c r="S49" s="4"/>
      <c r="T49" s="4"/>
      <c r="U49" s="4"/>
      <c r="V49" s="4"/>
      <c r="W49" s="4"/>
      <c r="X49" s="4"/>
      <c r="Y49" s="4"/>
      <c r="Z49" s="4"/>
      <c r="AA49" s="4"/>
      <c r="AB49" s="4"/>
      <c r="AC49" s="4"/>
      <c r="AD49" s="4"/>
      <c r="AE49" s="25"/>
      <c r="AF49" s="143"/>
    </row>
    <row r="50" spans="1:32" s="48" customFormat="1" x14ac:dyDescent="0.3">
      <c r="A50" s="76" t="s">
        <v>19</v>
      </c>
      <c r="B50" s="4">
        <f t="shared" si="27"/>
        <v>0</v>
      </c>
      <c r="C50" s="4">
        <f t="shared" si="28"/>
        <v>0</v>
      </c>
      <c r="D50" s="4">
        <f t="shared" ref="D50:D53" si="29">E50</f>
        <v>0</v>
      </c>
      <c r="E50" s="4">
        <f t="shared" ref="E50:E53" si="30">I50+K50+M50+O50+Q50+S50+U50+W50+Y50+AA50+AC50+AE50</f>
        <v>0</v>
      </c>
      <c r="F50" s="4"/>
      <c r="G50" s="4"/>
      <c r="H50" s="4"/>
      <c r="I50" s="4"/>
      <c r="J50" s="4"/>
      <c r="K50" s="4"/>
      <c r="L50" s="4"/>
      <c r="M50" s="4"/>
      <c r="N50" s="4"/>
      <c r="O50" s="4"/>
      <c r="P50" s="4"/>
      <c r="Q50" s="4"/>
      <c r="R50" s="4"/>
      <c r="S50" s="4"/>
      <c r="T50" s="4"/>
      <c r="U50" s="4"/>
      <c r="V50" s="4"/>
      <c r="W50" s="4"/>
      <c r="X50" s="4"/>
      <c r="Y50" s="4"/>
      <c r="Z50" s="4"/>
      <c r="AA50" s="4"/>
      <c r="AB50" s="4"/>
      <c r="AC50" s="4"/>
      <c r="AD50" s="4"/>
      <c r="AE50" s="25"/>
      <c r="AF50" s="143"/>
    </row>
    <row r="51" spans="1:32" s="48" customFormat="1" x14ac:dyDescent="0.3">
      <c r="A51" s="76" t="s">
        <v>13</v>
      </c>
      <c r="B51" s="4">
        <f t="shared" si="27"/>
        <v>160.4</v>
      </c>
      <c r="C51" s="4">
        <f t="shared" si="28"/>
        <v>66</v>
      </c>
      <c r="D51" s="4">
        <f t="shared" si="29"/>
        <v>64.12</v>
      </c>
      <c r="E51" s="4">
        <f t="shared" si="30"/>
        <v>64.12</v>
      </c>
      <c r="F51" s="4">
        <f>E51/B51%</f>
        <v>39.975062344139651</v>
      </c>
      <c r="G51" s="4">
        <f>E51/C51%</f>
        <v>97.151515151515156</v>
      </c>
      <c r="H51" s="4">
        <v>64.12</v>
      </c>
      <c r="I51" s="4">
        <v>64.12</v>
      </c>
      <c r="J51" s="4">
        <v>1.88</v>
      </c>
      <c r="K51" s="4"/>
      <c r="L51" s="4"/>
      <c r="M51" s="4"/>
      <c r="N51" s="4"/>
      <c r="O51" s="4"/>
      <c r="P51" s="4"/>
      <c r="Q51" s="4"/>
      <c r="R51" s="4"/>
      <c r="S51" s="4"/>
      <c r="T51" s="4">
        <v>33</v>
      </c>
      <c r="U51" s="4"/>
      <c r="V51" s="4"/>
      <c r="W51" s="4"/>
      <c r="X51" s="4"/>
      <c r="Y51" s="4"/>
      <c r="Z51" s="4"/>
      <c r="AA51" s="4"/>
      <c r="AB51" s="4"/>
      <c r="AC51" s="4"/>
      <c r="AD51" s="4">
        <v>61.4</v>
      </c>
      <c r="AE51" s="25"/>
      <c r="AF51" s="143"/>
    </row>
    <row r="52" spans="1:32" s="72" customFormat="1" ht="13.8" customHeight="1" x14ac:dyDescent="0.25">
      <c r="A52" s="64" t="s">
        <v>178</v>
      </c>
      <c r="B52" s="66">
        <f t="shared" si="27"/>
        <v>0</v>
      </c>
      <c r="C52" s="66">
        <f t="shared" si="28"/>
        <v>0</v>
      </c>
      <c r="D52" s="66">
        <f t="shared" si="29"/>
        <v>0</v>
      </c>
      <c r="E52" s="66">
        <f t="shared" si="30"/>
        <v>0</v>
      </c>
      <c r="F52" s="66"/>
      <c r="G52" s="66"/>
      <c r="H52" s="65"/>
      <c r="I52" s="73"/>
      <c r="J52" s="73"/>
      <c r="K52" s="73"/>
      <c r="L52" s="73"/>
      <c r="M52" s="73"/>
      <c r="N52" s="73"/>
      <c r="O52" s="73"/>
      <c r="P52" s="73"/>
      <c r="Q52" s="73"/>
      <c r="R52" s="73"/>
      <c r="S52" s="73"/>
      <c r="T52" s="73"/>
      <c r="U52" s="73"/>
      <c r="V52" s="73"/>
      <c r="W52" s="73"/>
      <c r="X52" s="73"/>
      <c r="Y52" s="73"/>
      <c r="Z52" s="73"/>
      <c r="AA52" s="73"/>
      <c r="AB52" s="73"/>
      <c r="AC52" s="73"/>
      <c r="AD52" s="73"/>
      <c r="AE52" s="73"/>
      <c r="AF52" s="143"/>
    </row>
    <row r="53" spans="1:32" s="48" customFormat="1" x14ac:dyDescent="0.3">
      <c r="A53" s="76" t="s">
        <v>139</v>
      </c>
      <c r="B53" s="4">
        <f t="shared" si="27"/>
        <v>0</v>
      </c>
      <c r="C53" s="4">
        <f t="shared" si="28"/>
        <v>0</v>
      </c>
      <c r="D53" s="4">
        <f t="shared" si="29"/>
        <v>0</v>
      </c>
      <c r="E53" s="4">
        <f t="shared" si="30"/>
        <v>0</v>
      </c>
      <c r="F53" s="4"/>
      <c r="G53" s="4"/>
      <c r="H53" s="4"/>
      <c r="I53" s="4"/>
      <c r="J53" s="4"/>
      <c r="K53" s="4"/>
      <c r="L53" s="4"/>
      <c r="M53" s="4"/>
      <c r="N53" s="4"/>
      <c r="O53" s="4"/>
      <c r="P53" s="4"/>
      <c r="Q53" s="4"/>
      <c r="R53" s="4"/>
      <c r="S53" s="4"/>
      <c r="T53" s="4"/>
      <c r="U53" s="4"/>
      <c r="V53" s="4"/>
      <c r="W53" s="4"/>
      <c r="X53" s="4"/>
      <c r="Y53" s="4"/>
      <c r="Z53" s="4"/>
      <c r="AA53" s="4"/>
      <c r="AB53" s="4"/>
      <c r="AC53" s="4"/>
      <c r="AD53" s="4"/>
      <c r="AE53" s="25"/>
      <c r="AF53" s="144"/>
    </row>
    <row r="54" spans="1:32" s="48" customFormat="1" ht="67.2" customHeight="1" x14ac:dyDescent="0.3">
      <c r="A54" s="76" t="s">
        <v>155</v>
      </c>
      <c r="B54" s="4">
        <f>B56+B57+B58+B60</f>
        <v>388.9</v>
      </c>
      <c r="C54" s="4">
        <f t="shared" ref="C54:E54" si="31">C56+C57+C58+C60</f>
        <v>0</v>
      </c>
      <c r="D54" s="4">
        <f t="shared" si="31"/>
        <v>0</v>
      </c>
      <c r="E54" s="4">
        <f t="shared" si="31"/>
        <v>0</v>
      </c>
      <c r="F54" s="4">
        <f>E54/B54%</f>
        <v>0</v>
      </c>
      <c r="G54" s="4" t="e">
        <f>E54/C54%</f>
        <v>#DIV/0!</v>
      </c>
      <c r="H54" s="4">
        <f t="shared" ref="H54:AE54" si="32">H56+H57+H58+H60</f>
        <v>0</v>
      </c>
      <c r="I54" s="4">
        <f t="shared" si="32"/>
        <v>0</v>
      </c>
      <c r="J54" s="4">
        <f t="shared" si="32"/>
        <v>0</v>
      </c>
      <c r="K54" s="4">
        <f t="shared" si="32"/>
        <v>0</v>
      </c>
      <c r="L54" s="4">
        <f t="shared" si="32"/>
        <v>0</v>
      </c>
      <c r="M54" s="4">
        <f t="shared" si="32"/>
        <v>0</v>
      </c>
      <c r="N54" s="4">
        <f t="shared" si="32"/>
        <v>0</v>
      </c>
      <c r="O54" s="4">
        <f t="shared" si="32"/>
        <v>0</v>
      </c>
      <c r="P54" s="4">
        <f t="shared" si="32"/>
        <v>0</v>
      </c>
      <c r="Q54" s="4">
        <f t="shared" si="32"/>
        <v>0</v>
      </c>
      <c r="R54" s="4">
        <f t="shared" si="32"/>
        <v>0</v>
      </c>
      <c r="S54" s="4">
        <f t="shared" si="32"/>
        <v>0</v>
      </c>
      <c r="T54" s="4">
        <f t="shared" si="32"/>
        <v>0</v>
      </c>
      <c r="U54" s="4">
        <f t="shared" si="32"/>
        <v>0</v>
      </c>
      <c r="V54" s="4">
        <f t="shared" si="32"/>
        <v>0</v>
      </c>
      <c r="W54" s="4">
        <f t="shared" si="32"/>
        <v>0</v>
      </c>
      <c r="X54" s="4">
        <f t="shared" si="32"/>
        <v>388.9</v>
      </c>
      <c r="Y54" s="4">
        <f t="shared" si="32"/>
        <v>0</v>
      </c>
      <c r="Z54" s="4">
        <f t="shared" si="32"/>
        <v>0</v>
      </c>
      <c r="AA54" s="4">
        <f t="shared" si="32"/>
        <v>0</v>
      </c>
      <c r="AB54" s="4">
        <f t="shared" si="32"/>
        <v>0</v>
      </c>
      <c r="AC54" s="4">
        <f t="shared" si="32"/>
        <v>0</v>
      </c>
      <c r="AD54" s="4">
        <f t="shared" si="32"/>
        <v>0</v>
      </c>
      <c r="AE54" s="4">
        <f t="shared" si="32"/>
        <v>0</v>
      </c>
      <c r="AF54" s="91" t="s">
        <v>198</v>
      </c>
    </row>
    <row r="55" spans="1:32" s="48" customFormat="1" x14ac:dyDescent="0.3">
      <c r="A55" s="60" t="s">
        <v>151</v>
      </c>
      <c r="B55" s="60"/>
      <c r="C55" s="60"/>
      <c r="D55" s="60"/>
      <c r="E55" s="60"/>
      <c r="F55" s="60"/>
      <c r="G55" s="60"/>
      <c r="H55" s="4"/>
      <c r="I55" s="25"/>
      <c r="J55" s="25"/>
      <c r="K55" s="25"/>
      <c r="L55" s="25"/>
      <c r="M55" s="25"/>
      <c r="N55" s="25"/>
      <c r="O55" s="25"/>
      <c r="P55" s="25"/>
      <c r="Q55" s="25"/>
      <c r="R55" s="25"/>
      <c r="S55" s="25"/>
      <c r="T55" s="25"/>
      <c r="U55" s="25"/>
      <c r="V55" s="25"/>
      <c r="W55" s="25"/>
      <c r="X55" s="25"/>
      <c r="Y55" s="25"/>
      <c r="Z55" s="25"/>
      <c r="AA55" s="25"/>
      <c r="AB55" s="25"/>
      <c r="AC55" s="25"/>
      <c r="AD55" s="25"/>
      <c r="AE55" s="25"/>
      <c r="AF55" s="143"/>
    </row>
    <row r="56" spans="1:32" s="48" customFormat="1" x14ac:dyDescent="0.3">
      <c r="A56" s="76" t="s">
        <v>138</v>
      </c>
      <c r="B56" s="4">
        <f t="shared" ref="B56:B60" si="33">H56+J56+L56+N56+P56+R56+T56+V56+X56+Z56+AB56+AD56</f>
        <v>0</v>
      </c>
      <c r="C56" s="4">
        <f t="shared" ref="C56:C60" si="34">H56+J56</f>
        <v>0</v>
      </c>
      <c r="D56" s="4">
        <f>E56</f>
        <v>0</v>
      </c>
      <c r="E56" s="4">
        <f>I56+K56+M56+O56+Q56+S56+U56+W56+Y56+AA56+AC56+AE56</f>
        <v>0</v>
      </c>
      <c r="F56" s="4"/>
      <c r="G56" s="4"/>
      <c r="H56" s="4"/>
      <c r="I56" s="4"/>
      <c r="J56" s="4"/>
      <c r="K56" s="4"/>
      <c r="L56" s="4"/>
      <c r="M56" s="4"/>
      <c r="N56" s="4"/>
      <c r="O56" s="4"/>
      <c r="P56" s="4"/>
      <c r="Q56" s="4"/>
      <c r="R56" s="4"/>
      <c r="S56" s="4"/>
      <c r="T56" s="4"/>
      <c r="U56" s="4"/>
      <c r="V56" s="4"/>
      <c r="W56" s="4"/>
      <c r="X56" s="4"/>
      <c r="Y56" s="4"/>
      <c r="Z56" s="4"/>
      <c r="AA56" s="4"/>
      <c r="AB56" s="4"/>
      <c r="AC56" s="4"/>
      <c r="AD56" s="4"/>
      <c r="AE56" s="25"/>
      <c r="AF56" s="143"/>
    </row>
    <row r="57" spans="1:32" s="48" customFormat="1" x14ac:dyDescent="0.3">
      <c r="A57" s="76" t="s">
        <v>19</v>
      </c>
      <c r="B57" s="4">
        <f t="shared" si="33"/>
        <v>0</v>
      </c>
      <c r="C57" s="4">
        <f t="shared" si="34"/>
        <v>0</v>
      </c>
      <c r="D57" s="4">
        <f t="shared" ref="D57:D60" si="35">E57</f>
        <v>0</v>
      </c>
      <c r="E57" s="4">
        <f t="shared" ref="E57:E60" si="36">I57+K57+M57+O57+Q57+S57+U57+W57+Y57+AA57+AC57+AE57</f>
        <v>0</v>
      </c>
      <c r="F57" s="4"/>
      <c r="G57" s="4"/>
      <c r="H57" s="4"/>
      <c r="I57" s="4"/>
      <c r="J57" s="4"/>
      <c r="K57" s="4"/>
      <c r="L57" s="4"/>
      <c r="M57" s="4"/>
      <c r="N57" s="4"/>
      <c r="O57" s="4"/>
      <c r="P57" s="4"/>
      <c r="Q57" s="4"/>
      <c r="R57" s="4"/>
      <c r="S57" s="4"/>
      <c r="T57" s="4"/>
      <c r="U57" s="4"/>
      <c r="V57" s="4"/>
      <c r="W57" s="4"/>
      <c r="X57" s="4"/>
      <c r="Y57" s="4"/>
      <c r="Z57" s="4"/>
      <c r="AA57" s="4"/>
      <c r="AB57" s="4"/>
      <c r="AC57" s="4"/>
      <c r="AD57" s="4"/>
      <c r="AE57" s="25"/>
      <c r="AF57" s="143"/>
    </row>
    <row r="58" spans="1:32" s="48" customFormat="1" x14ac:dyDescent="0.3">
      <c r="A58" s="76" t="s">
        <v>13</v>
      </c>
      <c r="B58" s="4">
        <f t="shared" si="33"/>
        <v>388.9</v>
      </c>
      <c r="C58" s="4">
        <f t="shared" si="34"/>
        <v>0</v>
      </c>
      <c r="D58" s="4">
        <f t="shared" si="35"/>
        <v>0</v>
      </c>
      <c r="E58" s="4">
        <f t="shared" si="36"/>
        <v>0</v>
      </c>
      <c r="F58" s="4">
        <f>E58/B58%</f>
        <v>0</v>
      </c>
      <c r="G58" s="4" t="e">
        <f>E58/C58%</f>
        <v>#DIV/0!</v>
      </c>
      <c r="H58" s="4"/>
      <c r="I58" s="4"/>
      <c r="J58" s="4"/>
      <c r="K58" s="4"/>
      <c r="L58" s="4"/>
      <c r="M58" s="4"/>
      <c r="N58" s="4"/>
      <c r="O58" s="4"/>
      <c r="P58" s="4"/>
      <c r="Q58" s="4"/>
      <c r="R58" s="4"/>
      <c r="S58" s="4"/>
      <c r="T58" s="4"/>
      <c r="U58" s="4"/>
      <c r="V58" s="4"/>
      <c r="W58" s="4"/>
      <c r="X58" s="4">
        <v>388.9</v>
      </c>
      <c r="Y58" s="4"/>
      <c r="Z58" s="4"/>
      <c r="AA58" s="4"/>
      <c r="AB58" s="4"/>
      <c r="AC58" s="4"/>
      <c r="AD58" s="4"/>
      <c r="AE58" s="25"/>
      <c r="AF58" s="143"/>
    </row>
    <row r="59" spans="1:32" s="72" customFormat="1" ht="13.8" customHeight="1" x14ac:dyDescent="0.25">
      <c r="A59" s="64" t="s">
        <v>178</v>
      </c>
      <c r="B59" s="66">
        <f t="shared" si="33"/>
        <v>0</v>
      </c>
      <c r="C59" s="66">
        <f t="shared" si="34"/>
        <v>0</v>
      </c>
      <c r="D59" s="66">
        <f t="shared" si="35"/>
        <v>0</v>
      </c>
      <c r="E59" s="66">
        <f t="shared" si="36"/>
        <v>0</v>
      </c>
      <c r="F59" s="66"/>
      <c r="G59" s="66"/>
      <c r="H59" s="65"/>
      <c r="I59" s="73"/>
      <c r="J59" s="73"/>
      <c r="K59" s="73"/>
      <c r="L59" s="73"/>
      <c r="M59" s="73"/>
      <c r="N59" s="73"/>
      <c r="O59" s="73"/>
      <c r="P59" s="73"/>
      <c r="Q59" s="73"/>
      <c r="R59" s="73"/>
      <c r="S59" s="73"/>
      <c r="T59" s="73"/>
      <c r="U59" s="73"/>
      <c r="V59" s="73"/>
      <c r="W59" s="73"/>
      <c r="X59" s="73"/>
      <c r="Y59" s="73"/>
      <c r="Z59" s="73"/>
      <c r="AA59" s="73"/>
      <c r="AB59" s="73"/>
      <c r="AC59" s="73"/>
      <c r="AD59" s="73"/>
      <c r="AE59" s="73"/>
      <c r="AF59" s="143"/>
    </row>
    <row r="60" spans="1:32" s="48" customFormat="1" x14ac:dyDescent="0.3">
      <c r="A60" s="76" t="s">
        <v>139</v>
      </c>
      <c r="B60" s="4">
        <f t="shared" si="33"/>
        <v>0</v>
      </c>
      <c r="C60" s="4">
        <f t="shared" si="34"/>
        <v>0</v>
      </c>
      <c r="D60" s="4">
        <f t="shared" si="35"/>
        <v>0</v>
      </c>
      <c r="E60" s="4">
        <f t="shared" si="36"/>
        <v>0</v>
      </c>
      <c r="F60" s="4"/>
      <c r="G60" s="4"/>
      <c r="H60" s="4"/>
      <c r="I60" s="4"/>
      <c r="J60" s="4"/>
      <c r="K60" s="4"/>
      <c r="L60" s="4"/>
      <c r="M60" s="4"/>
      <c r="N60" s="4"/>
      <c r="O60" s="4"/>
      <c r="P60" s="4"/>
      <c r="Q60" s="4"/>
      <c r="R60" s="4"/>
      <c r="S60" s="4"/>
      <c r="T60" s="4"/>
      <c r="U60" s="4"/>
      <c r="V60" s="4"/>
      <c r="W60" s="4"/>
      <c r="X60" s="4"/>
      <c r="Y60" s="4"/>
      <c r="Z60" s="4"/>
      <c r="AA60" s="4"/>
      <c r="AB60" s="4"/>
      <c r="AC60" s="4"/>
      <c r="AD60" s="4"/>
      <c r="AE60" s="25"/>
      <c r="AF60" s="144"/>
    </row>
    <row r="61" spans="1:32" s="48" customFormat="1" ht="118.8" customHeight="1" x14ac:dyDescent="0.3">
      <c r="A61" s="76" t="s">
        <v>196</v>
      </c>
      <c r="B61" s="4">
        <f>B63+B64+B65+B67</f>
        <v>3970</v>
      </c>
      <c r="C61" s="4">
        <f t="shared" ref="C61:E61" si="37">C63+C64+C65+C67</f>
        <v>0</v>
      </c>
      <c r="D61" s="4">
        <f t="shared" si="37"/>
        <v>0</v>
      </c>
      <c r="E61" s="4">
        <f t="shared" si="37"/>
        <v>0</v>
      </c>
      <c r="F61" s="4">
        <f>E61/B61%</f>
        <v>0</v>
      </c>
      <c r="G61" s="4" t="e">
        <f>E61/C61%</f>
        <v>#DIV/0!</v>
      </c>
      <c r="H61" s="4">
        <f t="shared" ref="H61:AE61" si="38">H63+H64+H65+H67</f>
        <v>0</v>
      </c>
      <c r="I61" s="4">
        <f t="shared" si="38"/>
        <v>0</v>
      </c>
      <c r="J61" s="4">
        <f t="shared" si="38"/>
        <v>0</v>
      </c>
      <c r="K61" s="4">
        <f t="shared" si="38"/>
        <v>0</v>
      </c>
      <c r="L61" s="4">
        <f t="shared" si="38"/>
        <v>0</v>
      </c>
      <c r="M61" s="4">
        <f t="shared" si="38"/>
        <v>0</v>
      </c>
      <c r="N61" s="4">
        <f t="shared" si="38"/>
        <v>0</v>
      </c>
      <c r="O61" s="4">
        <f t="shared" si="38"/>
        <v>0</v>
      </c>
      <c r="P61" s="4">
        <f t="shared" si="38"/>
        <v>0</v>
      </c>
      <c r="Q61" s="4">
        <f t="shared" si="38"/>
        <v>0</v>
      </c>
      <c r="R61" s="4">
        <f t="shared" si="38"/>
        <v>0</v>
      </c>
      <c r="S61" s="4">
        <f t="shared" si="38"/>
        <v>0</v>
      </c>
      <c r="T61" s="4">
        <f t="shared" si="38"/>
        <v>3970</v>
      </c>
      <c r="U61" s="4">
        <f t="shared" si="38"/>
        <v>0</v>
      </c>
      <c r="V61" s="4">
        <f t="shared" si="38"/>
        <v>0</v>
      </c>
      <c r="W61" s="4">
        <f t="shared" si="38"/>
        <v>0</v>
      </c>
      <c r="X61" s="4">
        <f t="shared" si="38"/>
        <v>0</v>
      </c>
      <c r="Y61" s="4">
        <f t="shared" si="38"/>
        <v>0</v>
      </c>
      <c r="Z61" s="4">
        <f t="shared" si="38"/>
        <v>0</v>
      </c>
      <c r="AA61" s="4">
        <f t="shared" si="38"/>
        <v>0</v>
      </c>
      <c r="AB61" s="4">
        <f t="shared" si="38"/>
        <v>0</v>
      </c>
      <c r="AC61" s="4">
        <f t="shared" si="38"/>
        <v>0</v>
      </c>
      <c r="AD61" s="4">
        <f t="shared" si="38"/>
        <v>0</v>
      </c>
      <c r="AE61" s="4">
        <f t="shared" si="38"/>
        <v>0</v>
      </c>
      <c r="AF61" s="130" t="s">
        <v>199</v>
      </c>
    </row>
    <row r="62" spans="1:32" s="48" customFormat="1" x14ac:dyDescent="0.3">
      <c r="A62" s="60" t="s">
        <v>151</v>
      </c>
      <c r="B62" s="60"/>
      <c r="C62" s="60"/>
      <c r="D62" s="60"/>
      <c r="E62" s="60"/>
      <c r="F62" s="60"/>
      <c r="G62" s="60"/>
      <c r="H62" s="4"/>
      <c r="I62" s="25"/>
      <c r="J62" s="25"/>
      <c r="K62" s="25"/>
      <c r="L62" s="25"/>
      <c r="M62" s="25"/>
      <c r="N62" s="25"/>
      <c r="O62" s="25"/>
      <c r="P62" s="25"/>
      <c r="Q62" s="25"/>
      <c r="R62" s="25"/>
      <c r="S62" s="25"/>
      <c r="T62" s="25"/>
      <c r="U62" s="25"/>
      <c r="V62" s="25"/>
      <c r="W62" s="25"/>
      <c r="X62" s="25"/>
      <c r="Y62" s="25"/>
      <c r="Z62" s="25"/>
      <c r="AA62" s="25"/>
      <c r="AB62" s="25"/>
      <c r="AC62" s="25"/>
      <c r="AD62" s="25"/>
      <c r="AE62" s="25"/>
      <c r="AF62" s="133"/>
    </row>
    <row r="63" spans="1:32" s="48" customFormat="1" ht="26.4" customHeight="1" x14ac:dyDescent="0.3">
      <c r="A63" s="76" t="s">
        <v>138</v>
      </c>
      <c r="B63" s="4">
        <f t="shared" ref="B63:B67" si="39">H63+J63+L63+N63+P63+R63+T63+V63+X63+Z63+AB63+AD63</f>
        <v>0</v>
      </c>
      <c r="C63" s="4">
        <f t="shared" ref="C63:C67" si="40">H63+J63</f>
        <v>0</v>
      </c>
      <c r="D63" s="4">
        <f>E63</f>
        <v>0</v>
      </c>
      <c r="E63" s="4">
        <f>I63+K63+M63+O63+Q63+S63+U63+W63+Y63+AA63+AC63+AE63</f>
        <v>0</v>
      </c>
      <c r="F63" s="4"/>
      <c r="G63" s="4"/>
      <c r="H63" s="4"/>
      <c r="I63" s="4"/>
      <c r="J63" s="4"/>
      <c r="K63" s="4"/>
      <c r="L63" s="4"/>
      <c r="M63" s="4"/>
      <c r="N63" s="4"/>
      <c r="O63" s="4"/>
      <c r="P63" s="4"/>
      <c r="Q63" s="4"/>
      <c r="R63" s="4"/>
      <c r="S63" s="4"/>
      <c r="T63" s="4"/>
      <c r="U63" s="4"/>
      <c r="V63" s="4"/>
      <c r="W63" s="4"/>
      <c r="X63" s="4"/>
      <c r="Y63" s="4"/>
      <c r="Z63" s="4"/>
      <c r="AA63" s="4"/>
      <c r="AB63" s="4"/>
      <c r="AC63" s="4"/>
      <c r="AD63" s="4"/>
      <c r="AE63" s="25"/>
      <c r="AF63" s="133"/>
    </row>
    <row r="64" spans="1:32" s="48" customFormat="1" ht="32.4" customHeight="1" x14ac:dyDescent="0.3">
      <c r="A64" s="76" t="s">
        <v>19</v>
      </c>
      <c r="B64" s="4">
        <f t="shared" si="39"/>
        <v>0</v>
      </c>
      <c r="C64" s="4">
        <f t="shared" si="40"/>
        <v>0</v>
      </c>
      <c r="D64" s="4">
        <f t="shared" ref="D64:D67" si="41">E64</f>
        <v>0</v>
      </c>
      <c r="E64" s="4">
        <f t="shared" ref="E64:E67" si="42">I64+K64+M64+O64+Q64+S64+U64+W64+Y64+AA64+AC64+AE64</f>
        <v>0</v>
      </c>
      <c r="F64" s="4"/>
      <c r="G64" s="4"/>
      <c r="H64" s="4"/>
      <c r="I64" s="4"/>
      <c r="J64" s="4"/>
      <c r="K64" s="4"/>
      <c r="L64" s="4"/>
      <c r="M64" s="4"/>
      <c r="N64" s="4"/>
      <c r="O64" s="4"/>
      <c r="P64" s="4"/>
      <c r="Q64" s="4"/>
      <c r="R64" s="4"/>
      <c r="S64" s="4"/>
      <c r="T64" s="4"/>
      <c r="U64" s="4"/>
      <c r="V64" s="4"/>
      <c r="W64" s="4"/>
      <c r="X64" s="4"/>
      <c r="Y64" s="4"/>
      <c r="Z64" s="4"/>
      <c r="AA64" s="4"/>
      <c r="AB64" s="4"/>
      <c r="AC64" s="4"/>
      <c r="AD64" s="4"/>
      <c r="AE64" s="25"/>
      <c r="AF64" s="133"/>
    </row>
    <row r="65" spans="1:32" s="48" customFormat="1" ht="27.6" customHeight="1" x14ac:dyDescent="0.3">
      <c r="A65" s="76" t="s">
        <v>13</v>
      </c>
      <c r="B65" s="4">
        <f t="shared" si="39"/>
        <v>3970</v>
      </c>
      <c r="C65" s="4">
        <f t="shared" si="40"/>
        <v>0</v>
      </c>
      <c r="D65" s="4">
        <f t="shared" si="41"/>
        <v>0</v>
      </c>
      <c r="E65" s="4">
        <f t="shared" si="42"/>
        <v>0</v>
      </c>
      <c r="F65" s="4">
        <f>E65/B65%</f>
        <v>0</v>
      </c>
      <c r="G65" s="4" t="e">
        <f>E65/C65%</f>
        <v>#DIV/0!</v>
      </c>
      <c r="H65" s="4"/>
      <c r="I65" s="4"/>
      <c r="J65" s="4"/>
      <c r="K65" s="4"/>
      <c r="L65" s="4"/>
      <c r="M65" s="4"/>
      <c r="N65" s="4"/>
      <c r="O65" s="4"/>
      <c r="P65" s="4"/>
      <c r="Q65" s="4"/>
      <c r="R65" s="4"/>
      <c r="S65" s="4"/>
      <c r="T65" s="4">
        <v>3970</v>
      </c>
      <c r="U65" s="4"/>
      <c r="V65" s="4"/>
      <c r="W65" s="4"/>
      <c r="X65" s="4"/>
      <c r="Y65" s="4"/>
      <c r="Z65" s="4"/>
      <c r="AA65" s="4"/>
      <c r="AB65" s="4"/>
      <c r="AC65" s="4"/>
      <c r="AD65" s="4"/>
      <c r="AE65" s="25"/>
      <c r="AF65" s="133"/>
    </row>
    <row r="66" spans="1:32" s="72" customFormat="1" ht="13.8" customHeight="1" x14ac:dyDescent="0.25">
      <c r="A66" s="64" t="s">
        <v>178</v>
      </c>
      <c r="B66" s="66">
        <f t="shared" si="39"/>
        <v>0</v>
      </c>
      <c r="C66" s="66">
        <f t="shared" si="40"/>
        <v>0</v>
      </c>
      <c r="D66" s="66">
        <f t="shared" si="41"/>
        <v>0</v>
      </c>
      <c r="E66" s="66">
        <f t="shared" si="42"/>
        <v>0</v>
      </c>
      <c r="F66" s="66"/>
      <c r="G66" s="66"/>
      <c r="H66" s="65"/>
      <c r="I66" s="73"/>
      <c r="J66" s="73"/>
      <c r="K66" s="73"/>
      <c r="L66" s="73"/>
      <c r="M66" s="73"/>
      <c r="N66" s="73"/>
      <c r="O66" s="73"/>
      <c r="P66" s="73"/>
      <c r="Q66" s="73"/>
      <c r="R66" s="73"/>
      <c r="S66" s="73"/>
      <c r="T66" s="73"/>
      <c r="U66" s="73"/>
      <c r="V66" s="73"/>
      <c r="W66" s="73"/>
      <c r="X66" s="73"/>
      <c r="Y66" s="73"/>
      <c r="Z66" s="73"/>
      <c r="AA66" s="73"/>
      <c r="AB66" s="73"/>
      <c r="AC66" s="73"/>
      <c r="AD66" s="73"/>
      <c r="AE66" s="73"/>
      <c r="AF66" s="133"/>
    </row>
    <row r="67" spans="1:32" s="48" customFormat="1" ht="29.4" customHeight="1" x14ac:dyDescent="0.3">
      <c r="A67" s="76" t="s">
        <v>139</v>
      </c>
      <c r="B67" s="4">
        <f t="shared" si="39"/>
        <v>0</v>
      </c>
      <c r="C67" s="4">
        <f t="shared" si="40"/>
        <v>0</v>
      </c>
      <c r="D67" s="4">
        <f t="shared" si="41"/>
        <v>0</v>
      </c>
      <c r="E67" s="4">
        <f t="shared" si="42"/>
        <v>0</v>
      </c>
      <c r="F67" s="4"/>
      <c r="G67" s="4"/>
      <c r="H67" s="4"/>
      <c r="I67" s="4"/>
      <c r="J67" s="4"/>
      <c r="K67" s="4"/>
      <c r="L67" s="4"/>
      <c r="M67" s="4"/>
      <c r="N67" s="4"/>
      <c r="O67" s="4"/>
      <c r="P67" s="4"/>
      <c r="Q67" s="4"/>
      <c r="R67" s="4"/>
      <c r="S67" s="4"/>
      <c r="T67" s="4"/>
      <c r="U67" s="4"/>
      <c r="V67" s="4"/>
      <c r="W67" s="4"/>
      <c r="X67" s="4"/>
      <c r="Y67" s="4"/>
      <c r="Z67" s="4"/>
      <c r="AA67" s="4"/>
      <c r="AB67" s="4"/>
      <c r="AC67" s="4"/>
      <c r="AD67" s="4"/>
      <c r="AE67" s="25"/>
      <c r="AF67" s="134"/>
    </row>
    <row r="68" spans="1:32" s="10" customFormat="1" ht="74.400000000000006" customHeight="1" x14ac:dyDescent="0.3">
      <c r="A68" s="79" t="s">
        <v>156</v>
      </c>
      <c r="B68" s="4">
        <f t="shared" ref="B68:AE68" si="43">B70+B71+B72+B74</f>
        <v>11244.7</v>
      </c>
      <c r="C68" s="4">
        <f t="shared" si="43"/>
        <v>0</v>
      </c>
      <c r="D68" s="4">
        <f t="shared" si="43"/>
        <v>0</v>
      </c>
      <c r="E68" s="4">
        <f t="shared" si="43"/>
        <v>0</v>
      </c>
      <c r="F68" s="4">
        <f>E68/B68%</f>
        <v>0</v>
      </c>
      <c r="G68" s="4" t="e">
        <f>E68/C68%</f>
        <v>#DIV/0!</v>
      </c>
      <c r="H68" s="4">
        <f t="shared" si="43"/>
        <v>0</v>
      </c>
      <c r="I68" s="4">
        <f t="shared" si="43"/>
        <v>0</v>
      </c>
      <c r="J68" s="4">
        <f t="shared" si="43"/>
        <v>0</v>
      </c>
      <c r="K68" s="4">
        <f t="shared" si="43"/>
        <v>0</v>
      </c>
      <c r="L68" s="4">
        <f t="shared" si="43"/>
        <v>0</v>
      </c>
      <c r="M68" s="4">
        <f t="shared" si="43"/>
        <v>0</v>
      </c>
      <c r="N68" s="4">
        <f t="shared" si="43"/>
        <v>0</v>
      </c>
      <c r="O68" s="4">
        <f t="shared" si="43"/>
        <v>0</v>
      </c>
      <c r="P68" s="4">
        <f t="shared" si="43"/>
        <v>0</v>
      </c>
      <c r="Q68" s="4">
        <f t="shared" si="43"/>
        <v>0</v>
      </c>
      <c r="R68" s="4">
        <f t="shared" si="43"/>
        <v>0</v>
      </c>
      <c r="S68" s="4">
        <f t="shared" si="43"/>
        <v>0</v>
      </c>
      <c r="T68" s="4">
        <f t="shared" si="43"/>
        <v>0</v>
      </c>
      <c r="U68" s="4">
        <f t="shared" si="43"/>
        <v>0</v>
      </c>
      <c r="V68" s="4">
        <f t="shared" si="43"/>
        <v>0</v>
      </c>
      <c r="W68" s="4">
        <f t="shared" si="43"/>
        <v>0</v>
      </c>
      <c r="X68" s="4">
        <f t="shared" si="43"/>
        <v>2661.1</v>
      </c>
      <c r="Y68" s="4">
        <f t="shared" si="43"/>
        <v>0</v>
      </c>
      <c r="Z68" s="4">
        <f t="shared" si="43"/>
        <v>8583.6</v>
      </c>
      <c r="AA68" s="4">
        <f t="shared" si="43"/>
        <v>0</v>
      </c>
      <c r="AB68" s="4">
        <f t="shared" si="43"/>
        <v>0</v>
      </c>
      <c r="AC68" s="4">
        <f t="shared" si="43"/>
        <v>0</v>
      </c>
      <c r="AD68" s="4">
        <f t="shared" si="43"/>
        <v>0</v>
      </c>
      <c r="AE68" s="4">
        <f t="shared" si="43"/>
        <v>0</v>
      </c>
      <c r="AF68" s="130" t="s">
        <v>200</v>
      </c>
    </row>
    <row r="69" spans="1:32" s="10" customFormat="1" x14ac:dyDescent="0.3">
      <c r="A69" s="60" t="s">
        <v>151</v>
      </c>
      <c r="B69" s="60"/>
      <c r="C69" s="60"/>
      <c r="D69" s="60"/>
      <c r="E69" s="60"/>
      <c r="F69" s="60"/>
      <c r="G69" s="60"/>
      <c r="H69" s="4"/>
      <c r="I69" s="25"/>
      <c r="J69" s="25"/>
      <c r="K69" s="25"/>
      <c r="L69" s="25"/>
      <c r="M69" s="25"/>
      <c r="N69" s="25"/>
      <c r="O69" s="25"/>
      <c r="P69" s="25"/>
      <c r="Q69" s="25"/>
      <c r="R69" s="25"/>
      <c r="S69" s="25"/>
      <c r="T69" s="25"/>
      <c r="U69" s="25"/>
      <c r="V69" s="25"/>
      <c r="W69" s="25"/>
      <c r="X69" s="25"/>
      <c r="Y69" s="25"/>
      <c r="Z69" s="25"/>
      <c r="AA69" s="25"/>
      <c r="AB69" s="25"/>
      <c r="AC69" s="25"/>
      <c r="AD69" s="25"/>
      <c r="AE69" s="25"/>
      <c r="AF69" s="133"/>
    </row>
    <row r="70" spans="1:32" s="10" customFormat="1" x14ac:dyDescent="0.3">
      <c r="A70" s="79" t="s">
        <v>138</v>
      </c>
      <c r="B70" s="4">
        <f t="shared" ref="B70:B74" si="44">H70+J70+L70+N70+P70+R70+T70+V70+X70+Z70+AB70+AD70</f>
        <v>0</v>
      </c>
      <c r="C70" s="4">
        <f t="shared" ref="C70:C74" si="45">H70+J70</f>
        <v>0</v>
      </c>
      <c r="D70" s="4">
        <f>E70</f>
        <v>0</v>
      </c>
      <c r="E70" s="4">
        <f>I70+K70+M70+O70+Q70+S70+U70+W70+Y70+AA70+AC70+AE70</f>
        <v>0</v>
      </c>
      <c r="F70" s="4"/>
      <c r="G70" s="4"/>
      <c r="H70" s="4"/>
      <c r="I70" s="25"/>
      <c r="J70" s="25"/>
      <c r="K70" s="25"/>
      <c r="L70" s="25"/>
      <c r="M70" s="25"/>
      <c r="N70" s="25"/>
      <c r="O70" s="25"/>
      <c r="P70" s="25"/>
      <c r="Q70" s="25"/>
      <c r="R70" s="25"/>
      <c r="S70" s="25"/>
      <c r="T70" s="25"/>
      <c r="U70" s="25"/>
      <c r="V70" s="25"/>
      <c r="W70" s="25"/>
      <c r="X70" s="25"/>
      <c r="Y70" s="25"/>
      <c r="Z70" s="25"/>
      <c r="AA70" s="25"/>
      <c r="AB70" s="25"/>
      <c r="AC70" s="25"/>
      <c r="AD70" s="25"/>
      <c r="AE70" s="25"/>
      <c r="AF70" s="133"/>
    </row>
    <row r="71" spans="1:32" s="10" customFormat="1" x14ac:dyDescent="0.3">
      <c r="A71" s="79" t="s">
        <v>19</v>
      </c>
      <c r="B71" s="4">
        <f t="shared" si="44"/>
        <v>0</v>
      </c>
      <c r="C71" s="4">
        <f t="shared" si="45"/>
        <v>0</v>
      </c>
      <c r="D71" s="4">
        <f t="shared" ref="D71:D74" si="46">E71</f>
        <v>0</v>
      </c>
      <c r="E71" s="4">
        <f t="shared" ref="E71:E74" si="47">I71+K71+M71+O71+Q71+S71+U71+W71+Y71+AA71+AC71+AE71</f>
        <v>0</v>
      </c>
      <c r="F71" s="4"/>
      <c r="G71" s="4"/>
      <c r="H71" s="4"/>
      <c r="I71" s="25"/>
      <c r="J71" s="25"/>
      <c r="K71" s="25"/>
      <c r="L71" s="25"/>
      <c r="M71" s="25"/>
      <c r="N71" s="25"/>
      <c r="O71" s="25"/>
      <c r="P71" s="25"/>
      <c r="Q71" s="25"/>
      <c r="R71" s="25"/>
      <c r="S71" s="25"/>
      <c r="T71" s="25"/>
      <c r="U71" s="25"/>
      <c r="V71" s="25"/>
      <c r="W71" s="25"/>
      <c r="X71" s="25"/>
      <c r="Y71" s="25"/>
      <c r="Z71" s="25"/>
      <c r="AA71" s="25"/>
      <c r="AB71" s="25"/>
      <c r="AC71" s="25"/>
      <c r="AD71" s="25"/>
      <c r="AE71" s="25"/>
      <c r="AF71" s="133"/>
    </row>
    <row r="72" spans="1:32" s="10" customFormat="1" x14ac:dyDescent="0.3">
      <c r="A72" s="79" t="s">
        <v>13</v>
      </c>
      <c r="B72" s="4">
        <f t="shared" si="44"/>
        <v>11244.7</v>
      </c>
      <c r="C72" s="4">
        <f t="shared" si="45"/>
        <v>0</v>
      </c>
      <c r="D72" s="4">
        <f t="shared" si="46"/>
        <v>0</v>
      </c>
      <c r="E72" s="4">
        <f t="shared" si="47"/>
        <v>0</v>
      </c>
      <c r="F72" s="4">
        <f>E72/B72%</f>
        <v>0</v>
      </c>
      <c r="G72" s="4" t="e">
        <f>E72/C72%</f>
        <v>#DIV/0!</v>
      </c>
      <c r="H72" s="4"/>
      <c r="I72" s="25"/>
      <c r="J72" s="25"/>
      <c r="K72" s="25"/>
      <c r="L72" s="25"/>
      <c r="M72" s="25"/>
      <c r="N72" s="25"/>
      <c r="O72" s="25"/>
      <c r="P72" s="25"/>
      <c r="Q72" s="25"/>
      <c r="R72" s="25"/>
      <c r="S72" s="25"/>
      <c r="T72" s="25"/>
      <c r="U72" s="25"/>
      <c r="V72" s="25"/>
      <c r="W72" s="25"/>
      <c r="X72" s="25">
        <v>2661.1</v>
      </c>
      <c r="Y72" s="25"/>
      <c r="Z72" s="25">
        <v>8583.6</v>
      </c>
      <c r="AA72" s="25"/>
      <c r="AB72" s="25"/>
      <c r="AC72" s="25"/>
      <c r="AD72" s="25"/>
      <c r="AE72" s="25"/>
      <c r="AF72" s="133"/>
    </row>
    <row r="73" spans="1:32" s="72" customFormat="1" ht="13.8" x14ac:dyDescent="0.25">
      <c r="A73" s="64" t="s">
        <v>178</v>
      </c>
      <c r="B73" s="66">
        <f t="shared" si="44"/>
        <v>0</v>
      </c>
      <c r="C73" s="66">
        <f t="shared" si="45"/>
        <v>0</v>
      </c>
      <c r="D73" s="66">
        <f t="shared" si="46"/>
        <v>0</v>
      </c>
      <c r="E73" s="66">
        <f t="shared" si="47"/>
        <v>0</v>
      </c>
      <c r="F73" s="66"/>
      <c r="G73" s="66"/>
      <c r="H73" s="65"/>
      <c r="I73" s="73"/>
      <c r="J73" s="73"/>
      <c r="K73" s="73"/>
      <c r="L73" s="73"/>
      <c r="M73" s="73"/>
      <c r="N73" s="73"/>
      <c r="O73" s="73"/>
      <c r="P73" s="73"/>
      <c r="Q73" s="73"/>
      <c r="R73" s="73"/>
      <c r="S73" s="73"/>
      <c r="T73" s="73"/>
      <c r="U73" s="73"/>
      <c r="V73" s="73"/>
      <c r="W73" s="73"/>
      <c r="X73" s="73"/>
      <c r="Y73" s="73"/>
      <c r="Z73" s="73"/>
      <c r="AA73" s="73"/>
      <c r="AB73" s="73"/>
      <c r="AC73" s="73"/>
      <c r="AD73" s="73"/>
      <c r="AE73" s="73"/>
      <c r="AF73" s="133"/>
    </row>
    <row r="74" spans="1:32" s="10" customFormat="1" x14ac:dyDescent="0.3">
      <c r="A74" s="79" t="s">
        <v>139</v>
      </c>
      <c r="B74" s="4">
        <f t="shared" si="44"/>
        <v>0</v>
      </c>
      <c r="C74" s="4">
        <f t="shared" si="45"/>
        <v>0</v>
      </c>
      <c r="D74" s="4">
        <f t="shared" si="46"/>
        <v>0</v>
      </c>
      <c r="E74" s="4">
        <f t="shared" si="47"/>
        <v>0</v>
      </c>
      <c r="F74" s="4"/>
      <c r="G74" s="4"/>
      <c r="H74" s="4"/>
      <c r="I74" s="25"/>
      <c r="J74" s="25"/>
      <c r="K74" s="25"/>
      <c r="L74" s="25"/>
      <c r="M74" s="25"/>
      <c r="N74" s="25"/>
      <c r="O74" s="25"/>
      <c r="P74" s="25"/>
      <c r="Q74" s="25"/>
      <c r="R74" s="25"/>
      <c r="S74" s="25"/>
      <c r="T74" s="25"/>
      <c r="U74" s="25"/>
      <c r="V74" s="25"/>
      <c r="W74" s="25"/>
      <c r="X74" s="25"/>
      <c r="Y74" s="25"/>
      <c r="Z74" s="25"/>
      <c r="AA74" s="25"/>
      <c r="AB74" s="25"/>
      <c r="AC74" s="25"/>
      <c r="AD74" s="25"/>
      <c r="AE74" s="25"/>
      <c r="AF74" s="134"/>
    </row>
    <row r="75" spans="1:32" ht="50.4" customHeight="1" x14ac:dyDescent="0.3">
      <c r="A75" s="76" t="s">
        <v>157</v>
      </c>
      <c r="B75" s="4">
        <f t="shared" ref="B75:AE75" si="48">B79+B81</f>
        <v>155161.40000000002</v>
      </c>
      <c r="C75" s="4">
        <f t="shared" si="48"/>
        <v>19728.870000000003</v>
      </c>
      <c r="D75" s="4">
        <f t="shared" si="48"/>
        <v>19465.650000000001</v>
      </c>
      <c r="E75" s="4">
        <f t="shared" si="48"/>
        <v>16673.099999999999</v>
      </c>
      <c r="F75" s="4">
        <f>E75/B75%</f>
        <v>10.745649368979654</v>
      </c>
      <c r="G75" s="4">
        <f>E75/C75%</f>
        <v>84.511175754110582</v>
      </c>
      <c r="H75" s="4">
        <f t="shared" si="48"/>
        <v>8920.84</v>
      </c>
      <c r="I75" s="4">
        <f t="shared" si="48"/>
        <v>5324.72</v>
      </c>
      <c r="J75" s="4">
        <f t="shared" si="48"/>
        <v>10808.03</v>
      </c>
      <c r="K75" s="4">
        <f t="shared" si="48"/>
        <v>11348.380000000001</v>
      </c>
      <c r="L75" s="4">
        <f t="shared" si="48"/>
        <v>10732.24</v>
      </c>
      <c r="M75" s="4">
        <f t="shared" si="48"/>
        <v>0</v>
      </c>
      <c r="N75" s="4">
        <f t="shared" si="48"/>
        <v>18116.370000000003</v>
      </c>
      <c r="O75" s="4">
        <f t="shared" si="48"/>
        <v>0</v>
      </c>
      <c r="P75" s="4">
        <f t="shared" si="48"/>
        <v>15159.75</v>
      </c>
      <c r="Q75" s="4">
        <f t="shared" si="48"/>
        <v>0</v>
      </c>
      <c r="R75" s="4">
        <f t="shared" si="48"/>
        <v>20802.040000000005</v>
      </c>
      <c r="S75" s="4">
        <f t="shared" si="48"/>
        <v>0</v>
      </c>
      <c r="T75" s="4">
        <f t="shared" si="48"/>
        <v>12959.43</v>
      </c>
      <c r="U75" s="4">
        <f t="shared" si="48"/>
        <v>0</v>
      </c>
      <c r="V75" s="4">
        <f t="shared" si="48"/>
        <v>7441.15</v>
      </c>
      <c r="W75" s="4">
        <f t="shared" si="48"/>
        <v>0</v>
      </c>
      <c r="X75" s="4">
        <f t="shared" si="48"/>
        <v>6730.41</v>
      </c>
      <c r="Y75" s="4">
        <f t="shared" si="48"/>
        <v>0</v>
      </c>
      <c r="Z75" s="4">
        <f t="shared" si="48"/>
        <v>19070.55</v>
      </c>
      <c r="AA75" s="4">
        <f t="shared" si="48"/>
        <v>0</v>
      </c>
      <c r="AB75" s="4">
        <f t="shared" si="48"/>
        <v>10526.06</v>
      </c>
      <c r="AC75" s="4">
        <f t="shared" si="48"/>
        <v>0</v>
      </c>
      <c r="AD75" s="4">
        <f t="shared" si="48"/>
        <v>13894.529999999999</v>
      </c>
      <c r="AE75" s="4">
        <f t="shared" si="48"/>
        <v>0</v>
      </c>
      <c r="AF75" s="127"/>
    </row>
    <row r="76" spans="1:32" x14ac:dyDescent="0.3">
      <c r="A76" s="60" t="s">
        <v>151</v>
      </c>
      <c r="B76" s="60"/>
      <c r="C76" s="60"/>
      <c r="D76" s="60"/>
      <c r="E76" s="60"/>
      <c r="F76" s="60"/>
      <c r="G76" s="60"/>
      <c r="H76" s="4"/>
      <c r="I76" s="25"/>
      <c r="J76" s="25"/>
      <c r="K76" s="25"/>
      <c r="L76" s="25"/>
      <c r="M76" s="25"/>
      <c r="N76" s="25"/>
      <c r="O76" s="25"/>
      <c r="P76" s="25"/>
      <c r="Q76" s="25"/>
      <c r="R76" s="25"/>
      <c r="S76" s="25"/>
      <c r="T76" s="25"/>
      <c r="U76" s="25"/>
      <c r="V76" s="25"/>
      <c r="W76" s="25"/>
      <c r="X76" s="25"/>
      <c r="Y76" s="25"/>
      <c r="Z76" s="25"/>
      <c r="AA76" s="25"/>
      <c r="AB76" s="25"/>
      <c r="AC76" s="25"/>
      <c r="AD76" s="25"/>
      <c r="AE76" s="25"/>
      <c r="AF76" s="128"/>
    </row>
    <row r="77" spans="1:32" x14ac:dyDescent="0.3">
      <c r="A77" s="76" t="s">
        <v>138</v>
      </c>
      <c r="B77" s="4">
        <f t="shared" ref="B77:B81" si="49">H77+J77+L77+N77+P77+R77+T77+V77+X77+Z77+AB77+AD77</f>
        <v>0</v>
      </c>
      <c r="C77" s="4">
        <f>C84+C105+C112+C119+C126+C133</f>
        <v>0</v>
      </c>
      <c r="D77" s="4">
        <f t="shared" ref="D77:E77" si="50">D84+D105+D112+D119+D126+D133</f>
        <v>0</v>
      </c>
      <c r="E77" s="4">
        <f t="shared" si="50"/>
        <v>0</v>
      </c>
      <c r="F77" s="4"/>
      <c r="G77" s="4"/>
      <c r="H77" s="4">
        <f t="shared" ref="H77:AE81" si="51">H84+H105+H112+H119+H126+H133</f>
        <v>0</v>
      </c>
      <c r="I77" s="4">
        <f t="shared" si="51"/>
        <v>0</v>
      </c>
      <c r="J77" s="4">
        <f t="shared" si="51"/>
        <v>0</v>
      </c>
      <c r="K77" s="4">
        <f t="shared" si="51"/>
        <v>0</v>
      </c>
      <c r="L77" s="4">
        <f t="shared" si="51"/>
        <v>0</v>
      </c>
      <c r="M77" s="4">
        <f t="shared" si="51"/>
        <v>0</v>
      </c>
      <c r="N77" s="4">
        <f t="shared" si="51"/>
        <v>0</v>
      </c>
      <c r="O77" s="4">
        <f t="shared" si="51"/>
        <v>0</v>
      </c>
      <c r="P77" s="4">
        <f t="shared" si="51"/>
        <v>0</v>
      </c>
      <c r="Q77" s="4">
        <f t="shared" si="51"/>
        <v>0</v>
      </c>
      <c r="R77" s="4">
        <f t="shared" si="51"/>
        <v>0</v>
      </c>
      <c r="S77" s="4">
        <f t="shared" si="51"/>
        <v>0</v>
      </c>
      <c r="T77" s="4">
        <f t="shared" si="51"/>
        <v>0</v>
      </c>
      <c r="U77" s="4">
        <f t="shared" si="51"/>
        <v>0</v>
      </c>
      <c r="V77" s="4">
        <f t="shared" si="51"/>
        <v>0</v>
      </c>
      <c r="W77" s="4">
        <f t="shared" si="51"/>
        <v>0</v>
      </c>
      <c r="X77" s="4">
        <f t="shared" si="51"/>
        <v>0</v>
      </c>
      <c r="Y77" s="4">
        <f t="shared" si="51"/>
        <v>0</v>
      </c>
      <c r="Z77" s="4">
        <f t="shared" si="51"/>
        <v>0</v>
      </c>
      <c r="AA77" s="4">
        <f t="shared" si="51"/>
        <v>0</v>
      </c>
      <c r="AB77" s="4">
        <f t="shared" si="51"/>
        <v>0</v>
      </c>
      <c r="AC77" s="4">
        <f t="shared" si="51"/>
        <v>0</v>
      </c>
      <c r="AD77" s="4">
        <f t="shared" si="51"/>
        <v>0</v>
      </c>
      <c r="AE77" s="4">
        <f t="shared" si="51"/>
        <v>0</v>
      </c>
      <c r="AF77" s="128"/>
    </row>
    <row r="78" spans="1:32" x14ac:dyDescent="0.3">
      <c r="A78" s="76" t="s">
        <v>19</v>
      </c>
      <c r="B78" s="4">
        <f t="shared" si="49"/>
        <v>0</v>
      </c>
      <c r="C78" s="4">
        <f t="shared" ref="C78:E81" si="52">C85+C106+C113+C120+C127+C134</f>
        <v>0</v>
      </c>
      <c r="D78" s="4">
        <f t="shared" si="52"/>
        <v>0</v>
      </c>
      <c r="E78" s="4">
        <f t="shared" si="52"/>
        <v>0</v>
      </c>
      <c r="F78" s="4"/>
      <c r="G78" s="4"/>
      <c r="H78" s="4">
        <f t="shared" si="51"/>
        <v>0</v>
      </c>
      <c r="I78" s="4">
        <f t="shared" si="51"/>
        <v>0</v>
      </c>
      <c r="J78" s="4">
        <f t="shared" si="51"/>
        <v>0</v>
      </c>
      <c r="K78" s="4">
        <f t="shared" si="51"/>
        <v>0</v>
      </c>
      <c r="L78" s="4">
        <f t="shared" si="51"/>
        <v>0</v>
      </c>
      <c r="M78" s="4">
        <f t="shared" si="51"/>
        <v>0</v>
      </c>
      <c r="N78" s="4">
        <f t="shared" si="51"/>
        <v>0</v>
      </c>
      <c r="O78" s="4">
        <f t="shared" si="51"/>
        <v>0</v>
      </c>
      <c r="P78" s="4">
        <f t="shared" si="51"/>
        <v>0</v>
      </c>
      <c r="Q78" s="4">
        <f t="shared" si="51"/>
        <v>0</v>
      </c>
      <c r="R78" s="4">
        <f t="shared" si="51"/>
        <v>0</v>
      </c>
      <c r="S78" s="4">
        <f t="shared" si="51"/>
        <v>0</v>
      </c>
      <c r="T78" s="4">
        <f t="shared" si="51"/>
        <v>0</v>
      </c>
      <c r="U78" s="4">
        <f t="shared" si="51"/>
        <v>0</v>
      </c>
      <c r="V78" s="4">
        <f t="shared" si="51"/>
        <v>0</v>
      </c>
      <c r="W78" s="4">
        <f t="shared" si="51"/>
        <v>0</v>
      </c>
      <c r="X78" s="4">
        <f t="shared" si="51"/>
        <v>0</v>
      </c>
      <c r="Y78" s="4">
        <f t="shared" si="51"/>
        <v>0</v>
      </c>
      <c r="Z78" s="4">
        <f t="shared" si="51"/>
        <v>0</v>
      </c>
      <c r="AA78" s="4">
        <f t="shared" si="51"/>
        <v>0</v>
      </c>
      <c r="AB78" s="4">
        <f t="shared" si="51"/>
        <v>0</v>
      </c>
      <c r="AC78" s="4">
        <f t="shared" si="51"/>
        <v>0</v>
      </c>
      <c r="AD78" s="4">
        <f t="shared" si="51"/>
        <v>0</v>
      </c>
      <c r="AE78" s="4">
        <f t="shared" si="51"/>
        <v>0</v>
      </c>
      <c r="AF78" s="128"/>
    </row>
    <row r="79" spans="1:32" x14ac:dyDescent="0.3">
      <c r="A79" s="76" t="s">
        <v>13</v>
      </c>
      <c r="B79" s="4">
        <f t="shared" si="49"/>
        <v>155161.40000000002</v>
      </c>
      <c r="C79" s="4">
        <f t="shared" si="52"/>
        <v>19728.870000000003</v>
      </c>
      <c r="D79" s="4">
        <f t="shared" si="52"/>
        <v>19465.650000000001</v>
      </c>
      <c r="E79" s="4">
        <f t="shared" si="52"/>
        <v>16673.099999999999</v>
      </c>
      <c r="F79" s="4">
        <f>E79/B79%</f>
        <v>10.745649368979654</v>
      </c>
      <c r="G79" s="4">
        <f>E79/C79%</f>
        <v>84.511175754110582</v>
      </c>
      <c r="H79" s="4">
        <f t="shared" si="51"/>
        <v>8920.84</v>
      </c>
      <c r="I79" s="4">
        <f t="shared" si="51"/>
        <v>5324.72</v>
      </c>
      <c r="J79" s="4">
        <f t="shared" si="51"/>
        <v>10808.03</v>
      </c>
      <c r="K79" s="4">
        <f t="shared" si="51"/>
        <v>11348.380000000001</v>
      </c>
      <c r="L79" s="4">
        <f t="shared" si="51"/>
        <v>10732.24</v>
      </c>
      <c r="M79" s="4">
        <f t="shared" si="51"/>
        <v>0</v>
      </c>
      <c r="N79" s="4">
        <f t="shared" si="51"/>
        <v>18116.370000000003</v>
      </c>
      <c r="O79" s="4">
        <f t="shared" si="51"/>
        <v>0</v>
      </c>
      <c r="P79" s="4">
        <f t="shared" si="51"/>
        <v>15159.75</v>
      </c>
      <c r="Q79" s="4">
        <f t="shared" si="51"/>
        <v>0</v>
      </c>
      <c r="R79" s="4">
        <f t="shared" si="51"/>
        <v>20802.040000000005</v>
      </c>
      <c r="S79" s="4">
        <f t="shared" si="51"/>
        <v>0</v>
      </c>
      <c r="T79" s="4">
        <f t="shared" si="51"/>
        <v>12959.43</v>
      </c>
      <c r="U79" s="4">
        <f t="shared" si="51"/>
        <v>0</v>
      </c>
      <c r="V79" s="4">
        <f t="shared" si="51"/>
        <v>7441.15</v>
      </c>
      <c r="W79" s="4">
        <f t="shared" si="51"/>
        <v>0</v>
      </c>
      <c r="X79" s="4">
        <f t="shared" si="51"/>
        <v>6730.41</v>
      </c>
      <c r="Y79" s="4">
        <f t="shared" si="51"/>
        <v>0</v>
      </c>
      <c r="Z79" s="4">
        <f t="shared" si="51"/>
        <v>19070.55</v>
      </c>
      <c r="AA79" s="4">
        <f t="shared" si="51"/>
        <v>0</v>
      </c>
      <c r="AB79" s="4">
        <f t="shared" si="51"/>
        <v>10526.06</v>
      </c>
      <c r="AC79" s="4">
        <f t="shared" si="51"/>
        <v>0</v>
      </c>
      <c r="AD79" s="4">
        <f t="shared" si="51"/>
        <v>13894.529999999999</v>
      </c>
      <c r="AE79" s="4">
        <f t="shared" si="51"/>
        <v>0</v>
      </c>
      <c r="AF79" s="128"/>
    </row>
    <row r="80" spans="1:32" s="72" customFormat="1" ht="13.8" x14ac:dyDescent="0.25">
      <c r="A80" s="64" t="s">
        <v>178</v>
      </c>
      <c r="B80" s="66">
        <f t="shared" si="49"/>
        <v>0</v>
      </c>
      <c r="C80" s="65">
        <f t="shared" si="52"/>
        <v>0</v>
      </c>
      <c r="D80" s="65">
        <f t="shared" si="52"/>
        <v>0</v>
      </c>
      <c r="E80" s="65">
        <f t="shared" si="52"/>
        <v>0</v>
      </c>
      <c r="F80" s="66"/>
      <c r="G80" s="66"/>
      <c r="H80" s="65">
        <f t="shared" si="51"/>
        <v>0</v>
      </c>
      <c r="I80" s="65">
        <f t="shared" si="51"/>
        <v>0</v>
      </c>
      <c r="J80" s="65">
        <f t="shared" si="51"/>
        <v>0</v>
      </c>
      <c r="K80" s="65">
        <f t="shared" si="51"/>
        <v>0</v>
      </c>
      <c r="L80" s="65">
        <f t="shared" si="51"/>
        <v>0</v>
      </c>
      <c r="M80" s="65">
        <f t="shared" si="51"/>
        <v>0</v>
      </c>
      <c r="N80" s="65">
        <f t="shared" si="51"/>
        <v>0</v>
      </c>
      <c r="O80" s="65">
        <f t="shared" si="51"/>
        <v>0</v>
      </c>
      <c r="P80" s="65">
        <f t="shared" si="51"/>
        <v>0</v>
      </c>
      <c r="Q80" s="65">
        <f t="shared" si="51"/>
        <v>0</v>
      </c>
      <c r="R80" s="65">
        <f t="shared" si="51"/>
        <v>0</v>
      </c>
      <c r="S80" s="65">
        <f t="shared" si="51"/>
        <v>0</v>
      </c>
      <c r="T80" s="65">
        <f t="shared" si="51"/>
        <v>0</v>
      </c>
      <c r="U80" s="65">
        <f t="shared" si="51"/>
        <v>0</v>
      </c>
      <c r="V80" s="65">
        <f t="shared" si="51"/>
        <v>0</v>
      </c>
      <c r="W80" s="65">
        <f t="shared" si="51"/>
        <v>0</v>
      </c>
      <c r="X80" s="65">
        <f t="shared" si="51"/>
        <v>0</v>
      </c>
      <c r="Y80" s="65">
        <f t="shared" si="51"/>
        <v>0</v>
      </c>
      <c r="Z80" s="65">
        <f t="shared" si="51"/>
        <v>0</v>
      </c>
      <c r="AA80" s="65">
        <f t="shared" si="51"/>
        <v>0</v>
      </c>
      <c r="AB80" s="65">
        <f t="shared" si="51"/>
        <v>0</v>
      </c>
      <c r="AC80" s="65">
        <f t="shared" si="51"/>
        <v>0</v>
      </c>
      <c r="AD80" s="65">
        <f t="shared" si="51"/>
        <v>0</v>
      </c>
      <c r="AE80" s="65">
        <f t="shared" si="51"/>
        <v>0</v>
      </c>
      <c r="AF80" s="128"/>
    </row>
    <row r="81" spans="1:32" x14ac:dyDescent="0.3">
      <c r="A81" s="76" t="s">
        <v>139</v>
      </c>
      <c r="B81" s="4">
        <f t="shared" si="49"/>
        <v>0</v>
      </c>
      <c r="C81" s="4">
        <f t="shared" si="52"/>
        <v>0</v>
      </c>
      <c r="D81" s="4">
        <f t="shared" si="52"/>
        <v>0</v>
      </c>
      <c r="E81" s="4">
        <f t="shared" si="52"/>
        <v>0</v>
      </c>
      <c r="F81" s="4"/>
      <c r="G81" s="4"/>
      <c r="H81" s="4">
        <f t="shared" si="51"/>
        <v>0</v>
      </c>
      <c r="I81" s="4">
        <f t="shared" si="51"/>
        <v>0</v>
      </c>
      <c r="J81" s="4">
        <f t="shared" si="51"/>
        <v>0</v>
      </c>
      <c r="K81" s="4">
        <f t="shared" si="51"/>
        <v>0</v>
      </c>
      <c r="L81" s="4">
        <f t="shared" si="51"/>
        <v>0</v>
      </c>
      <c r="M81" s="4">
        <f t="shared" si="51"/>
        <v>0</v>
      </c>
      <c r="N81" s="4">
        <f t="shared" si="51"/>
        <v>0</v>
      </c>
      <c r="O81" s="4">
        <f t="shared" si="51"/>
        <v>0</v>
      </c>
      <c r="P81" s="4">
        <f t="shared" si="51"/>
        <v>0</v>
      </c>
      <c r="Q81" s="4">
        <f t="shared" si="51"/>
        <v>0</v>
      </c>
      <c r="R81" s="4">
        <f t="shared" si="51"/>
        <v>0</v>
      </c>
      <c r="S81" s="4">
        <f t="shared" si="51"/>
        <v>0</v>
      </c>
      <c r="T81" s="4">
        <f t="shared" si="51"/>
        <v>0</v>
      </c>
      <c r="U81" s="4">
        <f t="shared" si="51"/>
        <v>0</v>
      </c>
      <c r="V81" s="4">
        <f t="shared" si="51"/>
        <v>0</v>
      </c>
      <c r="W81" s="4">
        <f t="shared" si="51"/>
        <v>0</v>
      </c>
      <c r="X81" s="4">
        <f t="shared" si="51"/>
        <v>0</v>
      </c>
      <c r="Y81" s="4">
        <f t="shared" si="51"/>
        <v>0</v>
      </c>
      <c r="Z81" s="4">
        <f t="shared" si="51"/>
        <v>0</v>
      </c>
      <c r="AA81" s="4">
        <f t="shared" si="51"/>
        <v>0</v>
      </c>
      <c r="AB81" s="4">
        <f t="shared" si="51"/>
        <v>0</v>
      </c>
      <c r="AC81" s="4">
        <f t="shared" si="51"/>
        <v>0</v>
      </c>
      <c r="AD81" s="4">
        <f t="shared" si="51"/>
        <v>0</v>
      </c>
      <c r="AE81" s="4">
        <f t="shared" si="51"/>
        <v>0</v>
      </c>
      <c r="AF81" s="129"/>
    </row>
    <row r="82" spans="1:32" ht="67.2" customHeight="1" x14ac:dyDescent="0.3">
      <c r="A82" s="76" t="s">
        <v>158</v>
      </c>
      <c r="B82" s="4">
        <f t="shared" ref="B82:AE82" si="53">B86</f>
        <v>136403.69999999998</v>
      </c>
      <c r="C82" s="4">
        <f t="shared" si="53"/>
        <v>18864.400000000001</v>
      </c>
      <c r="D82" s="4">
        <f t="shared" si="53"/>
        <v>18864.400000000001</v>
      </c>
      <c r="E82" s="4">
        <f t="shared" si="53"/>
        <v>16071.85</v>
      </c>
      <c r="F82" s="4">
        <f>E82/B82%</f>
        <v>11.782561616730339</v>
      </c>
      <c r="G82" s="4">
        <f>E82/C82%</f>
        <v>85.196719747248792</v>
      </c>
      <c r="H82" s="4">
        <f t="shared" si="53"/>
        <v>8533.24</v>
      </c>
      <c r="I82" s="4">
        <f t="shared" si="53"/>
        <v>4956.42</v>
      </c>
      <c r="J82" s="4">
        <f t="shared" si="53"/>
        <v>10331.16</v>
      </c>
      <c r="K82" s="4">
        <f t="shared" si="53"/>
        <v>11115.43</v>
      </c>
      <c r="L82" s="4">
        <f t="shared" si="53"/>
        <v>10253.34</v>
      </c>
      <c r="M82" s="4">
        <f t="shared" si="53"/>
        <v>0</v>
      </c>
      <c r="N82" s="4">
        <f t="shared" si="53"/>
        <v>17637.13</v>
      </c>
      <c r="O82" s="4">
        <f t="shared" si="53"/>
        <v>0</v>
      </c>
      <c r="P82" s="4">
        <f t="shared" si="53"/>
        <v>14679.83</v>
      </c>
      <c r="Q82" s="4">
        <f t="shared" si="53"/>
        <v>0</v>
      </c>
      <c r="R82" s="4">
        <f t="shared" si="53"/>
        <v>20322.800000000003</v>
      </c>
      <c r="S82" s="4">
        <f t="shared" si="53"/>
        <v>0</v>
      </c>
      <c r="T82" s="4">
        <f t="shared" si="53"/>
        <v>12479.51</v>
      </c>
      <c r="U82" s="4">
        <f t="shared" si="53"/>
        <v>0</v>
      </c>
      <c r="V82" s="4">
        <f t="shared" si="53"/>
        <v>6960.73</v>
      </c>
      <c r="W82" s="4">
        <f t="shared" si="53"/>
        <v>0</v>
      </c>
      <c r="X82" s="4">
        <f t="shared" si="53"/>
        <v>6251.17</v>
      </c>
      <c r="Y82" s="4">
        <f t="shared" si="53"/>
        <v>0</v>
      </c>
      <c r="Z82" s="4">
        <f t="shared" si="53"/>
        <v>7911.53</v>
      </c>
      <c r="AA82" s="4">
        <f t="shared" si="53"/>
        <v>0</v>
      </c>
      <c r="AB82" s="4">
        <f t="shared" si="53"/>
        <v>7630.62</v>
      </c>
      <c r="AC82" s="4">
        <f t="shared" si="53"/>
        <v>0</v>
      </c>
      <c r="AD82" s="4">
        <f t="shared" si="53"/>
        <v>13412.64</v>
      </c>
      <c r="AE82" s="4">
        <f t="shared" si="53"/>
        <v>0</v>
      </c>
      <c r="AF82" s="145" t="s">
        <v>210</v>
      </c>
    </row>
    <row r="83" spans="1:32" x14ac:dyDescent="0.3">
      <c r="A83" s="60" t="s">
        <v>151</v>
      </c>
      <c r="B83" s="60"/>
      <c r="C83" s="60"/>
      <c r="D83" s="60"/>
      <c r="E83" s="60"/>
      <c r="F83" s="60"/>
      <c r="G83" s="60"/>
      <c r="H83" s="4"/>
      <c r="I83" s="25"/>
      <c r="J83" s="25"/>
      <c r="K83" s="25"/>
      <c r="L83" s="25"/>
      <c r="M83" s="25"/>
      <c r="N83" s="25"/>
      <c r="O83" s="25"/>
      <c r="P83" s="25"/>
      <c r="Q83" s="25"/>
      <c r="R83" s="25"/>
      <c r="S83" s="25"/>
      <c r="T83" s="25"/>
      <c r="U83" s="25"/>
      <c r="V83" s="25"/>
      <c r="W83" s="25"/>
      <c r="X83" s="25"/>
      <c r="Y83" s="25"/>
      <c r="Z83" s="25"/>
      <c r="AA83" s="25"/>
      <c r="AB83" s="25"/>
      <c r="AC83" s="25"/>
      <c r="AD83" s="25"/>
      <c r="AE83" s="25"/>
      <c r="AF83" s="146"/>
    </row>
    <row r="84" spans="1:32" x14ac:dyDescent="0.3">
      <c r="A84" s="76" t="s">
        <v>138</v>
      </c>
      <c r="B84" s="4">
        <f t="shared" ref="B84:B88" si="54">H84+J84+L84+N84+P84+R84+T84+V84+X84+Z84+AB84+AD84</f>
        <v>0</v>
      </c>
      <c r="C84" s="4">
        <f>C91+C98</f>
        <v>0</v>
      </c>
      <c r="D84" s="4">
        <f t="shared" ref="D84:E84" si="55">D91+D98</f>
        <v>0</v>
      </c>
      <c r="E84" s="4">
        <f t="shared" si="55"/>
        <v>0</v>
      </c>
      <c r="F84" s="4"/>
      <c r="G84" s="4"/>
      <c r="H84" s="4">
        <f>H91+H98</f>
        <v>0</v>
      </c>
      <c r="I84" s="4">
        <f t="shared" ref="I84:AE88" si="56">I91+I98</f>
        <v>0</v>
      </c>
      <c r="J84" s="4">
        <f t="shared" si="56"/>
        <v>0</v>
      </c>
      <c r="K84" s="4">
        <f t="shared" si="56"/>
        <v>0</v>
      </c>
      <c r="L84" s="4">
        <f t="shared" si="56"/>
        <v>0</v>
      </c>
      <c r="M84" s="4">
        <f t="shared" si="56"/>
        <v>0</v>
      </c>
      <c r="N84" s="4">
        <f t="shared" si="56"/>
        <v>0</v>
      </c>
      <c r="O84" s="4">
        <f t="shared" si="56"/>
        <v>0</v>
      </c>
      <c r="P84" s="4">
        <f t="shared" si="56"/>
        <v>0</v>
      </c>
      <c r="Q84" s="4">
        <f t="shared" si="56"/>
        <v>0</v>
      </c>
      <c r="R84" s="4">
        <f t="shared" si="56"/>
        <v>0</v>
      </c>
      <c r="S84" s="4">
        <f t="shared" si="56"/>
        <v>0</v>
      </c>
      <c r="T84" s="4">
        <f t="shared" si="56"/>
        <v>0</v>
      </c>
      <c r="U84" s="4">
        <f t="shared" si="56"/>
        <v>0</v>
      </c>
      <c r="V84" s="4">
        <f t="shared" si="56"/>
        <v>0</v>
      </c>
      <c r="W84" s="4">
        <f t="shared" si="56"/>
        <v>0</v>
      </c>
      <c r="X84" s="4">
        <f t="shared" si="56"/>
        <v>0</v>
      </c>
      <c r="Y84" s="4">
        <f t="shared" si="56"/>
        <v>0</v>
      </c>
      <c r="Z84" s="4">
        <f t="shared" si="56"/>
        <v>0</v>
      </c>
      <c r="AA84" s="4">
        <f t="shared" si="56"/>
        <v>0</v>
      </c>
      <c r="AB84" s="4">
        <f t="shared" si="56"/>
        <v>0</v>
      </c>
      <c r="AC84" s="4">
        <f t="shared" si="56"/>
        <v>0</v>
      </c>
      <c r="AD84" s="4">
        <f t="shared" si="56"/>
        <v>0</v>
      </c>
      <c r="AE84" s="4">
        <f t="shared" si="56"/>
        <v>0</v>
      </c>
      <c r="AF84" s="146"/>
    </row>
    <row r="85" spans="1:32" x14ac:dyDescent="0.3">
      <c r="A85" s="76" t="s">
        <v>19</v>
      </c>
      <c r="B85" s="4">
        <f t="shared" si="54"/>
        <v>0</v>
      </c>
      <c r="C85" s="4">
        <f t="shared" ref="C85:E88" si="57">C92+C99</f>
        <v>0</v>
      </c>
      <c r="D85" s="4">
        <f t="shared" si="57"/>
        <v>0</v>
      </c>
      <c r="E85" s="4">
        <f t="shared" si="57"/>
        <v>0</v>
      </c>
      <c r="F85" s="4"/>
      <c r="G85" s="4"/>
      <c r="H85" s="4">
        <f t="shared" ref="H85:W88" si="58">H92+H99</f>
        <v>0</v>
      </c>
      <c r="I85" s="4">
        <f t="shared" si="58"/>
        <v>0</v>
      </c>
      <c r="J85" s="4">
        <f t="shared" si="58"/>
        <v>0</v>
      </c>
      <c r="K85" s="4">
        <f t="shared" si="58"/>
        <v>0</v>
      </c>
      <c r="L85" s="4">
        <f t="shared" si="58"/>
        <v>0</v>
      </c>
      <c r="M85" s="4">
        <f t="shared" si="58"/>
        <v>0</v>
      </c>
      <c r="N85" s="4">
        <f t="shared" si="58"/>
        <v>0</v>
      </c>
      <c r="O85" s="4">
        <f t="shared" si="58"/>
        <v>0</v>
      </c>
      <c r="P85" s="4">
        <f t="shared" si="58"/>
        <v>0</v>
      </c>
      <c r="Q85" s="4">
        <f t="shared" si="58"/>
        <v>0</v>
      </c>
      <c r="R85" s="4">
        <f t="shared" si="58"/>
        <v>0</v>
      </c>
      <c r="S85" s="4">
        <f t="shared" si="58"/>
        <v>0</v>
      </c>
      <c r="T85" s="4">
        <f t="shared" si="58"/>
        <v>0</v>
      </c>
      <c r="U85" s="4">
        <f t="shared" si="58"/>
        <v>0</v>
      </c>
      <c r="V85" s="4">
        <f t="shared" si="58"/>
        <v>0</v>
      </c>
      <c r="W85" s="4">
        <f t="shared" si="58"/>
        <v>0</v>
      </c>
      <c r="X85" s="4">
        <f t="shared" si="56"/>
        <v>0</v>
      </c>
      <c r="Y85" s="4">
        <f t="shared" si="56"/>
        <v>0</v>
      </c>
      <c r="Z85" s="4">
        <f t="shared" si="56"/>
        <v>0</v>
      </c>
      <c r="AA85" s="4">
        <f t="shared" si="56"/>
        <v>0</v>
      </c>
      <c r="AB85" s="4">
        <f t="shared" si="56"/>
        <v>0</v>
      </c>
      <c r="AC85" s="4">
        <f t="shared" si="56"/>
        <v>0</v>
      </c>
      <c r="AD85" s="4">
        <f t="shared" si="56"/>
        <v>0</v>
      </c>
      <c r="AE85" s="4">
        <f t="shared" si="56"/>
        <v>0</v>
      </c>
      <c r="AF85" s="146"/>
    </row>
    <row r="86" spans="1:32" x14ac:dyDescent="0.3">
      <c r="A86" s="76" t="s">
        <v>13</v>
      </c>
      <c r="B86" s="4">
        <f t="shared" si="54"/>
        <v>136403.69999999998</v>
      </c>
      <c r="C86" s="4">
        <f t="shared" si="57"/>
        <v>18864.400000000001</v>
      </c>
      <c r="D86" s="4">
        <f t="shared" si="57"/>
        <v>18864.400000000001</v>
      </c>
      <c r="E86" s="4">
        <f t="shared" si="57"/>
        <v>16071.85</v>
      </c>
      <c r="F86" s="4">
        <f>E86/B86%</f>
        <v>11.782561616730339</v>
      </c>
      <c r="G86" s="4">
        <f>E86/C86%</f>
        <v>85.196719747248792</v>
      </c>
      <c r="H86" s="4">
        <f t="shared" si="58"/>
        <v>8533.24</v>
      </c>
      <c r="I86" s="4">
        <f t="shared" si="56"/>
        <v>4956.42</v>
      </c>
      <c r="J86" s="4">
        <f t="shared" si="56"/>
        <v>10331.16</v>
      </c>
      <c r="K86" s="4">
        <f t="shared" si="56"/>
        <v>11115.43</v>
      </c>
      <c r="L86" s="4">
        <f t="shared" si="56"/>
        <v>10253.34</v>
      </c>
      <c r="M86" s="4">
        <f t="shared" si="56"/>
        <v>0</v>
      </c>
      <c r="N86" s="4">
        <f t="shared" si="56"/>
        <v>17637.13</v>
      </c>
      <c r="O86" s="4">
        <f t="shared" si="56"/>
        <v>0</v>
      </c>
      <c r="P86" s="4">
        <f t="shared" si="56"/>
        <v>14679.83</v>
      </c>
      <c r="Q86" s="4">
        <f t="shared" si="56"/>
        <v>0</v>
      </c>
      <c r="R86" s="4">
        <f t="shared" si="56"/>
        <v>20322.800000000003</v>
      </c>
      <c r="S86" s="4">
        <f t="shared" si="56"/>
        <v>0</v>
      </c>
      <c r="T86" s="4">
        <f t="shared" si="56"/>
        <v>12479.51</v>
      </c>
      <c r="U86" s="4">
        <f t="shared" si="56"/>
        <v>0</v>
      </c>
      <c r="V86" s="4">
        <f t="shared" si="56"/>
        <v>6960.73</v>
      </c>
      <c r="W86" s="4">
        <f t="shared" si="56"/>
        <v>0</v>
      </c>
      <c r="X86" s="4">
        <f t="shared" si="56"/>
        <v>6251.17</v>
      </c>
      <c r="Y86" s="4">
        <f t="shared" si="56"/>
        <v>0</v>
      </c>
      <c r="Z86" s="4">
        <f t="shared" si="56"/>
        <v>7911.53</v>
      </c>
      <c r="AA86" s="4">
        <f t="shared" si="56"/>
        <v>0</v>
      </c>
      <c r="AB86" s="4">
        <f t="shared" si="56"/>
        <v>7630.62</v>
      </c>
      <c r="AC86" s="4">
        <f t="shared" si="56"/>
        <v>0</v>
      </c>
      <c r="AD86" s="4">
        <f t="shared" si="56"/>
        <v>13412.64</v>
      </c>
      <c r="AE86" s="4">
        <f t="shared" si="56"/>
        <v>0</v>
      </c>
      <c r="AF86" s="146"/>
    </row>
    <row r="87" spans="1:32" s="72" customFormat="1" ht="13.8" customHeight="1" x14ac:dyDescent="0.25">
      <c r="A87" s="64" t="s">
        <v>178</v>
      </c>
      <c r="B87" s="66">
        <f t="shared" si="54"/>
        <v>0</v>
      </c>
      <c r="C87" s="65">
        <f t="shared" si="57"/>
        <v>0</v>
      </c>
      <c r="D87" s="65">
        <f t="shared" si="57"/>
        <v>0</v>
      </c>
      <c r="E87" s="65">
        <f t="shared" si="57"/>
        <v>0</v>
      </c>
      <c r="F87" s="66"/>
      <c r="G87" s="66"/>
      <c r="H87" s="65">
        <f t="shared" si="58"/>
        <v>0</v>
      </c>
      <c r="I87" s="73">
        <f t="shared" si="56"/>
        <v>0</v>
      </c>
      <c r="J87" s="73">
        <f t="shared" si="56"/>
        <v>0</v>
      </c>
      <c r="K87" s="73">
        <f t="shared" si="56"/>
        <v>0</v>
      </c>
      <c r="L87" s="73">
        <f t="shared" si="56"/>
        <v>0</v>
      </c>
      <c r="M87" s="73">
        <f t="shared" si="56"/>
        <v>0</v>
      </c>
      <c r="N87" s="73">
        <f t="shared" si="56"/>
        <v>0</v>
      </c>
      <c r="O87" s="73">
        <f t="shared" si="56"/>
        <v>0</v>
      </c>
      <c r="P87" s="73">
        <f t="shared" si="56"/>
        <v>0</v>
      </c>
      <c r="Q87" s="73">
        <f t="shared" si="56"/>
        <v>0</v>
      </c>
      <c r="R87" s="73">
        <f t="shared" si="56"/>
        <v>0</v>
      </c>
      <c r="S87" s="73">
        <f t="shared" si="56"/>
        <v>0</v>
      </c>
      <c r="T87" s="73">
        <f t="shared" si="56"/>
        <v>0</v>
      </c>
      <c r="U87" s="73">
        <f t="shared" si="56"/>
        <v>0</v>
      </c>
      <c r="V87" s="73">
        <f t="shared" si="56"/>
        <v>0</v>
      </c>
      <c r="W87" s="73">
        <f t="shared" si="56"/>
        <v>0</v>
      </c>
      <c r="X87" s="73">
        <f t="shared" si="56"/>
        <v>0</v>
      </c>
      <c r="Y87" s="73">
        <f t="shared" si="56"/>
        <v>0</v>
      </c>
      <c r="Z87" s="73">
        <f t="shared" si="56"/>
        <v>0</v>
      </c>
      <c r="AA87" s="73">
        <f t="shared" si="56"/>
        <v>0</v>
      </c>
      <c r="AB87" s="73">
        <f t="shared" si="56"/>
        <v>0</v>
      </c>
      <c r="AC87" s="73">
        <f t="shared" si="56"/>
        <v>0</v>
      </c>
      <c r="AD87" s="73">
        <f t="shared" si="56"/>
        <v>0</v>
      </c>
      <c r="AE87" s="73">
        <f t="shared" si="56"/>
        <v>0</v>
      </c>
      <c r="AF87" s="146"/>
    </row>
    <row r="88" spans="1:32" x14ac:dyDescent="0.3">
      <c r="A88" s="76" t="s">
        <v>139</v>
      </c>
      <c r="B88" s="4">
        <f t="shared" si="54"/>
        <v>0</v>
      </c>
      <c r="C88" s="4">
        <f t="shared" si="57"/>
        <v>0</v>
      </c>
      <c r="D88" s="4">
        <f t="shared" si="57"/>
        <v>0</v>
      </c>
      <c r="E88" s="4">
        <f t="shared" si="57"/>
        <v>0</v>
      </c>
      <c r="F88" s="4"/>
      <c r="G88" s="4"/>
      <c r="H88" s="4">
        <f t="shared" si="58"/>
        <v>0</v>
      </c>
      <c r="I88" s="4">
        <f t="shared" si="56"/>
        <v>0</v>
      </c>
      <c r="J88" s="4">
        <f t="shared" si="56"/>
        <v>0</v>
      </c>
      <c r="K88" s="4">
        <f t="shared" si="56"/>
        <v>0</v>
      </c>
      <c r="L88" s="4">
        <f t="shared" si="56"/>
        <v>0</v>
      </c>
      <c r="M88" s="4">
        <f t="shared" si="56"/>
        <v>0</v>
      </c>
      <c r="N88" s="4">
        <f t="shared" si="56"/>
        <v>0</v>
      </c>
      <c r="O88" s="4">
        <f t="shared" si="56"/>
        <v>0</v>
      </c>
      <c r="P88" s="4">
        <f t="shared" si="56"/>
        <v>0</v>
      </c>
      <c r="Q88" s="4">
        <f t="shared" si="56"/>
        <v>0</v>
      </c>
      <c r="R88" s="4">
        <f t="shared" si="56"/>
        <v>0</v>
      </c>
      <c r="S88" s="4">
        <f t="shared" si="56"/>
        <v>0</v>
      </c>
      <c r="T88" s="4">
        <f t="shared" si="56"/>
        <v>0</v>
      </c>
      <c r="U88" s="4">
        <f t="shared" si="56"/>
        <v>0</v>
      </c>
      <c r="V88" s="4">
        <f t="shared" si="56"/>
        <v>0</v>
      </c>
      <c r="W88" s="4">
        <f t="shared" si="56"/>
        <v>0</v>
      </c>
      <c r="X88" s="4">
        <f t="shared" si="56"/>
        <v>0</v>
      </c>
      <c r="Y88" s="4">
        <f t="shared" si="56"/>
        <v>0</v>
      </c>
      <c r="Z88" s="4">
        <f t="shared" si="56"/>
        <v>0</v>
      </c>
      <c r="AA88" s="4">
        <f t="shared" si="56"/>
        <v>0</v>
      </c>
      <c r="AB88" s="4">
        <f t="shared" si="56"/>
        <v>0</v>
      </c>
      <c r="AC88" s="4">
        <f t="shared" si="56"/>
        <v>0</v>
      </c>
      <c r="AD88" s="4">
        <f t="shared" si="56"/>
        <v>0</v>
      </c>
      <c r="AE88" s="4">
        <f t="shared" si="56"/>
        <v>0</v>
      </c>
      <c r="AF88" s="146"/>
    </row>
    <row r="89" spans="1:32" ht="115.8" customHeight="1" x14ac:dyDescent="0.3">
      <c r="A89" s="76" t="s">
        <v>159</v>
      </c>
      <c r="B89" s="4">
        <f t="shared" ref="B89:AE89" si="59">B91+B92+B93+B95</f>
        <v>115766.59999999999</v>
      </c>
      <c r="C89" s="4">
        <f t="shared" si="59"/>
        <v>18626.400000000001</v>
      </c>
      <c r="D89" s="4">
        <f t="shared" si="59"/>
        <v>18626.400000000001</v>
      </c>
      <c r="E89" s="4">
        <f t="shared" si="59"/>
        <v>15833.85</v>
      </c>
      <c r="F89" s="4">
        <f>E89/B89%</f>
        <v>13.67739054269539</v>
      </c>
      <c r="G89" s="4">
        <f>E89/C89%</f>
        <v>85.007569900785981</v>
      </c>
      <c r="H89" s="4">
        <f t="shared" si="59"/>
        <v>8414.24</v>
      </c>
      <c r="I89" s="4">
        <f t="shared" si="59"/>
        <v>4837.42</v>
      </c>
      <c r="J89" s="4">
        <f t="shared" si="59"/>
        <v>10212.16</v>
      </c>
      <c r="K89" s="4">
        <f t="shared" si="59"/>
        <v>10996.43</v>
      </c>
      <c r="L89" s="4">
        <f t="shared" si="59"/>
        <v>10134.34</v>
      </c>
      <c r="M89" s="4">
        <f t="shared" si="59"/>
        <v>0</v>
      </c>
      <c r="N89" s="4">
        <f t="shared" si="59"/>
        <v>17518.13</v>
      </c>
      <c r="O89" s="4">
        <f t="shared" si="59"/>
        <v>0</v>
      </c>
      <c r="P89" s="4">
        <f t="shared" si="59"/>
        <v>14560.83</v>
      </c>
      <c r="Q89" s="4">
        <f t="shared" si="59"/>
        <v>0</v>
      </c>
      <c r="R89" s="4">
        <f t="shared" si="59"/>
        <v>9945.6</v>
      </c>
      <c r="S89" s="4">
        <f t="shared" si="59"/>
        <v>0</v>
      </c>
      <c r="T89" s="4">
        <f t="shared" si="59"/>
        <v>11546.43</v>
      </c>
      <c r="U89" s="4">
        <f t="shared" si="59"/>
        <v>0</v>
      </c>
      <c r="V89" s="4">
        <f t="shared" si="59"/>
        <v>6027.65</v>
      </c>
      <c r="W89" s="4">
        <f t="shared" si="59"/>
        <v>0</v>
      </c>
      <c r="X89" s="4">
        <f t="shared" si="59"/>
        <v>5318.09</v>
      </c>
      <c r="Y89" s="4">
        <f t="shared" si="59"/>
        <v>0</v>
      </c>
      <c r="Z89" s="4">
        <f t="shared" si="59"/>
        <v>6978.45</v>
      </c>
      <c r="AA89" s="4">
        <f t="shared" si="59"/>
        <v>0</v>
      </c>
      <c r="AB89" s="4">
        <f t="shared" si="59"/>
        <v>6697.54</v>
      </c>
      <c r="AC89" s="4">
        <f t="shared" si="59"/>
        <v>0</v>
      </c>
      <c r="AD89" s="4">
        <f t="shared" si="59"/>
        <v>8413.14</v>
      </c>
      <c r="AE89" s="4">
        <f t="shared" si="59"/>
        <v>0</v>
      </c>
      <c r="AF89" s="146"/>
    </row>
    <row r="90" spans="1:32" x14ac:dyDescent="0.3">
      <c r="A90" s="60" t="s">
        <v>151</v>
      </c>
      <c r="B90" s="60"/>
      <c r="C90" s="60"/>
      <c r="D90" s="60"/>
      <c r="E90" s="60"/>
      <c r="F90" s="60"/>
      <c r="G90" s="60"/>
      <c r="H90" s="4"/>
      <c r="I90" s="25"/>
      <c r="J90" s="25"/>
      <c r="K90" s="25"/>
      <c r="L90" s="25"/>
      <c r="M90" s="25"/>
      <c r="N90" s="25"/>
      <c r="O90" s="25"/>
      <c r="P90" s="25"/>
      <c r="Q90" s="25"/>
      <c r="R90" s="25"/>
      <c r="S90" s="25"/>
      <c r="T90" s="25"/>
      <c r="U90" s="25"/>
      <c r="V90" s="25"/>
      <c r="W90" s="25"/>
      <c r="X90" s="25"/>
      <c r="Y90" s="25"/>
      <c r="Z90" s="25"/>
      <c r="AA90" s="25"/>
      <c r="AB90" s="25"/>
      <c r="AC90" s="25"/>
      <c r="AD90" s="25"/>
      <c r="AE90" s="25"/>
      <c r="AF90" s="146"/>
    </row>
    <row r="91" spans="1:32" ht="31.2" customHeight="1" x14ac:dyDescent="0.3">
      <c r="A91" s="76" t="s">
        <v>138</v>
      </c>
      <c r="B91" s="4">
        <f t="shared" ref="B91:B95" si="60">H91+J91+L91+N91+P91+R91+T91+V91+X91+Z91+AB91+AD91</f>
        <v>0</v>
      </c>
      <c r="C91" s="4">
        <f t="shared" ref="C91" si="61">H91</f>
        <v>0</v>
      </c>
      <c r="D91" s="4">
        <f>C91</f>
        <v>0</v>
      </c>
      <c r="E91" s="4">
        <f>I91+K91+M91+O91+Q91+S91+U91+W91+Y91+AA91+AC91+AE91</f>
        <v>0</v>
      </c>
      <c r="F91" s="4"/>
      <c r="G91" s="4"/>
      <c r="H91" s="4"/>
      <c r="I91" s="25"/>
      <c r="J91" s="25"/>
      <c r="K91" s="25"/>
      <c r="L91" s="25"/>
      <c r="M91" s="25"/>
      <c r="N91" s="25"/>
      <c r="O91" s="25"/>
      <c r="P91" s="25"/>
      <c r="Q91" s="25"/>
      <c r="R91" s="25"/>
      <c r="S91" s="25"/>
      <c r="T91" s="25"/>
      <c r="U91" s="25"/>
      <c r="V91" s="25"/>
      <c r="W91" s="25"/>
      <c r="X91" s="25"/>
      <c r="Y91" s="25"/>
      <c r="Z91" s="25"/>
      <c r="AA91" s="25"/>
      <c r="AB91" s="25"/>
      <c r="AC91" s="25"/>
      <c r="AD91" s="25"/>
      <c r="AE91" s="25"/>
      <c r="AF91" s="146"/>
    </row>
    <row r="92" spans="1:32" ht="79.2" customHeight="1" x14ac:dyDescent="0.3">
      <c r="A92" s="76" t="s">
        <v>19</v>
      </c>
      <c r="B92" s="4">
        <f t="shared" si="60"/>
        <v>0</v>
      </c>
      <c r="C92" s="4">
        <f t="shared" ref="C92:C95" si="62">H92+J92</f>
        <v>0</v>
      </c>
      <c r="D92" s="4">
        <f t="shared" ref="D92:D95" si="63">C92</f>
        <v>0</v>
      </c>
      <c r="E92" s="4">
        <f t="shared" ref="E92:E95" si="64">I92+K92+M92+O92+Q92+S92+U92+W92+Y92+AA92+AC92+AE92</f>
        <v>0</v>
      </c>
      <c r="F92" s="4"/>
      <c r="G92" s="4"/>
      <c r="H92" s="4"/>
      <c r="I92" s="25"/>
      <c r="J92" s="25"/>
      <c r="K92" s="25"/>
      <c r="L92" s="25"/>
      <c r="M92" s="25"/>
      <c r="N92" s="25"/>
      <c r="O92" s="25"/>
      <c r="P92" s="25"/>
      <c r="Q92" s="25"/>
      <c r="R92" s="25"/>
      <c r="S92" s="25"/>
      <c r="T92" s="25"/>
      <c r="U92" s="25"/>
      <c r="V92" s="25"/>
      <c r="W92" s="25"/>
      <c r="X92" s="25"/>
      <c r="Y92" s="25"/>
      <c r="Z92" s="25"/>
      <c r="AA92" s="25"/>
      <c r="AB92" s="25"/>
      <c r="AC92" s="25"/>
      <c r="AD92" s="25"/>
      <c r="AE92" s="25"/>
      <c r="AF92" s="146"/>
    </row>
    <row r="93" spans="1:32" ht="68.400000000000006" customHeight="1" x14ac:dyDescent="0.3">
      <c r="A93" s="76" t="s">
        <v>13</v>
      </c>
      <c r="B93" s="4">
        <f t="shared" si="60"/>
        <v>115766.59999999999</v>
      </c>
      <c r="C93" s="4">
        <f t="shared" si="62"/>
        <v>18626.400000000001</v>
      </c>
      <c r="D93" s="4">
        <f t="shared" si="63"/>
        <v>18626.400000000001</v>
      </c>
      <c r="E93" s="4">
        <f t="shared" si="64"/>
        <v>15833.85</v>
      </c>
      <c r="F93" s="4">
        <f>E93/B93%</f>
        <v>13.67739054269539</v>
      </c>
      <c r="G93" s="4">
        <f>E93/C93%</f>
        <v>85.007569900785981</v>
      </c>
      <c r="H93" s="4">
        <v>8414.24</v>
      </c>
      <c r="I93" s="4">
        <v>4837.42</v>
      </c>
      <c r="J93" s="4">
        <v>10212.16</v>
      </c>
      <c r="K93" s="4">
        <v>10996.43</v>
      </c>
      <c r="L93" s="4">
        <v>10134.34</v>
      </c>
      <c r="M93" s="4"/>
      <c r="N93" s="4">
        <v>17518.13</v>
      </c>
      <c r="O93" s="4"/>
      <c r="P93" s="4">
        <v>14560.83</v>
      </c>
      <c r="Q93" s="4"/>
      <c r="R93" s="4">
        <v>9945.6</v>
      </c>
      <c r="S93" s="4"/>
      <c r="T93" s="4">
        <v>11546.43</v>
      </c>
      <c r="U93" s="4"/>
      <c r="V93" s="4">
        <v>6027.65</v>
      </c>
      <c r="W93" s="4"/>
      <c r="X93" s="4">
        <v>5318.09</v>
      </c>
      <c r="Y93" s="4"/>
      <c r="Z93" s="4">
        <v>6978.45</v>
      </c>
      <c r="AA93" s="4"/>
      <c r="AB93" s="4">
        <v>6697.54</v>
      </c>
      <c r="AC93" s="4"/>
      <c r="AD93" s="4">
        <v>8413.14</v>
      </c>
      <c r="AE93" s="4"/>
      <c r="AF93" s="146"/>
    </row>
    <row r="94" spans="1:32" s="72" customFormat="1" ht="33" customHeight="1" x14ac:dyDescent="0.25">
      <c r="A94" s="64" t="s">
        <v>178</v>
      </c>
      <c r="B94" s="66">
        <f t="shared" si="60"/>
        <v>0</v>
      </c>
      <c r="C94" s="66">
        <f t="shared" si="62"/>
        <v>0</v>
      </c>
      <c r="D94" s="66">
        <f t="shared" si="63"/>
        <v>0</v>
      </c>
      <c r="E94" s="66">
        <f t="shared" si="64"/>
        <v>0</v>
      </c>
      <c r="F94" s="66"/>
      <c r="G94" s="66"/>
      <c r="H94" s="65"/>
      <c r="I94" s="73"/>
      <c r="J94" s="73"/>
      <c r="K94" s="73"/>
      <c r="L94" s="73"/>
      <c r="M94" s="73"/>
      <c r="N94" s="73"/>
      <c r="O94" s="73"/>
      <c r="P94" s="73"/>
      <c r="Q94" s="73"/>
      <c r="R94" s="73"/>
      <c r="S94" s="73"/>
      <c r="T94" s="73"/>
      <c r="U94" s="73"/>
      <c r="V94" s="73"/>
      <c r="W94" s="73"/>
      <c r="X94" s="73"/>
      <c r="Y94" s="73"/>
      <c r="Z94" s="73"/>
      <c r="AA94" s="73"/>
      <c r="AB94" s="73"/>
      <c r="AC94" s="73"/>
      <c r="AD94" s="73"/>
      <c r="AE94" s="73"/>
      <c r="AF94" s="146"/>
    </row>
    <row r="95" spans="1:32" ht="72.599999999999994" customHeight="1" x14ac:dyDescent="0.3">
      <c r="A95" s="76" t="s">
        <v>139</v>
      </c>
      <c r="B95" s="4">
        <f t="shared" si="60"/>
        <v>0</v>
      </c>
      <c r="C95" s="4">
        <f t="shared" si="62"/>
        <v>0</v>
      </c>
      <c r="D95" s="4">
        <f t="shared" si="63"/>
        <v>0</v>
      </c>
      <c r="E95" s="4">
        <f t="shared" si="64"/>
        <v>0</v>
      </c>
      <c r="F95" s="4"/>
      <c r="G95" s="4"/>
      <c r="H95" s="4"/>
      <c r="I95" s="25"/>
      <c r="J95" s="25"/>
      <c r="K95" s="25"/>
      <c r="L95" s="25"/>
      <c r="M95" s="25"/>
      <c r="N95" s="25"/>
      <c r="O95" s="25"/>
      <c r="P95" s="25"/>
      <c r="Q95" s="25"/>
      <c r="R95" s="25"/>
      <c r="S95" s="25"/>
      <c r="T95" s="25"/>
      <c r="U95" s="25"/>
      <c r="V95" s="25"/>
      <c r="W95" s="25"/>
      <c r="X95" s="25"/>
      <c r="Y95" s="25"/>
      <c r="Z95" s="25"/>
      <c r="AA95" s="25"/>
      <c r="AB95" s="25"/>
      <c r="AC95" s="25"/>
      <c r="AD95" s="25"/>
      <c r="AE95" s="25"/>
      <c r="AF95" s="147"/>
    </row>
    <row r="96" spans="1:32" ht="100.8" x14ac:dyDescent="0.3">
      <c r="A96" s="76" t="s">
        <v>160</v>
      </c>
      <c r="B96" s="4">
        <f t="shared" ref="B96:AE96" si="65">B98+B99+B100+B102</f>
        <v>20637.099999999999</v>
      </c>
      <c r="C96" s="4">
        <f t="shared" si="65"/>
        <v>238</v>
      </c>
      <c r="D96" s="4">
        <f t="shared" si="65"/>
        <v>238</v>
      </c>
      <c r="E96" s="4">
        <f t="shared" si="65"/>
        <v>238</v>
      </c>
      <c r="F96" s="4">
        <f>E96/B96%</f>
        <v>1.1532628130890485</v>
      </c>
      <c r="G96" s="4">
        <f>E96/C96%</f>
        <v>100</v>
      </c>
      <c r="H96" s="4">
        <f t="shared" si="65"/>
        <v>119</v>
      </c>
      <c r="I96" s="4">
        <f t="shared" si="65"/>
        <v>119</v>
      </c>
      <c r="J96" s="4">
        <f t="shared" si="65"/>
        <v>119</v>
      </c>
      <c r="K96" s="4">
        <f t="shared" si="65"/>
        <v>119</v>
      </c>
      <c r="L96" s="4">
        <f t="shared" si="65"/>
        <v>119</v>
      </c>
      <c r="M96" s="4">
        <f t="shared" si="65"/>
        <v>0</v>
      </c>
      <c r="N96" s="4">
        <f t="shared" si="65"/>
        <v>119</v>
      </c>
      <c r="O96" s="4">
        <f t="shared" si="65"/>
        <v>0</v>
      </c>
      <c r="P96" s="4">
        <f t="shared" si="65"/>
        <v>119</v>
      </c>
      <c r="Q96" s="4">
        <f t="shared" si="65"/>
        <v>0</v>
      </c>
      <c r="R96" s="4">
        <f t="shared" si="65"/>
        <v>10377.200000000001</v>
      </c>
      <c r="S96" s="4">
        <f t="shared" si="65"/>
        <v>0</v>
      </c>
      <c r="T96" s="4">
        <f t="shared" si="65"/>
        <v>933.08</v>
      </c>
      <c r="U96" s="4">
        <f t="shared" si="65"/>
        <v>0</v>
      </c>
      <c r="V96" s="4">
        <f t="shared" si="65"/>
        <v>933.08</v>
      </c>
      <c r="W96" s="4">
        <f t="shared" si="65"/>
        <v>0</v>
      </c>
      <c r="X96" s="4">
        <f t="shared" si="65"/>
        <v>933.08</v>
      </c>
      <c r="Y96" s="4">
        <f t="shared" si="65"/>
        <v>0</v>
      </c>
      <c r="Z96" s="4">
        <f t="shared" si="65"/>
        <v>933.08</v>
      </c>
      <c r="AA96" s="4">
        <f t="shared" si="65"/>
        <v>0</v>
      </c>
      <c r="AB96" s="4">
        <f t="shared" si="65"/>
        <v>933.08</v>
      </c>
      <c r="AC96" s="4">
        <f t="shared" si="65"/>
        <v>0</v>
      </c>
      <c r="AD96" s="4">
        <f t="shared" si="65"/>
        <v>4999.5</v>
      </c>
      <c r="AE96" s="4">
        <f t="shared" si="65"/>
        <v>0</v>
      </c>
      <c r="AF96" s="127"/>
    </row>
    <row r="97" spans="1:32" x14ac:dyDescent="0.3">
      <c r="A97" s="60" t="s">
        <v>151</v>
      </c>
      <c r="B97" s="60"/>
      <c r="C97" s="60"/>
      <c r="D97" s="60"/>
      <c r="E97" s="60"/>
      <c r="F97" s="60"/>
      <c r="G97" s="60"/>
      <c r="H97" s="4"/>
      <c r="I97" s="25"/>
      <c r="J97" s="25"/>
      <c r="K97" s="25"/>
      <c r="L97" s="25"/>
      <c r="M97" s="25"/>
      <c r="N97" s="25"/>
      <c r="O97" s="25"/>
      <c r="P97" s="25"/>
      <c r="Q97" s="25"/>
      <c r="R97" s="25"/>
      <c r="S97" s="25"/>
      <c r="T97" s="25"/>
      <c r="U97" s="25"/>
      <c r="V97" s="25"/>
      <c r="W97" s="25"/>
      <c r="X97" s="25"/>
      <c r="Y97" s="25"/>
      <c r="Z97" s="25"/>
      <c r="AA97" s="25"/>
      <c r="AB97" s="25"/>
      <c r="AC97" s="25"/>
      <c r="AD97" s="25"/>
      <c r="AE97" s="25"/>
      <c r="AF97" s="128"/>
    </row>
    <row r="98" spans="1:32" x14ac:dyDescent="0.3">
      <c r="A98" s="76" t="s">
        <v>138</v>
      </c>
      <c r="B98" s="4">
        <f t="shared" ref="B98:B102" si="66">H98+J98+L98+N98+P98+R98+T98+V98+X98+Z98+AB98+AD98</f>
        <v>0</v>
      </c>
      <c r="C98" s="4">
        <f t="shared" ref="C98:C102" si="67">H98+J98</f>
        <v>0</v>
      </c>
      <c r="D98" s="4">
        <f t="shared" ref="D98:D102" si="68">C98</f>
        <v>0</v>
      </c>
      <c r="E98" s="4">
        <f>I98+K98+M98+O98+Q98+S98+U98+W98+Y98+AA98+AC98+AE98</f>
        <v>0</v>
      </c>
      <c r="F98" s="4"/>
      <c r="G98" s="4"/>
      <c r="H98" s="4"/>
      <c r="I98" s="25"/>
      <c r="J98" s="25"/>
      <c r="K98" s="25"/>
      <c r="L98" s="25"/>
      <c r="M98" s="25"/>
      <c r="N98" s="25"/>
      <c r="O98" s="25"/>
      <c r="P98" s="25"/>
      <c r="Q98" s="25"/>
      <c r="R98" s="25"/>
      <c r="S98" s="25"/>
      <c r="T98" s="25"/>
      <c r="U98" s="25"/>
      <c r="V98" s="25"/>
      <c r="W98" s="25"/>
      <c r="X98" s="25"/>
      <c r="Y98" s="25"/>
      <c r="Z98" s="25"/>
      <c r="AA98" s="25"/>
      <c r="AB98" s="25"/>
      <c r="AC98" s="25"/>
      <c r="AD98" s="25"/>
      <c r="AE98" s="25"/>
      <c r="AF98" s="128"/>
    </row>
    <row r="99" spans="1:32" x14ac:dyDescent="0.3">
      <c r="A99" s="76" t="s">
        <v>19</v>
      </c>
      <c r="B99" s="4">
        <f t="shared" si="66"/>
        <v>0</v>
      </c>
      <c r="C99" s="4">
        <f t="shared" si="67"/>
        <v>0</v>
      </c>
      <c r="D99" s="4">
        <f t="shared" si="68"/>
        <v>0</v>
      </c>
      <c r="E99" s="4">
        <f t="shared" ref="E99:E102" si="69">I99+K99+M99+O99+Q99+S99+U99+W99+Y99+AA99+AC99+AE99</f>
        <v>0</v>
      </c>
      <c r="F99" s="4"/>
      <c r="G99" s="4"/>
      <c r="H99" s="4"/>
      <c r="I99" s="25"/>
      <c r="J99" s="25"/>
      <c r="K99" s="25"/>
      <c r="L99" s="25"/>
      <c r="M99" s="25"/>
      <c r="N99" s="25"/>
      <c r="O99" s="25"/>
      <c r="P99" s="25"/>
      <c r="Q99" s="25"/>
      <c r="R99" s="25"/>
      <c r="S99" s="25"/>
      <c r="T99" s="25"/>
      <c r="U99" s="25"/>
      <c r="V99" s="25"/>
      <c r="W99" s="25"/>
      <c r="X99" s="25"/>
      <c r="Y99" s="25"/>
      <c r="Z99" s="25"/>
      <c r="AA99" s="25"/>
      <c r="AB99" s="25"/>
      <c r="AC99" s="25"/>
      <c r="AD99" s="25"/>
      <c r="AE99" s="25"/>
      <c r="AF99" s="128"/>
    </row>
    <row r="100" spans="1:32" x14ac:dyDescent="0.3">
      <c r="A100" s="76" t="s">
        <v>13</v>
      </c>
      <c r="B100" s="4">
        <f t="shared" si="66"/>
        <v>20637.099999999999</v>
      </c>
      <c r="C100" s="4">
        <f t="shared" si="67"/>
        <v>238</v>
      </c>
      <c r="D100" s="4">
        <f t="shared" si="68"/>
        <v>238</v>
      </c>
      <c r="E100" s="4">
        <f t="shared" si="69"/>
        <v>238</v>
      </c>
      <c r="F100" s="4">
        <f>E100/B100%</f>
        <v>1.1532628130890485</v>
      </c>
      <c r="G100" s="4">
        <f>E100/C100%</f>
        <v>100</v>
      </c>
      <c r="H100" s="4">
        <v>119</v>
      </c>
      <c r="I100" s="4">
        <v>119</v>
      </c>
      <c r="J100" s="4">
        <v>119</v>
      </c>
      <c r="K100" s="4">
        <v>119</v>
      </c>
      <c r="L100" s="4">
        <v>119</v>
      </c>
      <c r="M100" s="4"/>
      <c r="N100" s="4">
        <v>119</v>
      </c>
      <c r="O100" s="4"/>
      <c r="P100" s="4">
        <v>119</v>
      </c>
      <c r="Q100" s="4"/>
      <c r="R100" s="4">
        <v>10377.200000000001</v>
      </c>
      <c r="S100" s="4"/>
      <c r="T100" s="4">
        <v>933.08</v>
      </c>
      <c r="U100" s="4"/>
      <c r="V100" s="4">
        <v>933.08</v>
      </c>
      <c r="W100" s="4"/>
      <c r="X100" s="4">
        <v>933.08</v>
      </c>
      <c r="Y100" s="4"/>
      <c r="Z100" s="4">
        <v>933.08</v>
      </c>
      <c r="AA100" s="4"/>
      <c r="AB100" s="4">
        <v>933.08</v>
      </c>
      <c r="AC100" s="4"/>
      <c r="AD100" s="4">
        <v>4999.5</v>
      </c>
      <c r="AE100" s="4"/>
      <c r="AF100" s="128"/>
    </row>
    <row r="101" spans="1:32" s="72" customFormat="1" ht="13.8" x14ac:dyDescent="0.25">
      <c r="A101" s="64" t="s">
        <v>178</v>
      </c>
      <c r="B101" s="66">
        <f t="shared" si="66"/>
        <v>0</v>
      </c>
      <c r="C101" s="66">
        <f t="shared" si="67"/>
        <v>0</v>
      </c>
      <c r="D101" s="66">
        <f t="shared" si="68"/>
        <v>0</v>
      </c>
      <c r="E101" s="66">
        <f t="shared" si="69"/>
        <v>0</v>
      </c>
      <c r="F101" s="66"/>
      <c r="G101" s="66"/>
      <c r="H101" s="6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128"/>
    </row>
    <row r="102" spans="1:32" x14ac:dyDescent="0.3">
      <c r="A102" s="76" t="s">
        <v>139</v>
      </c>
      <c r="B102" s="4">
        <f t="shared" si="66"/>
        <v>0</v>
      </c>
      <c r="C102" s="4">
        <f t="shared" si="67"/>
        <v>0</v>
      </c>
      <c r="D102" s="4">
        <f t="shared" si="68"/>
        <v>0</v>
      </c>
      <c r="E102" s="4">
        <f t="shared" si="69"/>
        <v>0</v>
      </c>
      <c r="F102" s="4"/>
      <c r="G102" s="4"/>
      <c r="H102" s="4"/>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129"/>
    </row>
    <row r="103" spans="1:32" s="48" customFormat="1" ht="91.2" customHeight="1" x14ac:dyDescent="0.3">
      <c r="A103" s="76" t="s">
        <v>161</v>
      </c>
      <c r="B103" s="4">
        <f t="shared" ref="B103:AE103" si="70">B105+B106+B107+B109</f>
        <v>5662.4</v>
      </c>
      <c r="C103" s="4">
        <f t="shared" si="70"/>
        <v>864.47</v>
      </c>
      <c r="D103" s="4">
        <f t="shared" si="70"/>
        <v>601.25</v>
      </c>
      <c r="E103" s="4">
        <f t="shared" si="70"/>
        <v>601.25</v>
      </c>
      <c r="F103" s="4"/>
      <c r="G103" s="4"/>
      <c r="H103" s="4">
        <f t="shared" si="70"/>
        <v>387.6</v>
      </c>
      <c r="I103" s="4">
        <f t="shared" si="70"/>
        <v>368.3</v>
      </c>
      <c r="J103" s="4">
        <f t="shared" si="70"/>
        <v>476.87</v>
      </c>
      <c r="K103" s="4">
        <f t="shared" si="70"/>
        <v>232.95</v>
      </c>
      <c r="L103" s="4">
        <f t="shared" si="70"/>
        <v>478.9</v>
      </c>
      <c r="M103" s="4">
        <f t="shared" si="70"/>
        <v>0</v>
      </c>
      <c r="N103" s="4">
        <f t="shared" si="70"/>
        <v>479.24</v>
      </c>
      <c r="O103" s="4">
        <f t="shared" si="70"/>
        <v>0</v>
      </c>
      <c r="P103" s="4">
        <f t="shared" si="70"/>
        <v>479.92</v>
      </c>
      <c r="Q103" s="4">
        <f t="shared" si="70"/>
        <v>0</v>
      </c>
      <c r="R103" s="4">
        <f t="shared" si="70"/>
        <v>479.24</v>
      </c>
      <c r="S103" s="4">
        <f t="shared" si="70"/>
        <v>0</v>
      </c>
      <c r="T103" s="4">
        <f t="shared" si="70"/>
        <v>479.92</v>
      </c>
      <c r="U103" s="4">
        <f t="shared" si="70"/>
        <v>0</v>
      </c>
      <c r="V103" s="4">
        <f t="shared" si="70"/>
        <v>480.42</v>
      </c>
      <c r="W103" s="4">
        <f t="shared" si="70"/>
        <v>0</v>
      </c>
      <c r="X103" s="4">
        <f t="shared" si="70"/>
        <v>479.24</v>
      </c>
      <c r="Y103" s="4">
        <f t="shared" si="70"/>
        <v>0</v>
      </c>
      <c r="Z103" s="4">
        <f t="shared" si="70"/>
        <v>479.92</v>
      </c>
      <c r="AA103" s="4">
        <f t="shared" si="70"/>
        <v>0</v>
      </c>
      <c r="AB103" s="4">
        <f t="shared" si="70"/>
        <v>479.24</v>
      </c>
      <c r="AC103" s="4">
        <f t="shared" si="70"/>
        <v>0</v>
      </c>
      <c r="AD103" s="4">
        <f t="shared" si="70"/>
        <v>481.89</v>
      </c>
      <c r="AE103" s="4">
        <f t="shared" si="70"/>
        <v>0</v>
      </c>
      <c r="AF103" s="130" t="s">
        <v>209</v>
      </c>
    </row>
    <row r="104" spans="1:32" s="48" customFormat="1" ht="22.8" customHeight="1" x14ac:dyDescent="0.3">
      <c r="A104" s="60" t="s">
        <v>151</v>
      </c>
      <c r="B104" s="60"/>
      <c r="C104" s="60"/>
      <c r="D104" s="60"/>
      <c r="E104" s="60"/>
      <c r="F104" s="60"/>
      <c r="G104" s="60"/>
      <c r="H104" s="4"/>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131"/>
    </row>
    <row r="105" spans="1:32" s="48" customFormat="1" x14ac:dyDescent="0.3">
      <c r="A105" s="76" t="s">
        <v>138</v>
      </c>
      <c r="B105" s="4">
        <f t="shared" ref="B105:B109" si="71">H105+J105+L105+N105+P105+R105+T105+V105+X105+Z105+AB105+AD105</f>
        <v>0</v>
      </c>
      <c r="C105" s="4">
        <f t="shared" ref="C105:C109" si="72">H105+J105</f>
        <v>0</v>
      </c>
      <c r="D105" s="4">
        <f>E105</f>
        <v>0</v>
      </c>
      <c r="E105" s="4">
        <f>I105+K105+M105+O105+Q105+S105+U105+W105+Y105+AA105+AC105+AE105</f>
        <v>0</v>
      </c>
      <c r="F105" s="4"/>
      <c r="G105" s="4"/>
      <c r="H105" s="4"/>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131"/>
    </row>
    <row r="106" spans="1:32" s="48" customFormat="1" x14ac:dyDescent="0.3">
      <c r="A106" s="76" t="s">
        <v>19</v>
      </c>
      <c r="B106" s="4">
        <f t="shared" si="71"/>
        <v>0</v>
      </c>
      <c r="C106" s="4">
        <f t="shared" si="72"/>
        <v>0</v>
      </c>
      <c r="D106" s="4">
        <f t="shared" ref="D106:D109" si="73">E106</f>
        <v>0</v>
      </c>
      <c r="E106" s="4">
        <f t="shared" ref="E106:E109" si="74">I106+K106+M106+O106+Q106+S106+U106+W106+Y106+AA106+AC106+AE106</f>
        <v>0</v>
      </c>
      <c r="F106" s="4"/>
      <c r="G106" s="4"/>
      <c r="H106" s="4"/>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131"/>
    </row>
    <row r="107" spans="1:32" s="48" customFormat="1" ht="24.6" customHeight="1" x14ac:dyDescent="0.3">
      <c r="A107" s="76" t="s">
        <v>13</v>
      </c>
      <c r="B107" s="4">
        <f t="shared" si="71"/>
        <v>5662.4</v>
      </c>
      <c r="C107" s="4">
        <f t="shared" si="72"/>
        <v>864.47</v>
      </c>
      <c r="D107" s="4">
        <f t="shared" si="73"/>
        <v>601.25</v>
      </c>
      <c r="E107" s="4">
        <f t="shared" si="74"/>
        <v>601.25</v>
      </c>
      <c r="F107" s="4">
        <f>E107/B107%</f>
        <v>10.618289064707545</v>
      </c>
      <c r="G107" s="4">
        <f>E107/C107%</f>
        <v>69.551285758904299</v>
      </c>
      <c r="H107" s="4">
        <v>387.6</v>
      </c>
      <c r="I107" s="4">
        <v>368.3</v>
      </c>
      <c r="J107" s="4">
        <v>476.87</v>
      </c>
      <c r="K107" s="4">
        <v>232.95</v>
      </c>
      <c r="L107" s="4">
        <v>478.9</v>
      </c>
      <c r="M107" s="4"/>
      <c r="N107" s="4">
        <v>479.24</v>
      </c>
      <c r="O107" s="4"/>
      <c r="P107" s="4">
        <v>479.92</v>
      </c>
      <c r="Q107" s="4"/>
      <c r="R107" s="4">
        <v>479.24</v>
      </c>
      <c r="S107" s="4"/>
      <c r="T107" s="4">
        <v>479.92</v>
      </c>
      <c r="U107" s="4"/>
      <c r="V107" s="4">
        <v>480.42</v>
      </c>
      <c r="W107" s="4"/>
      <c r="X107" s="4">
        <v>479.24</v>
      </c>
      <c r="Y107" s="4"/>
      <c r="Z107" s="4">
        <v>479.92</v>
      </c>
      <c r="AA107" s="4"/>
      <c r="AB107" s="4">
        <v>479.24</v>
      </c>
      <c r="AC107" s="4"/>
      <c r="AD107" s="4">
        <v>481.89</v>
      </c>
      <c r="AE107" s="4"/>
      <c r="AF107" s="131"/>
    </row>
    <row r="108" spans="1:32" s="72" customFormat="1" ht="13.8" x14ac:dyDescent="0.25">
      <c r="A108" s="64" t="s">
        <v>178</v>
      </c>
      <c r="B108" s="66">
        <f t="shared" si="71"/>
        <v>0</v>
      </c>
      <c r="C108" s="66">
        <f t="shared" si="72"/>
        <v>0</v>
      </c>
      <c r="D108" s="66">
        <f t="shared" si="73"/>
        <v>0</v>
      </c>
      <c r="E108" s="66">
        <f t="shared" si="74"/>
        <v>0</v>
      </c>
      <c r="F108" s="66"/>
      <c r="G108" s="66"/>
      <c r="H108" s="6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131"/>
    </row>
    <row r="109" spans="1:32" s="48" customFormat="1" ht="28.2" customHeight="1" x14ac:dyDescent="0.3">
      <c r="A109" s="76" t="s">
        <v>139</v>
      </c>
      <c r="B109" s="4">
        <f t="shared" si="71"/>
        <v>0</v>
      </c>
      <c r="C109" s="4">
        <f t="shared" si="72"/>
        <v>0</v>
      </c>
      <c r="D109" s="4">
        <f t="shared" si="73"/>
        <v>0</v>
      </c>
      <c r="E109" s="4">
        <f t="shared" si="74"/>
        <v>0</v>
      </c>
      <c r="F109" s="4"/>
      <c r="G109" s="4"/>
      <c r="H109" s="4"/>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132"/>
    </row>
    <row r="110" spans="1:32" ht="33.6" customHeight="1" x14ac:dyDescent="0.3">
      <c r="A110" s="76" t="s">
        <v>162</v>
      </c>
      <c r="B110" s="4">
        <f t="shared" ref="B110:AE110" si="75">B112+B113+B114+B116</f>
        <v>2416.1999999999998</v>
      </c>
      <c r="C110" s="4">
        <f t="shared" si="75"/>
        <v>0</v>
      </c>
      <c r="D110" s="4">
        <f t="shared" si="75"/>
        <v>0</v>
      </c>
      <c r="E110" s="4">
        <f t="shared" si="75"/>
        <v>0</v>
      </c>
      <c r="F110" s="4">
        <f>E110/B110%</f>
        <v>0</v>
      </c>
      <c r="G110" s="4" t="e">
        <f>E110/C110%</f>
        <v>#DIV/0!</v>
      </c>
      <c r="H110" s="4">
        <f t="shared" si="75"/>
        <v>0</v>
      </c>
      <c r="I110" s="4">
        <f t="shared" si="75"/>
        <v>0</v>
      </c>
      <c r="J110" s="4">
        <f t="shared" si="75"/>
        <v>0</v>
      </c>
      <c r="K110" s="4">
        <f t="shared" si="75"/>
        <v>0</v>
      </c>
      <c r="L110" s="4">
        <f t="shared" si="75"/>
        <v>0</v>
      </c>
      <c r="M110" s="4">
        <f t="shared" si="75"/>
        <v>0</v>
      </c>
      <c r="N110" s="4">
        <f t="shared" si="75"/>
        <v>0</v>
      </c>
      <c r="O110" s="4">
        <f t="shared" si="75"/>
        <v>0</v>
      </c>
      <c r="P110" s="4">
        <f t="shared" si="75"/>
        <v>0</v>
      </c>
      <c r="Q110" s="4">
        <f t="shared" si="75"/>
        <v>0</v>
      </c>
      <c r="R110" s="4">
        <f t="shared" si="75"/>
        <v>0</v>
      </c>
      <c r="S110" s="4">
        <f t="shared" si="75"/>
        <v>0</v>
      </c>
      <c r="T110" s="4">
        <f t="shared" si="75"/>
        <v>0</v>
      </c>
      <c r="U110" s="4">
        <f t="shared" si="75"/>
        <v>0</v>
      </c>
      <c r="V110" s="4">
        <f t="shared" si="75"/>
        <v>0</v>
      </c>
      <c r="W110" s="4">
        <f t="shared" si="75"/>
        <v>0</v>
      </c>
      <c r="X110" s="4">
        <f t="shared" si="75"/>
        <v>0</v>
      </c>
      <c r="Y110" s="4">
        <f t="shared" si="75"/>
        <v>0</v>
      </c>
      <c r="Z110" s="4">
        <f t="shared" si="75"/>
        <v>0</v>
      </c>
      <c r="AA110" s="4">
        <f t="shared" si="75"/>
        <v>0</v>
      </c>
      <c r="AB110" s="4">
        <f t="shared" si="75"/>
        <v>2416.1999999999998</v>
      </c>
      <c r="AC110" s="4">
        <f t="shared" si="75"/>
        <v>0</v>
      </c>
      <c r="AD110" s="4">
        <f t="shared" si="75"/>
        <v>0</v>
      </c>
      <c r="AE110" s="4">
        <f t="shared" si="75"/>
        <v>0</v>
      </c>
      <c r="AF110" s="130" t="s">
        <v>201</v>
      </c>
    </row>
    <row r="111" spans="1:32" x14ac:dyDescent="0.3">
      <c r="A111" s="60" t="s">
        <v>151</v>
      </c>
      <c r="B111" s="60"/>
      <c r="C111" s="60"/>
      <c r="D111" s="60"/>
      <c r="E111" s="60"/>
      <c r="F111" s="60"/>
      <c r="G111" s="60"/>
      <c r="H111" s="4"/>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131"/>
    </row>
    <row r="112" spans="1:32" x14ac:dyDescent="0.3">
      <c r="A112" s="76" t="s">
        <v>138</v>
      </c>
      <c r="B112" s="4">
        <f t="shared" ref="B112:B116" si="76">H112+J112+L112+N112+P112+R112+T112+V112+X112+Z112+AB112+AD112</f>
        <v>0</v>
      </c>
      <c r="C112" s="4">
        <f t="shared" ref="C112:C116" si="77">H112+J112</f>
        <v>0</v>
      </c>
      <c r="D112" s="4">
        <f>E112</f>
        <v>0</v>
      </c>
      <c r="E112" s="4">
        <f>I112+K112+M112+O112+Q112+S112+U112+W112+Y112+AA112+AC112+AE112</f>
        <v>0</v>
      </c>
      <c r="F112" s="4"/>
      <c r="G112" s="4"/>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131"/>
    </row>
    <row r="113" spans="1:32" x14ac:dyDescent="0.3">
      <c r="A113" s="76" t="s">
        <v>19</v>
      </c>
      <c r="B113" s="4">
        <f t="shared" si="76"/>
        <v>0</v>
      </c>
      <c r="C113" s="4">
        <f t="shared" si="77"/>
        <v>0</v>
      </c>
      <c r="D113" s="4">
        <f t="shared" ref="D113:D116" si="78">E113</f>
        <v>0</v>
      </c>
      <c r="E113" s="4">
        <f t="shared" ref="E113:E116" si="79">I113+K113+M113+O113+Q113+S113+U113+W113+Y113+AA113+AC113+AE113</f>
        <v>0</v>
      </c>
      <c r="F113" s="4"/>
      <c r="G113" s="4"/>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131"/>
    </row>
    <row r="114" spans="1:32" x14ac:dyDescent="0.3">
      <c r="A114" s="76" t="s">
        <v>13</v>
      </c>
      <c r="B114" s="4">
        <f t="shared" si="76"/>
        <v>2416.1999999999998</v>
      </c>
      <c r="C114" s="4">
        <f t="shared" si="77"/>
        <v>0</v>
      </c>
      <c r="D114" s="4">
        <f t="shared" si="78"/>
        <v>0</v>
      </c>
      <c r="E114" s="4">
        <f t="shared" si="79"/>
        <v>0</v>
      </c>
      <c r="F114" s="4">
        <f>E114/B114%</f>
        <v>0</v>
      </c>
      <c r="G114" s="4" t="e">
        <f>E114/C114%</f>
        <v>#DIV/0!</v>
      </c>
      <c r="H114" s="4"/>
      <c r="I114" s="4"/>
      <c r="J114" s="4"/>
      <c r="K114" s="4"/>
      <c r="L114" s="4"/>
      <c r="M114" s="4"/>
      <c r="N114" s="4"/>
      <c r="O114" s="4"/>
      <c r="P114" s="4"/>
      <c r="Q114" s="4"/>
      <c r="R114" s="4"/>
      <c r="S114" s="4"/>
      <c r="T114" s="4"/>
      <c r="U114" s="4"/>
      <c r="V114" s="4"/>
      <c r="W114" s="4"/>
      <c r="X114" s="4"/>
      <c r="Y114" s="4"/>
      <c r="Z114" s="4"/>
      <c r="AA114" s="4"/>
      <c r="AB114" s="4">
        <v>2416.1999999999998</v>
      </c>
      <c r="AC114" s="4"/>
      <c r="AD114" s="4"/>
      <c r="AE114" s="4"/>
      <c r="AF114" s="131"/>
    </row>
    <row r="115" spans="1:32" s="72" customFormat="1" ht="13.8" x14ac:dyDescent="0.25">
      <c r="A115" s="64" t="s">
        <v>178</v>
      </c>
      <c r="B115" s="66">
        <f t="shared" si="76"/>
        <v>0</v>
      </c>
      <c r="C115" s="66">
        <f t="shared" si="77"/>
        <v>0</v>
      </c>
      <c r="D115" s="66">
        <f t="shared" si="78"/>
        <v>0</v>
      </c>
      <c r="E115" s="66">
        <f t="shared" si="79"/>
        <v>0</v>
      </c>
      <c r="F115" s="66"/>
      <c r="G115" s="66"/>
      <c r="H115" s="65"/>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131"/>
    </row>
    <row r="116" spans="1:32" x14ac:dyDescent="0.3">
      <c r="A116" s="76" t="s">
        <v>139</v>
      </c>
      <c r="B116" s="4">
        <f t="shared" si="76"/>
        <v>0</v>
      </c>
      <c r="C116" s="4">
        <f t="shared" si="77"/>
        <v>0</v>
      </c>
      <c r="D116" s="4">
        <f t="shared" si="78"/>
        <v>0</v>
      </c>
      <c r="E116" s="4">
        <f t="shared" si="79"/>
        <v>0</v>
      </c>
      <c r="F116" s="4"/>
      <c r="G116" s="4"/>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132"/>
    </row>
    <row r="117" spans="1:32" ht="33.6" customHeight="1" x14ac:dyDescent="0.3">
      <c r="A117" s="76" t="s">
        <v>193</v>
      </c>
      <c r="B117" s="4">
        <f t="shared" ref="B117:E117" si="80">B119+B120+B121+B123</f>
        <v>2000</v>
      </c>
      <c r="C117" s="4">
        <f t="shared" si="80"/>
        <v>0</v>
      </c>
      <c r="D117" s="4">
        <f t="shared" si="80"/>
        <v>0</v>
      </c>
      <c r="E117" s="4">
        <f t="shared" si="80"/>
        <v>0</v>
      </c>
      <c r="F117" s="4">
        <f>E117/B117%</f>
        <v>0</v>
      </c>
      <c r="G117" s="4" t="e">
        <f>E117/C117%</f>
        <v>#DIV/0!</v>
      </c>
      <c r="H117" s="4">
        <f t="shared" ref="H117:AE117" si="81">H119+H120+H121+H123</f>
        <v>0</v>
      </c>
      <c r="I117" s="4">
        <f t="shared" si="81"/>
        <v>0</v>
      </c>
      <c r="J117" s="4">
        <f t="shared" si="81"/>
        <v>0</v>
      </c>
      <c r="K117" s="4">
        <f t="shared" si="81"/>
        <v>0</v>
      </c>
      <c r="L117" s="4">
        <f t="shared" si="81"/>
        <v>0</v>
      </c>
      <c r="M117" s="4">
        <f t="shared" si="81"/>
        <v>0</v>
      </c>
      <c r="N117" s="4">
        <f t="shared" si="81"/>
        <v>0</v>
      </c>
      <c r="O117" s="4">
        <f t="shared" si="81"/>
        <v>0</v>
      </c>
      <c r="P117" s="4">
        <f t="shared" si="81"/>
        <v>0</v>
      </c>
      <c r="Q117" s="4">
        <f t="shared" si="81"/>
        <v>0</v>
      </c>
      <c r="R117" s="4">
        <f t="shared" si="81"/>
        <v>0</v>
      </c>
      <c r="S117" s="4">
        <f t="shared" si="81"/>
        <v>0</v>
      </c>
      <c r="T117" s="4">
        <f t="shared" si="81"/>
        <v>0</v>
      </c>
      <c r="U117" s="4">
        <f t="shared" si="81"/>
        <v>0</v>
      </c>
      <c r="V117" s="4">
        <f t="shared" si="81"/>
        <v>0</v>
      </c>
      <c r="W117" s="4">
        <f t="shared" si="81"/>
        <v>0</v>
      </c>
      <c r="X117" s="4">
        <f t="shared" si="81"/>
        <v>0</v>
      </c>
      <c r="Y117" s="4">
        <f t="shared" si="81"/>
        <v>0</v>
      </c>
      <c r="Z117" s="4">
        <f t="shared" si="81"/>
        <v>2000</v>
      </c>
      <c r="AA117" s="4">
        <f t="shared" si="81"/>
        <v>0</v>
      </c>
      <c r="AB117" s="4">
        <f t="shared" si="81"/>
        <v>0</v>
      </c>
      <c r="AC117" s="4">
        <f t="shared" si="81"/>
        <v>0</v>
      </c>
      <c r="AD117" s="4">
        <f t="shared" si="81"/>
        <v>0</v>
      </c>
      <c r="AE117" s="4">
        <f t="shared" si="81"/>
        <v>0</v>
      </c>
      <c r="AF117" s="127"/>
    </row>
    <row r="118" spans="1:32" x14ac:dyDescent="0.3">
      <c r="A118" s="60" t="s">
        <v>151</v>
      </c>
      <c r="B118" s="60"/>
      <c r="C118" s="60"/>
      <c r="D118" s="60"/>
      <c r="E118" s="60"/>
      <c r="F118" s="60"/>
      <c r="G118" s="60"/>
      <c r="H118" s="4"/>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128"/>
    </row>
    <row r="119" spans="1:32" x14ac:dyDescent="0.3">
      <c r="A119" s="76" t="s">
        <v>138</v>
      </c>
      <c r="B119" s="4">
        <f t="shared" ref="B119:B123" si="82">H119+J119+L119+N119+P119+R119+T119+V119+X119+Z119+AB119+AD119</f>
        <v>0</v>
      </c>
      <c r="C119" s="4">
        <f t="shared" ref="C119:C123" si="83">H119+J119</f>
        <v>0</v>
      </c>
      <c r="D119" s="4">
        <f>E119</f>
        <v>0</v>
      </c>
      <c r="E119" s="4">
        <f>I119+K119+M119+O119+Q119+S119+U119+W119+Y119+AA119+AC119+AE119</f>
        <v>0</v>
      </c>
      <c r="F119" s="4"/>
      <c r="G119" s="4"/>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128"/>
    </row>
    <row r="120" spans="1:32" x14ac:dyDescent="0.3">
      <c r="A120" s="76" t="s">
        <v>19</v>
      </c>
      <c r="B120" s="4">
        <f t="shared" si="82"/>
        <v>0</v>
      </c>
      <c r="C120" s="4">
        <f t="shared" si="83"/>
        <v>0</v>
      </c>
      <c r="D120" s="4">
        <f t="shared" ref="D120:D123" si="84">E120</f>
        <v>0</v>
      </c>
      <c r="E120" s="4">
        <f t="shared" ref="E120:E123" si="85">I120+K120+M120+O120+Q120+S120+U120+W120+Y120+AA120+AC120+AE120</f>
        <v>0</v>
      </c>
      <c r="F120" s="4"/>
      <c r="G120" s="4"/>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128"/>
    </row>
    <row r="121" spans="1:32" x14ac:dyDescent="0.3">
      <c r="A121" s="76" t="s">
        <v>13</v>
      </c>
      <c r="B121" s="4">
        <f t="shared" si="82"/>
        <v>2000</v>
      </c>
      <c r="C121" s="4">
        <f t="shared" si="83"/>
        <v>0</v>
      </c>
      <c r="D121" s="4">
        <f t="shared" si="84"/>
        <v>0</v>
      </c>
      <c r="E121" s="4">
        <f t="shared" si="85"/>
        <v>0</v>
      </c>
      <c r="F121" s="4">
        <f>E121/B121%</f>
        <v>0</v>
      </c>
      <c r="G121" s="4" t="e">
        <f>E121/C121%</f>
        <v>#DIV/0!</v>
      </c>
      <c r="H121" s="25"/>
      <c r="I121" s="25"/>
      <c r="J121" s="25"/>
      <c r="K121" s="25"/>
      <c r="L121" s="25"/>
      <c r="M121" s="25"/>
      <c r="N121" s="25"/>
      <c r="O121" s="25"/>
      <c r="P121" s="25"/>
      <c r="Q121" s="25"/>
      <c r="R121" s="25"/>
      <c r="S121" s="25"/>
      <c r="T121" s="25"/>
      <c r="U121" s="25"/>
      <c r="V121" s="25"/>
      <c r="W121" s="25"/>
      <c r="X121" s="25"/>
      <c r="Y121" s="25"/>
      <c r="Z121" s="4">
        <v>2000</v>
      </c>
      <c r="AA121" s="25"/>
      <c r="AB121" s="25"/>
      <c r="AC121" s="25"/>
      <c r="AD121" s="25"/>
      <c r="AE121" s="25"/>
      <c r="AF121" s="128"/>
    </row>
    <row r="122" spans="1:32" s="72" customFormat="1" ht="13.8" x14ac:dyDescent="0.25">
      <c r="A122" s="64" t="s">
        <v>178</v>
      </c>
      <c r="B122" s="66">
        <f t="shared" si="82"/>
        <v>0</v>
      </c>
      <c r="C122" s="66">
        <f t="shared" si="83"/>
        <v>0</v>
      </c>
      <c r="D122" s="66">
        <f t="shared" si="84"/>
        <v>0</v>
      </c>
      <c r="E122" s="66">
        <f t="shared" si="85"/>
        <v>0</v>
      </c>
      <c r="F122" s="66"/>
      <c r="G122" s="66"/>
      <c r="H122" s="65"/>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128"/>
    </row>
    <row r="123" spans="1:32" x14ac:dyDescent="0.3">
      <c r="A123" s="76" t="s">
        <v>139</v>
      </c>
      <c r="B123" s="4">
        <f t="shared" si="82"/>
        <v>0</v>
      </c>
      <c r="C123" s="4">
        <f t="shared" si="83"/>
        <v>0</v>
      </c>
      <c r="D123" s="4">
        <f t="shared" si="84"/>
        <v>0</v>
      </c>
      <c r="E123" s="4">
        <f t="shared" si="85"/>
        <v>0</v>
      </c>
      <c r="F123" s="4"/>
      <c r="G123" s="4"/>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129"/>
    </row>
    <row r="124" spans="1:32" ht="33.6" customHeight="1" x14ac:dyDescent="0.3">
      <c r="A124" s="76" t="s">
        <v>194</v>
      </c>
      <c r="B124" s="4">
        <f t="shared" ref="B124:E124" si="86">B126+B127+B128+B130</f>
        <v>1500</v>
      </c>
      <c r="C124" s="4">
        <f t="shared" si="86"/>
        <v>0</v>
      </c>
      <c r="D124" s="4">
        <f t="shared" si="86"/>
        <v>0</v>
      </c>
      <c r="E124" s="4">
        <f t="shared" si="86"/>
        <v>0</v>
      </c>
      <c r="F124" s="4">
        <f>E124/B124%</f>
        <v>0</v>
      </c>
      <c r="G124" s="4" t="e">
        <f>E124/C124%</f>
        <v>#DIV/0!</v>
      </c>
      <c r="H124" s="4">
        <f t="shared" ref="H124:AE124" si="87">H126+H127+H128+H130</f>
        <v>0</v>
      </c>
      <c r="I124" s="4">
        <f t="shared" si="87"/>
        <v>0</v>
      </c>
      <c r="J124" s="4">
        <f t="shared" si="87"/>
        <v>0</v>
      </c>
      <c r="K124" s="4">
        <f t="shared" si="87"/>
        <v>0</v>
      </c>
      <c r="L124" s="4">
        <f t="shared" si="87"/>
        <v>0</v>
      </c>
      <c r="M124" s="4">
        <f t="shared" si="87"/>
        <v>0</v>
      </c>
      <c r="N124" s="4">
        <f t="shared" si="87"/>
        <v>0</v>
      </c>
      <c r="O124" s="4">
        <f t="shared" si="87"/>
        <v>0</v>
      </c>
      <c r="P124" s="4">
        <f t="shared" si="87"/>
        <v>0</v>
      </c>
      <c r="Q124" s="4">
        <f t="shared" si="87"/>
        <v>0</v>
      </c>
      <c r="R124" s="4">
        <f t="shared" si="87"/>
        <v>0</v>
      </c>
      <c r="S124" s="4">
        <f t="shared" si="87"/>
        <v>0</v>
      </c>
      <c r="T124" s="4">
        <f t="shared" si="87"/>
        <v>0</v>
      </c>
      <c r="U124" s="4">
        <f t="shared" si="87"/>
        <v>0</v>
      </c>
      <c r="V124" s="4">
        <f t="shared" si="87"/>
        <v>0</v>
      </c>
      <c r="W124" s="4">
        <f t="shared" si="87"/>
        <v>0</v>
      </c>
      <c r="X124" s="4">
        <f t="shared" si="87"/>
        <v>0</v>
      </c>
      <c r="Y124" s="4">
        <f t="shared" si="87"/>
        <v>0</v>
      </c>
      <c r="Z124" s="4">
        <f t="shared" si="87"/>
        <v>1500</v>
      </c>
      <c r="AA124" s="4">
        <f t="shared" si="87"/>
        <v>0</v>
      </c>
      <c r="AB124" s="4">
        <f t="shared" si="87"/>
        <v>0</v>
      </c>
      <c r="AC124" s="4">
        <f t="shared" si="87"/>
        <v>0</v>
      </c>
      <c r="AD124" s="4">
        <f t="shared" si="87"/>
        <v>0</v>
      </c>
      <c r="AE124" s="4">
        <f t="shared" si="87"/>
        <v>0</v>
      </c>
      <c r="AF124" s="130" t="s">
        <v>202</v>
      </c>
    </row>
    <row r="125" spans="1:32" x14ac:dyDescent="0.3">
      <c r="A125" s="60" t="s">
        <v>151</v>
      </c>
      <c r="B125" s="60"/>
      <c r="C125" s="60"/>
      <c r="D125" s="60"/>
      <c r="E125" s="60"/>
      <c r="F125" s="60"/>
      <c r="G125" s="60"/>
      <c r="H125" s="4"/>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131"/>
    </row>
    <row r="126" spans="1:32" x14ac:dyDescent="0.3">
      <c r="A126" s="76" t="s">
        <v>138</v>
      </c>
      <c r="B126" s="4">
        <f t="shared" ref="B126:B130" si="88">H126+J126+L126+N126+P126+R126+T126+V126+X126+Z126+AB126+AD126</f>
        <v>0</v>
      </c>
      <c r="C126" s="4">
        <f t="shared" ref="C126:C130" si="89">H126+J126</f>
        <v>0</v>
      </c>
      <c r="D126" s="4">
        <f>E126</f>
        <v>0</v>
      </c>
      <c r="E126" s="4">
        <f>I126+K126+M126+O126+Q126+S126+U126+W126+Y126+AA126+AC126+AE126</f>
        <v>0</v>
      </c>
      <c r="F126" s="4"/>
      <c r="G126" s="4"/>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131"/>
    </row>
    <row r="127" spans="1:32" x14ac:dyDescent="0.3">
      <c r="A127" s="76" t="s">
        <v>19</v>
      </c>
      <c r="B127" s="4">
        <f t="shared" si="88"/>
        <v>0</v>
      </c>
      <c r="C127" s="4">
        <f t="shared" si="89"/>
        <v>0</v>
      </c>
      <c r="D127" s="4">
        <f t="shared" ref="D127:D130" si="90">E127</f>
        <v>0</v>
      </c>
      <c r="E127" s="4">
        <f t="shared" ref="E127:E130" si="91">I127+K127+M127+O127+Q127+S127+U127+W127+Y127+AA127+AC127+AE127</f>
        <v>0</v>
      </c>
      <c r="F127" s="4"/>
      <c r="G127" s="4"/>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131"/>
    </row>
    <row r="128" spans="1:32" x14ac:dyDescent="0.3">
      <c r="A128" s="76" t="s">
        <v>13</v>
      </c>
      <c r="B128" s="4">
        <f t="shared" si="88"/>
        <v>1500</v>
      </c>
      <c r="C128" s="4">
        <f t="shared" si="89"/>
        <v>0</v>
      </c>
      <c r="D128" s="4">
        <f t="shared" si="90"/>
        <v>0</v>
      </c>
      <c r="E128" s="4">
        <f t="shared" si="91"/>
        <v>0</v>
      </c>
      <c r="F128" s="4">
        <f>E128/B128%</f>
        <v>0</v>
      </c>
      <c r="G128" s="4" t="e">
        <f>E128/C128%</f>
        <v>#DIV/0!</v>
      </c>
      <c r="H128" s="25"/>
      <c r="I128" s="25"/>
      <c r="J128" s="25"/>
      <c r="K128" s="25"/>
      <c r="L128" s="25"/>
      <c r="M128" s="25"/>
      <c r="N128" s="25"/>
      <c r="O128" s="25"/>
      <c r="P128" s="25"/>
      <c r="Q128" s="25"/>
      <c r="R128" s="25"/>
      <c r="S128" s="25"/>
      <c r="T128" s="25"/>
      <c r="U128" s="25"/>
      <c r="V128" s="25"/>
      <c r="W128" s="25"/>
      <c r="X128" s="25"/>
      <c r="Y128" s="25"/>
      <c r="Z128" s="4">
        <v>1500</v>
      </c>
      <c r="AA128" s="25"/>
      <c r="AB128" s="25"/>
      <c r="AC128" s="25"/>
      <c r="AD128" s="25"/>
      <c r="AE128" s="25"/>
      <c r="AF128" s="131"/>
    </row>
    <row r="129" spans="1:32" s="72" customFormat="1" ht="13.8" customHeight="1" x14ac:dyDescent="0.25">
      <c r="A129" s="64" t="s">
        <v>178</v>
      </c>
      <c r="B129" s="66">
        <f t="shared" si="88"/>
        <v>0</v>
      </c>
      <c r="C129" s="66">
        <f t="shared" si="89"/>
        <v>0</v>
      </c>
      <c r="D129" s="66">
        <f t="shared" si="90"/>
        <v>0</v>
      </c>
      <c r="E129" s="66">
        <f t="shared" si="91"/>
        <v>0</v>
      </c>
      <c r="F129" s="66"/>
      <c r="G129" s="66"/>
      <c r="H129" s="65"/>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131"/>
    </row>
    <row r="130" spans="1:32" x14ac:dyDescent="0.3">
      <c r="A130" s="76" t="s">
        <v>139</v>
      </c>
      <c r="B130" s="4">
        <f t="shared" si="88"/>
        <v>0</v>
      </c>
      <c r="C130" s="4">
        <f t="shared" si="89"/>
        <v>0</v>
      </c>
      <c r="D130" s="4">
        <f t="shared" si="90"/>
        <v>0</v>
      </c>
      <c r="E130" s="4">
        <f t="shared" si="91"/>
        <v>0</v>
      </c>
      <c r="F130" s="4"/>
      <c r="G130" s="4"/>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132"/>
    </row>
    <row r="131" spans="1:32" ht="55.2" customHeight="1" x14ac:dyDescent="0.3">
      <c r="A131" s="76" t="s">
        <v>195</v>
      </c>
      <c r="B131" s="4">
        <f t="shared" ref="B131:E131" si="92">B133+B134+B135+B137</f>
        <v>7179.1</v>
      </c>
      <c r="C131" s="4">
        <f t="shared" si="92"/>
        <v>0</v>
      </c>
      <c r="D131" s="4">
        <f t="shared" si="92"/>
        <v>0</v>
      </c>
      <c r="E131" s="4">
        <f t="shared" si="92"/>
        <v>0</v>
      </c>
      <c r="F131" s="4">
        <f>E131/B131%</f>
        <v>0</v>
      </c>
      <c r="G131" s="4" t="e">
        <f>E131/C131%</f>
        <v>#DIV/0!</v>
      </c>
      <c r="H131" s="4">
        <f t="shared" ref="H131:AE131" si="93">H133+H134+H135+H137</f>
        <v>0</v>
      </c>
      <c r="I131" s="4">
        <f t="shared" si="93"/>
        <v>0</v>
      </c>
      <c r="J131" s="4">
        <f t="shared" si="93"/>
        <v>0</v>
      </c>
      <c r="K131" s="4">
        <f t="shared" si="93"/>
        <v>0</v>
      </c>
      <c r="L131" s="4">
        <f t="shared" si="93"/>
        <v>0</v>
      </c>
      <c r="M131" s="4">
        <f t="shared" si="93"/>
        <v>0</v>
      </c>
      <c r="N131" s="4">
        <f t="shared" si="93"/>
        <v>0</v>
      </c>
      <c r="O131" s="4">
        <f t="shared" si="93"/>
        <v>0</v>
      </c>
      <c r="P131" s="4">
        <f t="shared" si="93"/>
        <v>0</v>
      </c>
      <c r="Q131" s="4">
        <f t="shared" si="93"/>
        <v>0</v>
      </c>
      <c r="R131" s="4">
        <f t="shared" si="93"/>
        <v>0</v>
      </c>
      <c r="S131" s="4">
        <f t="shared" si="93"/>
        <v>0</v>
      </c>
      <c r="T131" s="4">
        <f t="shared" si="93"/>
        <v>0</v>
      </c>
      <c r="U131" s="4">
        <f t="shared" si="93"/>
        <v>0</v>
      </c>
      <c r="V131" s="4">
        <f t="shared" si="93"/>
        <v>0</v>
      </c>
      <c r="W131" s="4">
        <f t="shared" si="93"/>
        <v>0</v>
      </c>
      <c r="X131" s="4">
        <f t="shared" si="93"/>
        <v>0</v>
      </c>
      <c r="Y131" s="4">
        <f t="shared" si="93"/>
        <v>0</v>
      </c>
      <c r="Z131" s="4">
        <f t="shared" si="93"/>
        <v>7179.1</v>
      </c>
      <c r="AA131" s="4">
        <f t="shared" si="93"/>
        <v>0</v>
      </c>
      <c r="AB131" s="4">
        <f t="shared" si="93"/>
        <v>0</v>
      </c>
      <c r="AC131" s="4">
        <f t="shared" si="93"/>
        <v>0</v>
      </c>
      <c r="AD131" s="4">
        <f t="shared" si="93"/>
        <v>0</v>
      </c>
      <c r="AE131" s="4">
        <f t="shared" si="93"/>
        <v>0</v>
      </c>
      <c r="AF131" s="130" t="s">
        <v>203</v>
      </c>
    </row>
    <row r="132" spans="1:32" x14ac:dyDescent="0.3">
      <c r="A132" s="60" t="s">
        <v>151</v>
      </c>
      <c r="B132" s="60"/>
      <c r="C132" s="60"/>
      <c r="D132" s="60"/>
      <c r="E132" s="60"/>
      <c r="F132" s="60"/>
      <c r="G132" s="60"/>
      <c r="H132" s="4"/>
      <c r="I132" s="25"/>
      <c r="J132" s="25"/>
      <c r="K132" s="25"/>
      <c r="L132" s="25"/>
      <c r="M132" s="25"/>
      <c r="N132" s="25"/>
      <c r="O132" s="25"/>
      <c r="P132" s="25"/>
      <c r="Q132" s="25"/>
      <c r="R132" s="25"/>
      <c r="S132" s="25"/>
      <c r="T132" s="25"/>
      <c r="U132" s="25"/>
      <c r="V132" s="25"/>
      <c r="W132" s="25"/>
      <c r="X132" s="25"/>
      <c r="Y132" s="25"/>
      <c r="Z132" s="25"/>
      <c r="AA132" s="25"/>
      <c r="AB132" s="25"/>
      <c r="AC132" s="25"/>
      <c r="AD132" s="25"/>
      <c r="AE132" s="55"/>
      <c r="AF132" s="131"/>
    </row>
    <row r="133" spans="1:32" x14ac:dyDescent="0.3">
      <c r="A133" s="76" t="s">
        <v>138</v>
      </c>
      <c r="B133" s="4">
        <f t="shared" ref="B133:B137" si="94">H133+J133+L133+N133+P133+R133+T133+V133+X133+Z133+AB133+AD133</f>
        <v>0</v>
      </c>
      <c r="C133" s="4">
        <f t="shared" ref="C133:C137" si="95">H133+J133</f>
        <v>0</v>
      </c>
      <c r="D133" s="4">
        <f>E133</f>
        <v>0</v>
      </c>
      <c r="E133" s="4">
        <f>I133+K133+M133+O133+Q133+S133+U133+W133+Y133+AA133+AC133+AE133</f>
        <v>0</v>
      </c>
      <c r="F133" s="4"/>
      <c r="G133" s="4"/>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55"/>
      <c r="AF133" s="131"/>
    </row>
    <row r="134" spans="1:32" x14ac:dyDescent="0.3">
      <c r="A134" s="76" t="s">
        <v>19</v>
      </c>
      <c r="B134" s="4">
        <f t="shared" si="94"/>
        <v>0</v>
      </c>
      <c r="C134" s="4">
        <f t="shared" si="95"/>
        <v>0</v>
      </c>
      <c r="D134" s="4">
        <f t="shared" ref="D134:D137" si="96">E134</f>
        <v>0</v>
      </c>
      <c r="E134" s="4">
        <f t="shared" ref="E134:E137" si="97">I134+K134+M134+O134+Q134+S134+U134+W134+Y134+AA134+AC134+AE134</f>
        <v>0</v>
      </c>
      <c r="F134" s="4"/>
      <c r="G134" s="4"/>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55"/>
      <c r="AF134" s="131"/>
    </row>
    <row r="135" spans="1:32" x14ac:dyDescent="0.3">
      <c r="A135" s="76" t="s">
        <v>13</v>
      </c>
      <c r="B135" s="4">
        <f t="shared" si="94"/>
        <v>7179.1</v>
      </c>
      <c r="C135" s="4">
        <f t="shared" si="95"/>
        <v>0</v>
      </c>
      <c r="D135" s="4">
        <f t="shared" si="96"/>
        <v>0</v>
      </c>
      <c r="E135" s="4">
        <f t="shared" si="97"/>
        <v>0</v>
      </c>
      <c r="F135" s="4">
        <f>E135/B135%</f>
        <v>0</v>
      </c>
      <c r="G135" s="4" t="e">
        <f>E135/C135%</f>
        <v>#DIV/0!</v>
      </c>
      <c r="H135" s="25"/>
      <c r="I135" s="25"/>
      <c r="J135" s="25"/>
      <c r="K135" s="25"/>
      <c r="L135" s="25"/>
      <c r="M135" s="25"/>
      <c r="N135" s="25"/>
      <c r="O135" s="25"/>
      <c r="P135" s="25"/>
      <c r="Q135" s="25"/>
      <c r="R135" s="25"/>
      <c r="S135" s="25"/>
      <c r="T135" s="25"/>
      <c r="U135" s="25"/>
      <c r="V135" s="25"/>
      <c r="W135" s="25"/>
      <c r="X135" s="25"/>
      <c r="Y135" s="25"/>
      <c r="Z135" s="4">
        <v>7179.1</v>
      </c>
      <c r="AA135" s="25"/>
      <c r="AB135" s="25"/>
      <c r="AC135" s="25"/>
      <c r="AD135" s="25"/>
      <c r="AE135" s="55"/>
      <c r="AF135" s="131"/>
    </row>
    <row r="136" spans="1:32" s="72" customFormat="1" ht="13.8" customHeight="1" x14ac:dyDescent="0.25">
      <c r="A136" s="64" t="s">
        <v>178</v>
      </c>
      <c r="B136" s="66">
        <f t="shared" si="94"/>
        <v>0</v>
      </c>
      <c r="C136" s="66">
        <f t="shared" si="95"/>
        <v>0</v>
      </c>
      <c r="D136" s="66">
        <f t="shared" si="96"/>
        <v>0</v>
      </c>
      <c r="E136" s="66">
        <f t="shared" si="97"/>
        <v>0</v>
      </c>
      <c r="F136" s="66"/>
      <c r="G136" s="66"/>
      <c r="H136" s="65"/>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1"/>
      <c r="AF136" s="131"/>
    </row>
    <row r="137" spans="1:32" x14ac:dyDescent="0.3">
      <c r="A137" s="76" t="s">
        <v>139</v>
      </c>
      <c r="B137" s="4">
        <f t="shared" si="94"/>
        <v>0</v>
      </c>
      <c r="C137" s="4">
        <f t="shared" si="95"/>
        <v>0</v>
      </c>
      <c r="D137" s="4">
        <f t="shared" si="96"/>
        <v>0</v>
      </c>
      <c r="E137" s="4">
        <f t="shared" si="97"/>
        <v>0</v>
      </c>
      <c r="F137" s="4"/>
      <c r="G137" s="4"/>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55"/>
      <c r="AF137" s="132"/>
    </row>
    <row r="138" spans="1:32" s="54" customFormat="1" x14ac:dyDescent="0.3">
      <c r="A138" s="53" t="s">
        <v>42</v>
      </c>
      <c r="B138" s="67">
        <f t="shared" ref="B138:AE138" si="98">B33+B68+B75</f>
        <v>231638.2</v>
      </c>
      <c r="C138" s="67">
        <f t="shared" si="98"/>
        <v>19794.870000000003</v>
      </c>
      <c r="D138" s="67">
        <f t="shared" si="98"/>
        <v>19529.77</v>
      </c>
      <c r="E138" s="67">
        <f t="shared" si="98"/>
        <v>16737.219999999998</v>
      </c>
      <c r="F138" s="67">
        <f t="shared" ref="F138:F139" si="99">E138/B138%</f>
        <v>7.2255871440893591</v>
      </c>
      <c r="G138" s="67">
        <f t="shared" ref="G138:G139" si="100">E138/C138%</f>
        <v>84.553321138254475</v>
      </c>
      <c r="H138" s="67">
        <f t="shared" si="98"/>
        <v>8984.9600000000009</v>
      </c>
      <c r="I138" s="67">
        <f t="shared" si="98"/>
        <v>5388.84</v>
      </c>
      <c r="J138" s="67">
        <f t="shared" si="98"/>
        <v>10809.91</v>
      </c>
      <c r="K138" s="67">
        <f t="shared" si="98"/>
        <v>11348.380000000001</v>
      </c>
      <c r="L138" s="67">
        <f t="shared" si="98"/>
        <v>10732.24</v>
      </c>
      <c r="M138" s="67">
        <f t="shared" si="98"/>
        <v>0</v>
      </c>
      <c r="N138" s="67">
        <f t="shared" si="98"/>
        <v>18116.370000000003</v>
      </c>
      <c r="O138" s="67">
        <f t="shared" si="98"/>
        <v>0</v>
      </c>
      <c r="P138" s="67">
        <f t="shared" si="98"/>
        <v>15159.75</v>
      </c>
      <c r="Q138" s="67">
        <f t="shared" si="98"/>
        <v>0</v>
      </c>
      <c r="R138" s="67">
        <f t="shared" si="98"/>
        <v>20802.040000000005</v>
      </c>
      <c r="S138" s="67">
        <f t="shared" si="98"/>
        <v>0</v>
      </c>
      <c r="T138" s="67">
        <f t="shared" si="98"/>
        <v>16962.43</v>
      </c>
      <c r="U138" s="67">
        <f t="shared" si="98"/>
        <v>0</v>
      </c>
      <c r="V138" s="67">
        <f t="shared" si="98"/>
        <v>7441.15</v>
      </c>
      <c r="W138" s="67">
        <f t="shared" si="98"/>
        <v>0</v>
      </c>
      <c r="X138" s="67">
        <f t="shared" si="98"/>
        <v>70060.709999999992</v>
      </c>
      <c r="Y138" s="67">
        <f t="shared" si="98"/>
        <v>0</v>
      </c>
      <c r="Z138" s="67">
        <f t="shared" si="98"/>
        <v>27654.15</v>
      </c>
      <c r="AA138" s="67">
        <f t="shared" si="98"/>
        <v>0</v>
      </c>
      <c r="AB138" s="67">
        <f t="shared" si="98"/>
        <v>10958.56</v>
      </c>
      <c r="AC138" s="67">
        <f t="shared" si="98"/>
        <v>0</v>
      </c>
      <c r="AD138" s="67">
        <f t="shared" si="98"/>
        <v>13955.929999999998</v>
      </c>
      <c r="AE138" s="67">
        <f t="shared" si="98"/>
        <v>0</v>
      </c>
      <c r="AF138" s="124"/>
    </row>
    <row r="139" spans="1:32" s="54" customFormat="1" x14ac:dyDescent="0.3">
      <c r="A139" s="52" t="s">
        <v>5</v>
      </c>
      <c r="B139" s="67">
        <f>B138</f>
        <v>231638.2</v>
      </c>
      <c r="C139" s="67">
        <f t="shared" ref="C139:E139" si="101">C138</f>
        <v>19794.870000000003</v>
      </c>
      <c r="D139" s="67">
        <f t="shared" si="101"/>
        <v>19529.77</v>
      </c>
      <c r="E139" s="67">
        <f t="shared" si="101"/>
        <v>16737.219999999998</v>
      </c>
      <c r="F139" s="67">
        <f t="shared" si="99"/>
        <v>7.2255871440893591</v>
      </c>
      <c r="G139" s="67">
        <f t="shared" si="100"/>
        <v>84.553321138254475</v>
      </c>
      <c r="H139" s="67">
        <f>H138</f>
        <v>8984.9600000000009</v>
      </c>
      <c r="I139" s="67">
        <f t="shared" ref="I139:AE139" si="102">I138</f>
        <v>5388.84</v>
      </c>
      <c r="J139" s="67">
        <f t="shared" si="102"/>
        <v>10809.91</v>
      </c>
      <c r="K139" s="67">
        <f t="shared" si="102"/>
        <v>11348.380000000001</v>
      </c>
      <c r="L139" s="67">
        <f t="shared" si="102"/>
        <v>10732.24</v>
      </c>
      <c r="M139" s="67">
        <f t="shared" si="102"/>
        <v>0</v>
      </c>
      <c r="N139" s="67">
        <f t="shared" si="102"/>
        <v>18116.370000000003</v>
      </c>
      <c r="O139" s="67">
        <f t="shared" si="102"/>
        <v>0</v>
      </c>
      <c r="P139" s="67">
        <f t="shared" si="102"/>
        <v>15159.75</v>
      </c>
      <c r="Q139" s="67">
        <f t="shared" si="102"/>
        <v>0</v>
      </c>
      <c r="R139" s="67">
        <f t="shared" si="102"/>
        <v>20802.040000000005</v>
      </c>
      <c r="S139" s="67">
        <f t="shared" si="102"/>
        <v>0</v>
      </c>
      <c r="T139" s="67">
        <f t="shared" si="102"/>
        <v>16962.43</v>
      </c>
      <c r="U139" s="67">
        <f t="shared" si="102"/>
        <v>0</v>
      </c>
      <c r="V139" s="67">
        <f t="shared" si="102"/>
        <v>7441.15</v>
      </c>
      <c r="W139" s="67">
        <f t="shared" si="102"/>
        <v>0</v>
      </c>
      <c r="X139" s="67">
        <f t="shared" si="102"/>
        <v>70060.709999999992</v>
      </c>
      <c r="Y139" s="67">
        <f t="shared" si="102"/>
        <v>0</v>
      </c>
      <c r="Z139" s="67">
        <f t="shared" si="102"/>
        <v>27654.15</v>
      </c>
      <c r="AA139" s="67">
        <f t="shared" si="102"/>
        <v>0</v>
      </c>
      <c r="AB139" s="67">
        <f t="shared" si="102"/>
        <v>10958.56</v>
      </c>
      <c r="AC139" s="67">
        <f t="shared" si="102"/>
        <v>0</v>
      </c>
      <c r="AD139" s="67">
        <f t="shared" si="102"/>
        <v>13955.929999999998</v>
      </c>
      <c r="AE139" s="67">
        <f t="shared" si="102"/>
        <v>0</v>
      </c>
      <c r="AF139" s="125"/>
    </row>
    <row r="140" spans="1:32" x14ac:dyDescent="0.3">
      <c r="A140" s="70" t="s">
        <v>138</v>
      </c>
      <c r="B140" s="4">
        <f t="shared" ref="B140:B144" si="103">H140+J140+L140+N140+P140+R140+T140+V140+X140+Z140+AB140+AD140</f>
        <v>0</v>
      </c>
      <c r="C140" s="4">
        <f>C35+C70+C77</f>
        <v>0</v>
      </c>
      <c r="D140" s="4">
        <f t="shared" ref="D140:E144" si="104">D35+D70+D77</f>
        <v>0</v>
      </c>
      <c r="E140" s="4">
        <f t="shared" si="104"/>
        <v>0</v>
      </c>
      <c r="F140" s="4"/>
      <c r="G140" s="4"/>
      <c r="H140" s="4">
        <f t="shared" ref="H140:AE144" si="105">H35+H70+H77</f>
        <v>0</v>
      </c>
      <c r="I140" s="4">
        <f t="shared" si="105"/>
        <v>0</v>
      </c>
      <c r="J140" s="4">
        <f t="shared" si="105"/>
        <v>0</v>
      </c>
      <c r="K140" s="4">
        <f t="shared" si="105"/>
        <v>0</v>
      </c>
      <c r="L140" s="4">
        <f t="shared" si="105"/>
        <v>0</v>
      </c>
      <c r="M140" s="4">
        <f t="shared" si="105"/>
        <v>0</v>
      </c>
      <c r="N140" s="4">
        <f t="shared" si="105"/>
        <v>0</v>
      </c>
      <c r="O140" s="4">
        <f t="shared" si="105"/>
        <v>0</v>
      </c>
      <c r="P140" s="4">
        <f t="shared" si="105"/>
        <v>0</v>
      </c>
      <c r="Q140" s="4">
        <f t="shared" si="105"/>
        <v>0</v>
      </c>
      <c r="R140" s="4">
        <f t="shared" si="105"/>
        <v>0</v>
      </c>
      <c r="S140" s="4">
        <f t="shared" si="105"/>
        <v>0</v>
      </c>
      <c r="T140" s="4">
        <f t="shared" si="105"/>
        <v>0</v>
      </c>
      <c r="U140" s="4">
        <f t="shared" si="105"/>
        <v>0</v>
      </c>
      <c r="V140" s="4">
        <f t="shared" si="105"/>
        <v>0</v>
      </c>
      <c r="W140" s="4">
        <f t="shared" si="105"/>
        <v>0</v>
      </c>
      <c r="X140" s="4">
        <f t="shared" si="105"/>
        <v>0</v>
      </c>
      <c r="Y140" s="4">
        <f t="shared" si="105"/>
        <v>0</v>
      </c>
      <c r="Z140" s="4">
        <f t="shared" si="105"/>
        <v>0</v>
      </c>
      <c r="AA140" s="4">
        <f t="shared" si="105"/>
        <v>0</v>
      </c>
      <c r="AB140" s="4">
        <f t="shared" si="105"/>
        <v>0</v>
      </c>
      <c r="AC140" s="4">
        <f t="shared" si="105"/>
        <v>0</v>
      </c>
      <c r="AD140" s="4">
        <f t="shared" si="105"/>
        <v>0</v>
      </c>
      <c r="AE140" s="4">
        <f t="shared" si="105"/>
        <v>0</v>
      </c>
      <c r="AF140" s="125"/>
    </row>
    <row r="141" spans="1:32" ht="50.4" x14ac:dyDescent="0.3">
      <c r="A141" s="76" t="s">
        <v>49</v>
      </c>
      <c r="B141" s="4">
        <f t="shared" si="103"/>
        <v>54252.2</v>
      </c>
      <c r="C141" s="4">
        <f>C36+C71+C78</f>
        <v>0</v>
      </c>
      <c r="D141" s="4">
        <f t="shared" si="104"/>
        <v>0</v>
      </c>
      <c r="E141" s="4">
        <f t="shared" si="104"/>
        <v>0</v>
      </c>
      <c r="F141" s="4">
        <f t="shared" ref="F141:F143" si="106">E141/B141%</f>
        <v>0</v>
      </c>
      <c r="G141" s="4" t="e">
        <f t="shared" ref="G141:G143" si="107">E141/C141%</f>
        <v>#DIV/0!</v>
      </c>
      <c r="H141" s="4">
        <f t="shared" si="105"/>
        <v>0</v>
      </c>
      <c r="I141" s="4">
        <f t="shared" si="105"/>
        <v>0</v>
      </c>
      <c r="J141" s="4">
        <f t="shared" si="105"/>
        <v>0</v>
      </c>
      <c r="K141" s="4">
        <f t="shared" si="105"/>
        <v>0</v>
      </c>
      <c r="L141" s="4">
        <f t="shared" si="105"/>
        <v>0</v>
      </c>
      <c r="M141" s="4">
        <f t="shared" si="105"/>
        <v>0</v>
      </c>
      <c r="N141" s="4">
        <f t="shared" si="105"/>
        <v>0</v>
      </c>
      <c r="O141" s="4">
        <f t="shared" si="105"/>
        <v>0</v>
      </c>
      <c r="P141" s="4">
        <f t="shared" si="105"/>
        <v>0</v>
      </c>
      <c r="Q141" s="4">
        <f t="shared" si="105"/>
        <v>0</v>
      </c>
      <c r="R141" s="4">
        <f t="shared" si="105"/>
        <v>0</v>
      </c>
      <c r="S141" s="4">
        <f t="shared" si="105"/>
        <v>0</v>
      </c>
      <c r="T141" s="4">
        <f t="shared" si="105"/>
        <v>0</v>
      </c>
      <c r="U141" s="4">
        <f t="shared" si="105"/>
        <v>0</v>
      </c>
      <c r="V141" s="4">
        <f t="shared" si="105"/>
        <v>0</v>
      </c>
      <c r="W141" s="4">
        <f t="shared" si="105"/>
        <v>0</v>
      </c>
      <c r="X141" s="4">
        <f t="shared" si="105"/>
        <v>54252.2</v>
      </c>
      <c r="Y141" s="4">
        <f t="shared" si="105"/>
        <v>0</v>
      </c>
      <c r="Z141" s="4">
        <f t="shared" si="105"/>
        <v>0</v>
      </c>
      <c r="AA141" s="4">
        <f t="shared" si="105"/>
        <v>0</v>
      </c>
      <c r="AB141" s="4">
        <f t="shared" si="105"/>
        <v>0</v>
      </c>
      <c r="AC141" s="4">
        <f t="shared" si="105"/>
        <v>0</v>
      </c>
      <c r="AD141" s="4">
        <f t="shared" si="105"/>
        <v>0</v>
      </c>
      <c r="AE141" s="4">
        <f t="shared" si="105"/>
        <v>0</v>
      </c>
      <c r="AF141" s="125"/>
    </row>
    <row r="142" spans="1:32" x14ac:dyDescent="0.3">
      <c r="A142" s="76" t="s">
        <v>179</v>
      </c>
      <c r="B142" s="4">
        <f t="shared" si="103"/>
        <v>177386</v>
      </c>
      <c r="C142" s="4">
        <f>C37+C72+C79</f>
        <v>19794.870000000003</v>
      </c>
      <c r="D142" s="4">
        <f t="shared" si="104"/>
        <v>19529.77</v>
      </c>
      <c r="E142" s="4">
        <f t="shared" si="104"/>
        <v>16737.219999999998</v>
      </c>
      <c r="F142" s="4">
        <f t="shared" si="106"/>
        <v>9.4354796883632304</v>
      </c>
      <c r="G142" s="4">
        <f t="shared" si="107"/>
        <v>84.553321138254475</v>
      </c>
      <c r="H142" s="4">
        <f t="shared" si="105"/>
        <v>8984.9600000000009</v>
      </c>
      <c r="I142" s="4">
        <f t="shared" si="105"/>
        <v>5388.84</v>
      </c>
      <c r="J142" s="4">
        <f t="shared" si="105"/>
        <v>10809.91</v>
      </c>
      <c r="K142" s="4">
        <f t="shared" si="105"/>
        <v>11348.380000000001</v>
      </c>
      <c r="L142" s="4">
        <f t="shared" si="105"/>
        <v>10732.24</v>
      </c>
      <c r="M142" s="4">
        <f t="shared" si="105"/>
        <v>0</v>
      </c>
      <c r="N142" s="4">
        <f t="shared" si="105"/>
        <v>18116.370000000003</v>
      </c>
      <c r="O142" s="4">
        <f t="shared" si="105"/>
        <v>0</v>
      </c>
      <c r="P142" s="4">
        <f t="shared" si="105"/>
        <v>15159.75</v>
      </c>
      <c r="Q142" s="4">
        <f t="shared" si="105"/>
        <v>0</v>
      </c>
      <c r="R142" s="4">
        <f t="shared" si="105"/>
        <v>20802.040000000005</v>
      </c>
      <c r="S142" s="4">
        <f t="shared" si="105"/>
        <v>0</v>
      </c>
      <c r="T142" s="4">
        <f t="shared" si="105"/>
        <v>16962.43</v>
      </c>
      <c r="U142" s="4">
        <f t="shared" si="105"/>
        <v>0</v>
      </c>
      <c r="V142" s="4">
        <f t="shared" si="105"/>
        <v>7441.15</v>
      </c>
      <c r="W142" s="4">
        <f t="shared" si="105"/>
        <v>0</v>
      </c>
      <c r="X142" s="4">
        <f t="shared" si="105"/>
        <v>15808.51</v>
      </c>
      <c r="Y142" s="4">
        <f t="shared" si="105"/>
        <v>0</v>
      </c>
      <c r="Z142" s="4">
        <f t="shared" si="105"/>
        <v>27654.15</v>
      </c>
      <c r="AA142" s="4">
        <f t="shared" si="105"/>
        <v>0</v>
      </c>
      <c r="AB142" s="4">
        <f t="shared" si="105"/>
        <v>10958.56</v>
      </c>
      <c r="AC142" s="4">
        <f t="shared" si="105"/>
        <v>0</v>
      </c>
      <c r="AD142" s="4">
        <f t="shared" si="105"/>
        <v>13955.929999999998</v>
      </c>
      <c r="AE142" s="4">
        <f t="shared" si="105"/>
        <v>0</v>
      </c>
      <c r="AF142" s="125"/>
    </row>
    <row r="143" spans="1:32" s="72" customFormat="1" ht="13.8" x14ac:dyDescent="0.25">
      <c r="A143" s="64" t="s">
        <v>178</v>
      </c>
      <c r="B143" s="66">
        <f t="shared" si="103"/>
        <v>6028.1</v>
      </c>
      <c r="C143" s="65">
        <f>C38+C73+C80</f>
        <v>0</v>
      </c>
      <c r="D143" s="65">
        <f t="shared" si="104"/>
        <v>0</v>
      </c>
      <c r="E143" s="65">
        <f t="shared" si="104"/>
        <v>0</v>
      </c>
      <c r="F143" s="66">
        <f t="shared" si="106"/>
        <v>0</v>
      </c>
      <c r="G143" s="66" t="e">
        <f t="shared" si="107"/>
        <v>#DIV/0!</v>
      </c>
      <c r="H143" s="65">
        <f t="shared" si="105"/>
        <v>0</v>
      </c>
      <c r="I143" s="65">
        <f t="shared" si="105"/>
        <v>0</v>
      </c>
      <c r="J143" s="65">
        <f t="shared" si="105"/>
        <v>0</v>
      </c>
      <c r="K143" s="65">
        <f t="shared" si="105"/>
        <v>0</v>
      </c>
      <c r="L143" s="65">
        <f t="shared" si="105"/>
        <v>0</v>
      </c>
      <c r="M143" s="65">
        <f t="shared" si="105"/>
        <v>0</v>
      </c>
      <c r="N143" s="65">
        <f t="shared" si="105"/>
        <v>0</v>
      </c>
      <c r="O143" s="65">
        <f t="shared" si="105"/>
        <v>0</v>
      </c>
      <c r="P143" s="65">
        <f t="shared" si="105"/>
        <v>0</v>
      </c>
      <c r="Q143" s="65">
        <f t="shared" si="105"/>
        <v>0</v>
      </c>
      <c r="R143" s="65">
        <f t="shared" si="105"/>
        <v>0</v>
      </c>
      <c r="S143" s="65">
        <f t="shared" si="105"/>
        <v>0</v>
      </c>
      <c r="T143" s="65">
        <f t="shared" si="105"/>
        <v>0</v>
      </c>
      <c r="U143" s="65">
        <f t="shared" si="105"/>
        <v>0</v>
      </c>
      <c r="V143" s="65">
        <f t="shared" si="105"/>
        <v>0</v>
      </c>
      <c r="W143" s="65">
        <f t="shared" si="105"/>
        <v>0</v>
      </c>
      <c r="X143" s="65">
        <f t="shared" si="105"/>
        <v>6028.1</v>
      </c>
      <c r="Y143" s="65">
        <f t="shared" si="105"/>
        <v>0</v>
      </c>
      <c r="Z143" s="65">
        <f t="shared" si="105"/>
        <v>0</v>
      </c>
      <c r="AA143" s="65">
        <f t="shared" si="105"/>
        <v>0</v>
      </c>
      <c r="AB143" s="65">
        <f t="shared" si="105"/>
        <v>0</v>
      </c>
      <c r="AC143" s="65">
        <f t="shared" si="105"/>
        <v>0</v>
      </c>
      <c r="AD143" s="65">
        <f t="shared" si="105"/>
        <v>0</v>
      </c>
      <c r="AE143" s="65">
        <f t="shared" si="105"/>
        <v>0</v>
      </c>
      <c r="AF143" s="125"/>
    </row>
    <row r="144" spans="1:32" x14ac:dyDescent="0.3">
      <c r="A144" s="76" t="s">
        <v>139</v>
      </c>
      <c r="B144" s="4">
        <f t="shared" si="103"/>
        <v>0</v>
      </c>
      <c r="C144" s="4">
        <f>C39+C74+C81</f>
        <v>0</v>
      </c>
      <c r="D144" s="4">
        <f t="shared" si="104"/>
        <v>0</v>
      </c>
      <c r="E144" s="4">
        <f t="shared" si="104"/>
        <v>0</v>
      </c>
      <c r="F144" s="4"/>
      <c r="G144" s="4"/>
      <c r="H144" s="4">
        <f t="shared" si="105"/>
        <v>0</v>
      </c>
      <c r="I144" s="4">
        <f t="shared" si="105"/>
        <v>0</v>
      </c>
      <c r="J144" s="4">
        <f t="shared" si="105"/>
        <v>0</v>
      </c>
      <c r="K144" s="4">
        <f t="shared" si="105"/>
        <v>0</v>
      </c>
      <c r="L144" s="4">
        <f t="shared" si="105"/>
        <v>0</v>
      </c>
      <c r="M144" s="4">
        <f t="shared" si="105"/>
        <v>0</v>
      </c>
      <c r="N144" s="4">
        <f t="shared" si="105"/>
        <v>0</v>
      </c>
      <c r="O144" s="4">
        <f t="shared" si="105"/>
        <v>0</v>
      </c>
      <c r="P144" s="4">
        <f t="shared" si="105"/>
        <v>0</v>
      </c>
      <c r="Q144" s="4">
        <f t="shared" si="105"/>
        <v>0</v>
      </c>
      <c r="R144" s="4">
        <f t="shared" si="105"/>
        <v>0</v>
      </c>
      <c r="S144" s="4">
        <f t="shared" si="105"/>
        <v>0</v>
      </c>
      <c r="T144" s="4">
        <f t="shared" si="105"/>
        <v>0</v>
      </c>
      <c r="U144" s="4">
        <f t="shared" si="105"/>
        <v>0</v>
      </c>
      <c r="V144" s="4">
        <f t="shared" si="105"/>
        <v>0</v>
      </c>
      <c r="W144" s="4">
        <f t="shared" si="105"/>
        <v>0</v>
      </c>
      <c r="X144" s="4">
        <f t="shared" si="105"/>
        <v>0</v>
      </c>
      <c r="Y144" s="4">
        <f t="shared" si="105"/>
        <v>0</v>
      </c>
      <c r="Z144" s="4">
        <f t="shared" si="105"/>
        <v>0</v>
      </c>
      <c r="AA144" s="4">
        <f t="shared" si="105"/>
        <v>0</v>
      </c>
      <c r="AB144" s="4">
        <f t="shared" si="105"/>
        <v>0</v>
      </c>
      <c r="AC144" s="4">
        <f t="shared" si="105"/>
        <v>0</v>
      </c>
      <c r="AD144" s="4">
        <f t="shared" si="105"/>
        <v>0</v>
      </c>
      <c r="AE144" s="4">
        <f t="shared" si="105"/>
        <v>0</v>
      </c>
      <c r="AF144" s="126"/>
    </row>
    <row r="145" spans="1:32" ht="84" hidden="1" x14ac:dyDescent="0.3">
      <c r="A145" s="53" t="s">
        <v>140</v>
      </c>
      <c r="B145" s="4"/>
      <c r="C145" s="4"/>
      <c r="D145" s="4"/>
      <c r="E145" s="4"/>
      <c r="F145" s="4"/>
      <c r="G145" s="4"/>
      <c r="H145" s="4"/>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55"/>
    </row>
    <row r="146" spans="1:32" hidden="1" x14ac:dyDescent="0.3">
      <c r="A146" s="70" t="s">
        <v>138</v>
      </c>
      <c r="B146" s="4"/>
      <c r="C146" s="4"/>
      <c r="D146" s="4"/>
      <c r="E146" s="4"/>
      <c r="F146" s="4"/>
      <c r="G146" s="4"/>
      <c r="H146" s="4"/>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55"/>
    </row>
    <row r="147" spans="1:32" ht="50.4" hidden="1" x14ac:dyDescent="0.3">
      <c r="A147" s="76" t="s">
        <v>49</v>
      </c>
      <c r="B147" s="4"/>
      <c r="C147" s="4"/>
      <c r="D147" s="4"/>
      <c r="E147" s="4"/>
      <c r="F147" s="4"/>
      <c r="G147" s="4"/>
      <c r="H147" s="4"/>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55"/>
    </row>
    <row r="148" spans="1:32" hidden="1" x14ac:dyDescent="0.3">
      <c r="A148" s="76" t="s">
        <v>179</v>
      </c>
      <c r="B148" s="4"/>
      <c r="C148" s="4"/>
      <c r="D148" s="4"/>
      <c r="E148" s="4"/>
      <c r="F148" s="4"/>
      <c r="G148" s="4"/>
      <c r="H148" s="4"/>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55"/>
    </row>
    <row r="149" spans="1:32" hidden="1" x14ac:dyDescent="0.3">
      <c r="A149" s="51" t="s">
        <v>178</v>
      </c>
      <c r="B149" s="4"/>
      <c r="C149" s="4"/>
      <c r="D149" s="4"/>
      <c r="E149" s="4"/>
      <c r="F149" s="4"/>
      <c r="G149" s="4"/>
      <c r="H149" s="4"/>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55"/>
    </row>
    <row r="150" spans="1:32" hidden="1" x14ac:dyDescent="0.3">
      <c r="A150" s="76" t="s">
        <v>139</v>
      </c>
      <c r="B150" s="4"/>
      <c r="C150" s="4"/>
      <c r="D150" s="4"/>
      <c r="E150" s="4"/>
      <c r="F150" s="4"/>
      <c r="G150" s="4"/>
      <c r="H150" s="4"/>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55"/>
    </row>
    <row r="151" spans="1:32" s="54" customFormat="1" x14ac:dyDescent="0.3">
      <c r="A151" s="53" t="s">
        <v>141</v>
      </c>
      <c r="B151" s="67">
        <f t="shared" ref="B151:AE151" si="108">B138+B18</f>
        <v>250303.19527000003</v>
      </c>
      <c r="C151" s="67">
        <f t="shared" si="108"/>
        <v>23106.302270000004</v>
      </c>
      <c r="D151" s="67">
        <f t="shared" si="108"/>
        <v>21996.87</v>
      </c>
      <c r="E151" s="67">
        <f t="shared" si="108"/>
        <v>19204.319999999996</v>
      </c>
      <c r="F151" s="67">
        <f>E151/B151%</f>
        <v>7.6724230305108385</v>
      </c>
      <c r="G151" s="67">
        <f>E151/C151%</f>
        <v>83.112909091187063</v>
      </c>
      <c r="H151" s="67">
        <f t="shared" si="108"/>
        <v>10685.7147</v>
      </c>
      <c r="I151" s="67">
        <f t="shared" si="108"/>
        <v>7089.59</v>
      </c>
      <c r="J151" s="67">
        <f t="shared" si="108"/>
        <v>12420.58757</v>
      </c>
      <c r="K151" s="67">
        <f t="shared" si="108"/>
        <v>12114.730000000001</v>
      </c>
      <c r="L151" s="67">
        <f t="shared" si="108"/>
        <v>12248.63</v>
      </c>
      <c r="M151" s="67">
        <f t="shared" si="108"/>
        <v>0</v>
      </c>
      <c r="N151" s="67">
        <f t="shared" si="108"/>
        <v>19795.260000000002</v>
      </c>
      <c r="O151" s="67">
        <f t="shared" si="108"/>
        <v>0</v>
      </c>
      <c r="P151" s="67">
        <f t="shared" si="108"/>
        <v>16784.453000000001</v>
      </c>
      <c r="Q151" s="67">
        <f t="shared" si="108"/>
        <v>0</v>
      </c>
      <c r="R151" s="67">
        <f t="shared" si="108"/>
        <v>22266.350000000006</v>
      </c>
      <c r="S151" s="67">
        <f t="shared" si="108"/>
        <v>0</v>
      </c>
      <c r="T151" s="67">
        <f t="shared" si="108"/>
        <v>18391.03</v>
      </c>
      <c r="U151" s="67">
        <f t="shared" si="108"/>
        <v>0</v>
      </c>
      <c r="V151" s="67">
        <f t="shared" si="108"/>
        <v>8915.76</v>
      </c>
      <c r="W151" s="67">
        <f t="shared" si="108"/>
        <v>0</v>
      </c>
      <c r="X151" s="67">
        <f t="shared" si="108"/>
        <v>71536.569999999992</v>
      </c>
      <c r="Y151" s="67">
        <f t="shared" si="108"/>
        <v>0</v>
      </c>
      <c r="Z151" s="67">
        <f t="shared" si="108"/>
        <v>29071.200000000001</v>
      </c>
      <c r="AA151" s="67">
        <f t="shared" si="108"/>
        <v>0</v>
      </c>
      <c r="AB151" s="67">
        <f t="shared" si="108"/>
        <v>12540.539999999999</v>
      </c>
      <c r="AC151" s="67">
        <f t="shared" si="108"/>
        <v>0</v>
      </c>
      <c r="AD151" s="67">
        <f t="shared" si="108"/>
        <v>15647.099999999999</v>
      </c>
      <c r="AE151" s="67">
        <f t="shared" si="108"/>
        <v>0</v>
      </c>
      <c r="AF151" s="124"/>
    </row>
    <row r="152" spans="1:32" x14ac:dyDescent="0.3">
      <c r="A152" s="60" t="s">
        <v>151</v>
      </c>
      <c r="B152" s="60"/>
      <c r="C152" s="60"/>
      <c r="D152" s="60"/>
      <c r="E152" s="60"/>
      <c r="F152" s="60"/>
      <c r="G152" s="60"/>
      <c r="H152" s="4"/>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125"/>
    </row>
    <row r="153" spans="1:32" x14ac:dyDescent="0.3">
      <c r="A153" s="76" t="s">
        <v>138</v>
      </c>
      <c r="B153" s="4">
        <f t="shared" ref="B153:B157" si="109">H153+J153+L153+N153+P153+R153+T153+V153+X153+Z153+AB153+AD153</f>
        <v>0</v>
      </c>
      <c r="C153" s="4">
        <f>C140+C20</f>
        <v>0</v>
      </c>
      <c r="D153" s="4">
        <f t="shared" ref="D153:E157" si="110">D140+D20</f>
        <v>0</v>
      </c>
      <c r="E153" s="4">
        <f t="shared" si="110"/>
        <v>0</v>
      </c>
      <c r="F153" s="4"/>
      <c r="G153" s="4"/>
      <c r="H153" s="4">
        <f>H140+H20</f>
        <v>0</v>
      </c>
      <c r="I153" s="4">
        <f t="shared" ref="I153:AE157" si="111">I140+I20</f>
        <v>0</v>
      </c>
      <c r="J153" s="4">
        <f t="shared" si="111"/>
        <v>0</v>
      </c>
      <c r="K153" s="4">
        <f t="shared" si="111"/>
        <v>0</v>
      </c>
      <c r="L153" s="4">
        <f t="shared" si="111"/>
        <v>0</v>
      </c>
      <c r="M153" s="4">
        <f t="shared" si="111"/>
        <v>0</v>
      </c>
      <c r="N153" s="4">
        <f t="shared" si="111"/>
        <v>0</v>
      </c>
      <c r="O153" s="4">
        <f t="shared" si="111"/>
        <v>0</v>
      </c>
      <c r="P153" s="4">
        <f t="shared" si="111"/>
        <v>0</v>
      </c>
      <c r="Q153" s="4">
        <f t="shared" si="111"/>
        <v>0</v>
      </c>
      <c r="R153" s="4">
        <f t="shared" si="111"/>
        <v>0</v>
      </c>
      <c r="S153" s="4">
        <f t="shared" si="111"/>
        <v>0</v>
      </c>
      <c r="T153" s="4">
        <f t="shared" si="111"/>
        <v>0</v>
      </c>
      <c r="U153" s="4">
        <f t="shared" si="111"/>
        <v>0</v>
      </c>
      <c r="V153" s="4">
        <f t="shared" si="111"/>
        <v>0</v>
      </c>
      <c r="W153" s="4">
        <f t="shared" si="111"/>
        <v>0</v>
      </c>
      <c r="X153" s="4">
        <f t="shared" si="111"/>
        <v>0</v>
      </c>
      <c r="Y153" s="4">
        <f t="shared" si="111"/>
        <v>0</v>
      </c>
      <c r="Z153" s="4">
        <f t="shared" si="111"/>
        <v>0</v>
      </c>
      <c r="AA153" s="4">
        <f t="shared" si="111"/>
        <v>0</v>
      </c>
      <c r="AB153" s="4">
        <f t="shared" si="111"/>
        <v>0</v>
      </c>
      <c r="AC153" s="4">
        <f t="shared" si="111"/>
        <v>0</v>
      </c>
      <c r="AD153" s="4">
        <f t="shared" si="111"/>
        <v>0</v>
      </c>
      <c r="AE153" s="4">
        <f t="shared" si="111"/>
        <v>0</v>
      </c>
      <c r="AF153" s="125"/>
    </row>
    <row r="154" spans="1:32" x14ac:dyDescent="0.3">
      <c r="A154" s="76" t="s">
        <v>19</v>
      </c>
      <c r="B154" s="4">
        <f t="shared" si="109"/>
        <v>54252.2</v>
      </c>
      <c r="C154" s="4">
        <f>C141+C21</f>
        <v>0</v>
      </c>
      <c r="D154" s="4">
        <f t="shared" si="110"/>
        <v>0</v>
      </c>
      <c r="E154" s="4">
        <f t="shared" si="110"/>
        <v>0</v>
      </c>
      <c r="F154" s="4">
        <f t="shared" ref="F154:F156" si="112">E154/B154%</f>
        <v>0</v>
      </c>
      <c r="G154" s="4" t="e">
        <f t="shared" ref="G154:G156" si="113">E154/C154%</f>
        <v>#DIV/0!</v>
      </c>
      <c r="H154" s="4">
        <f>H141+H21</f>
        <v>0</v>
      </c>
      <c r="I154" s="4">
        <f t="shared" si="111"/>
        <v>0</v>
      </c>
      <c r="J154" s="4">
        <f t="shared" si="111"/>
        <v>0</v>
      </c>
      <c r="K154" s="4">
        <f t="shared" si="111"/>
        <v>0</v>
      </c>
      <c r="L154" s="4">
        <f t="shared" si="111"/>
        <v>0</v>
      </c>
      <c r="M154" s="4">
        <f t="shared" si="111"/>
        <v>0</v>
      </c>
      <c r="N154" s="4">
        <f t="shared" si="111"/>
        <v>0</v>
      </c>
      <c r="O154" s="4">
        <f t="shared" si="111"/>
        <v>0</v>
      </c>
      <c r="P154" s="4">
        <f t="shared" si="111"/>
        <v>0</v>
      </c>
      <c r="Q154" s="4">
        <f t="shared" si="111"/>
        <v>0</v>
      </c>
      <c r="R154" s="4">
        <f t="shared" si="111"/>
        <v>0</v>
      </c>
      <c r="S154" s="4">
        <f t="shared" si="111"/>
        <v>0</v>
      </c>
      <c r="T154" s="4">
        <f t="shared" si="111"/>
        <v>0</v>
      </c>
      <c r="U154" s="4">
        <f t="shared" si="111"/>
        <v>0</v>
      </c>
      <c r="V154" s="4">
        <f t="shared" si="111"/>
        <v>0</v>
      </c>
      <c r="W154" s="4">
        <f t="shared" si="111"/>
        <v>0</v>
      </c>
      <c r="X154" s="4">
        <f t="shared" si="111"/>
        <v>54252.2</v>
      </c>
      <c r="Y154" s="4">
        <f t="shared" si="111"/>
        <v>0</v>
      </c>
      <c r="Z154" s="4">
        <f t="shared" si="111"/>
        <v>0</v>
      </c>
      <c r="AA154" s="4">
        <f t="shared" si="111"/>
        <v>0</v>
      </c>
      <c r="AB154" s="4">
        <f t="shared" si="111"/>
        <v>0</v>
      </c>
      <c r="AC154" s="4">
        <f t="shared" si="111"/>
        <v>0</v>
      </c>
      <c r="AD154" s="4">
        <f t="shared" si="111"/>
        <v>0</v>
      </c>
      <c r="AE154" s="4">
        <f t="shared" si="111"/>
        <v>0</v>
      </c>
      <c r="AF154" s="125"/>
    </row>
    <row r="155" spans="1:32" x14ac:dyDescent="0.3">
      <c r="A155" s="76" t="s">
        <v>13</v>
      </c>
      <c r="B155" s="4">
        <f t="shared" si="109"/>
        <v>196050.99527000004</v>
      </c>
      <c r="C155" s="4">
        <f>C142+C22</f>
        <v>23106.302270000004</v>
      </c>
      <c r="D155" s="4">
        <f t="shared" si="110"/>
        <v>21996.87</v>
      </c>
      <c r="E155" s="4">
        <f t="shared" si="110"/>
        <v>19204.319999999996</v>
      </c>
      <c r="F155" s="4">
        <f t="shared" si="112"/>
        <v>9.7955738370784307</v>
      </c>
      <c r="G155" s="4">
        <f t="shared" si="113"/>
        <v>83.112909091187063</v>
      </c>
      <c r="H155" s="4">
        <f>H142+H22</f>
        <v>10685.7147</v>
      </c>
      <c r="I155" s="4">
        <f t="shared" si="111"/>
        <v>7089.59</v>
      </c>
      <c r="J155" s="4">
        <f t="shared" si="111"/>
        <v>12420.58757</v>
      </c>
      <c r="K155" s="4">
        <f t="shared" si="111"/>
        <v>12114.730000000001</v>
      </c>
      <c r="L155" s="4">
        <f t="shared" si="111"/>
        <v>12248.63</v>
      </c>
      <c r="M155" s="4">
        <f t="shared" si="111"/>
        <v>0</v>
      </c>
      <c r="N155" s="4">
        <f t="shared" si="111"/>
        <v>19795.260000000002</v>
      </c>
      <c r="O155" s="4">
        <f t="shared" si="111"/>
        <v>0</v>
      </c>
      <c r="P155" s="4">
        <f t="shared" si="111"/>
        <v>16784.453000000001</v>
      </c>
      <c r="Q155" s="4">
        <f t="shared" si="111"/>
        <v>0</v>
      </c>
      <c r="R155" s="4">
        <f t="shared" si="111"/>
        <v>22266.350000000006</v>
      </c>
      <c r="S155" s="4">
        <f t="shared" si="111"/>
        <v>0</v>
      </c>
      <c r="T155" s="4">
        <f t="shared" si="111"/>
        <v>18391.03</v>
      </c>
      <c r="U155" s="4">
        <f t="shared" si="111"/>
        <v>0</v>
      </c>
      <c r="V155" s="4">
        <f t="shared" si="111"/>
        <v>8915.76</v>
      </c>
      <c r="W155" s="4">
        <f t="shared" si="111"/>
        <v>0</v>
      </c>
      <c r="X155" s="4">
        <f t="shared" si="111"/>
        <v>17284.37</v>
      </c>
      <c r="Y155" s="4">
        <f t="shared" si="111"/>
        <v>0</v>
      </c>
      <c r="Z155" s="4">
        <f t="shared" si="111"/>
        <v>29071.200000000001</v>
      </c>
      <c r="AA155" s="4">
        <f t="shared" si="111"/>
        <v>0</v>
      </c>
      <c r="AB155" s="4">
        <f t="shared" si="111"/>
        <v>12540.539999999999</v>
      </c>
      <c r="AC155" s="4">
        <f t="shared" si="111"/>
        <v>0</v>
      </c>
      <c r="AD155" s="4">
        <f t="shared" si="111"/>
        <v>15647.099999999999</v>
      </c>
      <c r="AE155" s="4">
        <f t="shared" si="111"/>
        <v>0</v>
      </c>
      <c r="AF155" s="125"/>
    </row>
    <row r="156" spans="1:32" s="72" customFormat="1" ht="13.8" x14ac:dyDescent="0.25">
      <c r="A156" s="64" t="s">
        <v>178</v>
      </c>
      <c r="B156" s="66">
        <f t="shared" si="109"/>
        <v>6028.1</v>
      </c>
      <c r="C156" s="65">
        <f>C143+C23</f>
        <v>0</v>
      </c>
      <c r="D156" s="65">
        <f t="shared" si="110"/>
        <v>0</v>
      </c>
      <c r="E156" s="65">
        <f t="shared" si="110"/>
        <v>0</v>
      </c>
      <c r="F156" s="66">
        <f t="shared" si="112"/>
        <v>0</v>
      </c>
      <c r="G156" s="66" t="e">
        <f t="shared" si="113"/>
        <v>#DIV/0!</v>
      </c>
      <c r="H156" s="65">
        <f>H143+H23</f>
        <v>0</v>
      </c>
      <c r="I156" s="73">
        <f t="shared" si="111"/>
        <v>0</v>
      </c>
      <c r="J156" s="73">
        <f t="shared" si="111"/>
        <v>0</v>
      </c>
      <c r="K156" s="73">
        <f t="shared" si="111"/>
        <v>0</v>
      </c>
      <c r="L156" s="73">
        <f t="shared" si="111"/>
        <v>0</v>
      </c>
      <c r="M156" s="73">
        <f t="shared" si="111"/>
        <v>0</v>
      </c>
      <c r="N156" s="73">
        <f t="shared" si="111"/>
        <v>0</v>
      </c>
      <c r="O156" s="73">
        <f t="shared" si="111"/>
        <v>0</v>
      </c>
      <c r="P156" s="73">
        <f t="shared" si="111"/>
        <v>0</v>
      </c>
      <c r="Q156" s="73">
        <f t="shared" si="111"/>
        <v>0</v>
      </c>
      <c r="R156" s="73">
        <f t="shared" si="111"/>
        <v>0</v>
      </c>
      <c r="S156" s="73">
        <f t="shared" si="111"/>
        <v>0</v>
      </c>
      <c r="T156" s="73">
        <f t="shared" si="111"/>
        <v>0</v>
      </c>
      <c r="U156" s="73">
        <f t="shared" si="111"/>
        <v>0</v>
      </c>
      <c r="V156" s="73">
        <f t="shared" si="111"/>
        <v>0</v>
      </c>
      <c r="W156" s="73">
        <f t="shared" si="111"/>
        <v>0</v>
      </c>
      <c r="X156" s="73">
        <f t="shared" si="111"/>
        <v>6028.1</v>
      </c>
      <c r="Y156" s="73">
        <f t="shared" si="111"/>
        <v>0</v>
      </c>
      <c r="Z156" s="73">
        <f t="shared" si="111"/>
        <v>0</v>
      </c>
      <c r="AA156" s="73">
        <f t="shared" si="111"/>
        <v>0</v>
      </c>
      <c r="AB156" s="73">
        <f t="shared" si="111"/>
        <v>0</v>
      </c>
      <c r="AC156" s="73">
        <f t="shared" si="111"/>
        <v>0</v>
      </c>
      <c r="AD156" s="73">
        <f t="shared" si="111"/>
        <v>0</v>
      </c>
      <c r="AE156" s="73">
        <f t="shared" si="111"/>
        <v>0</v>
      </c>
      <c r="AF156" s="125"/>
    </row>
    <row r="157" spans="1:32" x14ac:dyDescent="0.3">
      <c r="A157" s="76" t="s">
        <v>139</v>
      </c>
      <c r="B157" s="4">
        <f t="shared" si="109"/>
        <v>0</v>
      </c>
      <c r="C157" s="4">
        <f>C144+C24</f>
        <v>0</v>
      </c>
      <c r="D157" s="4">
        <f t="shared" si="110"/>
        <v>0</v>
      </c>
      <c r="E157" s="4">
        <f t="shared" si="110"/>
        <v>0</v>
      </c>
      <c r="F157" s="4"/>
      <c r="G157" s="4"/>
      <c r="H157" s="4">
        <f>H144+H24</f>
        <v>0</v>
      </c>
      <c r="I157" s="4">
        <f t="shared" si="111"/>
        <v>0</v>
      </c>
      <c r="J157" s="4">
        <f t="shared" si="111"/>
        <v>0</v>
      </c>
      <c r="K157" s="4">
        <f t="shared" si="111"/>
        <v>0</v>
      </c>
      <c r="L157" s="4">
        <f t="shared" si="111"/>
        <v>0</v>
      </c>
      <c r="M157" s="4">
        <f t="shared" si="111"/>
        <v>0</v>
      </c>
      <c r="N157" s="4">
        <f t="shared" si="111"/>
        <v>0</v>
      </c>
      <c r="O157" s="4">
        <f t="shared" si="111"/>
        <v>0</v>
      </c>
      <c r="P157" s="4">
        <f t="shared" si="111"/>
        <v>0</v>
      </c>
      <c r="Q157" s="4">
        <f t="shared" si="111"/>
        <v>0</v>
      </c>
      <c r="R157" s="4">
        <f t="shared" si="111"/>
        <v>0</v>
      </c>
      <c r="S157" s="4">
        <f t="shared" si="111"/>
        <v>0</v>
      </c>
      <c r="T157" s="4">
        <f t="shared" si="111"/>
        <v>0</v>
      </c>
      <c r="U157" s="4">
        <f t="shared" si="111"/>
        <v>0</v>
      </c>
      <c r="V157" s="4">
        <f t="shared" si="111"/>
        <v>0</v>
      </c>
      <c r="W157" s="4">
        <f t="shared" si="111"/>
        <v>0</v>
      </c>
      <c r="X157" s="4">
        <f t="shared" si="111"/>
        <v>0</v>
      </c>
      <c r="Y157" s="4">
        <f t="shared" si="111"/>
        <v>0</v>
      </c>
      <c r="Z157" s="4">
        <f t="shared" si="111"/>
        <v>0</v>
      </c>
      <c r="AA157" s="4">
        <f t="shared" si="111"/>
        <v>0</v>
      </c>
      <c r="AB157" s="4">
        <f t="shared" si="111"/>
        <v>0</v>
      </c>
      <c r="AC157" s="4">
        <f t="shared" si="111"/>
        <v>0</v>
      </c>
      <c r="AD157" s="4">
        <f t="shared" si="111"/>
        <v>0</v>
      </c>
      <c r="AE157" s="4">
        <f t="shared" si="111"/>
        <v>0</v>
      </c>
      <c r="AF157" s="126"/>
    </row>
    <row r="158" spans="1:32" s="54" customFormat="1" ht="42.6" customHeight="1" x14ac:dyDescent="0.3">
      <c r="A158" s="63" t="s">
        <v>142</v>
      </c>
      <c r="B158" s="67">
        <f>B160+B161+B162+B164</f>
        <v>11244.7</v>
      </c>
      <c r="C158" s="67">
        <f t="shared" ref="C158:E158" si="114">C160+C161+C162+C164</f>
        <v>0</v>
      </c>
      <c r="D158" s="67">
        <f t="shared" si="114"/>
        <v>0</v>
      </c>
      <c r="E158" s="67">
        <f t="shared" si="114"/>
        <v>0</v>
      </c>
      <c r="F158" s="67">
        <f>E158/B158%</f>
        <v>0</v>
      </c>
      <c r="G158" s="67" t="e">
        <f>E158/C158%</f>
        <v>#DIV/0!</v>
      </c>
      <c r="H158" s="67">
        <f t="shared" ref="H158:AE158" si="115">H160+H161+H162+H164</f>
        <v>0</v>
      </c>
      <c r="I158" s="67">
        <f t="shared" si="115"/>
        <v>0</v>
      </c>
      <c r="J158" s="67">
        <f t="shared" si="115"/>
        <v>0</v>
      </c>
      <c r="K158" s="67">
        <f t="shared" si="115"/>
        <v>0</v>
      </c>
      <c r="L158" s="67">
        <f t="shared" si="115"/>
        <v>0</v>
      </c>
      <c r="M158" s="67">
        <f t="shared" si="115"/>
        <v>0</v>
      </c>
      <c r="N158" s="67">
        <f t="shared" si="115"/>
        <v>0</v>
      </c>
      <c r="O158" s="67">
        <f t="shared" si="115"/>
        <v>0</v>
      </c>
      <c r="P158" s="67">
        <f t="shared" si="115"/>
        <v>0</v>
      </c>
      <c r="Q158" s="67">
        <f t="shared" si="115"/>
        <v>0</v>
      </c>
      <c r="R158" s="67">
        <f t="shared" si="115"/>
        <v>0</v>
      </c>
      <c r="S158" s="67">
        <f t="shared" si="115"/>
        <v>0</v>
      </c>
      <c r="T158" s="67">
        <f t="shared" si="115"/>
        <v>0</v>
      </c>
      <c r="U158" s="67">
        <f t="shared" si="115"/>
        <v>0</v>
      </c>
      <c r="V158" s="67">
        <f t="shared" si="115"/>
        <v>0</v>
      </c>
      <c r="W158" s="67">
        <f t="shared" si="115"/>
        <v>0</v>
      </c>
      <c r="X158" s="67">
        <f t="shared" si="115"/>
        <v>2661.1</v>
      </c>
      <c r="Y158" s="67">
        <f t="shared" si="115"/>
        <v>0</v>
      </c>
      <c r="Z158" s="67">
        <f t="shared" si="115"/>
        <v>8583.6</v>
      </c>
      <c r="AA158" s="67">
        <f t="shared" si="115"/>
        <v>0</v>
      </c>
      <c r="AB158" s="67">
        <f t="shared" si="115"/>
        <v>0</v>
      </c>
      <c r="AC158" s="67">
        <f t="shared" si="115"/>
        <v>0</v>
      </c>
      <c r="AD158" s="67">
        <f t="shared" si="115"/>
        <v>0</v>
      </c>
      <c r="AE158" s="67">
        <f t="shared" si="115"/>
        <v>0</v>
      </c>
      <c r="AF158" s="124"/>
    </row>
    <row r="159" spans="1:32" x14ac:dyDescent="0.3">
      <c r="A159" s="60" t="s">
        <v>151</v>
      </c>
      <c r="B159" s="4"/>
      <c r="C159" s="4"/>
      <c r="D159" s="4"/>
      <c r="E159" s="4"/>
      <c r="F159" s="4"/>
      <c r="G159" s="4"/>
      <c r="H159" s="24"/>
      <c r="I159" s="25"/>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125"/>
    </row>
    <row r="160" spans="1:32" x14ac:dyDescent="0.3">
      <c r="A160" s="76" t="s">
        <v>138</v>
      </c>
      <c r="B160" s="4">
        <f>B70</f>
        <v>0</v>
      </c>
      <c r="C160" s="4">
        <f t="shared" ref="C160:E164" si="116">C70</f>
        <v>0</v>
      </c>
      <c r="D160" s="4">
        <f t="shared" si="116"/>
        <v>0</v>
      </c>
      <c r="E160" s="4">
        <f t="shared" si="116"/>
        <v>0</v>
      </c>
      <c r="F160" s="4"/>
      <c r="G160" s="4"/>
      <c r="H160" s="4">
        <f t="shared" ref="H160:AE164" si="117">H70</f>
        <v>0</v>
      </c>
      <c r="I160" s="4">
        <f t="shared" si="117"/>
        <v>0</v>
      </c>
      <c r="J160" s="4">
        <f t="shared" si="117"/>
        <v>0</v>
      </c>
      <c r="K160" s="4">
        <f t="shared" si="117"/>
        <v>0</v>
      </c>
      <c r="L160" s="4">
        <f t="shared" si="117"/>
        <v>0</v>
      </c>
      <c r="M160" s="4">
        <f t="shared" si="117"/>
        <v>0</v>
      </c>
      <c r="N160" s="4">
        <f t="shared" si="117"/>
        <v>0</v>
      </c>
      <c r="O160" s="4">
        <f t="shared" si="117"/>
        <v>0</v>
      </c>
      <c r="P160" s="4">
        <f t="shared" si="117"/>
        <v>0</v>
      </c>
      <c r="Q160" s="4">
        <f t="shared" si="117"/>
        <v>0</v>
      </c>
      <c r="R160" s="4">
        <f t="shared" si="117"/>
        <v>0</v>
      </c>
      <c r="S160" s="4">
        <f t="shared" si="117"/>
        <v>0</v>
      </c>
      <c r="T160" s="4">
        <f t="shared" si="117"/>
        <v>0</v>
      </c>
      <c r="U160" s="4">
        <f t="shared" si="117"/>
        <v>0</v>
      </c>
      <c r="V160" s="4">
        <f t="shared" si="117"/>
        <v>0</v>
      </c>
      <c r="W160" s="4">
        <f t="shared" si="117"/>
        <v>0</v>
      </c>
      <c r="X160" s="4">
        <f t="shared" si="117"/>
        <v>0</v>
      </c>
      <c r="Y160" s="4">
        <f t="shared" si="117"/>
        <v>0</v>
      </c>
      <c r="Z160" s="4">
        <f t="shared" si="117"/>
        <v>0</v>
      </c>
      <c r="AA160" s="4">
        <f t="shared" si="117"/>
        <v>0</v>
      </c>
      <c r="AB160" s="4">
        <f t="shared" si="117"/>
        <v>0</v>
      </c>
      <c r="AC160" s="4">
        <f t="shared" si="117"/>
        <v>0</v>
      </c>
      <c r="AD160" s="4">
        <f t="shared" si="117"/>
        <v>0</v>
      </c>
      <c r="AE160" s="4">
        <f t="shared" si="117"/>
        <v>0</v>
      </c>
      <c r="AF160" s="125"/>
    </row>
    <row r="161" spans="1:32" x14ac:dyDescent="0.3">
      <c r="A161" s="76" t="s">
        <v>19</v>
      </c>
      <c r="B161" s="4">
        <f>B71</f>
        <v>0</v>
      </c>
      <c r="C161" s="4">
        <f t="shared" si="116"/>
        <v>0</v>
      </c>
      <c r="D161" s="4">
        <f t="shared" si="116"/>
        <v>0</v>
      </c>
      <c r="E161" s="4">
        <f t="shared" si="116"/>
        <v>0</v>
      </c>
      <c r="F161" s="4"/>
      <c r="G161" s="4"/>
      <c r="H161" s="4">
        <f t="shared" si="117"/>
        <v>0</v>
      </c>
      <c r="I161" s="4">
        <f t="shared" si="117"/>
        <v>0</v>
      </c>
      <c r="J161" s="4">
        <f t="shared" si="117"/>
        <v>0</v>
      </c>
      <c r="K161" s="4">
        <f t="shared" si="117"/>
        <v>0</v>
      </c>
      <c r="L161" s="4">
        <f t="shared" si="117"/>
        <v>0</v>
      </c>
      <c r="M161" s="4">
        <f t="shared" si="117"/>
        <v>0</v>
      </c>
      <c r="N161" s="4">
        <f t="shared" si="117"/>
        <v>0</v>
      </c>
      <c r="O161" s="4">
        <f t="shared" si="117"/>
        <v>0</v>
      </c>
      <c r="P161" s="4">
        <f t="shared" si="117"/>
        <v>0</v>
      </c>
      <c r="Q161" s="4">
        <f t="shared" si="117"/>
        <v>0</v>
      </c>
      <c r="R161" s="4">
        <f t="shared" si="117"/>
        <v>0</v>
      </c>
      <c r="S161" s="4">
        <f t="shared" si="117"/>
        <v>0</v>
      </c>
      <c r="T161" s="4">
        <f t="shared" si="117"/>
        <v>0</v>
      </c>
      <c r="U161" s="4">
        <f t="shared" si="117"/>
        <v>0</v>
      </c>
      <c r="V161" s="4">
        <f t="shared" si="117"/>
        <v>0</v>
      </c>
      <c r="W161" s="4">
        <f t="shared" si="117"/>
        <v>0</v>
      </c>
      <c r="X161" s="4">
        <f t="shared" si="117"/>
        <v>0</v>
      </c>
      <c r="Y161" s="4">
        <f t="shared" si="117"/>
        <v>0</v>
      </c>
      <c r="Z161" s="4">
        <f t="shared" si="117"/>
        <v>0</v>
      </c>
      <c r="AA161" s="4">
        <f t="shared" si="117"/>
        <v>0</v>
      </c>
      <c r="AB161" s="4">
        <f t="shared" si="117"/>
        <v>0</v>
      </c>
      <c r="AC161" s="4">
        <f t="shared" si="117"/>
        <v>0</v>
      </c>
      <c r="AD161" s="4">
        <f t="shared" si="117"/>
        <v>0</v>
      </c>
      <c r="AE161" s="4">
        <f t="shared" si="117"/>
        <v>0</v>
      </c>
      <c r="AF161" s="125"/>
    </row>
    <row r="162" spans="1:32" x14ac:dyDescent="0.3">
      <c r="A162" s="76" t="s">
        <v>13</v>
      </c>
      <c r="B162" s="4">
        <f>B72</f>
        <v>11244.7</v>
      </c>
      <c r="C162" s="4">
        <f t="shared" si="116"/>
        <v>0</v>
      </c>
      <c r="D162" s="4">
        <f t="shared" si="116"/>
        <v>0</v>
      </c>
      <c r="E162" s="4">
        <f t="shared" si="116"/>
        <v>0</v>
      </c>
      <c r="F162" s="4">
        <f>E162/B162%</f>
        <v>0</v>
      </c>
      <c r="G162" s="4" t="e">
        <f>E162/C162%</f>
        <v>#DIV/0!</v>
      </c>
      <c r="H162" s="4">
        <f t="shared" si="117"/>
        <v>0</v>
      </c>
      <c r="I162" s="4">
        <f t="shared" si="117"/>
        <v>0</v>
      </c>
      <c r="J162" s="4">
        <f t="shared" si="117"/>
        <v>0</v>
      </c>
      <c r="K162" s="4">
        <f t="shared" si="117"/>
        <v>0</v>
      </c>
      <c r="L162" s="4">
        <f t="shared" si="117"/>
        <v>0</v>
      </c>
      <c r="M162" s="4">
        <f t="shared" si="117"/>
        <v>0</v>
      </c>
      <c r="N162" s="4">
        <f t="shared" si="117"/>
        <v>0</v>
      </c>
      <c r="O162" s="4">
        <f t="shared" si="117"/>
        <v>0</v>
      </c>
      <c r="P162" s="4">
        <f t="shared" si="117"/>
        <v>0</v>
      </c>
      <c r="Q162" s="4">
        <f t="shared" si="117"/>
        <v>0</v>
      </c>
      <c r="R162" s="4">
        <f t="shared" si="117"/>
        <v>0</v>
      </c>
      <c r="S162" s="4">
        <f t="shared" si="117"/>
        <v>0</v>
      </c>
      <c r="T162" s="4">
        <f t="shared" si="117"/>
        <v>0</v>
      </c>
      <c r="U162" s="4">
        <f t="shared" si="117"/>
        <v>0</v>
      </c>
      <c r="V162" s="4">
        <f t="shared" si="117"/>
        <v>0</v>
      </c>
      <c r="W162" s="4">
        <f t="shared" si="117"/>
        <v>0</v>
      </c>
      <c r="X162" s="4">
        <f t="shared" si="117"/>
        <v>2661.1</v>
      </c>
      <c r="Y162" s="4">
        <f t="shared" si="117"/>
        <v>0</v>
      </c>
      <c r="Z162" s="4">
        <f t="shared" si="117"/>
        <v>8583.6</v>
      </c>
      <c r="AA162" s="4">
        <f t="shared" si="117"/>
        <v>0</v>
      </c>
      <c r="AB162" s="4">
        <f t="shared" si="117"/>
        <v>0</v>
      </c>
      <c r="AC162" s="4">
        <f t="shared" si="117"/>
        <v>0</v>
      </c>
      <c r="AD162" s="4">
        <f t="shared" si="117"/>
        <v>0</v>
      </c>
      <c r="AE162" s="4">
        <f t="shared" si="117"/>
        <v>0</v>
      </c>
      <c r="AF162" s="125"/>
    </row>
    <row r="163" spans="1:32" s="72" customFormat="1" ht="13.8" x14ac:dyDescent="0.25">
      <c r="A163" s="64" t="s">
        <v>178</v>
      </c>
      <c r="B163" s="65">
        <f>B73</f>
        <v>0</v>
      </c>
      <c r="C163" s="65">
        <f t="shared" si="116"/>
        <v>0</v>
      </c>
      <c r="D163" s="65">
        <f t="shared" si="116"/>
        <v>0</v>
      </c>
      <c r="E163" s="65">
        <f t="shared" si="116"/>
        <v>0</v>
      </c>
      <c r="F163" s="66"/>
      <c r="G163" s="66"/>
      <c r="H163" s="65">
        <f t="shared" si="117"/>
        <v>0</v>
      </c>
      <c r="I163" s="65">
        <f t="shared" si="117"/>
        <v>0</v>
      </c>
      <c r="J163" s="65">
        <f t="shared" si="117"/>
        <v>0</v>
      </c>
      <c r="K163" s="65">
        <f t="shared" si="117"/>
        <v>0</v>
      </c>
      <c r="L163" s="65">
        <f t="shared" si="117"/>
        <v>0</v>
      </c>
      <c r="M163" s="65">
        <f t="shared" si="117"/>
        <v>0</v>
      </c>
      <c r="N163" s="65">
        <f t="shared" si="117"/>
        <v>0</v>
      </c>
      <c r="O163" s="65">
        <f t="shared" si="117"/>
        <v>0</v>
      </c>
      <c r="P163" s="65">
        <f t="shared" si="117"/>
        <v>0</v>
      </c>
      <c r="Q163" s="65">
        <f t="shared" si="117"/>
        <v>0</v>
      </c>
      <c r="R163" s="65">
        <f t="shared" si="117"/>
        <v>0</v>
      </c>
      <c r="S163" s="65">
        <f t="shared" si="117"/>
        <v>0</v>
      </c>
      <c r="T163" s="65">
        <f t="shared" si="117"/>
        <v>0</v>
      </c>
      <c r="U163" s="65">
        <f t="shared" si="117"/>
        <v>0</v>
      </c>
      <c r="V163" s="65">
        <f t="shared" si="117"/>
        <v>0</v>
      </c>
      <c r="W163" s="65">
        <f t="shared" si="117"/>
        <v>0</v>
      </c>
      <c r="X163" s="65">
        <f t="shared" si="117"/>
        <v>0</v>
      </c>
      <c r="Y163" s="65">
        <f t="shared" si="117"/>
        <v>0</v>
      </c>
      <c r="Z163" s="65">
        <f t="shared" si="117"/>
        <v>0</v>
      </c>
      <c r="AA163" s="65">
        <f t="shared" si="117"/>
        <v>0</v>
      </c>
      <c r="AB163" s="65">
        <f t="shared" si="117"/>
        <v>0</v>
      </c>
      <c r="AC163" s="65">
        <f t="shared" si="117"/>
        <v>0</v>
      </c>
      <c r="AD163" s="65">
        <f t="shared" si="117"/>
        <v>0</v>
      </c>
      <c r="AE163" s="65">
        <f t="shared" si="117"/>
        <v>0</v>
      </c>
      <c r="AF163" s="125"/>
    </row>
    <row r="164" spans="1:32" x14ac:dyDescent="0.3">
      <c r="A164" s="76" t="s">
        <v>139</v>
      </c>
      <c r="B164" s="4">
        <f>B74</f>
        <v>0</v>
      </c>
      <c r="C164" s="4">
        <f t="shared" si="116"/>
        <v>0</v>
      </c>
      <c r="D164" s="4">
        <f t="shared" si="116"/>
        <v>0</v>
      </c>
      <c r="E164" s="4">
        <f t="shared" si="116"/>
        <v>0</v>
      </c>
      <c r="F164" s="4"/>
      <c r="G164" s="4"/>
      <c r="H164" s="4">
        <f t="shared" si="117"/>
        <v>0</v>
      </c>
      <c r="I164" s="4">
        <f t="shared" si="117"/>
        <v>0</v>
      </c>
      <c r="J164" s="4">
        <f t="shared" si="117"/>
        <v>0</v>
      </c>
      <c r="K164" s="4">
        <f t="shared" si="117"/>
        <v>0</v>
      </c>
      <c r="L164" s="4">
        <f t="shared" si="117"/>
        <v>0</v>
      </c>
      <c r="M164" s="4">
        <f t="shared" si="117"/>
        <v>0</v>
      </c>
      <c r="N164" s="4">
        <f t="shared" si="117"/>
        <v>0</v>
      </c>
      <c r="O164" s="4">
        <f t="shared" si="117"/>
        <v>0</v>
      </c>
      <c r="P164" s="4">
        <f t="shared" si="117"/>
        <v>0</v>
      </c>
      <c r="Q164" s="4">
        <f t="shared" si="117"/>
        <v>0</v>
      </c>
      <c r="R164" s="4">
        <f t="shared" si="117"/>
        <v>0</v>
      </c>
      <c r="S164" s="4">
        <f t="shared" si="117"/>
        <v>0</v>
      </c>
      <c r="T164" s="4">
        <f t="shared" si="117"/>
        <v>0</v>
      </c>
      <c r="U164" s="4">
        <f t="shared" si="117"/>
        <v>0</v>
      </c>
      <c r="V164" s="4">
        <f t="shared" si="117"/>
        <v>0</v>
      </c>
      <c r="W164" s="4">
        <f t="shared" si="117"/>
        <v>0</v>
      </c>
      <c r="X164" s="4">
        <f t="shared" si="117"/>
        <v>0</v>
      </c>
      <c r="Y164" s="4">
        <f t="shared" si="117"/>
        <v>0</v>
      </c>
      <c r="Z164" s="4">
        <f t="shared" si="117"/>
        <v>0</v>
      </c>
      <c r="AA164" s="4">
        <f t="shared" si="117"/>
        <v>0</v>
      </c>
      <c r="AB164" s="4">
        <f t="shared" si="117"/>
        <v>0</v>
      </c>
      <c r="AC164" s="4">
        <f t="shared" si="117"/>
        <v>0</v>
      </c>
      <c r="AD164" s="4">
        <f t="shared" si="117"/>
        <v>0</v>
      </c>
      <c r="AE164" s="4">
        <f t="shared" si="117"/>
        <v>0</v>
      </c>
      <c r="AF164" s="126"/>
    </row>
    <row r="165" spans="1:32" hidden="1" x14ac:dyDescent="0.3">
      <c r="A165" s="62" t="s">
        <v>151</v>
      </c>
      <c r="B165" s="61"/>
      <c r="C165" s="61"/>
      <c r="D165" s="61"/>
      <c r="E165" s="61"/>
      <c r="F165" s="61"/>
      <c r="G165" s="61"/>
      <c r="H165" s="24"/>
      <c r="I165" s="25"/>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55"/>
    </row>
    <row r="166" spans="1:32" hidden="1" x14ac:dyDescent="0.3">
      <c r="A166" s="62" t="s">
        <v>143</v>
      </c>
      <c r="B166" s="61"/>
      <c r="C166" s="61"/>
      <c r="D166" s="61"/>
      <c r="E166" s="61"/>
      <c r="F166" s="61"/>
      <c r="G166" s="61"/>
      <c r="H166" s="24"/>
      <c r="I166" s="25"/>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55"/>
    </row>
    <row r="167" spans="1:32" hidden="1" x14ac:dyDescent="0.3">
      <c r="A167" s="76" t="s">
        <v>138</v>
      </c>
      <c r="B167" s="61"/>
      <c r="C167" s="61"/>
      <c r="D167" s="61"/>
      <c r="E167" s="61"/>
      <c r="F167" s="61"/>
      <c r="G167" s="61"/>
      <c r="H167" s="24"/>
      <c r="I167" s="25"/>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55"/>
    </row>
    <row r="168" spans="1:32" hidden="1" x14ac:dyDescent="0.3">
      <c r="A168" s="76" t="s">
        <v>19</v>
      </c>
      <c r="B168" s="61"/>
      <c r="C168" s="61"/>
      <c r="D168" s="61"/>
      <c r="E168" s="61"/>
      <c r="F168" s="61"/>
      <c r="G168" s="61"/>
      <c r="H168" s="24"/>
      <c r="I168" s="25"/>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55"/>
    </row>
    <row r="169" spans="1:32" hidden="1" x14ac:dyDescent="0.3">
      <c r="A169" s="76" t="s">
        <v>13</v>
      </c>
      <c r="B169" s="61"/>
      <c r="C169" s="61"/>
      <c r="D169" s="61"/>
      <c r="E169" s="61"/>
      <c r="F169" s="61"/>
      <c r="G169" s="61"/>
      <c r="H169" s="24"/>
      <c r="I169" s="25"/>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55"/>
    </row>
    <row r="170" spans="1:32" hidden="1" x14ac:dyDescent="0.3">
      <c r="A170" s="51" t="s">
        <v>178</v>
      </c>
      <c r="B170" s="61"/>
      <c r="C170" s="61"/>
      <c r="D170" s="61"/>
      <c r="E170" s="61"/>
      <c r="F170" s="61"/>
      <c r="G170" s="61"/>
      <c r="H170" s="24"/>
      <c r="I170" s="25"/>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55"/>
    </row>
    <row r="171" spans="1:32" hidden="1" x14ac:dyDescent="0.3">
      <c r="A171" s="76" t="s">
        <v>139</v>
      </c>
      <c r="B171" s="61"/>
      <c r="C171" s="61"/>
      <c r="D171" s="61"/>
      <c r="E171" s="61"/>
      <c r="F171" s="61"/>
      <c r="G171" s="61"/>
      <c r="H171" s="24"/>
      <c r="I171" s="25"/>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55"/>
    </row>
    <row r="172" spans="1:32" ht="32.4" hidden="1" customHeight="1" x14ac:dyDescent="0.3">
      <c r="A172" s="63" t="s">
        <v>144</v>
      </c>
      <c r="B172" s="61"/>
      <c r="C172" s="61"/>
      <c r="D172" s="61"/>
      <c r="E172" s="61"/>
      <c r="F172" s="61"/>
      <c r="G172" s="61"/>
      <c r="H172" s="24"/>
      <c r="I172" s="25"/>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55"/>
    </row>
    <row r="173" spans="1:32" hidden="1" x14ac:dyDescent="0.3">
      <c r="A173" s="76" t="s">
        <v>138</v>
      </c>
      <c r="B173" s="61"/>
      <c r="C173" s="61"/>
      <c r="D173" s="61"/>
      <c r="E173" s="61"/>
      <c r="F173" s="61"/>
      <c r="G173" s="61"/>
      <c r="H173" s="24"/>
      <c r="I173" s="25"/>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55"/>
    </row>
    <row r="174" spans="1:32" hidden="1" x14ac:dyDescent="0.3">
      <c r="A174" s="76" t="s">
        <v>19</v>
      </c>
      <c r="B174" s="61"/>
      <c r="C174" s="61"/>
      <c r="D174" s="61"/>
      <c r="E174" s="61"/>
      <c r="F174" s="61"/>
      <c r="G174" s="61"/>
      <c r="H174" s="24"/>
      <c r="I174" s="25"/>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55"/>
    </row>
    <row r="175" spans="1:32" hidden="1" x14ac:dyDescent="0.3">
      <c r="A175" s="76" t="s">
        <v>13</v>
      </c>
      <c r="B175" s="61"/>
      <c r="C175" s="61"/>
      <c r="D175" s="61"/>
      <c r="E175" s="61"/>
      <c r="F175" s="61"/>
      <c r="G175" s="61"/>
      <c r="H175" s="24"/>
      <c r="I175" s="25"/>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55"/>
    </row>
    <row r="176" spans="1:32" hidden="1" x14ac:dyDescent="0.3">
      <c r="A176" s="51" t="s">
        <v>178</v>
      </c>
      <c r="B176" s="61"/>
      <c r="C176" s="61"/>
      <c r="D176" s="61"/>
      <c r="E176" s="61"/>
      <c r="F176" s="61"/>
      <c r="G176" s="61"/>
      <c r="H176" s="24"/>
      <c r="I176" s="25"/>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55"/>
    </row>
    <row r="177" spans="1:32" hidden="1" x14ac:dyDescent="0.3">
      <c r="A177" s="76" t="s">
        <v>139</v>
      </c>
      <c r="B177" s="61"/>
      <c r="C177" s="61"/>
      <c r="D177" s="61"/>
      <c r="E177" s="61"/>
      <c r="F177" s="61"/>
      <c r="G177" s="61"/>
      <c r="H177" s="24"/>
      <c r="I177" s="25"/>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55"/>
    </row>
    <row r="178" spans="1:32" ht="91.2" customHeight="1" x14ac:dyDescent="0.3">
      <c r="A178" s="63" t="s">
        <v>145</v>
      </c>
      <c r="B178" s="67">
        <f>B179+B181+B180+B183</f>
        <v>11244.7</v>
      </c>
      <c r="C178" s="67">
        <f t="shared" ref="C178:E178" si="118">C179+C181+C180+C183</f>
        <v>0</v>
      </c>
      <c r="D178" s="67">
        <f t="shared" si="118"/>
        <v>0</v>
      </c>
      <c r="E178" s="67">
        <f t="shared" si="118"/>
        <v>0</v>
      </c>
      <c r="F178" s="67">
        <f>E178/B178%</f>
        <v>0</v>
      </c>
      <c r="G178" s="67" t="e">
        <f>E178/C178%</f>
        <v>#DIV/0!</v>
      </c>
      <c r="H178" s="67">
        <f t="shared" ref="H178:AE178" si="119">H179+H181+H180+H183</f>
        <v>0</v>
      </c>
      <c r="I178" s="67">
        <f t="shared" si="119"/>
        <v>0</v>
      </c>
      <c r="J178" s="67">
        <f t="shared" si="119"/>
        <v>0</v>
      </c>
      <c r="K178" s="67">
        <f t="shared" si="119"/>
        <v>0</v>
      </c>
      <c r="L178" s="67">
        <f t="shared" si="119"/>
        <v>0</v>
      </c>
      <c r="M178" s="67">
        <f t="shared" si="119"/>
        <v>0</v>
      </c>
      <c r="N178" s="67">
        <f t="shared" si="119"/>
        <v>0</v>
      </c>
      <c r="O178" s="67">
        <f t="shared" si="119"/>
        <v>0</v>
      </c>
      <c r="P178" s="67">
        <f t="shared" si="119"/>
        <v>0</v>
      </c>
      <c r="Q178" s="67">
        <f t="shared" si="119"/>
        <v>0</v>
      </c>
      <c r="R178" s="67">
        <f t="shared" si="119"/>
        <v>0</v>
      </c>
      <c r="S178" s="67">
        <f t="shared" si="119"/>
        <v>0</v>
      </c>
      <c r="T178" s="67">
        <f t="shared" si="119"/>
        <v>0</v>
      </c>
      <c r="U178" s="67">
        <f t="shared" si="119"/>
        <v>0</v>
      </c>
      <c r="V178" s="67">
        <f t="shared" si="119"/>
        <v>0</v>
      </c>
      <c r="W178" s="67">
        <f t="shared" si="119"/>
        <v>0</v>
      </c>
      <c r="X178" s="67">
        <f t="shared" si="119"/>
        <v>2661.1</v>
      </c>
      <c r="Y178" s="67">
        <f t="shared" si="119"/>
        <v>0</v>
      </c>
      <c r="Z178" s="67">
        <f t="shared" si="119"/>
        <v>8583.6</v>
      </c>
      <c r="AA178" s="67">
        <f t="shared" si="119"/>
        <v>0</v>
      </c>
      <c r="AB178" s="67">
        <f t="shared" si="119"/>
        <v>0</v>
      </c>
      <c r="AC178" s="67">
        <f t="shared" si="119"/>
        <v>0</v>
      </c>
      <c r="AD178" s="67">
        <f t="shared" si="119"/>
        <v>0</v>
      </c>
      <c r="AE178" s="67">
        <f t="shared" si="119"/>
        <v>0</v>
      </c>
      <c r="AF178" s="127"/>
    </row>
    <row r="179" spans="1:32" x14ac:dyDescent="0.3">
      <c r="A179" s="76" t="s">
        <v>138</v>
      </c>
      <c r="B179" s="4">
        <f>B160</f>
        <v>0</v>
      </c>
      <c r="C179" s="4">
        <f t="shared" ref="C179:E179" si="120">C160</f>
        <v>0</v>
      </c>
      <c r="D179" s="4">
        <f t="shared" si="120"/>
        <v>0</v>
      </c>
      <c r="E179" s="4">
        <f t="shared" si="120"/>
        <v>0</v>
      </c>
      <c r="F179" s="4"/>
      <c r="G179" s="4"/>
      <c r="H179" s="4">
        <f t="shared" ref="H179:AE183" si="121">H160</f>
        <v>0</v>
      </c>
      <c r="I179" s="4">
        <f t="shared" si="121"/>
        <v>0</v>
      </c>
      <c r="J179" s="4">
        <f t="shared" si="121"/>
        <v>0</v>
      </c>
      <c r="K179" s="4">
        <f t="shared" si="121"/>
        <v>0</v>
      </c>
      <c r="L179" s="4">
        <f t="shared" si="121"/>
        <v>0</v>
      </c>
      <c r="M179" s="4">
        <f t="shared" si="121"/>
        <v>0</v>
      </c>
      <c r="N179" s="4">
        <f t="shared" si="121"/>
        <v>0</v>
      </c>
      <c r="O179" s="4">
        <f t="shared" si="121"/>
        <v>0</v>
      </c>
      <c r="P179" s="4">
        <f t="shared" si="121"/>
        <v>0</v>
      </c>
      <c r="Q179" s="4">
        <f t="shared" si="121"/>
        <v>0</v>
      </c>
      <c r="R179" s="4">
        <f t="shared" si="121"/>
        <v>0</v>
      </c>
      <c r="S179" s="4">
        <f t="shared" si="121"/>
        <v>0</v>
      </c>
      <c r="T179" s="4">
        <f t="shared" si="121"/>
        <v>0</v>
      </c>
      <c r="U179" s="4">
        <f t="shared" si="121"/>
        <v>0</v>
      </c>
      <c r="V179" s="4">
        <f t="shared" si="121"/>
        <v>0</v>
      </c>
      <c r="W179" s="4">
        <f t="shared" si="121"/>
        <v>0</v>
      </c>
      <c r="X179" s="4">
        <f t="shared" si="121"/>
        <v>0</v>
      </c>
      <c r="Y179" s="4">
        <f t="shared" si="121"/>
        <v>0</v>
      </c>
      <c r="Z179" s="4">
        <f t="shared" si="121"/>
        <v>0</v>
      </c>
      <c r="AA179" s="4">
        <f t="shared" si="121"/>
        <v>0</v>
      </c>
      <c r="AB179" s="4">
        <f t="shared" si="121"/>
        <v>0</v>
      </c>
      <c r="AC179" s="4">
        <f t="shared" si="121"/>
        <v>0</v>
      </c>
      <c r="AD179" s="4">
        <f t="shared" si="121"/>
        <v>0</v>
      </c>
      <c r="AE179" s="4">
        <f t="shared" si="121"/>
        <v>0</v>
      </c>
      <c r="AF179" s="128"/>
    </row>
    <row r="180" spans="1:32" x14ac:dyDescent="0.3">
      <c r="A180" s="76" t="s">
        <v>19</v>
      </c>
      <c r="B180" s="4">
        <f t="shared" ref="B180:E183" si="122">B161</f>
        <v>0</v>
      </c>
      <c r="C180" s="4">
        <f t="shared" si="122"/>
        <v>0</v>
      </c>
      <c r="D180" s="4">
        <f t="shared" si="122"/>
        <v>0</v>
      </c>
      <c r="E180" s="4">
        <f t="shared" si="122"/>
        <v>0</v>
      </c>
      <c r="F180" s="4"/>
      <c r="G180" s="4"/>
      <c r="H180" s="4">
        <f t="shared" si="121"/>
        <v>0</v>
      </c>
      <c r="I180" s="4">
        <f t="shared" si="121"/>
        <v>0</v>
      </c>
      <c r="J180" s="4">
        <f t="shared" si="121"/>
        <v>0</v>
      </c>
      <c r="K180" s="4">
        <f t="shared" si="121"/>
        <v>0</v>
      </c>
      <c r="L180" s="4">
        <f t="shared" si="121"/>
        <v>0</v>
      </c>
      <c r="M180" s="4">
        <f t="shared" si="121"/>
        <v>0</v>
      </c>
      <c r="N180" s="4">
        <f t="shared" si="121"/>
        <v>0</v>
      </c>
      <c r="O180" s="4">
        <f t="shared" si="121"/>
        <v>0</v>
      </c>
      <c r="P180" s="4">
        <f t="shared" si="121"/>
        <v>0</v>
      </c>
      <c r="Q180" s="4">
        <f t="shared" si="121"/>
        <v>0</v>
      </c>
      <c r="R180" s="4">
        <f t="shared" si="121"/>
        <v>0</v>
      </c>
      <c r="S180" s="4">
        <f t="shared" si="121"/>
        <v>0</v>
      </c>
      <c r="T180" s="4">
        <f t="shared" si="121"/>
        <v>0</v>
      </c>
      <c r="U180" s="4">
        <f t="shared" si="121"/>
        <v>0</v>
      </c>
      <c r="V180" s="4">
        <f t="shared" si="121"/>
        <v>0</v>
      </c>
      <c r="W180" s="4">
        <f t="shared" si="121"/>
        <v>0</v>
      </c>
      <c r="X180" s="4">
        <f t="shared" si="121"/>
        <v>0</v>
      </c>
      <c r="Y180" s="4">
        <f t="shared" si="121"/>
        <v>0</v>
      </c>
      <c r="Z180" s="4">
        <f t="shared" si="121"/>
        <v>0</v>
      </c>
      <c r="AA180" s="4">
        <f t="shared" si="121"/>
        <v>0</v>
      </c>
      <c r="AB180" s="4">
        <f t="shared" si="121"/>
        <v>0</v>
      </c>
      <c r="AC180" s="4">
        <f t="shared" si="121"/>
        <v>0</v>
      </c>
      <c r="AD180" s="4">
        <f t="shared" si="121"/>
        <v>0</v>
      </c>
      <c r="AE180" s="4">
        <f t="shared" si="121"/>
        <v>0</v>
      </c>
      <c r="AF180" s="128"/>
    </row>
    <row r="181" spans="1:32" x14ac:dyDescent="0.3">
      <c r="A181" s="76" t="s">
        <v>13</v>
      </c>
      <c r="B181" s="4">
        <f t="shared" si="122"/>
        <v>11244.7</v>
      </c>
      <c r="C181" s="4">
        <f t="shared" si="122"/>
        <v>0</v>
      </c>
      <c r="D181" s="4">
        <f t="shared" si="122"/>
        <v>0</v>
      </c>
      <c r="E181" s="4">
        <f t="shared" si="122"/>
        <v>0</v>
      </c>
      <c r="F181" s="4">
        <f>E181/B181%</f>
        <v>0</v>
      </c>
      <c r="G181" s="4" t="e">
        <f>E181/C181%</f>
        <v>#DIV/0!</v>
      </c>
      <c r="H181" s="4">
        <f t="shared" si="121"/>
        <v>0</v>
      </c>
      <c r="I181" s="4">
        <f t="shared" si="121"/>
        <v>0</v>
      </c>
      <c r="J181" s="4">
        <f t="shared" si="121"/>
        <v>0</v>
      </c>
      <c r="K181" s="4">
        <f t="shared" si="121"/>
        <v>0</v>
      </c>
      <c r="L181" s="4">
        <f t="shared" si="121"/>
        <v>0</v>
      </c>
      <c r="M181" s="4">
        <f t="shared" si="121"/>
        <v>0</v>
      </c>
      <c r="N181" s="4">
        <f t="shared" si="121"/>
        <v>0</v>
      </c>
      <c r="O181" s="4">
        <f t="shared" si="121"/>
        <v>0</v>
      </c>
      <c r="P181" s="4">
        <f t="shared" si="121"/>
        <v>0</v>
      </c>
      <c r="Q181" s="4">
        <f t="shared" si="121"/>
        <v>0</v>
      </c>
      <c r="R181" s="4">
        <f t="shared" si="121"/>
        <v>0</v>
      </c>
      <c r="S181" s="4">
        <f t="shared" si="121"/>
        <v>0</v>
      </c>
      <c r="T181" s="4">
        <f t="shared" si="121"/>
        <v>0</v>
      </c>
      <c r="U181" s="4">
        <f t="shared" si="121"/>
        <v>0</v>
      </c>
      <c r="V181" s="4">
        <f t="shared" si="121"/>
        <v>0</v>
      </c>
      <c r="W181" s="4">
        <f t="shared" si="121"/>
        <v>0</v>
      </c>
      <c r="X181" s="4">
        <f t="shared" si="121"/>
        <v>2661.1</v>
      </c>
      <c r="Y181" s="4">
        <f t="shared" si="121"/>
        <v>0</v>
      </c>
      <c r="Z181" s="4">
        <f t="shared" si="121"/>
        <v>8583.6</v>
      </c>
      <c r="AA181" s="4">
        <f t="shared" si="121"/>
        <v>0</v>
      </c>
      <c r="AB181" s="4">
        <f t="shared" si="121"/>
        <v>0</v>
      </c>
      <c r="AC181" s="4">
        <f t="shared" si="121"/>
        <v>0</v>
      </c>
      <c r="AD181" s="4">
        <f t="shared" si="121"/>
        <v>0</v>
      </c>
      <c r="AE181" s="4">
        <f t="shared" si="121"/>
        <v>0</v>
      </c>
      <c r="AF181" s="128"/>
    </row>
    <row r="182" spans="1:32" s="72" customFormat="1" ht="13.8" x14ac:dyDescent="0.25">
      <c r="A182" s="64" t="s">
        <v>178</v>
      </c>
      <c r="B182" s="65">
        <f t="shared" si="122"/>
        <v>0</v>
      </c>
      <c r="C182" s="65">
        <f t="shared" si="122"/>
        <v>0</v>
      </c>
      <c r="D182" s="65">
        <f t="shared" si="122"/>
        <v>0</v>
      </c>
      <c r="E182" s="65">
        <f t="shared" si="122"/>
        <v>0</v>
      </c>
      <c r="F182" s="66"/>
      <c r="G182" s="66"/>
      <c r="H182" s="65">
        <f t="shared" si="121"/>
        <v>0</v>
      </c>
      <c r="I182" s="65">
        <f t="shared" si="121"/>
        <v>0</v>
      </c>
      <c r="J182" s="65">
        <f t="shared" si="121"/>
        <v>0</v>
      </c>
      <c r="K182" s="65">
        <f t="shared" si="121"/>
        <v>0</v>
      </c>
      <c r="L182" s="65">
        <f t="shared" si="121"/>
        <v>0</v>
      </c>
      <c r="M182" s="65">
        <f t="shared" si="121"/>
        <v>0</v>
      </c>
      <c r="N182" s="65">
        <f t="shared" si="121"/>
        <v>0</v>
      </c>
      <c r="O182" s="65">
        <f t="shared" si="121"/>
        <v>0</v>
      </c>
      <c r="P182" s="65">
        <f t="shared" si="121"/>
        <v>0</v>
      </c>
      <c r="Q182" s="65">
        <f t="shared" si="121"/>
        <v>0</v>
      </c>
      <c r="R182" s="65">
        <f t="shared" si="121"/>
        <v>0</v>
      </c>
      <c r="S182" s="65">
        <f t="shared" si="121"/>
        <v>0</v>
      </c>
      <c r="T182" s="65">
        <f t="shared" si="121"/>
        <v>0</v>
      </c>
      <c r="U182" s="65">
        <f t="shared" si="121"/>
        <v>0</v>
      </c>
      <c r="V182" s="65">
        <f t="shared" si="121"/>
        <v>0</v>
      </c>
      <c r="W182" s="65">
        <f t="shared" si="121"/>
        <v>0</v>
      </c>
      <c r="X182" s="65">
        <f t="shared" si="121"/>
        <v>0</v>
      </c>
      <c r="Y182" s="65">
        <f t="shared" si="121"/>
        <v>0</v>
      </c>
      <c r="Z182" s="65">
        <f t="shared" si="121"/>
        <v>0</v>
      </c>
      <c r="AA182" s="65">
        <f t="shared" si="121"/>
        <v>0</v>
      </c>
      <c r="AB182" s="65">
        <f t="shared" si="121"/>
        <v>0</v>
      </c>
      <c r="AC182" s="65">
        <f t="shared" si="121"/>
        <v>0</v>
      </c>
      <c r="AD182" s="65">
        <f t="shared" si="121"/>
        <v>0</v>
      </c>
      <c r="AE182" s="65">
        <f t="shared" si="121"/>
        <v>0</v>
      </c>
      <c r="AF182" s="128"/>
    </row>
    <row r="183" spans="1:32" x14ac:dyDescent="0.3">
      <c r="A183" s="76" t="s">
        <v>139</v>
      </c>
      <c r="B183" s="4">
        <f t="shared" si="122"/>
        <v>0</v>
      </c>
      <c r="C183" s="4">
        <f t="shared" si="122"/>
        <v>0</v>
      </c>
      <c r="D183" s="4">
        <f t="shared" si="122"/>
        <v>0</v>
      </c>
      <c r="E183" s="4">
        <f t="shared" si="122"/>
        <v>0</v>
      </c>
      <c r="F183" s="4"/>
      <c r="G183" s="4"/>
      <c r="H183" s="4">
        <f t="shared" si="121"/>
        <v>0</v>
      </c>
      <c r="I183" s="4">
        <f t="shared" si="121"/>
        <v>0</v>
      </c>
      <c r="J183" s="4">
        <f t="shared" si="121"/>
        <v>0</v>
      </c>
      <c r="K183" s="4">
        <f t="shared" si="121"/>
        <v>0</v>
      </c>
      <c r="L183" s="4">
        <f t="shared" si="121"/>
        <v>0</v>
      </c>
      <c r="M183" s="4">
        <f t="shared" si="121"/>
        <v>0</v>
      </c>
      <c r="N183" s="4">
        <f t="shared" si="121"/>
        <v>0</v>
      </c>
      <c r="O183" s="4">
        <f t="shared" si="121"/>
        <v>0</v>
      </c>
      <c r="P183" s="4">
        <f t="shared" si="121"/>
        <v>0</v>
      </c>
      <c r="Q183" s="4">
        <f t="shared" si="121"/>
        <v>0</v>
      </c>
      <c r="R183" s="4">
        <f t="shared" si="121"/>
        <v>0</v>
      </c>
      <c r="S183" s="4">
        <f t="shared" si="121"/>
        <v>0</v>
      </c>
      <c r="T183" s="4">
        <f t="shared" si="121"/>
        <v>0</v>
      </c>
      <c r="U183" s="4">
        <f t="shared" si="121"/>
        <v>0</v>
      </c>
      <c r="V183" s="4">
        <f t="shared" si="121"/>
        <v>0</v>
      </c>
      <c r="W183" s="4">
        <f t="shared" si="121"/>
        <v>0</v>
      </c>
      <c r="X183" s="4">
        <f t="shared" si="121"/>
        <v>0</v>
      </c>
      <c r="Y183" s="4">
        <f t="shared" si="121"/>
        <v>0</v>
      </c>
      <c r="Z183" s="4">
        <f t="shared" si="121"/>
        <v>0</v>
      </c>
      <c r="AA183" s="4">
        <f t="shared" si="121"/>
        <v>0</v>
      </c>
      <c r="AB183" s="4">
        <f t="shared" si="121"/>
        <v>0</v>
      </c>
      <c r="AC183" s="4">
        <f t="shared" si="121"/>
        <v>0</v>
      </c>
      <c r="AD183" s="4">
        <f t="shared" si="121"/>
        <v>0</v>
      </c>
      <c r="AE183" s="4">
        <f t="shared" si="121"/>
        <v>0</v>
      </c>
      <c r="AF183" s="129"/>
    </row>
    <row r="184" spans="1:32" hidden="1" x14ac:dyDescent="0.3">
      <c r="A184" s="54" t="s">
        <v>146</v>
      </c>
    </row>
    <row r="185" spans="1:32" hidden="1" x14ac:dyDescent="0.3">
      <c r="A185" s="76" t="s">
        <v>138</v>
      </c>
    </row>
    <row r="186" spans="1:32" hidden="1" x14ac:dyDescent="0.3">
      <c r="A186" s="76" t="s">
        <v>19</v>
      </c>
    </row>
    <row r="187" spans="1:32" hidden="1" x14ac:dyDescent="0.3">
      <c r="A187" s="76" t="s">
        <v>13</v>
      </c>
    </row>
    <row r="188" spans="1:32" hidden="1" x14ac:dyDescent="0.3">
      <c r="A188" s="51" t="s">
        <v>178</v>
      </c>
    </row>
    <row r="189" spans="1:32" hidden="1" x14ac:dyDescent="0.3">
      <c r="A189" s="76" t="s">
        <v>139</v>
      </c>
    </row>
    <row r="191" spans="1:32" x14ac:dyDescent="0.3">
      <c r="A191" s="87" t="s">
        <v>180</v>
      </c>
      <c r="B191" s="87"/>
      <c r="C191" s="87"/>
      <c r="D191" s="87"/>
      <c r="E191" s="87"/>
      <c r="F191" s="87"/>
      <c r="G191" s="87"/>
      <c r="H191" s="87"/>
      <c r="I191" s="87"/>
      <c r="J191" s="87"/>
      <c r="K191" s="87"/>
      <c r="L191" s="87"/>
      <c r="R191" s="87" t="s">
        <v>181</v>
      </c>
      <c r="S191" s="87"/>
      <c r="T191" s="87"/>
      <c r="U191" s="87"/>
      <c r="V191" s="87"/>
      <c r="W191" s="87"/>
      <c r="X191" s="87"/>
      <c r="Y191" s="87"/>
      <c r="Z191" s="87"/>
    </row>
    <row r="193" spans="1:1" x14ac:dyDescent="0.3">
      <c r="A193" s="1" t="s">
        <v>182</v>
      </c>
    </row>
    <row r="194" spans="1:1" x14ac:dyDescent="0.3">
      <c r="A194" s="1" t="s">
        <v>183</v>
      </c>
    </row>
    <row r="195" spans="1:1" x14ac:dyDescent="0.3">
      <c r="A195" s="1" t="s">
        <v>184</v>
      </c>
    </row>
    <row r="196" spans="1:1" x14ac:dyDescent="0.3">
      <c r="A196" s="1" t="s">
        <v>185</v>
      </c>
    </row>
    <row r="197" spans="1:1" x14ac:dyDescent="0.3">
      <c r="A197" s="1" t="s">
        <v>186</v>
      </c>
    </row>
  </sheetData>
  <mergeCells count="49">
    <mergeCell ref="AF158:AF164"/>
    <mergeCell ref="AF178:AF183"/>
    <mergeCell ref="A191:L191"/>
    <mergeCell ref="R191:Z191"/>
    <mergeCell ref="AF82:AF95"/>
    <mergeCell ref="AF110:AF116"/>
    <mergeCell ref="AF117:AF123"/>
    <mergeCell ref="AF124:AF130"/>
    <mergeCell ref="AF131:AF137"/>
    <mergeCell ref="AF138:AF144"/>
    <mergeCell ref="AF151:AF157"/>
    <mergeCell ref="AF103:AF109"/>
    <mergeCell ref="A32:AF32"/>
    <mergeCell ref="AF33:AF39"/>
    <mergeCell ref="AF40:AF46"/>
    <mergeCell ref="AF47:AF53"/>
    <mergeCell ref="AF54:AF60"/>
    <mergeCell ref="AF61:AF67"/>
    <mergeCell ref="AF18:AF24"/>
    <mergeCell ref="AF25:AF30"/>
    <mergeCell ref="AF68:AF74"/>
    <mergeCell ref="AF75:AF81"/>
    <mergeCell ref="AF96:AF102"/>
    <mergeCell ref="A31:AF31"/>
    <mergeCell ref="V7:W7"/>
    <mergeCell ref="X7:Y7"/>
    <mergeCell ref="Z7:AA7"/>
    <mergeCell ref="AB7:AC7"/>
    <mergeCell ref="AD7:AE7"/>
    <mergeCell ref="AF7:AF8"/>
    <mergeCell ref="J7:K7"/>
    <mergeCell ref="L7:M7"/>
    <mergeCell ref="N7:O7"/>
    <mergeCell ref="P7:Q7"/>
    <mergeCell ref="R7:S7"/>
    <mergeCell ref="T7:U7"/>
    <mergeCell ref="A9:AF9"/>
    <mergeCell ref="A10:AF10"/>
    <mergeCell ref="AF11:AF17"/>
    <mergeCell ref="B1:T1"/>
    <mergeCell ref="B3:T3"/>
    <mergeCell ref="A5:AD5"/>
    <mergeCell ref="A7:A8"/>
    <mergeCell ref="B7:B8"/>
    <mergeCell ref="C7:C8"/>
    <mergeCell ref="D7:D8"/>
    <mergeCell ref="E7:E8"/>
    <mergeCell ref="F7:G7"/>
    <mergeCell ref="H7:I7"/>
  </mergeCells>
  <pageMargins left="0.39370078740157483" right="0.39370078740157483" top="0.39370078740157483" bottom="0.39370078740157483" header="0.31496062992125984" footer="0.31496062992125984"/>
  <pageSetup paperSize="9" scale="29" fitToHeight="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приложение 3 </vt:lpstr>
      <vt:lpstr>Лист1</vt:lpstr>
      <vt:lpstr>февраль</vt:lpstr>
      <vt:lpstr>'приложение 3 '!Заголовки_для_печати</vt:lpstr>
      <vt:lpstr>февраль!Заголовки_для_печати</vt:lpstr>
      <vt:lpstr>'приложение 3 '!Область_печати</vt:lpstr>
      <vt:lpstr>февраль!Область_печати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Шмытова Елена Юрьевна</dc:creator>
  <cp:lastModifiedBy>Людмила Г. Низамова</cp:lastModifiedBy>
  <cp:lastPrinted>2018-12-27T09:18:21Z</cp:lastPrinted>
  <dcterms:created xsi:type="dcterms:W3CDTF">2015-10-21T10:48:12Z</dcterms:created>
  <dcterms:modified xsi:type="dcterms:W3CDTF">2019-03-12T10:43:22Z</dcterms:modified>
</cp:coreProperties>
</file>