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256" windowHeight="11676" firstSheet="2" activeTab="2"/>
  </bookViews>
  <sheets>
    <sheet name="приложение 3 " sheetId="2" state="hidden" r:id="rId1"/>
    <sheet name="Лист1" sheetId="3" state="hidden" r:id="rId2"/>
    <sheet name="сентябрь" sheetId="24" r:id="rId3"/>
  </sheets>
  <definedNames>
    <definedName name="_xlnm.Print_Titles" localSheetId="0">'приложение 3 '!$4:$7</definedName>
    <definedName name="_xlnm.Print_Titles" localSheetId="2">сентябрь!$7:$8</definedName>
    <definedName name="_xlnm.Print_Area" localSheetId="0">'приложение 3 '!$A$1:$L$115</definedName>
    <definedName name="_xlnm.Print_Area" localSheetId="2">сентябрь!$A$1:$AF$252</definedName>
  </definedNames>
  <calcPr calcId="145621"/>
</workbook>
</file>

<file path=xl/calcChain.xml><?xml version="1.0" encoding="utf-8"?>
<calcChain xmlns="http://schemas.openxmlformats.org/spreadsheetml/2006/main">
  <c r="X79" i="24" l="1"/>
  <c r="V79" i="24"/>
  <c r="C193" i="24" l="1"/>
  <c r="C192" i="24"/>
  <c r="C191" i="24"/>
  <c r="C190" i="24"/>
  <c r="C189" i="24"/>
  <c r="C186" i="24"/>
  <c r="C185" i="24"/>
  <c r="C184" i="24"/>
  <c r="C183" i="24"/>
  <c r="C182" i="24"/>
  <c r="C158" i="24"/>
  <c r="C157" i="24"/>
  <c r="C156" i="24"/>
  <c r="C155" i="24"/>
  <c r="C154" i="24"/>
  <c r="C151" i="24"/>
  <c r="C150" i="24"/>
  <c r="C149" i="24"/>
  <c r="C148" i="24"/>
  <c r="C147" i="24"/>
  <c r="C144" i="24"/>
  <c r="C143" i="24"/>
  <c r="C142" i="24"/>
  <c r="C141" i="24"/>
  <c r="C140" i="24"/>
  <c r="C137" i="24"/>
  <c r="C136" i="24"/>
  <c r="C135" i="24"/>
  <c r="C134" i="24"/>
  <c r="C133" i="24"/>
  <c r="C130" i="24"/>
  <c r="C129" i="24"/>
  <c r="C128" i="24"/>
  <c r="C127" i="24"/>
  <c r="C126" i="24"/>
  <c r="C123" i="24"/>
  <c r="C122" i="24"/>
  <c r="C121" i="24"/>
  <c r="C120" i="24"/>
  <c r="C119" i="24"/>
  <c r="C116" i="24"/>
  <c r="C115" i="24"/>
  <c r="C113" i="24"/>
  <c r="C112" i="24"/>
  <c r="C109" i="24"/>
  <c r="C108" i="24"/>
  <c r="C106" i="24"/>
  <c r="C105" i="24"/>
  <c r="C88" i="24"/>
  <c r="C87" i="24"/>
  <c r="C86" i="24"/>
  <c r="C85" i="24"/>
  <c r="C84" i="24"/>
  <c r="C74" i="24"/>
  <c r="C73" i="24"/>
  <c r="C72" i="24"/>
  <c r="C71" i="24"/>
  <c r="C70" i="24"/>
  <c r="C67" i="24"/>
  <c r="C66" i="24"/>
  <c r="C65" i="24"/>
  <c r="C64" i="24"/>
  <c r="C63" i="24"/>
  <c r="C60" i="24"/>
  <c r="C59" i="24"/>
  <c r="C58" i="24"/>
  <c r="C57" i="24"/>
  <c r="C54" i="24" s="1"/>
  <c r="C56" i="24"/>
  <c r="C53" i="24"/>
  <c r="C52" i="24"/>
  <c r="C51" i="24"/>
  <c r="C50" i="24"/>
  <c r="C49" i="24"/>
  <c r="C46" i="24"/>
  <c r="C45" i="24"/>
  <c r="C44" i="24"/>
  <c r="C43" i="24"/>
  <c r="C42" i="24"/>
  <c r="C17" i="24"/>
  <c r="C16" i="24"/>
  <c r="C15" i="24"/>
  <c r="C14" i="24"/>
  <c r="C13" i="24"/>
  <c r="AE219" i="24"/>
  <c r="AE238" i="24" s="1"/>
  <c r="AD219" i="24"/>
  <c r="AD238" i="24" s="1"/>
  <c r="AC219" i="24"/>
  <c r="AC238" i="24" s="1"/>
  <c r="AB219" i="24"/>
  <c r="AB238" i="24" s="1"/>
  <c r="AA219" i="24"/>
  <c r="AA238" i="24" s="1"/>
  <c r="Z219" i="24"/>
  <c r="Z238" i="24" s="1"/>
  <c r="Y219" i="24"/>
  <c r="Y238" i="24" s="1"/>
  <c r="X219" i="24"/>
  <c r="X238" i="24" s="1"/>
  <c r="W219" i="24"/>
  <c r="W238" i="24" s="1"/>
  <c r="V219" i="24"/>
  <c r="V238" i="24" s="1"/>
  <c r="U219" i="24"/>
  <c r="U238" i="24" s="1"/>
  <c r="T219" i="24"/>
  <c r="T238" i="24" s="1"/>
  <c r="S219" i="24"/>
  <c r="S238" i="24" s="1"/>
  <c r="R219" i="24"/>
  <c r="R238" i="24" s="1"/>
  <c r="Q219" i="24"/>
  <c r="Q238" i="24" s="1"/>
  <c r="P219" i="24"/>
  <c r="P238" i="24" s="1"/>
  <c r="O219" i="24"/>
  <c r="O238" i="24" s="1"/>
  <c r="N219" i="24"/>
  <c r="N238" i="24" s="1"/>
  <c r="M219" i="24"/>
  <c r="M238" i="24" s="1"/>
  <c r="L219" i="24"/>
  <c r="L238" i="24" s="1"/>
  <c r="K219" i="24"/>
  <c r="K238" i="24" s="1"/>
  <c r="J219" i="24"/>
  <c r="J238" i="24" s="1"/>
  <c r="I219" i="24"/>
  <c r="I238" i="24" s="1"/>
  <c r="H219" i="24"/>
  <c r="H238" i="24" s="1"/>
  <c r="AE218" i="24"/>
  <c r="AE237" i="24" s="1"/>
  <c r="AD218" i="24"/>
  <c r="AD237" i="24" s="1"/>
  <c r="AC218" i="24"/>
  <c r="AC237" i="24" s="1"/>
  <c r="AB218" i="24"/>
  <c r="AB237" i="24" s="1"/>
  <c r="AA218" i="24"/>
  <c r="AA237" i="24" s="1"/>
  <c r="Z218" i="24"/>
  <c r="Z237" i="24" s="1"/>
  <c r="Y218" i="24"/>
  <c r="Y237" i="24" s="1"/>
  <c r="X218" i="24"/>
  <c r="X237" i="24" s="1"/>
  <c r="W218" i="24"/>
  <c r="W237" i="24" s="1"/>
  <c r="V218" i="24"/>
  <c r="V237" i="24" s="1"/>
  <c r="U218" i="24"/>
  <c r="U237" i="24" s="1"/>
  <c r="T218" i="24"/>
  <c r="T237" i="24" s="1"/>
  <c r="S218" i="24"/>
  <c r="S237" i="24" s="1"/>
  <c r="R218" i="24"/>
  <c r="R237" i="24" s="1"/>
  <c r="Q218" i="24"/>
  <c r="Q237" i="24" s="1"/>
  <c r="P218" i="24"/>
  <c r="P237" i="24" s="1"/>
  <c r="O218" i="24"/>
  <c r="O237" i="24" s="1"/>
  <c r="N218" i="24"/>
  <c r="N237" i="24" s="1"/>
  <c r="M218" i="24"/>
  <c r="M237" i="24" s="1"/>
  <c r="L218" i="24"/>
  <c r="L237" i="24" s="1"/>
  <c r="K218" i="24"/>
  <c r="K237" i="24" s="1"/>
  <c r="J218" i="24"/>
  <c r="J237" i="24" s="1"/>
  <c r="I218" i="24"/>
  <c r="I237" i="24" s="1"/>
  <c r="H218" i="24"/>
  <c r="H237" i="24" s="1"/>
  <c r="AE217" i="24"/>
  <c r="AE236" i="24" s="1"/>
  <c r="AD217" i="24"/>
  <c r="AD236" i="24" s="1"/>
  <c r="AC217" i="24"/>
  <c r="AC236" i="24" s="1"/>
  <c r="AB217" i="24"/>
  <c r="AB236" i="24" s="1"/>
  <c r="AA217" i="24"/>
  <c r="AA236" i="24" s="1"/>
  <c r="Z217" i="24"/>
  <c r="Z236" i="24" s="1"/>
  <c r="Y217" i="24"/>
  <c r="Y236" i="24" s="1"/>
  <c r="X217" i="24"/>
  <c r="X236" i="24" s="1"/>
  <c r="W217" i="24"/>
  <c r="W236" i="24" s="1"/>
  <c r="V217" i="24"/>
  <c r="V236" i="24" s="1"/>
  <c r="U217" i="24"/>
  <c r="U236" i="24" s="1"/>
  <c r="T217" i="24"/>
  <c r="T236" i="24" s="1"/>
  <c r="S217" i="24"/>
  <c r="S236" i="24" s="1"/>
  <c r="R217" i="24"/>
  <c r="R236" i="24" s="1"/>
  <c r="Q217" i="24"/>
  <c r="Q236" i="24" s="1"/>
  <c r="P217" i="24"/>
  <c r="P236" i="24" s="1"/>
  <c r="O217" i="24"/>
  <c r="O236" i="24" s="1"/>
  <c r="N217" i="24"/>
  <c r="N236" i="24" s="1"/>
  <c r="M217" i="24"/>
  <c r="M236" i="24" s="1"/>
  <c r="L217" i="24"/>
  <c r="L236" i="24" s="1"/>
  <c r="K217" i="24"/>
  <c r="K236" i="24" s="1"/>
  <c r="J217" i="24"/>
  <c r="J236" i="24" s="1"/>
  <c r="I217" i="24"/>
  <c r="I236" i="24" s="1"/>
  <c r="H217" i="24"/>
  <c r="H236" i="24" s="1"/>
  <c r="AE216" i="24"/>
  <c r="AE235" i="24" s="1"/>
  <c r="AD216" i="24"/>
  <c r="AD235" i="24" s="1"/>
  <c r="AC216" i="24"/>
  <c r="AC235" i="24" s="1"/>
  <c r="AB216" i="24"/>
  <c r="AB235" i="24" s="1"/>
  <c r="AA216" i="24"/>
  <c r="AA235" i="24" s="1"/>
  <c r="Z216" i="24"/>
  <c r="Z235" i="24" s="1"/>
  <c r="Y216" i="24"/>
  <c r="Y235" i="24" s="1"/>
  <c r="X216" i="24"/>
  <c r="X235" i="24" s="1"/>
  <c r="W216" i="24"/>
  <c r="W235" i="24" s="1"/>
  <c r="V216" i="24"/>
  <c r="V235" i="24" s="1"/>
  <c r="U216" i="24"/>
  <c r="U235" i="24" s="1"/>
  <c r="T216" i="24"/>
  <c r="T235" i="24" s="1"/>
  <c r="S216" i="24"/>
  <c r="S235" i="24" s="1"/>
  <c r="R216" i="24"/>
  <c r="R235" i="24" s="1"/>
  <c r="Q216" i="24"/>
  <c r="Q235" i="24" s="1"/>
  <c r="P216" i="24"/>
  <c r="P235" i="24" s="1"/>
  <c r="O216" i="24"/>
  <c r="O235" i="24" s="1"/>
  <c r="N216" i="24"/>
  <c r="N235" i="24" s="1"/>
  <c r="M216" i="24"/>
  <c r="M235" i="24" s="1"/>
  <c r="L216" i="24"/>
  <c r="L235" i="24" s="1"/>
  <c r="K216" i="24"/>
  <c r="K235" i="24" s="1"/>
  <c r="J216" i="24"/>
  <c r="J235" i="24" s="1"/>
  <c r="I216" i="24"/>
  <c r="I235" i="24" s="1"/>
  <c r="H216" i="24"/>
  <c r="H235" i="24" s="1"/>
  <c r="AE215" i="24"/>
  <c r="AE234" i="24" s="1"/>
  <c r="AE233" i="24" s="1"/>
  <c r="AD215" i="24"/>
  <c r="AD234" i="24" s="1"/>
  <c r="AD233" i="24" s="1"/>
  <c r="AC215" i="24"/>
  <c r="AC234" i="24" s="1"/>
  <c r="AC233" i="24" s="1"/>
  <c r="AB215" i="24"/>
  <c r="AB234" i="24" s="1"/>
  <c r="AB233" i="24" s="1"/>
  <c r="AA215" i="24"/>
  <c r="AA234" i="24" s="1"/>
  <c r="AA233" i="24" s="1"/>
  <c r="Z215" i="24"/>
  <c r="Z234" i="24" s="1"/>
  <c r="Z233" i="24" s="1"/>
  <c r="Y215" i="24"/>
  <c r="Y234" i="24" s="1"/>
  <c r="Y233" i="24" s="1"/>
  <c r="X215" i="24"/>
  <c r="X234" i="24" s="1"/>
  <c r="X233" i="24" s="1"/>
  <c r="W215" i="24"/>
  <c r="W234" i="24" s="1"/>
  <c r="W233" i="24" s="1"/>
  <c r="V215" i="24"/>
  <c r="V234" i="24" s="1"/>
  <c r="V233" i="24" s="1"/>
  <c r="U215" i="24"/>
  <c r="U234" i="24" s="1"/>
  <c r="U233" i="24" s="1"/>
  <c r="T215" i="24"/>
  <c r="T234" i="24" s="1"/>
  <c r="T233" i="24" s="1"/>
  <c r="S215" i="24"/>
  <c r="S234" i="24" s="1"/>
  <c r="S233" i="24" s="1"/>
  <c r="R215" i="24"/>
  <c r="R234" i="24" s="1"/>
  <c r="R233" i="24" s="1"/>
  <c r="Q215" i="24"/>
  <c r="Q234" i="24" s="1"/>
  <c r="Q233" i="24" s="1"/>
  <c r="P215" i="24"/>
  <c r="P234" i="24" s="1"/>
  <c r="P233" i="24" s="1"/>
  <c r="O215" i="24"/>
  <c r="O234" i="24" s="1"/>
  <c r="O233" i="24" s="1"/>
  <c r="N215" i="24"/>
  <c r="N234" i="24" s="1"/>
  <c r="N233" i="24" s="1"/>
  <c r="M215" i="24"/>
  <c r="M234" i="24" s="1"/>
  <c r="M233" i="24" s="1"/>
  <c r="L215" i="24"/>
  <c r="L234" i="24" s="1"/>
  <c r="L233" i="24" s="1"/>
  <c r="K215" i="24"/>
  <c r="K234" i="24" s="1"/>
  <c r="K233" i="24" s="1"/>
  <c r="J215" i="24"/>
  <c r="J234" i="24" s="1"/>
  <c r="J233" i="24" s="1"/>
  <c r="I215" i="24"/>
  <c r="I234" i="24" s="1"/>
  <c r="I233" i="24" s="1"/>
  <c r="H215" i="24"/>
  <c r="H234" i="24" s="1"/>
  <c r="H233" i="24" s="1"/>
  <c r="AE213" i="24"/>
  <c r="AD213" i="24"/>
  <c r="AC213" i="24"/>
  <c r="AB213" i="24"/>
  <c r="AA213" i="24"/>
  <c r="Z213" i="24"/>
  <c r="Y213" i="24"/>
  <c r="X213" i="24"/>
  <c r="W213" i="24"/>
  <c r="V213" i="24"/>
  <c r="U213" i="24"/>
  <c r="T213" i="24"/>
  <c r="S213" i="24"/>
  <c r="R213" i="24"/>
  <c r="Q213" i="24"/>
  <c r="P213" i="24"/>
  <c r="O213" i="24"/>
  <c r="N213" i="24"/>
  <c r="M213" i="24"/>
  <c r="L213" i="24"/>
  <c r="K213" i="24"/>
  <c r="J213" i="24"/>
  <c r="I213" i="24"/>
  <c r="H213" i="24"/>
  <c r="E193" i="24"/>
  <c r="D193" i="24" s="1"/>
  <c r="B193" i="24"/>
  <c r="E192" i="24"/>
  <c r="G192" i="24" s="1"/>
  <c r="D192" i="24"/>
  <c r="B192" i="24"/>
  <c r="F192" i="24" s="1"/>
  <c r="E191" i="24"/>
  <c r="G191" i="24" s="1"/>
  <c r="B191" i="24"/>
  <c r="E190" i="24"/>
  <c r="G190" i="24" s="1"/>
  <c r="B190" i="24"/>
  <c r="E189" i="24"/>
  <c r="D189" i="24" s="1"/>
  <c r="B189" i="24"/>
  <c r="AE187" i="24"/>
  <c r="AD187" i="24"/>
  <c r="AC187" i="24"/>
  <c r="AB187" i="24"/>
  <c r="AA187" i="24"/>
  <c r="Z187" i="24"/>
  <c r="Y187" i="24"/>
  <c r="X187" i="24"/>
  <c r="W187" i="24"/>
  <c r="V187" i="24"/>
  <c r="U187" i="24"/>
  <c r="T187" i="24"/>
  <c r="S187" i="24"/>
  <c r="R187" i="24"/>
  <c r="Q187" i="24"/>
  <c r="P187" i="24"/>
  <c r="O187" i="24"/>
  <c r="N187" i="24"/>
  <c r="M187" i="24"/>
  <c r="L187" i="24"/>
  <c r="K187" i="24"/>
  <c r="J187" i="24"/>
  <c r="I187" i="24"/>
  <c r="H187" i="24"/>
  <c r="E187" i="24"/>
  <c r="C187" i="24"/>
  <c r="B187" i="24"/>
  <c r="E186" i="24"/>
  <c r="D186" i="24" s="1"/>
  <c r="B186" i="24"/>
  <c r="E185" i="24"/>
  <c r="G185" i="24" s="1"/>
  <c r="B185" i="24"/>
  <c r="E184" i="24"/>
  <c r="G184" i="24" s="1"/>
  <c r="B184" i="24"/>
  <c r="E183" i="24"/>
  <c r="G183" i="24" s="1"/>
  <c r="B183" i="24"/>
  <c r="E182" i="24"/>
  <c r="D182" i="24" s="1"/>
  <c r="B182" i="24"/>
  <c r="AE180" i="24"/>
  <c r="AD180" i="24"/>
  <c r="AC180" i="24"/>
  <c r="AB180" i="24"/>
  <c r="AA180" i="24"/>
  <c r="Z180" i="24"/>
  <c r="Y180" i="24"/>
  <c r="X180" i="24"/>
  <c r="W180" i="24"/>
  <c r="V180" i="24"/>
  <c r="U180" i="24"/>
  <c r="T180" i="24"/>
  <c r="S180" i="24"/>
  <c r="R180" i="24"/>
  <c r="Q180" i="24"/>
  <c r="P180" i="24"/>
  <c r="O180" i="24"/>
  <c r="N180" i="24"/>
  <c r="M180" i="24"/>
  <c r="L180" i="24"/>
  <c r="K180" i="24"/>
  <c r="J180" i="24"/>
  <c r="I180" i="24"/>
  <c r="H180" i="24"/>
  <c r="E180" i="24"/>
  <c r="C180" i="24"/>
  <c r="B180" i="24"/>
  <c r="AE179" i="24"/>
  <c r="AD179" i="24"/>
  <c r="AC179" i="24"/>
  <c r="AB179" i="24"/>
  <c r="AA179" i="24"/>
  <c r="Z179" i="24"/>
  <c r="Y179" i="24"/>
  <c r="X179" i="24"/>
  <c r="W179" i="24"/>
  <c r="V179" i="24"/>
  <c r="U179" i="24"/>
  <c r="T179" i="24"/>
  <c r="S179" i="24"/>
  <c r="R179" i="24"/>
  <c r="Q179" i="24"/>
  <c r="P179" i="24"/>
  <c r="O179" i="24"/>
  <c r="N179" i="24"/>
  <c r="M179" i="24"/>
  <c r="L179" i="24"/>
  <c r="K179" i="24"/>
  <c r="J179" i="24"/>
  <c r="I179" i="24"/>
  <c r="H179" i="24"/>
  <c r="E179" i="24"/>
  <c r="C179" i="24"/>
  <c r="B179" i="24"/>
  <c r="AE178" i="24"/>
  <c r="AD178" i="24"/>
  <c r="AC178" i="24"/>
  <c r="AB178" i="24"/>
  <c r="AA178" i="24"/>
  <c r="Z178" i="24"/>
  <c r="Y178" i="24"/>
  <c r="X178" i="24"/>
  <c r="W178" i="24"/>
  <c r="V178" i="24"/>
  <c r="U178" i="24"/>
  <c r="T178" i="24"/>
  <c r="S178" i="24"/>
  <c r="R178" i="24"/>
  <c r="Q178" i="24"/>
  <c r="P178" i="24"/>
  <c r="O178" i="24"/>
  <c r="N178" i="24"/>
  <c r="M178" i="24"/>
  <c r="L178" i="24"/>
  <c r="K178" i="24"/>
  <c r="J178" i="24"/>
  <c r="I178" i="24"/>
  <c r="H178" i="24"/>
  <c r="B178" i="24" s="1"/>
  <c r="E178" i="24"/>
  <c r="C178" i="24"/>
  <c r="AE177" i="24"/>
  <c r="AD177" i="24"/>
  <c r="AC177" i="24"/>
  <c r="AB177" i="24"/>
  <c r="AA177" i="24"/>
  <c r="Z177" i="24"/>
  <c r="Y177" i="24"/>
  <c r="X177" i="24"/>
  <c r="W177" i="24"/>
  <c r="V177" i="24"/>
  <c r="U177" i="24"/>
  <c r="T177" i="24"/>
  <c r="S177" i="24"/>
  <c r="R177" i="24"/>
  <c r="Q177" i="24"/>
  <c r="P177" i="24"/>
  <c r="O177" i="24"/>
  <c r="N177" i="24"/>
  <c r="M177" i="24"/>
  <c r="L177" i="24"/>
  <c r="K177" i="24"/>
  <c r="J177" i="24"/>
  <c r="I177" i="24"/>
  <c r="H177" i="24"/>
  <c r="E177" i="24"/>
  <c r="C177" i="24"/>
  <c r="AE176" i="24"/>
  <c r="AD176" i="24"/>
  <c r="AC176" i="24"/>
  <c r="AB176" i="24"/>
  <c r="AA176" i="24"/>
  <c r="Z176" i="24"/>
  <c r="Y176" i="24"/>
  <c r="X176" i="24"/>
  <c r="W176" i="24"/>
  <c r="V176" i="24"/>
  <c r="U176" i="24"/>
  <c r="T176" i="24"/>
  <c r="S176" i="24"/>
  <c r="R176" i="24"/>
  <c r="Q176" i="24"/>
  <c r="P176" i="24"/>
  <c r="O176" i="24"/>
  <c r="N176" i="24"/>
  <c r="M176" i="24"/>
  <c r="L176" i="24"/>
  <c r="K176" i="24"/>
  <c r="J176" i="24"/>
  <c r="I176" i="24"/>
  <c r="H176" i="24"/>
  <c r="E176" i="24"/>
  <c r="C176" i="24"/>
  <c r="B176" i="24"/>
  <c r="AE175" i="24"/>
  <c r="AD175" i="24"/>
  <c r="AC175" i="24"/>
  <c r="AB175" i="24"/>
  <c r="AA175" i="24"/>
  <c r="Z175" i="24"/>
  <c r="Y175" i="24"/>
  <c r="X175" i="24"/>
  <c r="W175" i="24"/>
  <c r="V175" i="24"/>
  <c r="U175" i="24"/>
  <c r="T175" i="24"/>
  <c r="S175" i="24"/>
  <c r="R175" i="24"/>
  <c r="Q175" i="24"/>
  <c r="P175" i="24"/>
  <c r="O175" i="24"/>
  <c r="N175" i="24"/>
  <c r="M175" i="24"/>
  <c r="L175" i="24"/>
  <c r="K175" i="24"/>
  <c r="J175" i="24"/>
  <c r="I175" i="24"/>
  <c r="H175" i="24"/>
  <c r="E175" i="24"/>
  <c r="D175" i="24"/>
  <c r="C175" i="24"/>
  <c r="B175" i="24"/>
  <c r="AE173" i="24"/>
  <c r="AD173" i="24"/>
  <c r="AC173" i="24"/>
  <c r="AB173" i="24"/>
  <c r="AA173" i="24"/>
  <c r="Z173" i="24"/>
  <c r="X173" i="24"/>
  <c r="W173" i="24"/>
  <c r="V173" i="24"/>
  <c r="U173" i="24"/>
  <c r="T173" i="24"/>
  <c r="S173" i="24"/>
  <c r="R173" i="24"/>
  <c r="Q173" i="24"/>
  <c r="P173" i="24"/>
  <c r="O173" i="24"/>
  <c r="N173" i="24"/>
  <c r="M173" i="24"/>
  <c r="L173" i="24"/>
  <c r="K173" i="24"/>
  <c r="J173" i="24"/>
  <c r="I173" i="24"/>
  <c r="H173" i="24"/>
  <c r="C173" i="24"/>
  <c r="E158" i="24"/>
  <c r="D158" i="24" s="1"/>
  <c r="B158" i="24"/>
  <c r="E157" i="24"/>
  <c r="D157" i="24" s="1"/>
  <c r="B157" i="24"/>
  <c r="E156" i="24"/>
  <c r="B156" i="24"/>
  <c r="E155" i="24"/>
  <c r="D155" i="24" s="1"/>
  <c r="B155" i="24"/>
  <c r="E154" i="24"/>
  <c r="D154" i="24" s="1"/>
  <c r="B154" i="24"/>
  <c r="AE152" i="24"/>
  <c r="AD152" i="24"/>
  <c r="AC152" i="24"/>
  <c r="AB152" i="24"/>
  <c r="AA152" i="24"/>
  <c r="Z152" i="24"/>
  <c r="Y152" i="24"/>
  <c r="X152" i="24"/>
  <c r="W152" i="24"/>
  <c r="V152" i="24"/>
  <c r="U152" i="24"/>
  <c r="T152" i="24"/>
  <c r="S152" i="24"/>
  <c r="R152" i="24"/>
  <c r="Q152" i="24"/>
  <c r="P152" i="24"/>
  <c r="O152" i="24"/>
  <c r="N152" i="24"/>
  <c r="M152" i="24"/>
  <c r="L152" i="24"/>
  <c r="K152" i="24"/>
  <c r="J152" i="24"/>
  <c r="I152" i="24"/>
  <c r="H152" i="24"/>
  <c r="E152" i="24"/>
  <c r="C152" i="24"/>
  <c r="B152" i="24"/>
  <c r="E151" i="24"/>
  <c r="D151" i="24" s="1"/>
  <c r="B151" i="24"/>
  <c r="E150" i="24"/>
  <c r="D150" i="24" s="1"/>
  <c r="B150" i="24"/>
  <c r="E149" i="24"/>
  <c r="B149" i="24"/>
  <c r="E148" i="24"/>
  <c r="D148" i="24" s="1"/>
  <c r="B148" i="24"/>
  <c r="E147" i="24"/>
  <c r="D147" i="24" s="1"/>
  <c r="B147" i="24"/>
  <c r="AE145" i="24"/>
  <c r="AD145" i="24"/>
  <c r="AC145" i="24"/>
  <c r="AB145" i="24"/>
  <c r="AA145" i="24"/>
  <c r="Z145" i="24"/>
  <c r="Y145" i="24"/>
  <c r="X145" i="24"/>
  <c r="W145" i="24"/>
  <c r="V145" i="24"/>
  <c r="U145" i="24"/>
  <c r="T145" i="24"/>
  <c r="S145" i="24"/>
  <c r="R145" i="24"/>
  <c r="Q145" i="24"/>
  <c r="P145" i="24"/>
  <c r="O145" i="24"/>
  <c r="N145" i="24"/>
  <c r="M145" i="24"/>
  <c r="L145" i="24"/>
  <c r="K145" i="24"/>
  <c r="J145" i="24"/>
  <c r="I145" i="24"/>
  <c r="H145" i="24"/>
  <c r="E145" i="24"/>
  <c r="C145" i="24"/>
  <c r="E144" i="24"/>
  <c r="D144" i="24" s="1"/>
  <c r="B144" i="24"/>
  <c r="E143" i="24"/>
  <c r="D143" i="24" s="1"/>
  <c r="B143" i="24"/>
  <c r="E142" i="24"/>
  <c r="B142" i="24"/>
  <c r="E141" i="24"/>
  <c r="D141" i="24" s="1"/>
  <c r="B141" i="24"/>
  <c r="E140" i="24"/>
  <c r="D140" i="24" s="1"/>
  <c r="B140" i="24"/>
  <c r="AE138" i="24"/>
  <c r="AD138" i="24"/>
  <c r="AC138" i="24"/>
  <c r="AB138" i="24"/>
  <c r="AA138" i="24"/>
  <c r="Z138" i="24"/>
  <c r="Y138" i="24"/>
  <c r="X138" i="24"/>
  <c r="W138" i="24"/>
  <c r="V138" i="24"/>
  <c r="U138" i="24"/>
  <c r="T138" i="24"/>
  <c r="S138" i="24"/>
  <c r="R138" i="24"/>
  <c r="Q138" i="24"/>
  <c r="P138" i="24"/>
  <c r="O138" i="24"/>
  <c r="N138" i="24"/>
  <c r="M138" i="24"/>
  <c r="L138" i="24"/>
  <c r="K138" i="24"/>
  <c r="J138" i="24"/>
  <c r="I138" i="24"/>
  <c r="H138" i="24"/>
  <c r="E138" i="24"/>
  <c r="C138" i="24"/>
  <c r="E137" i="24"/>
  <c r="D137" i="24" s="1"/>
  <c r="B137" i="24"/>
  <c r="E136" i="24"/>
  <c r="D136" i="24" s="1"/>
  <c r="B136" i="24"/>
  <c r="E135" i="24"/>
  <c r="F135" i="24" s="1"/>
  <c r="B135" i="24"/>
  <c r="E134" i="24"/>
  <c r="D134" i="24" s="1"/>
  <c r="B134" i="24"/>
  <c r="E133" i="24"/>
  <c r="D133" i="24" s="1"/>
  <c r="B133" i="24"/>
  <c r="AE131" i="24"/>
  <c r="AD131" i="24"/>
  <c r="AC131" i="24"/>
  <c r="AB131" i="24"/>
  <c r="AA131" i="24"/>
  <c r="Z131" i="24"/>
  <c r="Y131" i="24"/>
  <c r="X131" i="24"/>
  <c r="W131" i="24"/>
  <c r="V131" i="24"/>
  <c r="U131" i="24"/>
  <c r="T131" i="24"/>
  <c r="S131" i="24"/>
  <c r="R131" i="24"/>
  <c r="Q131" i="24"/>
  <c r="P131" i="24"/>
  <c r="O131" i="24"/>
  <c r="N131" i="24"/>
  <c r="M131" i="24"/>
  <c r="L131" i="24"/>
  <c r="K131" i="24"/>
  <c r="J131" i="24"/>
  <c r="I131" i="24"/>
  <c r="H131" i="24"/>
  <c r="E131" i="24"/>
  <c r="C131" i="24"/>
  <c r="B131" i="24"/>
  <c r="E130" i="24"/>
  <c r="D130" i="24" s="1"/>
  <c r="B130" i="24"/>
  <c r="E129" i="24"/>
  <c r="D129" i="24" s="1"/>
  <c r="B129" i="24"/>
  <c r="E128" i="24"/>
  <c r="B128" i="24"/>
  <c r="E127" i="24"/>
  <c r="D127" i="24" s="1"/>
  <c r="B127" i="24"/>
  <c r="E126" i="24"/>
  <c r="D126" i="24" s="1"/>
  <c r="B126" i="24"/>
  <c r="AE124" i="24"/>
  <c r="AD124" i="24"/>
  <c r="AC124" i="24"/>
  <c r="AB124" i="24"/>
  <c r="AA124" i="24"/>
  <c r="Z124" i="24"/>
  <c r="Y124" i="24"/>
  <c r="X124" i="24"/>
  <c r="W124" i="24"/>
  <c r="V124" i="24"/>
  <c r="U124" i="24"/>
  <c r="T124" i="24"/>
  <c r="S124" i="24"/>
  <c r="R124" i="24"/>
  <c r="Q124" i="24"/>
  <c r="P124" i="24"/>
  <c r="O124" i="24"/>
  <c r="N124" i="24"/>
  <c r="M124" i="24"/>
  <c r="L124" i="24"/>
  <c r="K124" i="24"/>
  <c r="J124" i="24"/>
  <c r="I124" i="24"/>
  <c r="H124" i="24"/>
  <c r="E124" i="24"/>
  <c r="C124" i="24"/>
  <c r="B124" i="24"/>
  <c r="E123" i="24"/>
  <c r="D123" i="24" s="1"/>
  <c r="B123" i="24"/>
  <c r="E122" i="24"/>
  <c r="D122" i="24" s="1"/>
  <c r="B122" i="24"/>
  <c r="E121" i="24"/>
  <c r="F121" i="24" s="1"/>
  <c r="B121" i="24"/>
  <c r="E120" i="24"/>
  <c r="D120" i="24" s="1"/>
  <c r="B120" i="24"/>
  <c r="E119" i="24"/>
  <c r="D119" i="24" s="1"/>
  <c r="B119" i="24"/>
  <c r="AE117" i="24"/>
  <c r="AD117" i="24"/>
  <c r="AC117" i="24"/>
  <c r="AB117" i="24"/>
  <c r="AA117" i="24"/>
  <c r="Z117" i="24"/>
  <c r="Y117" i="24"/>
  <c r="X117" i="24"/>
  <c r="W117" i="24"/>
  <c r="V117" i="24"/>
  <c r="U117" i="24"/>
  <c r="T117" i="24"/>
  <c r="S117" i="24"/>
  <c r="R117" i="24"/>
  <c r="Q117" i="24"/>
  <c r="P117" i="24"/>
  <c r="O117" i="24"/>
  <c r="N117" i="24"/>
  <c r="M117" i="24"/>
  <c r="L117" i="24"/>
  <c r="K117" i="24"/>
  <c r="J117" i="24"/>
  <c r="I117" i="24"/>
  <c r="H117" i="24"/>
  <c r="E117" i="24"/>
  <c r="C117" i="24"/>
  <c r="B117" i="24"/>
  <c r="E116" i="24"/>
  <c r="D116" i="24"/>
  <c r="B116" i="24"/>
  <c r="E115" i="24"/>
  <c r="D115" i="24"/>
  <c r="B115" i="24"/>
  <c r="V114" i="24"/>
  <c r="C114" i="24" s="1"/>
  <c r="E114" i="24"/>
  <c r="B114" i="24"/>
  <c r="E113" i="24"/>
  <c r="D113" i="24"/>
  <c r="B113" i="24"/>
  <c r="B110" i="24" s="1"/>
  <c r="E112" i="24"/>
  <c r="D112" i="24"/>
  <c r="B112" i="24"/>
  <c r="AE110" i="24"/>
  <c r="AD110" i="24"/>
  <c r="AC110" i="24"/>
  <c r="AB110" i="24"/>
  <c r="AA110" i="24"/>
  <c r="Z110" i="24"/>
  <c r="Y110" i="24"/>
  <c r="X110" i="24"/>
  <c r="W110" i="24"/>
  <c r="V110" i="24"/>
  <c r="U110" i="24"/>
  <c r="T110" i="24"/>
  <c r="S110" i="24"/>
  <c r="R110" i="24"/>
  <c r="Q110" i="24"/>
  <c r="P110" i="24"/>
  <c r="O110" i="24"/>
  <c r="N110" i="24"/>
  <c r="M110" i="24"/>
  <c r="L110" i="24"/>
  <c r="K110" i="24"/>
  <c r="J110" i="24"/>
  <c r="I110" i="24"/>
  <c r="H110" i="24"/>
  <c r="E110" i="24"/>
  <c r="E109" i="24"/>
  <c r="D109" i="24"/>
  <c r="B109" i="24"/>
  <c r="E108" i="24"/>
  <c r="D108" i="24"/>
  <c r="D101" i="24" s="1"/>
  <c r="D94" i="24" s="1"/>
  <c r="B108" i="24"/>
  <c r="V107" i="24"/>
  <c r="B107" i="24" s="1"/>
  <c r="B103" i="24" s="1"/>
  <c r="T107" i="24"/>
  <c r="C107" i="24" s="1"/>
  <c r="C103" i="24" s="1"/>
  <c r="E107" i="24"/>
  <c r="E106" i="24"/>
  <c r="D106" i="24"/>
  <c r="B106" i="24"/>
  <c r="E105" i="24"/>
  <c r="D105" i="24"/>
  <c r="B105" i="24"/>
  <c r="AE103" i="24"/>
  <c r="AD103" i="24"/>
  <c r="AC103" i="24"/>
  <c r="AB103" i="24"/>
  <c r="AA103" i="24"/>
  <c r="Z103" i="24"/>
  <c r="Y103" i="24"/>
  <c r="X103" i="24"/>
  <c r="W103" i="24"/>
  <c r="U103" i="24"/>
  <c r="T103" i="24"/>
  <c r="S103" i="24"/>
  <c r="R103" i="24"/>
  <c r="Q103" i="24"/>
  <c r="P103" i="24"/>
  <c r="O103" i="24"/>
  <c r="N103" i="24"/>
  <c r="M103" i="24"/>
  <c r="L103" i="24"/>
  <c r="K103" i="24"/>
  <c r="J103" i="24"/>
  <c r="I103" i="24"/>
  <c r="H103" i="24"/>
  <c r="E103" i="24"/>
  <c r="AE102" i="24"/>
  <c r="AD102" i="24"/>
  <c r="AC102" i="24"/>
  <c r="AB102" i="24"/>
  <c r="AA102" i="24"/>
  <c r="Z102" i="24"/>
  <c r="Y102" i="24"/>
  <c r="X102" i="24"/>
  <c r="W102" i="24"/>
  <c r="V102" i="24"/>
  <c r="U102" i="24"/>
  <c r="T102" i="24"/>
  <c r="S102" i="24"/>
  <c r="R102" i="24"/>
  <c r="Q102" i="24"/>
  <c r="P102" i="24"/>
  <c r="O102" i="24"/>
  <c r="N102" i="24"/>
  <c r="M102" i="24"/>
  <c r="L102" i="24"/>
  <c r="K102" i="24"/>
  <c r="J102" i="24"/>
  <c r="I102" i="24"/>
  <c r="H102" i="24"/>
  <c r="C102" i="24" s="1"/>
  <c r="C95" i="24" s="1"/>
  <c r="E102" i="24"/>
  <c r="D102" i="24"/>
  <c r="B102" i="24"/>
  <c r="AE101" i="24"/>
  <c r="AD101" i="24"/>
  <c r="AC101" i="24"/>
  <c r="AB101" i="24"/>
  <c r="AA101" i="24"/>
  <c r="Z101" i="24"/>
  <c r="Y101" i="24"/>
  <c r="X101" i="24"/>
  <c r="W101" i="24"/>
  <c r="V101" i="24"/>
  <c r="U101" i="24"/>
  <c r="T101" i="24"/>
  <c r="S101" i="24"/>
  <c r="R101" i="24"/>
  <c r="Q101" i="24"/>
  <c r="P101" i="24"/>
  <c r="O101" i="24"/>
  <c r="N101" i="24"/>
  <c r="M101" i="24"/>
  <c r="L101" i="24"/>
  <c r="K101" i="24"/>
  <c r="J101" i="24"/>
  <c r="I101" i="24"/>
  <c r="H101" i="24"/>
  <c r="C101" i="24" s="1"/>
  <c r="C94" i="24" s="1"/>
  <c r="E101" i="24"/>
  <c r="B101" i="24"/>
  <c r="AE100" i="24"/>
  <c r="AD100" i="24"/>
  <c r="AC100" i="24"/>
  <c r="AB100" i="24"/>
  <c r="AA100" i="24"/>
  <c r="Z100" i="24"/>
  <c r="Y100" i="24"/>
  <c r="X100" i="24"/>
  <c r="W100" i="24"/>
  <c r="V100" i="24"/>
  <c r="U100" i="24"/>
  <c r="T100" i="24"/>
  <c r="S100" i="24"/>
  <c r="R100" i="24"/>
  <c r="Q100" i="24"/>
  <c r="P100" i="24"/>
  <c r="O100" i="24"/>
  <c r="N100" i="24"/>
  <c r="M100" i="24"/>
  <c r="L100" i="24"/>
  <c r="K100" i="24"/>
  <c r="J100" i="24"/>
  <c r="I100" i="24"/>
  <c r="H100" i="24"/>
  <c r="E100" i="24"/>
  <c r="B100" i="24"/>
  <c r="B96" i="24" s="1"/>
  <c r="AE99" i="24"/>
  <c r="AD99" i="24"/>
  <c r="AC99" i="24"/>
  <c r="AB99" i="24"/>
  <c r="AA99" i="24"/>
  <c r="Z99" i="24"/>
  <c r="Y99" i="24"/>
  <c r="X99" i="24"/>
  <c r="W99" i="24"/>
  <c r="V99" i="24"/>
  <c r="U99" i="24"/>
  <c r="T99" i="24"/>
  <c r="S99" i="24"/>
  <c r="R99" i="24"/>
  <c r="Q99" i="24"/>
  <c r="P99" i="24"/>
  <c r="O99" i="24"/>
  <c r="N99" i="24"/>
  <c r="M99" i="24"/>
  <c r="L99" i="24"/>
  <c r="K99" i="24"/>
  <c r="J99" i="24"/>
  <c r="I99" i="24"/>
  <c r="H99" i="24"/>
  <c r="C99" i="24" s="1"/>
  <c r="C92" i="24" s="1"/>
  <c r="E99" i="24"/>
  <c r="D99" i="24"/>
  <c r="AE98" i="24"/>
  <c r="AD98" i="24"/>
  <c r="AC98" i="24"/>
  <c r="AB98" i="24"/>
  <c r="AA98" i="24"/>
  <c r="Z98" i="24"/>
  <c r="Y98" i="24"/>
  <c r="X98" i="24"/>
  <c r="W98" i="24"/>
  <c r="V98" i="24"/>
  <c r="U98" i="24"/>
  <c r="T98" i="24"/>
  <c r="S98" i="24"/>
  <c r="R98" i="24"/>
  <c r="Q98" i="24"/>
  <c r="P98" i="24"/>
  <c r="O98" i="24"/>
  <c r="N98" i="24"/>
  <c r="M98" i="24"/>
  <c r="L98" i="24"/>
  <c r="K98" i="24"/>
  <c r="J98" i="24"/>
  <c r="I98" i="24"/>
  <c r="H98" i="24"/>
  <c r="C98" i="24" s="1"/>
  <c r="C91" i="24" s="1"/>
  <c r="E98" i="24"/>
  <c r="D98" i="24"/>
  <c r="B98" i="24"/>
  <c r="AE96" i="24"/>
  <c r="AD96" i="24"/>
  <c r="AC96" i="24"/>
  <c r="AB96" i="24"/>
  <c r="AA96" i="24"/>
  <c r="Z96" i="24"/>
  <c r="Y96" i="24"/>
  <c r="X96" i="24"/>
  <c r="W96" i="24"/>
  <c r="V96" i="24"/>
  <c r="U96" i="24"/>
  <c r="T96" i="24"/>
  <c r="S96" i="24"/>
  <c r="R96" i="24"/>
  <c r="Q96" i="24"/>
  <c r="P96" i="24"/>
  <c r="O96" i="24"/>
  <c r="N96" i="24"/>
  <c r="M96" i="24"/>
  <c r="L96" i="24"/>
  <c r="K96" i="24"/>
  <c r="J96" i="24"/>
  <c r="I96" i="24"/>
  <c r="H96" i="24"/>
  <c r="E96" i="24"/>
  <c r="AE95" i="24"/>
  <c r="AD95" i="24"/>
  <c r="AC95" i="24"/>
  <c r="AB95" i="24"/>
  <c r="AA95" i="24"/>
  <c r="Z95" i="24"/>
  <c r="Y95" i="24"/>
  <c r="X95" i="24"/>
  <c r="W95" i="24"/>
  <c r="V95" i="24"/>
  <c r="U95" i="24"/>
  <c r="T95" i="24"/>
  <c r="S95" i="24"/>
  <c r="R95" i="24"/>
  <c r="Q95" i="24"/>
  <c r="P95" i="24"/>
  <c r="O95" i="24"/>
  <c r="N95" i="24"/>
  <c r="M95" i="24"/>
  <c r="L95" i="24"/>
  <c r="K95" i="24"/>
  <c r="J95" i="24"/>
  <c r="I95" i="24"/>
  <c r="H95" i="24"/>
  <c r="E95" i="24"/>
  <c r="D95" i="24"/>
  <c r="B95" i="24"/>
  <c r="AE94" i="24"/>
  <c r="AD94" i="24"/>
  <c r="AC94" i="24"/>
  <c r="AB94" i="24"/>
  <c r="AA94" i="24"/>
  <c r="Z94" i="24"/>
  <c r="Y94" i="24"/>
  <c r="X94" i="24"/>
  <c r="W94" i="24"/>
  <c r="V94" i="24"/>
  <c r="U94" i="24"/>
  <c r="T94" i="24"/>
  <c r="S94" i="24"/>
  <c r="R94" i="24"/>
  <c r="Q94" i="24"/>
  <c r="P94" i="24"/>
  <c r="O94" i="24"/>
  <c r="N94" i="24"/>
  <c r="M94" i="24"/>
  <c r="L94" i="24"/>
  <c r="K94" i="24"/>
  <c r="J94" i="24"/>
  <c r="I94" i="24"/>
  <c r="H94" i="24"/>
  <c r="E94" i="24"/>
  <c r="B94" i="24"/>
  <c r="AE93" i="24"/>
  <c r="AD93" i="24"/>
  <c r="AC93" i="24"/>
  <c r="AB93" i="24"/>
  <c r="AA93" i="24"/>
  <c r="Z93" i="24"/>
  <c r="Y93" i="24"/>
  <c r="X93" i="24"/>
  <c r="W93" i="24"/>
  <c r="V93" i="24"/>
  <c r="U93" i="24"/>
  <c r="T93" i="24"/>
  <c r="S93" i="24"/>
  <c r="R93" i="24"/>
  <c r="Q93" i="24"/>
  <c r="P93" i="24"/>
  <c r="O93" i="24"/>
  <c r="N93" i="24"/>
  <c r="N89" i="24" s="1"/>
  <c r="M93" i="24"/>
  <c r="L93" i="24"/>
  <c r="K93" i="24"/>
  <c r="J93" i="24"/>
  <c r="I93" i="24"/>
  <c r="H93" i="24"/>
  <c r="E93" i="24"/>
  <c r="AE92" i="24"/>
  <c r="AD92" i="24"/>
  <c r="AC92" i="24"/>
  <c r="AB92" i="24"/>
  <c r="AA92" i="24"/>
  <c r="Z92" i="24"/>
  <c r="Y92" i="24"/>
  <c r="X92" i="24"/>
  <c r="W92" i="24"/>
  <c r="V92" i="24"/>
  <c r="U92" i="24"/>
  <c r="T92" i="24"/>
  <c r="S92" i="24"/>
  <c r="R92" i="24"/>
  <c r="Q92" i="24"/>
  <c r="P92" i="24"/>
  <c r="O92" i="24"/>
  <c r="N92" i="24"/>
  <c r="M92" i="24"/>
  <c r="L92" i="24"/>
  <c r="K92" i="24"/>
  <c r="J92" i="24"/>
  <c r="I92" i="24"/>
  <c r="H92" i="24"/>
  <c r="E92" i="24"/>
  <c r="D92" i="24"/>
  <c r="B92" i="24"/>
  <c r="AE91" i="24"/>
  <c r="AD91" i="24"/>
  <c r="AC91" i="24"/>
  <c r="AB91" i="24"/>
  <c r="AA91" i="24"/>
  <c r="Z91" i="24"/>
  <c r="Y91" i="24"/>
  <c r="X91" i="24"/>
  <c r="W91" i="24"/>
  <c r="V91" i="24"/>
  <c r="U91" i="24"/>
  <c r="T91" i="24"/>
  <c r="S91" i="24"/>
  <c r="R91" i="24"/>
  <c r="Q91" i="24"/>
  <c r="P91" i="24"/>
  <c r="O91" i="24"/>
  <c r="N91" i="24"/>
  <c r="M91" i="24"/>
  <c r="L91" i="24"/>
  <c r="K91" i="24"/>
  <c r="J91" i="24"/>
  <c r="I91" i="24"/>
  <c r="H91" i="24"/>
  <c r="E91" i="24"/>
  <c r="D91" i="24"/>
  <c r="B91" i="24"/>
  <c r="AE89" i="24"/>
  <c r="AD89" i="24"/>
  <c r="AC89" i="24"/>
  <c r="AB89" i="24"/>
  <c r="AA89" i="24"/>
  <c r="Z89" i="24"/>
  <c r="X89" i="24"/>
  <c r="W89" i="24"/>
  <c r="V89" i="24"/>
  <c r="U89" i="24"/>
  <c r="T89" i="24"/>
  <c r="S89" i="24"/>
  <c r="R89" i="24"/>
  <c r="Q89" i="24"/>
  <c r="P89" i="24"/>
  <c r="O89" i="24"/>
  <c r="M89" i="24"/>
  <c r="L89" i="24"/>
  <c r="K89" i="24"/>
  <c r="J89" i="24"/>
  <c r="I89" i="24"/>
  <c r="H89" i="24"/>
  <c r="E88" i="24"/>
  <c r="D88" i="24" s="1"/>
  <c r="B88" i="24"/>
  <c r="E87" i="24"/>
  <c r="D87" i="24" s="1"/>
  <c r="B87" i="24"/>
  <c r="E86" i="24"/>
  <c r="B86" i="24"/>
  <c r="E85" i="24"/>
  <c r="D85" i="24" s="1"/>
  <c r="B85" i="24"/>
  <c r="E84" i="24"/>
  <c r="D84" i="24" s="1"/>
  <c r="B84" i="24"/>
  <c r="AE82" i="24"/>
  <c r="AD82" i="24"/>
  <c r="AC82" i="24"/>
  <c r="AB82" i="24"/>
  <c r="AA82" i="24"/>
  <c r="Z82" i="24"/>
  <c r="Y82" i="24"/>
  <c r="X82" i="24"/>
  <c r="W82" i="24"/>
  <c r="V82" i="24"/>
  <c r="U82" i="24"/>
  <c r="T82" i="24"/>
  <c r="S82" i="24"/>
  <c r="R82" i="24"/>
  <c r="Q82" i="24"/>
  <c r="P82" i="24"/>
  <c r="O82" i="24"/>
  <c r="N82" i="24"/>
  <c r="M82" i="24"/>
  <c r="L82" i="24"/>
  <c r="K82" i="24"/>
  <c r="J82" i="24"/>
  <c r="I82" i="24"/>
  <c r="H82" i="24"/>
  <c r="E82" i="24"/>
  <c r="C82" i="24"/>
  <c r="E81" i="24"/>
  <c r="E219" i="24" s="1"/>
  <c r="E238" i="24" s="1"/>
  <c r="C81" i="24"/>
  <c r="C219" i="24" s="1"/>
  <c r="C238" i="24" s="1"/>
  <c r="B81" i="24"/>
  <c r="B219" i="24" s="1"/>
  <c r="B238" i="24" s="1"/>
  <c r="E80" i="24"/>
  <c r="E218" i="24" s="1"/>
  <c r="E237" i="24" s="1"/>
  <c r="C80" i="24"/>
  <c r="C218" i="24" s="1"/>
  <c r="C237" i="24" s="1"/>
  <c r="B80" i="24"/>
  <c r="B218" i="24" s="1"/>
  <c r="B237" i="24" s="1"/>
  <c r="E79" i="24"/>
  <c r="E217" i="24" s="1"/>
  <c r="C79" i="24"/>
  <c r="C217" i="24" s="1"/>
  <c r="C236" i="24" s="1"/>
  <c r="B79" i="24"/>
  <c r="B217" i="24" s="1"/>
  <c r="B236" i="24" s="1"/>
  <c r="E78" i="24"/>
  <c r="E216" i="24" s="1"/>
  <c r="E235" i="24" s="1"/>
  <c r="C78" i="24"/>
  <c r="C216" i="24" s="1"/>
  <c r="C235" i="24" s="1"/>
  <c r="B78" i="24"/>
  <c r="B216" i="24" s="1"/>
  <c r="B235" i="24" s="1"/>
  <c r="E77" i="24"/>
  <c r="E215" i="24" s="1"/>
  <c r="C77" i="24"/>
  <c r="C215" i="24" s="1"/>
  <c r="B77" i="24"/>
  <c r="B215" i="24" s="1"/>
  <c r="AE75" i="24"/>
  <c r="AD75" i="24"/>
  <c r="AC75" i="24"/>
  <c r="AB75" i="24"/>
  <c r="AA75" i="24"/>
  <c r="Z75" i="24"/>
  <c r="Y75" i="24"/>
  <c r="X75" i="24"/>
  <c r="W75" i="24"/>
  <c r="V75" i="24"/>
  <c r="U75" i="24"/>
  <c r="T75" i="24"/>
  <c r="S75" i="24"/>
  <c r="R75" i="24"/>
  <c r="Q75" i="24"/>
  <c r="P75" i="24"/>
  <c r="O75" i="24"/>
  <c r="N75" i="24"/>
  <c r="M75" i="24"/>
  <c r="L75" i="24"/>
  <c r="K75" i="24"/>
  <c r="J75" i="24"/>
  <c r="I75" i="24"/>
  <c r="H75" i="24"/>
  <c r="C75" i="24"/>
  <c r="E74" i="24"/>
  <c r="D74" i="24" s="1"/>
  <c r="B74" i="24"/>
  <c r="E73" i="24"/>
  <c r="D73" i="24" s="1"/>
  <c r="B73" i="24"/>
  <c r="E72" i="24"/>
  <c r="B72" i="24"/>
  <c r="E71" i="24"/>
  <c r="D71" i="24" s="1"/>
  <c r="B71" i="24"/>
  <c r="E70" i="24"/>
  <c r="D70" i="24" s="1"/>
  <c r="B70" i="24"/>
  <c r="B68" i="24" s="1"/>
  <c r="AE68" i="24"/>
  <c r="AD68" i="24"/>
  <c r="AC68" i="24"/>
  <c r="AB68" i="24"/>
  <c r="AA68" i="24"/>
  <c r="Z68" i="24"/>
  <c r="Y68" i="24"/>
  <c r="X68" i="24"/>
  <c r="W68" i="24"/>
  <c r="V68" i="24"/>
  <c r="U68" i="24"/>
  <c r="T68" i="24"/>
  <c r="S68" i="24"/>
  <c r="R68" i="24"/>
  <c r="Q68" i="24"/>
  <c r="P68" i="24"/>
  <c r="O68" i="24"/>
  <c r="N68" i="24"/>
  <c r="M68" i="24"/>
  <c r="L68" i="24"/>
  <c r="K68" i="24"/>
  <c r="J68" i="24"/>
  <c r="I68" i="24"/>
  <c r="H68" i="24"/>
  <c r="E68" i="24"/>
  <c r="C68" i="24"/>
  <c r="E67" i="24"/>
  <c r="D67" i="24" s="1"/>
  <c r="B67" i="24"/>
  <c r="E66" i="24"/>
  <c r="D66" i="24" s="1"/>
  <c r="B66" i="24"/>
  <c r="E65" i="24"/>
  <c r="F65" i="24" s="1"/>
  <c r="B65" i="24"/>
  <c r="E64" i="24"/>
  <c r="D64" i="24" s="1"/>
  <c r="B64" i="24"/>
  <c r="E63" i="24"/>
  <c r="D63" i="24" s="1"/>
  <c r="B63" i="24"/>
  <c r="AE61" i="24"/>
  <c r="AD61" i="24"/>
  <c r="AC61" i="24"/>
  <c r="AB61" i="24"/>
  <c r="AA61" i="24"/>
  <c r="Z61" i="24"/>
  <c r="Y61" i="24"/>
  <c r="X61" i="24"/>
  <c r="W61" i="24"/>
  <c r="V61" i="24"/>
  <c r="U61" i="24"/>
  <c r="T61" i="24"/>
  <c r="S61" i="24"/>
  <c r="R61" i="24"/>
  <c r="Q61" i="24"/>
  <c r="P61" i="24"/>
  <c r="O61" i="24"/>
  <c r="N61" i="24"/>
  <c r="M61" i="24"/>
  <c r="L61" i="24"/>
  <c r="K61" i="24"/>
  <c r="J61" i="24"/>
  <c r="I61" i="24"/>
  <c r="H61" i="24"/>
  <c r="E61" i="24"/>
  <c r="C61" i="24"/>
  <c r="B61" i="24"/>
  <c r="E60" i="24"/>
  <c r="D60" i="24" s="1"/>
  <c r="B60" i="24"/>
  <c r="E59" i="24"/>
  <c r="D59" i="24" s="1"/>
  <c r="B59" i="24"/>
  <c r="E58" i="24"/>
  <c r="B58" i="24"/>
  <c r="E57" i="24"/>
  <c r="D57" i="24" s="1"/>
  <c r="B57" i="24"/>
  <c r="E56" i="24"/>
  <c r="D56" i="24" s="1"/>
  <c r="B56" i="24"/>
  <c r="AE54" i="24"/>
  <c r="AD54" i="24"/>
  <c r="AC54" i="24"/>
  <c r="AB54" i="24"/>
  <c r="AA54" i="24"/>
  <c r="Z54" i="24"/>
  <c r="Y54" i="24"/>
  <c r="X54" i="24"/>
  <c r="W54" i="24"/>
  <c r="V54" i="24"/>
  <c r="U54" i="24"/>
  <c r="T54" i="24"/>
  <c r="S54" i="24"/>
  <c r="R54" i="24"/>
  <c r="Q54" i="24"/>
  <c r="P54" i="24"/>
  <c r="O54" i="24"/>
  <c r="N54" i="24"/>
  <c r="M54" i="24"/>
  <c r="L54" i="24"/>
  <c r="K54" i="24"/>
  <c r="J54" i="24"/>
  <c r="I54" i="24"/>
  <c r="H54" i="24"/>
  <c r="E54" i="24"/>
  <c r="B54" i="24"/>
  <c r="E53" i="24"/>
  <c r="D53" i="24" s="1"/>
  <c r="B53" i="24"/>
  <c r="E52" i="24"/>
  <c r="D52" i="24" s="1"/>
  <c r="B52" i="24"/>
  <c r="E51" i="24"/>
  <c r="B51" i="24"/>
  <c r="E50" i="24"/>
  <c r="D50" i="24" s="1"/>
  <c r="B50" i="24"/>
  <c r="E49" i="24"/>
  <c r="D49" i="24" s="1"/>
  <c r="B49" i="24"/>
  <c r="B47" i="24" s="1"/>
  <c r="AE47" i="24"/>
  <c r="AD47" i="24"/>
  <c r="AC47" i="24"/>
  <c r="AB47" i="24"/>
  <c r="AA47" i="24"/>
  <c r="Z47" i="24"/>
  <c r="Y47" i="24"/>
  <c r="X47" i="24"/>
  <c r="W47" i="24"/>
  <c r="V47" i="24"/>
  <c r="U47" i="24"/>
  <c r="T47" i="24"/>
  <c r="S47" i="24"/>
  <c r="R47" i="24"/>
  <c r="Q47" i="24"/>
  <c r="P47" i="24"/>
  <c r="O47" i="24"/>
  <c r="N47" i="24"/>
  <c r="M47" i="24"/>
  <c r="L47" i="24"/>
  <c r="K47" i="24"/>
  <c r="J47" i="24"/>
  <c r="I47" i="24"/>
  <c r="H47" i="24"/>
  <c r="E47" i="24"/>
  <c r="C47" i="24"/>
  <c r="E46" i="24"/>
  <c r="D46" i="24" s="1"/>
  <c r="D39" i="24" s="1"/>
  <c r="B46" i="24"/>
  <c r="E45" i="24"/>
  <c r="F45" i="24" s="1"/>
  <c r="B45" i="24"/>
  <c r="E44" i="24"/>
  <c r="F44" i="24" s="1"/>
  <c r="B44" i="24"/>
  <c r="E43" i="24"/>
  <c r="F43" i="24" s="1"/>
  <c r="B43" i="24"/>
  <c r="E42" i="24"/>
  <c r="D42" i="24" s="1"/>
  <c r="B42" i="24"/>
  <c r="AE40" i="24"/>
  <c r="AD40" i="24"/>
  <c r="AC40" i="24"/>
  <c r="AB40" i="24"/>
  <c r="AA40" i="24"/>
  <c r="Z40" i="24"/>
  <c r="Y40" i="24"/>
  <c r="X40" i="24"/>
  <c r="W40" i="24"/>
  <c r="V40" i="24"/>
  <c r="U40" i="24"/>
  <c r="T40" i="24"/>
  <c r="S40" i="24"/>
  <c r="R40" i="24"/>
  <c r="Q40" i="24"/>
  <c r="P40" i="24"/>
  <c r="O40" i="24"/>
  <c r="N40" i="24"/>
  <c r="M40" i="24"/>
  <c r="L40" i="24"/>
  <c r="K40" i="24"/>
  <c r="J40" i="24"/>
  <c r="I40" i="24"/>
  <c r="H40" i="24"/>
  <c r="E40" i="24"/>
  <c r="C40" i="24"/>
  <c r="B40" i="24"/>
  <c r="AE39" i="24"/>
  <c r="AE165" i="24" s="1"/>
  <c r="AD39" i="24"/>
  <c r="AD165" i="24" s="1"/>
  <c r="AC39" i="24"/>
  <c r="AC165" i="24" s="1"/>
  <c r="AB39" i="24"/>
  <c r="AB165" i="24" s="1"/>
  <c r="AA39" i="24"/>
  <c r="AA165" i="24" s="1"/>
  <c r="Z39" i="24"/>
  <c r="Z165" i="24" s="1"/>
  <c r="Y39" i="24"/>
  <c r="Y165" i="24" s="1"/>
  <c r="X39" i="24"/>
  <c r="X165" i="24" s="1"/>
  <c r="W39" i="24"/>
  <c r="W165" i="24" s="1"/>
  <c r="V39" i="24"/>
  <c r="V165" i="24" s="1"/>
  <c r="U39" i="24"/>
  <c r="U165" i="24" s="1"/>
  <c r="T39" i="24"/>
  <c r="T165" i="24" s="1"/>
  <c r="S39" i="24"/>
  <c r="S165" i="24" s="1"/>
  <c r="R39" i="24"/>
  <c r="R165" i="24" s="1"/>
  <c r="Q39" i="24"/>
  <c r="Q165" i="24" s="1"/>
  <c r="P39" i="24"/>
  <c r="P165" i="24" s="1"/>
  <c r="O39" i="24"/>
  <c r="O165" i="24" s="1"/>
  <c r="N39" i="24"/>
  <c r="N165" i="24" s="1"/>
  <c r="M39" i="24"/>
  <c r="M165" i="24" s="1"/>
  <c r="L39" i="24"/>
  <c r="L165" i="24" s="1"/>
  <c r="K39" i="24"/>
  <c r="K165" i="24" s="1"/>
  <c r="J39" i="24"/>
  <c r="J165" i="24" s="1"/>
  <c r="I39" i="24"/>
  <c r="I165" i="24" s="1"/>
  <c r="H39" i="24"/>
  <c r="H165" i="24" s="1"/>
  <c r="B165" i="24" s="1"/>
  <c r="E39" i="24"/>
  <c r="E165" i="24" s="1"/>
  <c r="C39" i="24"/>
  <c r="AE38" i="24"/>
  <c r="AE164" i="24" s="1"/>
  <c r="AD38" i="24"/>
  <c r="AD164" i="24" s="1"/>
  <c r="AC38" i="24"/>
  <c r="AC164" i="24" s="1"/>
  <c r="AB38" i="24"/>
  <c r="AB164" i="24" s="1"/>
  <c r="AA38" i="24"/>
  <c r="AA164" i="24" s="1"/>
  <c r="Z38" i="24"/>
  <c r="Z164" i="24" s="1"/>
  <c r="Y38" i="24"/>
  <c r="Y164" i="24" s="1"/>
  <c r="X38" i="24"/>
  <c r="X164" i="24" s="1"/>
  <c r="W38" i="24"/>
  <c r="W164" i="24" s="1"/>
  <c r="V38" i="24"/>
  <c r="V164" i="24" s="1"/>
  <c r="U38" i="24"/>
  <c r="U164" i="24" s="1"/>
  <c r="T38" i="24"/>
  <c r="T164" i="24" s="1"/>
  <c r="S38" i="24"/>
  <c r="S164" i="24" s="1"/>
  <c r="R38" i="24"/>
  <c r="R164" i="24" s="1"/>
  <c r="Q38" i="24"/>
  <c r="Q164" i="24" s="1"/>
  <c r="P38" i="24"/>
  <c r="P164" i="24" s="1"/>
  <c r="O38" i="24"/>
  <c r="O164" i="24" s="1"/>
  <c r="N38" i="24"/>
  <c r="N164" i="24" s="1"/>
  <c r="M38" i="24"/>
  <c r="M164" i="24" s="1"/>
  <c r="L38" i="24"/>
  <c r="L164" i="24" s="1"/>
  <c r="K38" i="24"/>
  <c r="K164" i="24" s="1"/>
  <c r="J38" i="24"/>
  <c r="J164" i="24" s="1"/>
  <c r="I38" i="24"/>
  <c r="I164" i="24" s="1"/>
  <c r="H38" i="24"/>
  <c r="H164" i="24" s="1"/>
  <c r="B164" i="24" s="1"/>
  <c r="E38" i="24"/>
  <c r="E164" i="24" s="1"/>
  <c r="B38" i="24"/>
  <c r="AE37" i="24"/>
  <c r="AE163" i="24" s="1"/>
  <c r="AD37" i="24"/>
  <c r="AD163" i="24" s="1"/>
  <c r="AC37" i="24"/>
  <c r="AC163" i="24" s="1"/>
  <c r="AB37" i="24"/>
  <c r="AB163" i="24" s="1"/>
  <c r="AA37" i="24"/>
  <c r="AA163" i="24" s="1"/>
  <c r="Z37" i="24"/>
  <c r="Z163" i="24" s="1"/>
  <c r="Y37" i="24"/>
  <c r="X37" i="24"/>
  <c r="X163" i="24" s="1"/>
  <c r="W37" i="24"/>
  <c r="W163" i="24" s="1"/>
  <c r="V37" i="24"/>
  <c r="V163" i="24" s="1"/>
  <c r="U37" i="24"/>
  <c r="U163" i="24" s="1"/>
  <c r="T37" i="24"/>
  <c r="T163" i="24" s="1"/>
  <c r="S37" i="24"/>
  <c r="S163" i="24" s="1"/>
  <c r="R37" i="24"/>
  <c r="R163" i="24" s="1"/>
  <c r="Q37" i="24"/>
  <c r="Q163" i="24" s="1"/>
  <c r="P37" i="24"/>
  <c r="P163" i="24" s="1"/>
  <c r="O37" i="24"/>
  <c r="O163" i="24" s="1"/>
  <c r="N37" i="24"/>
  <c r="N163" i="24" s="1"/>
  <c r="M37" i="24"/>
  <c r="M163" i="24" s="1"/>
  <c r="L37" i="24"/>
  <c r="L163" i="24" s="1"/>
  <c r="K37" i="24"/>
  <c r="K163" i="24" s="1"/>
  <c r="J37" i="24"/>
  <c r="J163" i="24" s="1"/>
  <c r="I37" i="24"/>
  <c r="I163" i="24" s="1"/>
  <c r="H37" i="24"/>
  <c r="H163" i="24" s="1"/>
  <c r="B163" i="24" s="1"/>
  <c r="E37" i="24"/>
  <c r="C37" i="24"/>
  <c r="B37" i="24"/>
  <c r="AE36" i="24"/>
  <c r="AE162" i="24" s="1"/>
  <c r="AD36" i="24"/>
  <c r="AD162" i="24" s="1"/>
  <c r="AC36" i="24"/>
  <c r="AC162" i="24" s="1"/>
  <c r="AB36" i="24"/>
  <c r="AB162" i="24" s="1"/>
  <c r="AA36" i="24"/>
  <c r="AA162" i="24" s="1"/>
  <c r="Z36" i="24"/>
  <c r="Z162" i="24" s="1"/>
  <c r="Y36" i="24"/>
  <c r="Y162" i="24" s="1"/>
  <c r="X36" i="24"/>
  <c r="X162" i="24" s="1"/>
  <c r="W36" i="24"/>
  <c r="W162" i="24" s="1"/>
  <c r="V36" i="24"/>
  <c r="V162" i="24" s="1"/>
  <c r="U36" i="24"/>
  <c r="U162" i="24" s="1"/>
  <c r="T36" i="24"/>
  <c r="T162" i="24" s="1"/>
  <c r="S36" i="24"/>
  <c r="S162" i="24" s="1"/>
  <c r="R36" i="24"/>
  <c r="R162" i="24" s="1"/>
  <c r="Q36" i="24"/>
  <c r="Q162" i="24" s="1"/>
  <c r="P36" i="24"/>
  <c r="P162" i="24" s="1"/>
  <c r="O36" i="24"/>
  <c r="O162" i="24" s="1"/>
  <c r="N36" i="24"/>
  <c r="N162" i="24" s="1"/>
  <c r="M36" i="24"/>
  <c r="M162" i="24" s="1"/>
  <c r="L36" i="24"/>
  <c r="L162" i="24" s="1"/>
  <c r="K36" i="24"/>
  <c r="K162" i="24" s="1"/>
  <c r="J36" i="24"/>
  <c r="J162" i="24" s="1"/>
  <c r="I36" i="24"/>
  <c r="I162" i="24" s="1"/>
  <c r="H36" i="24"/>
  <c r="H162" i="24" s="1"/>
  <c r="B162" i="24" s="1"/>
  <c r="E36" i="24"/>
  <c r="E162" i="24" s="1"/>
  <c r="B36" i="24"/>
  <c r="AE35" i="24"/>
  <c r="AE161" i="24" s="1"/>
  <c r="AD35" i="24"/>
  <c r="AD161" i="24" s="1"/>
  <c r="AC35" i="24"/>
  <c r="AC161" i="24" s="1"/>
  <c r="AB35" i="24"/>
  <c r="AB161" i="24" s="1"/>
  <c r="AA35" i="24"/>
  <c r="AA161" i="24" s="1"/>
  <c r="Z35" i="24"/>
  <c r="Z161" i="24" s="1"/>
  <c r="Y35" i="24"/>
  <c r="Y161" i="24" s="1"/>
  <c r="X35" i="24"/>
  <c r="X161" i="24" s="1"/>
  <c r="W35" i="24"/>
  <c r="W161" i="24" s="1"/>
  <c r="V35" i="24"/>
  <c r="V161" i="24" s="1"/>
  <c r="U35" i="24"/>
  <c r="U161" i="24" s="1"/>
  <c r="T35" i="24"/>
  <c r="T161" i="24" s="1"/>
  <c r="S35" i="24"/>
  <c r="S161" i="24" s="1"/>
  <c r="R35" i="24"/>
  <c r="R161" i="24" s="1"/>
  <c r="Q35" i="24"/>
  <c r="Q161" i="24" s="1"/>
  <c r="P35" i="24"/>
  <c r="P161" i="24" s="1"/>
  <c r="O35" i="24"/>
  <c r="O161" i="24" s="1"/>
  <c r="N35" i="24"/>
  <c r="N161" i="24" s="1"/>
  <c r="M35" i="24"/>
  <c r="M161" i="24" s="1"/>
  <c r="L35" i="24"/>
  <c r="L161" i="24" s="1"/>
  <c r="K35" i="24"/>
  <c r="K161" i="24" s="1"/>
  <c r="J35" i="24"/>
  <c r="J161" i="24" s="1"/>
  <c r="I35" i="24"/>
  <c r="I161" i="24" s="1"/>
  <c r="H35" i="24"/>
  <c r="H161" i="24" s="1"/>
  <c r="B161" i="24" s="1"/>
  <c r="E35" i="24"/>
  <c r="E161" i="24" s="1"/>
  <c r="C35" i="24"/>
  <c r="AE33" i="24"/>
  <c r="AE159" i="24" s="1"/>
  <c r="AE160" i="24" s="1"/>
  <c r="AC33" i="24"/>
  <c r="AC159" i="24" s="1"/>
  <c r="AC160" i="24" s="1"/>
  <c r="AA33" i="24"/>
  <c r="AA159" i="24" s="1"/>
  <c r="AA160" i="24" s="1"/>
  <c r="Y33" i="24"/>
  <c r="W33" i="24"/>
  <c r="W159" i="24" s="1"/>
  <c r="W160" i="24" s="1"/>
  <c r="U33" i="24"/>
  <c r="U159" i="24" s="1"/>
  <c r="U160" i="24" s="1"/>
  <c r="S33" i="24"/>
  <c r="S159" i="24" s="1"/>
  <c r="S160" i="24" s="1"/>
  <c r="Q33" i="24"/>
  <c r="Q159" i="24" s="1"/>
  <c r="Q160" i="24" s="1"/>
  <c r="O33" i="24"/>
  <c r="O159" i="24" s="1"/>
  <c r="O160" i="24" s="1"/>
  <c r="M33" i="24"/>
  <c r="M159" i="24" s="1"/>
  <c r="M160" i="24" s="1"/>
  <c r="K33" i="24"/>
  <c r="K159" i="24" s="1"/>
  <c r="K160" i="24" s="1"/>
  <c r="I33" i="24"/>
  <c r="I159" i="24" s="1"/>
  <c r="I160" i="24" s="1"/>
  <c r="E33" i="24"/>
  <c r="AE24" i="24"/>
  <c r="AD24" i="24"/>
  <c r="AC24" i="24"/>
  <c r="AB24" i="24"/>
  <c r="AA24" i="24"/>
  <c r="Z24" i="24"/>
  <c r="Y24" i="24"/>
  <c r="X24" i="24"/>
  <c r="W24" i="24"/>
  <c r="V24" i="24"/>
  <c r="U24" i="24"/>
  <c r="T24" i="24"/>
  <c r="S24" i="24"/>
  <c r="R24" i="24"/>
  <c r="Q24" i="24"/>
  <c r="P24" i="24"/>
  <c r="O24" i="24"/>
  <c r="N24" i="24"/>
  <c r="M24" i="24"/>
  <c r="L24" i="24"/>
  <c r="K24" i="24"/>
  <c r="J24" i="24"/>
  <c r="I24" i="24"/>
  <c r="H24" i="24"/>
  <c r="C24" i="24" s="1"/>
  <c r="AE23" i="24"/>
  <c r="AD23" i="24"/>
  <c r="AC23" i="24"/>
  <c r="AB23" i="24"/>
  <c r="AA23" i="24"/>
  <c r="Z23" i="24"/>
  <c r="Y23" i="24"/>
  <c r="X23" i="24"/>
  <c r="W23" i="24"/>
  <c r="V23" i="24"/>
  <c r="U23" i="24"/>
  <c r="T23" i="24"/>
  <c r="S23" i="24"/>
  <c r="R23" i="24"/>
  <c r="Q23" i="24"/>
  <c r="P23" i="24"/>
  <c r="O23" i="24"/>
  <c r="N23" i="24"/>
  <c r="M23" i="24"/>
  <c r="L23" i="24"/>
  <c r="K23" i="24"/>
  <c r="J23" i="24"/>
  <c r="I23" i="24"/>
  <c r="H23" i="24"/>
  <c r="C23" i="24" s="1"/>
  <c r="AE22" i="24"/>
  <c r="AD22" i="24"/>
  <c r="AC22" i="24"/>
  <c r="AB22" i="24"/>
  <c r="AA22" i="24"/>
  <c r="Z22" i="24"/>
  <c r="Y22" i="24"/>
  <c r="X22" i="24"/>
  <c r="W22" i="24"/>
  <c r="V22" i="24"/>
  <c r="U22" i="24"/>
  <c r="T22" i="24"/>
  <c r="S22" i="24"/>
  <c r="R22" i="24"/>
  <c r="Q22" i="24"/>
  <c r="P22" i="24"/>
  <c r="O22" i="24"/>
  <c r="N22" i="24"/>
  <c r="M22" i="24"/>
  <c r="L22" i="24"/>
  <c r="K22" i="24"/>
  <c r="J22" i="24"/>
  <c r="I22" i="24"/>
  <c r="H22" i="24"/>
  <c r="AE21" i="24"/>
  <c r="AD21" i="24"/>
  <c r="AC21" i="24"/>
  <c r="AB21" i="24"/>
  <c r="AA21" i="24"/>
  <c r="Z21" i="24"/>
  <c r="Y21" i="24"/>
  <c r="X21" i="24"/>
  <c r="W21" i="24"/>
  <c r="V21" i="24"/>
  <c r="U21" i="24"/>
  <c r="T21" i="24"/>
  <c r="S21" i="24"/>
  <c r="R21" i="24"/>
  <c r="Q21" i="24"/>
  <c r="P21" i="24"/>
  <c r="O21" i="24"/>
  <c r="N21" i="24"/>
  <c r="M21" i="24"/>
  <c r="L21" i="24"/>
  <c r="K21" i="24"/>
  <c r="J21" i="24"/>
  <c r="I21" i="24"/>
  <c r="H21" i="24"/>
  <c r="C21" i="24" s="1"/>
  <c r="AE20" i="24"/>
  <c r="AD20" i="24"/>
  <c r="AC20" i="24"/>
  <c r="AB20" i="24"/>
  <c r="AA20" i="24"/>
  <c r="Z20" i="24"/>
  <c r="Y20" i="24"/>
  <c r="X20" i="24"/>
  <c r="W20" i="24"/>
  <c r="V20" i="24"/>
  <c r="U20" i="24"/>
  <c r="T20" i="24"/>
  <c r="S20" i="24"/>
  <c r="R20" i="24"/>
  <c r="Q20" i="24"/>
  <c r="P20" i="24"/>
  <c r="O20" i="24"/>
  <c r="N20" i="24"/>
  <c r="M20" i="24"/>
  <c r="L20" i="24"/>
  <c r="K20" i="24"/>
  <c r="J20" i="24"/>
  <c r="I20" i="24"/>
  <c r="H20" i="24"/>
  <c r="C20" i="24" s="1"/>
  <c r="E17" i="24"/>
  <c r="D17" i="24" s="1"/>
  <c r="D24" i="24" s="1"/>
  <c r="B17" i="24"/>
  <c r="B24" i="24" s="1"/>
  <c r="E16" i="24"/>
  <c r="D16" i="24" s="1"/>
  <c r="D23" i="24" s="1"/>
  <c r="B16" i="24"/>
  <c r="B23" i="24" s="1"/>
  <c r="E15" i="24"/>
  <c r="B15" i="24"/>
  <c r="B22" i="24" s="1"/>
  <c r="E14" i="24"/>
  <c r="D14" i="24" s="1"/>
  <c r="D21" i="24" s="1"/>
  <c r="B14" i="24"/>
  <c r="B21" i="24" s="1"/>
  <c r="E13" i="24"/>
  <c r="D13" i="24" s="1"/>
  <c r="B13" i="24"/>
  <c r="B20" i="24" s="1"/>
  <c r="AE12" i="24"/>
  <c r="AE18" i="24" s="1"/>
  <c r="AE19" i="24" s="1"/>
  <c r="AD12" i="24"/>
  <c r="AD18" i="24" s="1"/>
  <c r="AD19" i="24" s="1"/>
  <c r="AC12" i="24"/>
  <c r="AC18" i="24" s="1"/>
  <c r="AC19" i="24" s="1"/>
  <c r="AB12" i="24"/>
  <c r="AB18" i="24" s="1"/>
  <c r="AB19" i="24" s="1"/>
  <c r="AA12" i="24"/>
  <c r="AA18" i="24" s="1"/>
  <c r="AA19" i="24" s="1"/>
  <c r="Z12" i="24"/>
  <c r="Z18" i="24" s="1"/>
  <c r="Z19" i="24" s="1"/>
  <c r="Y12" i="24"/>
  <c r="Y18" i="24" s="1"/>
  <c r="Y19" i="24" s="1"/>
  <c r="X12" i="24"/>
  <c r="X18" i="24" s="1"/>
  <c r="X19" i="24" s="1"/>
  <c r="W12" i="24"/>
  <c r="W18" i="24" s="1"/>
  <c r="W19" i="24" s="1"/>
  <c r="V12" i="24"/>
  <c r="V18" i="24" s="1"/>
  <c r="V19" i="24" s="1"/>
  <c r="U12" i="24"/>
  <c r="U18" i="24" s="1"/>
  <c r="U19" i="24" s="1"/>
  <c r="T12" i="24"/>
  <c r="T18" i="24" s="1"/>
  <c r="T19" i="24" s="1"/>
  <c r="S12" i="24"/>
  <c r="S18" i="24" s="1"/>
  <c r="S19" i="24" s="1"/>
  <c r="R12" i="24"/>
  <c r="R18" i="24" s="1"/>
  <c r="R19" i="24" s="1"/>
  <c r="Q12" i="24"/>
  <c r="Q18" i="24" s="1"/>
  <c r="Q19" i="24" s="1"/>
  <c r="P12" i="24"/>
  <c r="P18" i="24" s="1"/>
  <c r="P19" i="24" s="1"/>
  <c r="O12" i="24"/>
  <c r="O18" i="24" s="1"/>
  <c r="O19" i="24" s="1"/>
  <c r="N12" i="24"/>
  <c r="N18" i="24" s="1"/>
  <c r="N19" i="24" s="1"/>
  <c r="M12" i="24"/>
  <c r="M18" i="24" s="1"/>
  <c r="M19" i="24" s="1"/>
  <c r="L12" i="24"/>
  <c r="L18" i="24" s="1"/>
  <c r="L19" i="24" s="1"/>
  <c r="K12" i="24"/>
  <c r="K18" i="24" s="1"/>
  <c r="K19" i="24" s="1"/>
  <c r="J12" i="24"/>
  <c r="J18" i="24" s="1"/>
  <c r="J19" i="24" s="1"/>
  <c r="I12" i="24"/>
  <c r="I18" i="24" s="1"/>
  <c r="I19" i="24" s="1"/>
  <c r="H12" i="24"/>
  <c r="H18" i="24" s="1"/>
  <c r="H19" i="24" s="1"/>
  <c r="E12" i="24"/>
  <c r="C12" i="24"/>
  <c r="C18" i="24" s="1"/>
  <c r="B12" i="24"/>
  <c r="B18" i="24" s="1"/>
  <c r="B19" i="24" s="1"/>
  <c r="AD11" i="24"/>
  <c r="AB11" i="24"/>
  <c r="Z11" i="24"/>
  <c r="X11" i="24"/>
  <c r="W11" i="24"/>
  <c r="V11" i="24"/>
  <c r="U11" i="24"/>
  <c r="T11" i="24"/>
  <c r="S11" i="24"/>
  <c r="R11" i="24"/>
  <c r="Q11" i="24"/>
  <c r="P11" i="24"/>
  <c r="O11" i="24"/>
  <c r="N11" i="24"/>
  <c r="M11" i="24"/>
  <c r="L11" i="24"/>
  <c r="K11" i="24"/>
  <c r="J11" i="24"/>
  <c r="I11" i="24"/>
  <c r="H11" i="24"/>
  <c r="B11" i="24"/>
  <c r="C161" i="24" l="1"/>
  <c r="C165" i="24"/>
  <c r="F61" i="24"/>
  <c r="C100" i="24"/>
  <c r="F131" i="24"/>
  <c r="E173" i="24"/>
  <c r="Y173" i="24"/>
  <c r="AA11" i="24"/>
  <c r="AC11" i="24"/>
  <c r="AE11" i="24"/>
  <c r="C19" i="24"/>
  <c r="C22" i="24"/>
  <c r="H33" i="24"/>
  <c r="H159" i="24" s="1"/>
  <c r="H160" i="24" s="1"/>
  <c r="J33" i="24"/>
  <c r="J159" i="24" s="1"/>
  <c r="J160" i="24" s="1"/>
  <c r="L33" i="24"/>
  <c r="L159" i="24" s="1"/>
  <c r="L160" i="24" s="1"/>
  <c r="N33" i="24"/>
  <c r="P33" i="24"/>
  <c r="P159" i="24" s="1"/>
  <c r="P160" i="24" s="1"/>
  <c r="R33" i="24"/>
  <c r="R159" i="24" s="1"/>
  <c r="R160" i="24" s="1"/>
  <c r="T33" i="24"/>
  <c r="T159" i="24" s="1"/>
  <c r="T160" i="24" s="1"/>
  <c r="V33" i="24"/>
  <c r="V159" i="24" s="1"/>
  <c r="V160" i="24" s="1"/>
  <c r="X33" i="24"/>
  <c r="X159" i="24" s="1"/>
  <c r="X160" i="24" s="1"/>
  <c r="Z33" i="24"/>
  <c r="Z159" i="24" s="1"/>
  <c r="Z160" i="24" s="1"/>
  <c r="AB33" i="24"/>
  <c r="AB159" i="24" s="1"/>
  <c r="AB160" i="24" s="1"/>
  <c r="AD33" i="24"/>
  <c r="AD159" i="24" s="1"/>
  <c r="AD160" i="24" s="1"/>
  <c r="B35" i="24"/>
  <c r="B33" i="24" s="1"/>
  <c r="B39" i="24"/>
  <c r="F47" i="24"/>
  <c r="F51" i="24"/>
  <c r="F54" i="24"/>
  <c r="F58" i="24"/>
  <c r="F68" i="24"/>
  <c r="F72" i="24"/>
  <c r="E75" i="24"/>
  <c r="G75" i="24" s="1"/>
  <c r="B82" i="24"/>
  <c r="B99" i="24"/>
  <c r="V103" i="24"/>
  <c r="D107" i="24"/>
  <c r="F124" i="24"/>
  <c r="F128" i="24"/>
  <c r="B138" i="24"/>
  <c r="B145" i="24"/>
  <c r="F152" i="24"/>
  <c r="F156" i="24"/>
  <c r="D179" i="24"/>
  <c r="C38" i="24"/>
  <c r="C164" i="24" s="1"/>
  <c r="B75" i="24"/>
  <c r="F82" i="24"/>
  <c r="F86" i="24"/>
  <c r="B177" i="24"/>
  <c r="B173" i="24" s="1"/>
  <c r="F173" i="24" s="1"/>
  <c r="C96" i="24"/>
  <c r="C93" i="24"/>
  <c r="C89" i="24" s="1"/>
  <c r="B93" i="24"/>
  <c r="B89" i="24" s="1"/>
  <c r="N159" i="24"/>
  <c r="N160" i="24" s="1"/>
  <c r="F96" i="24"/>
  <c r="F100" i="24"/>
  <c r="Y89" i="24"/>
  <c r="F110" i="24"/>
  <c r="F114" i="24"/>
  <c r="F107" i="24"/>
  <c r="F145" i="24"/>
  <c r="F149" i="24"/>
  <c r="E163" i="24"/>
  <c r="F163" i="24" s="1"/>
  <c r="Y163" i="24"/>
  <c r="B159" i="24"/>
  <c r="B160" i="24" s="1"/>
  <c r="F138" i="24"/>
  <c r="F142" i="24"/>
  <c r="F93" i="24"/>
  <c r="Y159" i="24"/>
  <c r="Y160" i="24" s="1"/>
  <c r="E89" i="24"/>
  <c r="F89" i="24" s="1"/>
  <c r="F12" i="24"/>
  <c r="F15" i="24"/>
  <c r="E11" i="24"/>
  <c r="F11" i="24" s="1"/>
  <c r="Y11" i="24"/>
  <c r="D103" i="24"/>
  <c r="C36" i="24"/>
  <c r="C162" i="24" s="1"/>
  <c r="G162" i="24" s="1"/>
  <c r="C11" i="24"/>
  <c r="D35" i="24"/>
  <c r="D20" i="24"/>
  <c r="G43" i="24"/>
  <c r="G44" i="24"/>
  <c r="G45" i="24"/>
  <c r="G47" i="24"/>
  <c r="G51" i="24"/>
  <c r="G54" i="24"/>
  <c r="G58" i="24"/>
  <c r="G61" i="24"/>
  <c r="G65" i="24"/>
  <c r="G68" i="24"/>
  <c r="G72" i="24"/>
  <c r="C234" i="24"/>
  <c r="C233" i="24" s="1"/>
  <c r="C213" i="24"/>
  <c r="E234" i="24"/>
  <c r="E213" i="24"/>
  <c r="E236" i="24"/>
  <c r="G217" i="24"/>
  <c r="F217" i="24"/>
  <c r="G79" i="24"/>
  <c r="G82" i="24"/>
  <c r="G86" i="24"/>
  <c r="G89" i="24"/>
  <c r="G96" i="24"/>
  <c r="G100" i="24"/>
  <c r="G103" i="24"/>
  <c r="C110" i="24"/>
  <c r="D114" i="24"/>
  <c r="G12" i="24"/>
  <c r="G15" i="24"/>
  <c r="E18" i="24"/>
  <c r="E20" i="24"/>
  <c r="E21" i="24"/>
  <c r="E22" i="24"/>
  <c r="E23" i="24"/>
  <c r="E24" i="24"/>
  <c r="F162" i="24"/>
  <c r="G37" i="24"/>
  <c r="F164" i="24"/>
  <c r="D15" i="24"/>
  <c r="D22" i="24" s="1"/>
  <c r="F33" i="24"/>
  <c r="F37" i="24"/>
  <c r="D43" i="24"/>
  <c r="D36" i="24" s="1"/>
  <c r="D44" i="24"/>
  <c r="D45" i="24"/>
  <c r="D38" i="24" s="1"/>
  <c r="D164" i="24" s="1"/>
  <c r="D51" i="24"/>
  <c r="D47" i="24" s="1"/>
  <c r="D58" i="24"/>
  <c r="D54" i="24" s="1"/>
  <c r="D65" i="24"/>
  <c r="D61" i="24" s="1"/>
  <c r="D72" i="24"/>
  <c r="D68" i="24" s="1"/>
  <c r="B234" i="24"/>
  <c r="B233" i="24" s="1"/>
  <c r="B213" i="24"/>
  <c r="D77" i="24"/>
  <c r="D78" i="24"/>
  <c r="D216" i="24" s="1"/>
  <c r="D235" i="24" s="1"/>
  <c r="D79" i="24"/>
  <c r="D217" i="24" s="1"/>
  <c r="D236" i="24" s="1"/>
  <c r="F79" i="24"/>
  <c r="D80" i="24"/>
  <c r="D218" i="24" s="1"/>
  <c r="D237" i="24" s="1"/>
  <c r="D81" i="24"/>
  <c r="D219" i="24" s="1"/>
  <c r="D238" i="24" s="1"/>
  <c r="D86" i="24"/>
  <c r="D82" i="24" s="1"/>
  <c r="F103" i="24"/>
  <c r="G107" i="24"/>
  <c r="G110" i="24"/>
  <c r="G114" i="24"/>
  <c r="G121" i="24"/>
  <c r="G124" i="24"/>
  <c r="G128" i="24"/>
  <c r="G131" i="24"/>
  <c r="G135" i="24"/>
  <c r="G138" i="24"/>
  <c r="G142" i="24"/>
  <c r="G145" i="24"/>
  <c r="G149" i="24"/>
  <c r="G152" i="24"/>
  <c r="G156" i="24"/>
  <c r="G173" i="24"/>
  <c r="C208" i="24"/>
  <c r="C195" i="24"/>
  <c r="E208" i="24"/>
  <c r="E195" i="24"/>
  <c r="I208" i="24"/>
  <c r="I195" i="24"/>
  <c r="K208" i="24"/>
  <c r="K195" i="24"/>
  <c r="M208" i="24"/>
  <c r="M195" i="24"/>
  <c r="O208" i="24"/>
  <c r="O195" i="24"/>
  <c r="Q208" i="24"/>
  <c r="Q195" i="24"/>
  <c r="S208" i="24"/>
  <c r="S195" i="24"/>
  <c r="U208" i="24"/>
  <c r="U195" i="24"/>
  <c r="W208" i="24"/>
  <c r="W195" i="24"/>
  <c r="Y208" i="24"/>
  <c r="Y195" i="24"/>
  <c r="AA208" i="24"/>
  <c r="AA195" i="24"/>
  <c r="AC208" i="24"/>
  <c r="AC195" i="24"/>
  <c r="AE208" i="24"/>
  <c r="AE195" i="24"/>
  <c r="C209" i="24"/>
  <c r="C196" i="24"/>
  <c r="E209" i="24"/>
  <c r="E196" i="24"/>
  <c r="I209" i="24"/>
  <c r="I196" i="24"/>
  <c r="K209" i="24"/>
  <c r="K196" i="24"/>
  <c r="M209" i="24"/>
  <c r="M196" i="24"/>
  <c r="D121" i="24"/>
  <c r="D117" i="24" s="1"/>
  <c r="D128" i="24"/>
  <c r="D124" i="24" s="1"/>
  <c r="D135" i="24"/>
  <c r="D131" i="24" s="1"/>
  <c r="D142" i="24"/>
  <c r="D138" i="24" s="1"/>
  <c r="D149" i="24"/>
  <c r="D145" i="24" s="1"/>
  <c r="D156" i="24"/>
  <c r="D152" i="24" s="1"/>
  <c r="D195" i="24"/>
  <c r="H208" i="24"/>
  <c r="H195" i="24"/>
  <c r="J208" i="24"/>
  <c r="J195" i="24"/>
  <c r="L208" i="24"/>
  <c r="L195" i="24"/>
  <c r="N208" i="24"/>
  <c r="N195" i="24"/>
  <c r="P208" i="24"/>
  <c r="P195" i="24"/>
  <c r="R208" i="24"/>
  <c r="R195" i="24"/>
  <c r="T208" i="24"/>
  <c r="T195" i="24"/>
  <c r="V208" i="24"/>
  <c r="V195" i="24"/>
  <c r="X208" i="24"/>
  <c r="X195" i="24"/>
  <c r="Z208" i="24"/>
  <c r="Z195" i="24"/>
  <c r="AB208" i="24"/>
  <c r="AB195" i="24"/>
  <c r="AD208" i="24"/>
  <c r="AD195" i="24"/>
  <c r="H209" i="24"/>
  <c r="H196" i="24"/>
  <c r="J209" i="24"/>
  <c r="J196" i="24"/>
  <c r="L209" i="24"/>
  <c r="L196" i="24"/>
  <c r="N209" i="24"/>
  <c r="N196" i="24"/>
  <c r="D199" i="24"/>
  <c r="P209" i="24"/>
  <c r="R209" i="24"/>
  <c r="T209" i="24"/>
  <c r="V209" i="24"/>
  <c r="X209" i="24"/>
  <c r="Z209" i="24"/>
  <c r="AB209" i="24"/>
  <c r="AD209" i="24"/>
  <c r="H210" i="24"/>
  <c r="J210" i="24"/>
  <c r="L210" i="24"/>
  <c r="N210" i="24"/>
  <c r="P210" i="24"/>
  <c r="R210" i="24"/>
  <c r="T210" i="24"/>
  <c r="V210" i="24"/>
  <c r="X210" i="24"/>
  <c r="Z210" i="24"/>
  <c r="AB210" i="24"/>
  <c r="AD210" i="24"/>
  <c r="H211" i="24"/>
  <c r="J211" i="24"/>
  <c r="L211" i="24"/>
  <c r="N211" i="24"/>
  <c r="P211" i="24"/>
  <c r="R211" i="24"/>
  <c r="T211" i="24"/>
  <c r="V211" i="24"/>
  <c r="X211" i="24"/>
  <c r="Z211" i="24"/>
  <c r="AB211" i="24"/>
  <c r="AD211" i="24"/>
  <c r="H212" i="24"/>
  <c r="J212" i="24"/>
  <c r="L212" i="24"/>
  <c r="N212" i="24"/>
  <c r="P212" i="24"/>
  <c r="R212" i="24"/>
  <c r="T212" i="24"/>
  <c r="V212" i="24"/>
  <c r="X212" i="24"/>
  <c r="Z212" i="24"/>
  <c r="AB212" i="24"/>
  <c r="AD212" i="24"/>
  <c r="D183" i="24"/>
  <c r="F183" i="24"/>
  <c r="D184" i="24"/>
  <c r="F184" i="24"/>
  <c r="D185" i="24"/>
  <c r="D178" i="24" s="1"/>
  <c r="F185" i="24"/>
  <c r="D190" i="24"/>
  <c r="F190" i="24"/>
  <c r="D191" i="24"/>
  <c r="F191" i="24"/>
  <c r="P196" i="24"/>
  <c r="R196" i="24"/>
  <c r="T196" i="24"/>
  <c r="V196" i="24"/>
  <c r="X196" i="24"/>
  <c r="Z196" i="24"/>
  <c r="AB196" i="24"/>
  <c r="AD196" i="24"/>
  <c r="H197" i="24"/>
  <c r="J197" i="24"/>
  <c r="L197" i="24"/>
  <c r="N197" i="24"/>
  <c r="P197" i="24"/>
  <c r="R197" i="24"/>
  <c r="T197" i="24"/>
  <c r="V197" i="24"/>
  <c r="X197" i="24"/>
  <c r="Z197" i="24"/>
  <c r="AB197" i="24"/>
  <c r="AD197" i="24"/>
  <c r="H198" i="24"/>
  <c r="J198" i="24"/>
  <c r="L198" i="24"/>
  <c r="N198" i="24"/>
  <c r="P198" i="24"/>
  <c r="R198" i="24"/>
  <c r="T198" i="24"/>
  <c r="V198" i="24"/>
  <c r="X198" i="24"/>
  <c r="Z198" i="24"/>
  <c r="AB198" i="24"/>
  <c r="AD198" i="24"/>
  <c r="H199" i="24"/>
  <c r="J199" i="24"/>
  <c r="L199" i="24"/>
  <c r="N199" i="24"/>
  <c r="P199" i="24"/>
  <c r="R199" i="24"/>
  <c r="T199" i="24"/>
  <c r="V199" i="24"/>
  <c r="X199" i="24"/>
  <c r="Z199" i="24"/>
  <c r="AB199" i="24"/>
  <c r="AD199" i="24"/>
  <c r="O209" i="24"/>
  <c r="Q209" i="24"/>
  <c r="S209" i="24"/>
  <c r="U209" i="24"/>
  <c r="W209" i="24"/>
  <c r="Y209" i="24"/>
  <c r="AA209" i="24"/>
  <c r="AC209" i="24"/>
  <c r="AE209" i="24"/>
  <c r="G177" i="24"/>
  <c r="I210" i="24"/>
  <c r="K210" i="24"/>
  <c r="M210" i="24"/>
  <c r="O210" i="24"/>
  <c r="Q210" i="24"/>
  <c r="S210" i="24"/>
  <c r="U210" i="24"/>
  <c r="W210" i="24"/>
  <c r="Y210" i="24"/>
  <c r="AA210" i="24"/>
  <c r="AC210" i="24"/>
  <c r="AE210" i="24"/>
  <c r="E211" i="24"/>
  <c r="I211" i="24"/>
  <c r="K211" i="24"/>
  <c r="M211" i="24"/>
  <c r="O211" i="24"/>
  <c r="Q211" i="24"/>
  <c r="S211" i="24"/>
  <c r="U211" i="24"/>
  <c r="W211" i="24"/>
  <c r="Y211" i="24"/>
  <c r="AA211" i="24"/>
  <c r="AC211" i="24"/>
  <c r="AE211" i="24"/>
  <c r="C212" i="24"/>
  <c r="E212" i="24"/>
  <c r="I212" i="24"/>
  <c r="K212" i="24"/>
  <c r="M212" i="24"/>
  <c r="O212" i="24"/>
  <c r="Q212" i="24"/>
  <c r="S212" i="24"/>
  <c r="U212" i="24"/>
  <c r="W212" i="24"/>
  <c r="Y212" i="24"/>
  <c r="AA212" i="24"/>
  <c r="AC212" i="24"/>
  <c r="AE212" i="24"/>
  <c r="O196" i="24"/>
  <c r="Q196" i="24"/>
  <c r="S196" i="24"/>
  <c r="U196" i="24"/>
  <c r="W196" i="24"/>
  <c r="Y196" i="24"/>
  <c r="AA196" i="24"/>
  <c r="AC196" i="24"/>
  <c r="AE196" i="24"/>
  <c r="C197" i="24"/>
  <c r="E197" i="24"/>
  <c r="I197" i="24"/>
  <c r="K197" i="24"/>
  <c r="M197" i="24"/>
  <c r="O197" i="24"/>
  <c r="Q197" i="24"/>
  <c r="S197" i="24"/>
  <c r="U197" i="24"/>
  <c r="W197" i="24"/>
  <c r="Y197" i="24"/>
  <c r="AA197" i="24"/>
  <c r="AC197" i="24"/>
  <c r="AE197" i="24"/>
  <c r="C198" i="24"/>
  <c r="E198" i="24"/>
  <c r="I198" i="24"/>
  <c r="K198" i="24"/>
  <c r="M198" i="24"/>
  <c r="O198" i="24"/>
  <c r="Q198" i="24"/>
  <c r="S198" i="24"/>
  <c r="U198" i="24"/>
  <c r="W198" i="24"/>
  <c r="Y198" i="24"/>
  <c r="AA198" i="24"/>
  <c r="AC198" i="24"/>
  <c r="AE198" i="24"/>
  <c r="C199" i="24"/>
  <c r="E199" i="24"/>
  <c r="I199" i="24"/>
  <c r="K199" i="24"/>
  <c r="M199" i="24"/>
  <c r="O199" i="24"/>
  <c r="Q199" i="24"/>
  <c r="S199" i="24"/>
  <c r="U199" i="24"/>
  <c r="W199" i="24"/>
  <c r="Y199" i="24"/>
  <c r="AA199" i="24"/>
  <c r="AC199" i="24"/>
  <c r="AE199" i="24"/>
  <c r="G164" i="24" l="1"/>
  <c r="C211" i="24"/>
  <c r="G11" i="24"/>
  <c r="G93" i="24"/>
  <c r="C163" i="24"/>
  <c r="C210" i="24" s="1"/>
  <c r="F75" i="24"/>
  <c r="D187" i="24"/>
  <c r="E210" i="24"/>
  <c r="E206" i="24" s="1"/>
  <c r="F177" i="24"/>
  <c r="AD206" i="24"/>
  <c r="E159" i="24"/>
  <c r="Z206" i="24"/>
  <c r="C33" i="24"/>
  <c r="G198" i="24"/>
  <c r="G197" i="24"/>
  <c r="G210" i="24"/>
  <c r="G211" i="24"/>
  <c r="B196" i="24"/>
  <c r="AD194" i="24"/>
  <c r="AB194" i="24"/>
  <c r="Z194" i="24"/>
  <c r="X194" i="24"/>
  <c r="V194" i="24"/>
  <c r="T194" i="24"/>
  <c r="R194" i="24"/>
  <c r="P194" i="24"/>
  <c r="N194" i="24"/>
  <c r="L194" i="24"/>
  <c r="J194" i="24"/>
  <c r="B195" i="24"/>
  <c r="H194" i="24"/>
  <c r="G196" i="24"/>
  <c r="F196" i="24"/>
  <c r="AE194" i="24"/>
  <c r="AC194" i="24"/>
  <c r="AA194" i="24"/>
  <c r="Y194" i="24"/>
  <c r="W194" i="24"/>
  <c r="U194" i="24"/>
  <c r="S194" i="24"/>
  <c r="Q194" i="24"/>
  <c r="O194" i="24"/>
  <c r="M194" i="24"/>
  <c r="K194" i="24"/>
  <c r="I194" i="24"/>
  <c r="E194" i="24"/>
  <c r="C194" i="24"/>
  <c r="D215" i="24"/>
  <c r="D75" i="24"/>
  <c r="D37" i="24"/>
  <c r="D33" i="24" s="1"/>
  <c r="F22" i="24"/>
  <c r="G22" i="24"/>
  <c r="G213" i="24"/>
  <c r="F213" i="24"/>
  <c r="D12" i="24"/>
  <c r="D161" i="24"/>
  <c r="D208" i="24" s="1"/>
  <c r="B199" i="24"/>
  <c r="B198" i="24"/>
  <c r="F198" i="24" s="1"/>
  <c r="B197" i="24"/>
  <c r="F197" i="24" s="1"/>
  <c r="D211" i="24"/>
  <c r="D198" i="24"/>
  <c r="D177" i="24"/>
  <c r="D176" i="24"/>
  <c r="B212" i="24"/>
  <c r="B211" i="24"/>
  <c r="F211" i="24" s="1"/>
  <c r="B210" i="24"/>
  <c r="F210" i="24" s="1"/>
  <c r="D180" i="24"/>
  <c r="B209" i="24"/>
  <c r="F209" i="24" s="1"/>
  <c r="AB206" i="24"/>
  <c r="X206" i="24"/>
  <c r="V206" i="24"/>
  <c r="T206" i="24"/>
  <c r="R206" i="24"/>
  <c r="P206" i="24"/>
  <c r="N206" i="24"/>
  <c r="L206" i="24"/>
  <c r="J206" i="24"/>
  <c r="B208" i="24"/>
  <c r="B206" i="24" s="1"/>
  <c r="H206" i="24"/>
  <c r="G209" i="24"/>
  <c r="AE206" i="24"/>
  <c r="AC206" i="24"/>
  <c r="AA206" i="24"/>
  <c r="Y206" i="24"/>
  <c r="W206" i="24"/>
  <c r="U206" i="24"/>
  <c r="S206" i="24"/>
  <c r="Q206" i="24"/>
  <c r="O206" i="24"/>
  <c r="M206" i="24"/>
  <c r="K206" i="24"/>
  <c r="I206" i="24"/>
  <c r="C206" i="24"/>
  <c r="D162" i="24"/>
  <c r="F18" i="24"/>
  <c r="E19" i="24"/>
  <c r="G18" i="24"/>
  <c r="D110" i="24"/>
  <c r="D100" i="24"/>
  <c r="G236" i="24"/>
  <c r="F236" i="24"/>
  <c r="E233" i="24"/>
  <c r="D165" i="24"/>
  <c r="D212" i="24" s="1"/>
  <c r="D40" i="24"/>
  <c r="G163" i="24" l="1"/>
  <c r="E160" i="24"/>
  <c r="F160" i="24" s="1"/>
  <c r="F159" i="24"/>
  <c r="C159" i="24"/>
  <c r="G33" i="24"/>
  <c r="D96" i="24"/>
  <c r="D93" i="24"/>
  <c r="D89" i="24" s="1"/>
  <c r="D209" i="24"/>
  <c r="D196" i="24"/>
  <c r="D173" i="24"/>
  <c r="D163" i="24"/>
  <c r="D234" i="24"/>
  <c r="D233" i="24" s="1"/>
  <c r="D213" i="24"/>
  <c r="G194" i="24"/>
  <c r="G233" i="24"/>
  <c r="F233" i="24"/>
  <c r="F19" i="24"/>
  <c r="G19" i="24"/>
  <c r="G206" i="24"/>
  <c r="F206" i="24"/>
  <c r="D210" i="24"/>
  <c r="D197" i="24"/>
  <c r="D159" i="24"/>
  <c r="D160" i="24" s="1"/>
  <c r="D18" i="24"/>
  <c r="D19" i="24" s="1"/>
  <c r="D11" i="24"/>
  <c r="B194" i="24"/>
  <c r="F194" i="24" s="1"/>
  <c r="D206" i="24" l="1"/>
  <c r="C160" i="24"/>
  <c r="G160" i="24" s="1"/>
  <c r="G159" i="24"/>
  <c r="D194" i="24"/>
  <c r="H54" i="2" l="1"/>
  <c r="H74" i="2"/>
  <c r="H65" i="2"/>
  <c r="I103" i="2" l="1"/>
  <c r="J103" i="2"/>
  <c r="K103" i="2"/>
  <c r="L103" i="2"/>
  <c r="H103" i="2"/>
  <c r="E103" i="2" l="1"/>
  <c r="I82" i="2" l="1"/>
  <c r="J82" i="2"/>
  <c r="K82" i="2"/>
  <c r="L82" i="2"/>
  <c r="H82" i="2"/>
  <c r="E82" i="2" s="1"/>
  <c r="E92" i="2"/>
  <c r="E91" i="2" l="1"/>
  <c r="E90" i="2"/>
  <c r="E89" i="2"/>
  <c r="E87" i="2"/>
  <c r="E86" i="2"/>
  <c r="E85" i="2"/>
  <c r="E79" i="2"/>
  <c r="E78" i="2"/>
  <c r="E77" i="2"/>
  <c r="E75" i="2"/>
  <c r="E74" i="2"/>
  <c r="E73" i="2"/>
  <c r="E72" i="2"/>
  <c r="E71" i="2"/>
  <c r="E70" i="2"/>
  <c r="E69" i="2"/>
  <c r="E68"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9" i="2"/>
  <c r="I109" i="2"/>
  <c r="J109" i="2"/>
  <c r="K109" i="2"/>
  <c r="L109" i="2"/>
  <c r="H109" i="2"/>
  <c r="I15" i="2"/>
  <c r="I96" i="2" s="1"/>
  <c r="I100" i="2" s="1"/>
  <c r="J15" i="2"/>
  <c r="J96" i="2" s="1"/>
  <c r="J100" i="2" s="1"/>
  <c r="K15" i="2"/>
  <c r="K96" i="2" s="1"/>
  <c r="K100" i="2" s="1"/>
  <c r="L15" i="2"/>
  <c r="L96" i="2" s="1"/>
  <c r="L100" i="2" s="1"/>
  <c r="H15" i="2"/>
  <c r="H96" i="2" s="1"/>
  <c r="H100" i="2" s="1"/>
  <c r="E100" i="2" s="1"/>
  <c r="E109" i="2" l="1"/>
  <c r="E15" i="2"/>
  <c r="E96" i="2"/>
  <c r="H88" i="2"/>
  <c r="E88" i="2" s="1"/>
  <c r="L84" i="2"/>
  <c r="K84" i="2"/>
  <c r="J84" i="2"/>
  <c r="I84" i="2"/>
  <c r="I83" i="2" s="1"/>
  <c r="J83" i="2"/>
  <c r="K83" i="2"/>
  <c r="L83" i="2"/>
  <c r="H84" i="2"/>
  <c r="H83" i="2" s="1"/>
  <c r="E83" i="2" s="1"/>
  <c r="E84" i="2" l="1"/>
  <c r="K10" i="2"/>
  <c r="L10" i="2"/>
  <c r="K17" i="2"/>
  <c r="K14" i="2" s="1"/>
  <c r="L17" i="2"/>
  <c r="L14" i="2" s="1"/>
  <c r="K18" i="2"/>
  <c r="K13" i="2" s="1"/>
  <c r="L18" i="2"/>
  <c r="L13" i="2" s="1"/>
  <c r="K67" i="2"/>
  <c r="L67" i="2"/>
  <c r="K76" i="2"/>
  <c r="L76" i="2"/>
  <c r="K81" i="2"/>
  <c r="K80" i="2" s="1"/>
  <c r="L81" i="2"/>
  <c r="L80" i="2" s="1"/>
  <c r="K102" i="2"/>
  <c r="K101" i="2" s="1"/>
  <c r="L102" i="2"/>
  <c r="L101" i="2" s="1"/>
  <c r="K105" i="2"/>
  <c r="K104" i="2" s="1"/>
  <c r="L105" i="2"/>
  <c r="L104" i="2" s="1"/>
  <c r="K107" i="2"/>
  <c r="L107" i="2"/>
  <c r="L12" i="2" l="1"/>
  <c r="L94" i="2"/>
  <c r="L95" i="2"/>
  <c r="L99" i="2" s="1"/>
  <c r="L108" i="2"/>
  <c r="L106" i="2" s="1"/>
  <c r="K12" i="2"/>
  <c r="K94" i="2"/>
  <c r="K95" i="2"/>
  <c r="K99" i="2" s="1"/>
  <c r="K108" i="2"/>
  <c r="K106" i="2" s="1"/>
  <c r="L16" i="2"/>
  <c r="K16" i="2"/>
  <c r="K93" i="2" l="1"/>
  <c r="K98" i="2"/>
  <c r="K97" i="2" s="1"/>
  <c r="L93" i="2"/>
  <c r="L98" i="2"/>
  <c r="L97" i="2" s="1"/>
  <c r="J67" i="2" l="1"/>
  <c r="J17" i="2"/>
  <c r="J18" i="2"/>
  <c r="H76" i="2"/>
  <c r="J16" i="2" l="1"/>
  <c r="J107" i="2"/>
  <c r="G81" i="2"/>
  <c r="H81" i="2"/>
  <c r="I81" i="2"/>
  <c r="I80" i="2" s="1"/>
  <c r="J81" i="2"/>
  <c r="J80" i="2" s="1"/>
  <c r="F81" i="2"/>
  <c r="J13" i="2"/>
  <c r="J14" i="2"/>
  <c r="J108" i="2" s="1"/>
  <c r="I76" i="2"/>
  <c r="E76" i="2" s="1"/>
  <c r="J76" i="2"/>
  <c r="E81" i="2" l="1"/>
  <c r="H80" i="2"/>
  <c r="E80" i="2" s="1"/>
  <c r="J106" i="2"/>
  <c r="J94" i="2"/>
  <c r="J95" i="2" l="1"/>
  <c r="J99" i="2" s="1"/>
  <c r="J102" i="2"/>
  <c r="J101" i="2" s="1"/>
  <c r="J10" i="2"/>
  <c r="J105" i="2" s="1"/>
  <c r="J104" i="2" s="1"/>
  <c r="J12" i="2" l="1"/>
  <c r="J93" i="2"/>
  <c r="J98" i="2"/>
  <c r="H67" i="2"/>
  <c r="I67" i="2"/>
  <c r="E67" i="2" l="1"/>
  <c r="J97" i="2"/>
  <c r="G15" i="2" l="1"/>
  <c r="H18" i="2" l="1"/>
  <c r="H17" i="2"/>
  <c r="H14" i="2" l="1"/>
  <c r="H13" i="2"/>
  <c r="H107" i="2"/>
  <c r="J10" i="3"/>
  <c r="K67" i="3"/>
  <c r="K66" i="3"/>
  <c r="K65" i="3"/>
  <c r="K64" i="3"/>
  <c r="K62" i="3"/>
  <c r="K61" i="3"/>
  <c r="K57" i="3"/>
  <c r="K9" i="3"/>
  <c r="J15" i="3"/>
  <c r="J75" i="3" s="1"/>
  <c r="J14" i="3"/>
  <c r="J13" i="3"/>
  <c r="J12" i="3" s="1"/>
  <c r="J63" i="3"/>
  <c r="J71" i="3"/>
  <c r="J70" i="3"/>
  <c r="J74" i="3" s="1"/>
  <c r="J69" i="3"/>
  <c r="J68" i="3" s="1"/>
  <c r="H94" i="2" l="1"/>
  <c r="J73" i="3"/>
  <c r="J72" i="3" s="1"/>
  <c r="J16" i="3"/>
  <c r="E67" i="3"/>
  <c r="E66" i="3"/>
  <c r="E65" i="3"/>
  <c r="E64" i="3"/>
  <c r="I63" i="3"/>
  <c r="H63" i="3"/>
  <c r="G63" i="3"/>
  <c r="K63" i="3" s="1"/>
  <c r="F63" i="3"/>
  <c r="E63" i="3" s="1"/>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I18" i="3"/>
  <c r="H18" i="3"/>
  <c r="G18" i="3"/>
  <c r="K18" i="3" s="1"/>
  <c r="F18" i="3"/>
  <c r="I17" i="3"/>
  <c r="H17" i="3"/>
  <c r="G17" i="3"/>
  <c r="K17" i="3" s="1"/>
  <c r="F17" i="3"/>
  <c r="I16" i="3"/>
  <c r="H16" i="3"/>
  <c r="G16" i="3"/>
  <c r="K16" i="3" s="1"/>
  <c r="F16" i="3"/>
  <c r="I15" i="3"/>
  <c r="I75" i="3" s="1"/>
  <c r="H15" i="3"/>
  <c r="G15" i="3"/>
  <c r="F15" i="3"/>
  <c r="I14" i="3"/>
  <c r="H14" i="3"/>
  <c r="G14" i="3"/>
  <c r="K14" i="3" s="1"/>
  <c r="F14" i="3"/>
  <c r="I13" i="3"/>
  <c r="H13" i="3"/>
  <c r="G13" i="3"/>
  <c r="K13" i="3" s="1"/>
  <c r="F13" i="3"/>
  <c r="I12" i="3"/>
  <c r="H12" i="3"/>
  <c r="G12" i="3"/>
  <c r="K12" i="3" s="1"/>
  <c r="F12" i="3"/>
  <c r="I10" i="3"/>
  <c r="H10" i="3"/>
  <c r="G10" i="3"/>
  <c r="K10" i="3" s="1"/>
  <c r="F10" i="3"/>
  <c r="E9" i="3"/>
  <c r="E17" i="3" l="1"/>
  <c r="E14" i="3"/>
  <c r="E16" i="3"/>
  <c r="E12" i="3"/>
  <c r="E13" i="3"/>
  <c r="G75" i="3"/>
  <c r="K75" i="3" s="1"/>
  <c r="K15" i="3"/>
  <c r="E10" i="3"/>
  <c r="E15" i="3"/>
  <c r="F69" i="3"/>
  <c r="H69" i="3"/>
  <c r="G69" i="3"/>
  <c r="K69" i="3" s="1"/>
  <c r="I69" i="3"/>
  <c r="G73" i="3"/>
  <c r="K73" i="3" s="1"/>
  <c r="I73" i="3"/>
  <c r="F73" i="3"/>
  <c r="H73" i="3"/>
  <c r="E18" i="3"/>
  <c r="G70" i="3"/>
  <c r="K70" i="3" s="1"/>
  <c r="I70" i="3"/>
  <c r="I74" i="3" s="1"/>
  <c r="F71" i="3"/>
  <c r="H71" i="3"/>
  <c r="F75" i="3"/>
  <c r="H75" i="3"/>
  <c r="F70" i="3"/>
  <c r="F74" i="3" s="1"/>
  <c r="H70" i="3"/>
  <c r="H74" i="3" s="1"/>
  <c r="G71" i="3"/>
  <c r="K71" i="3" s="1"/>
  <c r="I71" i="3"/>
  <c r="E75" i="3" l="1"/>
  <c r="E69" i="3"/>
  <c r="G68" i="3"/>
  <c r="K68" i="3" s="1"/>
  <c r="E71" i="3"/>
  <c r="H68" i="3"/>
  <c r="F68" i="3"/>
  <c r="I68" i="3"/>
  <c r="E73" i="3"/>
  <c r="G74" i="3"/>
  <c r="E70" i="3"/>
  <c r="H72" i="3"/>
  <c r="F72" i="3"/>
  <c r="I72" i="3"/>
  <c r="G17" i="2"/>
  <c r="G14" i="2" s="1"/>
  <c r="I17" i="2"/>
  <c r="G18" i="2"/>
  <c r="I18" i="2"/>
  <c r="E18" i="2" s="1"/>
  <c r="F17" i="2"/>
  <c r="F14" i="2" s="1"/>
  <c r="F108" i="2" s="1"/>
  <c r="F18" i="2"/>
  <c r="G100" i="2"/>
  <c r="F15" i="2"/>
  <c r="I14" i="2" l="1"/>
  <c r="E17" i="2"/>
  <c r="I107" i="2"/>
  <c r="I13" i="2"/>
  <c r="G13" i="2"/>
  <c r="G94" i="2" s="1"/>
  <c r="G107" i="2"/>
  <c r="F107" i="2"/>
  <c r="F13" i="2"/>
  <c r="F94" i="2" s="1"/>
  <c r="E74" i="3"/>
  <c r="K74" i="3"/>
  <c r="E68" i="3"/>
  <c r="G72" i="3"/>
  <c r="G96" i="2"/>
  <c r="F96" i="2"/>
  <c r="F100" i="2"/>
  <c r="I94" i="2" l="1"/>
  <c r="E94" i="2" s="1"/>
  <c r="E13" i="2"/>
  <c r="E107" i="2"/>
  <c r="I108" i="2"/>
  <c r="I106" i="2" s="1"/>
  <c r="E14" i="2"/>
  <c r="E72" i="3"/>
  <c r="K72" i="3"/>
  <c r="F102" i="2"/>
  <c r="F101" i="2" s="1"/>
  <c r="F10" i="2"/>
  <c r="F105" i="2" s="1"/>
  <c r="F104" i="2" l="1"/>
  <c r="F16" i="2"/>
  <c r="F106" i="2" l="1"/>
  <c r="F12" i="2"/>
  <c r="F98" i="2"/>
  <c r="F95" i="2"/>
  <c r="F93" i="2" s="1"/>
  <c r="F99" i="2" l="1"/>
  <c r="F97" i="2" s="1"/>
  <c r="I16" i="2" l="1"/>
  <c r="G108" i="2"/>
  <c r="G106" i="2" s="1"/>
  <c r="G16" i="2"/>
  <c r="H16" i="2"/>
  <c r="E16" i="2" s="1"/>
  <c r="H108" i="2" l="1"/>
  <c r="G12" i="2"/>
  <c r="H12" i="2"/>
  <c r="I12" i="2"/>
  <c r="I102" i="2"/>
  <c r="I101" i="2" s="1"/>
  <c r="H102" i="2"/>
  <c r="G102" i="2"/>
  <c r="I10" i="2"/>
  <c r="I105" i="2" s="1"/>
  <c r="H10" i="2"/>
  <c r="G10" i="2"/>
  <c r="H101" i="2" l="1"/>
  <c r="E101" i="2" s="1"/>
  <c r="E102" i="2"/>
  <c r="H105" i="2"/>
  <c r="E105" i="2" s="1"/>
  <c r="E10" i="2"/>
  <c r="E12" i="2"/>
  <c r="H106" i="2"/>
  <c r="E106" i="2" s="1"/>
  <c r="E108" i="2"/>
  <c r="G105" i="2"/>
  <c r="G101" i="2"/>
  <c r="H104" i="2"/>
  <c r="I104" i="2"/>
  <c r="G98" i="2"/>
  <c r="I98" i="2"/>
  <c r="G104" i="2"/>
  <c r="H95" i="2"/>
  <c r="G95" i="2"/>
  <c r="G93" i="2" s="1"/>
  <c r="I95" i="2"/>
  <c r="E104" i="2" l="1"/>
  <c r="E95" i="2"/>
  <c r="H98" i="2"/>
  <c r="E98" i="2" s="1"/>
  <c r="H93" i="2"/>
  <c r="I93" i="2"/>
  <c r="I99" i="2"/>
  <c r="H99" i="2"/>
  <c r="E99" i="2" s="1"/>
  <c r="G99" i="2"/>
  <c r="G97" i="2" s="1"/>
  <c r="E93" i="2" l="1"/>
  <c r="I97" i="2"/>
  <c r="H97" i="2"/>
  <c r="E97" i="2" l="1"/>
</calcChain>
</file>

<file path=xl/comments1.xml><?xml version="1.0" encoding="utf-8"?>
<comments xmlns="http://schemas.openxmlformats.org/spreadsheetml/2006/main">
  <authors>
    <author>Гуляева Наталья Алексеевна</author>
  </authors>
  <commentList>
    <comment ref="A187" authorId="0">
      <text>
        <r>
          <rPr>
            <b/>
            <sz val="9"/>
            <color indexed="81"/>
            <rFont val="Tahoma"/>
            <family val="2"/>
            <charset val="204"/>
          </rPr>
          <t>Гуляева Наталья Алексеевна:</t>
        </r>
        <r>
          <rPr>
            <sz val="9"/>
            <color indexed="81"/>
            <rFont val="Tahoma"/>
            <family val="2"/>
            <charset val="204"/>
          </rPr>
          <t xml:space="preserve">
</t>
        </r>
        <r>
          <rPr>
            <sz val="14"/>
            <color indexed="81"/>
            <rFont val="Tahoma"/>
            <family val="2"/>
            <charset val="204"/>
          </rPr>
          <t>3.1.2.  Обеспечение развития систем видеонаблюдения с целью повышения безопасности дорожного движения и информирования владельцев транспортных средств</t>
        </r>
      </text>
    </comment>
    <comment ref="B192" authorId="0">
      <text>
        <r>
          <rPr>
            <b/>
            <sz val="9"/>
            <color indexed="81"/>
            <rFont val="Tahoma"/>
            <family val="2"/>
            <charset val="204"/>
          </rPr>
          <t>Гуляева Наталья Алексеевна:</t>
        </r>
        <r>
          <rPr>
            <sz val="9"/>
            <color indexed="81"/>
            <rFont val="Tahoma"/>
            <family val="2"/>
            <charset val="204"/>
          </rPr>
          <t xml:space="preserve">
</t>
        </r>
        <r>
          <rPr>
            <sz val="11"/>
            <color indexed="81"/>
            <rFont val="Tahoma"/>
            <family val="2"/>
            <charset val="204"/>
          </rPr>
          <t>1 970,30</t>
        </r>
      </text>
    </comment>
    <comment ref="X192" authorId="0">
      <text>
        <r>
          <rPr>
            <b/>
            <sz val="9"/>
            <color indexed="81"/>
            <rFont val="Tahoma"/>
            <family val="2"/>
            <charset val="204"/>
          </rPr>
          <t>Гуляева Наталья Алексеевна:</t>
        </r>
        <r>
          <rPr>
            <sz val="9"/>
            <color indexed="81"/>
            <rFont val="Tahoma"/>
            <family val="2"/>
            <charset val="204"/>
          </rPr>
          <t xml:space="preserve">
0</t>
        </r>
      </text>
    </comment>
    <comment ref="Z192" authorId="0">
      <text>
        <r>
          <rPr>
            <b/>
            <sz val="9"/>
            <color indexed="81"/>
            <rFont val="Tahoma"/>
            <family val="2"/>
            <charset val="204"/>
          </rPr>
          <t>Гуляева Наталья Алексеевна:</t>
        </r>
        <r>
          <rPr>
            <sz val="9"/>
            <color indexed="81"/>
            <rFont val="Tahoma"/>
            <family val="2"/>
            <charset val="204"/>
          </rPr>
          <t xml:space="preserve">
0</t>
        </r>
      </text>
    </comment>
  </commentList>
</comments>
</file>

<file path=xl/sharedStrings.xml><?xml version="1.0" encoding="utf-8"?>
<sst xmlns="http://schemas.openxmlformats.org/spreadsheetml/2006/main" count="686" uniqueCount="225">
  <si>
    <t xml:space="preserve">Номер основного
мероприятия
</t>
  </si>
  <si>
    <t>Основные мероприятия муниципальной программы (связь мероприятий с показателями муниципальной программы)</t>
  </si>
  <si>
    <t>Ответственный исполнитель/   соисполнитель, учреждение, организация</t>
  </si>
  <si>
    <t>Источники финансирования</t>
  </si>
  <si>
    <t>Финансовые затраты на реализацию (тыс. руб.)</t>
  </si>
  <si>
    <t>всего</t>
  </si>
  <si>
    <t xml:space="preserve"> 2016 год</t>
  </si>
  <si>
    <t>2017 год</t>
  </si>
  <si>
    <t xml:space="preserve"> 2018 год</t>
  </si>
  <si>
    <t>Подпрограмма 1. «Автомобильный транспорт»</t>
  </si>
  <si>
    <t>1.1.</t>
  </si>
  <si>
    <t>Организация пассажирских перевозок автомобильным транспортом общего пользования по городским маршрутам (1)</t>
  </si>
  <si>
    <t>ОРЖКХ*/ МКУ «УЖКХ г.Когалыма»**</t>
  </si>
  <si>
    <t>бюджет города Когалыма</t>
  </si>
  <si>
    <t>Итого по подпрограмме 1</t>
  </si>
  <si>
    <t>Подпрограмма 2. «Дорожное хозяйство»</t>
  </si>
  <si>
    <t>2.1.</t>
  </si>
  <si>
    <t>ОРЖКХ / МУ «УКС г. Когалыма»***</t>
  </si>
  <si>
    <t>Проспект Нефтяников</t>
  </si>
  <si>
    <t>бюджет ХМАО – Югры</t>
  </si>
  <si>
    <t>улица Ноябрьская</t>
  </si>
  <si>
    <t>улица Центральная</t>
  </si>
  <si>
    <t>улица Геофизиков</t>
  </si>
  <si>
    <t>Обеспечение архитектурного освещения города Когалыма, в том числе подсветка зданий, сооружений, жилых домов</t>
  </si>
  <si>
    <t>улица Бакинская</t>
  </si>
  <si>
    <t>улица Югорская</t>
  </si>
  <si>
    <t>улица Янтарная</t>
  </si>
  <si>
    <t>улица Романтиков</t>
  </si>
  <si>
    <t>улица Олимпийская</t>
  </si>
  <si>
    <t>Повховское шоссе</t>
  </si>
  <si>
    <t>улица Сибирская</t>
  </si>
  <si>
    <t>улица Набережная</t>
  </si>
  <si>
    <t>улица Озерная</t>
  </si>
  <si>
    <t>улица Дружбы Народов</t>
  </si>
  <si>
    <t>улица Прибалтийская</t>
  </si>
  <si>
    <t>улица Объездная</t>
  </si>
  <si>
    <t>2.2.</t>
  </si>
  <si>
    <t>2.2.1.</t>
  </si>
  <si>
    <r>
      <t>ОРЖКХ/ МБУ «КСАТ»</t>
    </r>
    <r>
      <rPr>
        <vertAlign val="superscript"/>
        <sz val="13"/>
        <color theme="1"/>
        <rFont val="Times New Roman"/>
        <family val="1"/>
        <charset val="204"/>
      </rPr>
      <t>****</t>
    </r>
  </si>
  <si>
    <t>2.2.2.</t>
  </si>
  <si>
    <t>ОРЖКХ/ МКУ «УЖКХ г.Когалыма»</t>
  </si>
  <si>
    <t>2.2.3.</t>
  </si>
  <si>
    <t>Итого по подпрограмме 2</t>
  </si>
  <si>
    <t>Всего по Программе, в том числе:</t>
  </si>
  <si>
    <t>2.2.4.</t>
  </si>
  <si>
    <t>2.1.1.</t>
  </si>
  <si>
    <t>соисполнитель 1
 (МБУ «КСАТ»)</t>
  </si>
  <si>
    <t>соисполнитель 2
(МКУ «УЖКХ города Когалыма»)</t>
  </si>
  <si>
    <t>соисполнитель 3
(МУ «УКС г. Когалыма»)</t>
  </si>
  <si>
    <t>бюджет Ханты-Мансийского автономного округа – Югры (далее - бюджет ХМАО – Югры)</t>
  </si>
  <si>
    <t>в том числе по годам</t>
  </si>
  <si>
    <t>Перечень основных мероприятий, подмероприятий муниципальной программы</t>
  </si>
  <si>
    <t>2.1.2.</t>
  </si>
  <si>
    <t>Диагностика, обследование и испытание мостов города Когалыма (3)</t>
  </si>
  <si>
    <t>Обеспечение функционирования сети автомобильных дорог общего пользования местного значения (4,5,6,7,8)</t>
  </si>
  <si>
    <t>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(4)</t>
  </si>
  <si>
    <t>Техническое обслуживание электрооборудования светофорных объектов (5)</t>
  </si>
  <si>
    <r>
      <t>ОРЖКХ/ МКУ «УЖКХ»</t>
    </r>
    <r>
      <rPr>
        <vertAlign val="superscript"/>
        <sz val="13"/>
        <color theme="1"/>
        <rFont val="Times New Roman"/>
        <family val="1"/>
        <charset val="204"/>
      </rPr>
      <t>****</t>
    </r>
  </si>
  <si>
    <t>Ремонт, в том числе капитальный, автомобильных дорог общего  пользования местного значения, в том числе (2)</t>
  </si>
  <si>
    <t>улица Степана Повха</t>
  </si>
  <si>
    <t>улица Молодежная</t>
  </si>
  <si>
    <t>улица Мира</t>
  </si>
  <si>
    <t xml:space="preserve"> 2019 год</t>
  </si>
  <si>
    <t>2.1.3.</t>
  </si>
  <si>
    <t>ОРЖКХ/ МУ «УКС г. Когалыма»</t>
  </si>
  <si>
    <t xml:space="preserve"> средства ПАО «ЛУКОЙЛ»</t>
  </si>
  <si>
    <t>2.1.4.</t>
  </si>
  <si>
    <t>2.1.5.</t>
  </si>
  <si>
    <t>Лабораторные исследования асфальтобетонного покрытия</t>
  </si>
  <si>
    <t>средства публичного акционерного общества  «Нефтяная компания «ЛУКОЙЛ» (далее - средства ПАО «ЛУКОЙЛ»)</t>
  </si>
  <si>
    <t xml:space="preserve">Реконструкция участка автомобильной дороги по ул. Дружбы народов со строительством кольцевых развязок </t>
  </si>
  <si>
    <t>2.1.6.</t>
  </si>
  <si>
    <t>2.1.7.</t>
  </si>
  <si>
    <t>Строительство, реконструкция, капитальный ремонт и ремонт автомобильных дорог общего  пользования местного значения, в том числе (2,3,8,9)</t>
  </si>
  <si>
    <t>Реконструкция автомобильной дороги по улице Янтарной со строительством транспортной развязки на пересечении улиц Дружбы народов - Степана Повха - Янтарной (8)</t>
  </si>
  <si>
    <t>Капитальный ремонт моста через реку Ингу-Ягун на км 2+289 автомобильной дороги по улице Дружбы народов на территории города Когалыма (9)</t>
  </si>
  <si>
    <t>Капитальный ремонт путепровода на Повховском шоссе на территории города Когалыма (9)</t>
  </si>
  <si>
    <t>Организация обеспечения электроэнергией светофорных объектов (5)</t>
  </si>
  <si>
    <t>Установка, перенос и модернизация светофорных объектов (6,7)</t>
  </si>
  <si>
    <t>Редакция от 23.08.2016</t>
  </si>
  <si>
    <t>Откл</t>
  </si>
  <si>
    <t>Инфл.0,73</t>
  </si>
  <si>
    <t>ОБ</t>
  </si>
  <si>
    <t>Инфл.</t>
  </si>
  <si>
    <t>2017 год на Думу</t>
  </si>
  <si>
    <t>Основные мероприятия муниципальной программы "Развитие транспортной системы города Когалыма"</t>
  </si>
  <si>
    <t>Финансовые затраты на реализацию 
(тыс. руб.)</t>
  </si>
  <si>
    <t>2.2.5.</t>
  </si>
  <si>
    <t>Изготовление информационных табличек с наименованием остановочных пунктов общественного транспорта для размещения на остановочных павильонах города Когалыма</t>
  </si>
  <si>
    <t>Объездная автодорога от ул.Ленинградская до ул. Мира</t>
  </si>
  <si>
    <t>2.1.8.</t>
  </si>
  <si>
    <t>2.1.9.</t>
  </si>
  <si>
    <t>2.1.10.</t>
  </si>
  <si>
    <t>2.1.11.</t>
  </si>
  <si>
    <t>2.1.12.</t>
  </si>
  <si>
    <t>2.2.6.</t>
  </si>
  <si>
    <t xml:space="preserve"> 2020 год</t>
  </si>
  <si>
    <t>Мост через реку Ингуягун на км 0+756 автомобильной дороги проспект Нефтяников в городе Когалыме</t>
  </si>
  <si>
    <t xml:space="preserve">Проведение проверки достоверности определения сметной стоимости </t>
  </si>
  <si>
    <t>Диагностика, обследование и испытание мостов города Когалыма</t>
  </si>
  <si>
    <t>Реконструкция автомобильной дороги по улице Янтарной со строительством транспортной развязки на пересечении улиц Дружбы народов - Степана Повха - Янтарной</t>
  </si>
  <si>
    <t>Ремонт объекта "Путепровод на км 0+468 автодороги Повховское шоссе в городе Когалыме</t>
  </si>
  <si>
    <t xml:space="preserve">Реконструкция автомобильных дорог по улице Комсомольская и улице Лесная со строительством транспортной развязки </t>
  </si>
  <si>
    <t xml:space="preserve">Реконструкция автомобильных дорог по улице Прибалтийская и улице Бакинской в месте их пересечения </t>
  </si>
  <si>
    <t xml:space="preserve">Ремонт объекта "Мост через реку Ингуягун на км 0+756 автомобильной дороги проспект Нефтяников в городе Когалыме" </t>
  </si>
  <si>
    <t xml:space="preserve">Ремонт объекта "Мост через реку Кирил-Высъягун на км 0+567 автомобильной дороги улица Южная (на ТК Милениум) в городе Когалыме" </t>
  </si>
  <si>
    <t xml:space="preserve">Строительство объекта: "Автомобильные дороги (проезды) для индивидуальной жилой застройки на территории, ограниченной улицами Береговая, Дорожников, Олимпийская, проспект Нефтяников" </t>
  </si>
  <si>
    <t>2.2..</t>
  </si>
  <si>
    <t>МКУ «УЖКХ г.Когалыма»/ МУ «УКС г. Когалыма»</t>
  </si>
  <si>
    <t>* Муниципальное казённое учреждение «Управление жилищно-коммунального хозяйства города Когалыма»</t>
  </si>
  <si>
    <t>** Муниципальное казенное учреждение «Управление капитального строительства города Когалыма»</t>
  </si>
  <si>
    <t>*** Муниципальное бюджетное учреждение «Коммунспецавтотехника»</t>
  </si>
  <si>
    <r>
      <t>МКУ «УЖКХ г.Когалыма»/ МБУ «КСАТ»</t>
    </r>
    <r>
      <rPr>
        <vertAlign val="superscript"/>
        <sz val="13"/>
        <color theme="1"/>
        <rFont val="Times New Roman"/>
        <family val="1"/>
        <charset val="204"/>
      </rPr>
      <t>***</t>
    </r>
  </si>
  <si>
    <t>МКУ «УЖКХ г.Когалыма»/ МУ «УКС г. Когалыма»**</t>
  </si>
  <si>
    <t xml:space="preserve"> 2021 год</t>
  </si>
  <si>
    <t xml:space="preserve"> 2022 год</t>
  </si>
  <si>
    <t>2.2.1.1.</t>
  </si>
  <si>
    <t>2.2.1.2.</t>
  </si>
  <si>
    <t>Выполнение муниципальной работы «Выполнение работ в области
использования автомобильных дорог»</t>
  </si>
  <si>
    <t>Приобретение специализированной техники на условиях лизинга  для выполнения муниципальной работы «Выполнение работ в области использования автомобильных дорог»</t>
  </si>
  <si>
    <t>МКУ «УЖКХ г.Когалыма»/ МБУ «КСАТ»</t>
  </si>
  <si>
    <t>средства ПАО  "ЛУКОЙЛ"</t>
  </si>
  <si>
    <t>МКУ «УЖКХ г.Когалыма»*»</t>
  </si>
  <si>
    <t>МКУ «УЖКХ г.Когалыма»</t>
  </si>
  <si>
    <t>2.2.7.</t>
  </si>
  <si>
    <t>МКУ «УЖКХ г.Когалыма»/ МБУ "КСАТ"</t>
  </si>
  <si>
    <t xml:space="preserve">
Приложение 3 к постановлению 
Администрации города Когалыма 
от "___"___________2018г.
Приложение 2
к  муниципальной программе "Развитие транспортной системы города Когалыма"
</t>
  </si>
  <si>
    <r>
      <t xml:space="preserve">Строительство сетей наружного освещения автомобильных дорог города Когалыма </t>
    </r>
    <r>
      <rPr>
        <sz val="13"/>
        <rFont val="Times New Roman"/>
        <family val="1"/>
        <charset val="204"/>
      </rPr>
      <t>(11)</t>
    </r>
  </si>
  <si>
    <t>Строительство объекта "Пешеходный мост через реку Ингуягун на км 2+289 автомобильной дороги по улице Дружбы народов в городе Когалыме (12)</t>
  </si>
  <si>
    <t>Ремонт, в том числе капитальный, автомобильных дорог общего  пользования местного значения, в том числе (2,3)</t>
  </si>
  <si>
    <t>Реконструкция, ремонт, в том числе капитальный, автомобильных дорог (8)</t>
  </si>
  <si>
    <t xml:space="preserve">Реконструкция развязки восточной (проспект Нефтяников, ул. Ноябрьская) </t>
  </si>
  <si>
    <t>Строительство, реконструкция, капитальный ремонт и ремонт автомобильных дорог общего  пользования местного значения, в том числе (2,3,8,11,12)</t>
  </si>
  <si>
    <t>Обеспечение функционирования сети автомобильных дорог общего пользования местного значения (4,5,6,7,10,13,14,15)</t>
  </si>
  <si>
    <t>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(4, 14)</t>
  </si>
  <si>
    <t>Разработка комплексной схемы организации дорожного движения на территории города Когалыма (10)</t>
  </si>
  <si>
    <t>Выполнение проектных работ на обустройство автомобильных остановок в городе Когалыме (13)</t>
  </si>
  <si>
    <t>Замена остановочных павильонов с благоустройством прилегающей территории (15)</t>
  </si>
  <si>
    <t>федеральный бюджет</t>
  </si>
  <si>
    <t>иные внебюджетные источники</t>
  </si>
  <si>
    <t>в том числе по проектам, портфелям проектов автономного округа (в том числе направленные на реализацию национальных и федеральных проектов Российской Федерации)</t>
  </si>
  <si>
    <t>Всего по муниципальной программе:</t>
  </si>
  <si>
    <t>инвестиции в объекты муниципальной собственности</t>
  </si>
  <si>
    <t>Проекты, портфели проектов города Когалыма:</t>
  </si>
  <si>
    <t>в том числе инвестиции в объекты муниципальной собственности</t>
  </si>
  <si>
    <t>Инвестиции в объекты муниципальной собственности (за исключением инвестиций в объекты муниципальной собственности по проектам, портфелям проектов города Когалыма)</t>
  </si>
  <si>
    <t>Прочие расходы</t>
  </si>
  <si>
    <t>Ответственный исполнитель муниципальной программы</t>
  </si>
  <si>
    <t>Соисполнители</t>
  </si>
  <si>
    <t>Основные мероприятия  программы</t>
  </si>
  <si>
    <t>План на
 2019 год, тыс.руб.</t>
  </si>
  <si>
    <t>в том числе</t>
  </si>
  <si>
    <t>2.1. Строительство, реконструкция, капитальный ремонт и ремонт автомобильных дорог общего  пользования местного значения (2,3,4), всего</t>
  </si>
  <si>
    <t>2.1.1. Ремонт, в том числе капитальный капитальный автомобильных дорог общего пользования местного значения (в том числе проезды) (2,3,4), всего</t>
  </si>
  <si>
    <t>2.1.2. Проведение проверки достоверности определения сметной стоимости, всего</t>
  </si>
  <si>
    <t>2.1.3. Проведение лабораторных исследований материалов, применяемых при ремонте автомобильных дорог, в том числе проведение инженерно-геодезических измерений, всего</t>
  </si>
  <si>
    <t>2.3. Обеспечение функционирования сети автомобильных дорог общего пользования местного значения  (6, 7, 8), всего</t>
  </si>
  <si>
    <t>2.3.1.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(6,7), всего</t>
  </si>
  <si>
    <t>2.3.1.1. Выполнение муниципальной работы «Выполнение работ в области
использования автомобильных дорог», всего</t>
  </si>
  <si>
    <t>2.3.1.2. Приобретение специализированной техники для выполнения муниципальной работы «Выполнение работ в области использования автомобильных дорог» (в том числе на условиях лизинга), всего</t>
  </si>
  <si>
    <t>2.3.2. Техническое обслуживание электрооборудования светофорных объектов (в том числе обеспечение электроэнергией) (8), всего</t>
  </si>
  <si>
    <t>2.3.3. Приобретение и монтаж информационных табло, всего</t>
  </si>
  <si>
    <t>январь</t>
  </si>
  <si>
    <t>план</t>
  </si>
  <si>
    <t>кассовый расход</t>
  </si>
  <si>
    <t>февраль</t>
  </si>
  <si>
    <t>март</t>
  </si>
  <si>
    <t>апрель</t>
  </si>
  <si>
    <t>май</t>
  </si>
  <si>
    <t>июнь</t>
  </si>
  <si>
    <t>июль</t>
  </si>
  <si>
    <t>август</t>
  </si>
  <si>
    <t>сентябрь</t>
  </si>
  <si>
    <t>октябрь</t>
  </si>
  <si>
    <t>ноябрь</t>
  </si>
  <si>
    <t>декабрь</t>
  </si>
  <si>
    <t>1.1. Организация пассажирских перевозок автомобильным транспортом общего пользования по городским маршрутам (1)</t>
  </si>
  <si>
    <t>в т.ч. МБ в части софинансирования</t>
  </si>
  <si>
    <t>бюджет города Когалыма (МБ)</t>
  </si>
  <si>
    <t>Директор МКУ "УЖКХ г.Когалыма"</t>
  </si>
  <si>
    <t>А.Т.Бутаев</t>
  </si>
  <si>
    <t>Исполнитель</t>
  </si>
  <si>
    <t>МКУ "УЖКХ г.Когалыма"</t>
  </si>
  <si>
    <t>Шмытова Е.Ю.</t>
  </si>
  <si>
    <t>т.8(34667)93-792</t>
  </si>
  <si>
    <t>Задача - Организация предоставления транспортных услуг населению и организация транспортного обслуживания населения в городе Когалыме</t>
  </si>
  <si>
    <t>Задачи - Организация работ по строительству, реконструкции, капитальному ремонту и ремонту автомобильных дорог общего пользования местного значения в границах города Когалыма;                                                                                                                                                                                                                                                                                                                                                      Организация дорожной деятельности в отношении автомобильных дорог местного значения в границах города Когалыма.</t>
  </si>
  <si>
    <t>Результаты реализации и причины отклонений факта от плана</t>
  </si>
  <si>
    <t>Исполнение,%</t>
  </si>
  <si>
    <t>к текущему году</t>
  </si>
  <si>
    <t>на отчетную дату</t>
  </si>
  <si>
    <t>2.3.4. Установка рекламно-информационными конструкций на остановочных павильонах, всего</t>
  </si>
  <si>
    <t>2.3.5. Выполнение проектных работ по обустройству автобусных остановок в городе Когалыме, всего</t>
  </si>
  <si>
    <t>2.3.6. Обустройство и модернизация светофорных объектов, всего</t>
  </si>
  <si>
    <t>2.1.4. Пешеходный мост через реку Ингуягун на км 2+289 автодороги улица Дружбы Народов в городе Когалыме" ( в т.ч. разработка ПСД), всего</t>
  </si>
  <si>
    <t>тыс.рублей</t>
  </si>
  <si>
    <t>3.1. Внедрение автоматизированных и роботизированных технологий организации дорожного движения и контроля за соблюдением правил дорожного движения, всего</t>
  </si>
  <si>
    <t>3.1.1. Приобретение и установка на аварийно-опасных участках автомобильных дорог местного значения систем видеонаблюдения для фиксации нарушений правил дорожного движения, всего</t>
  </si>
  <si>
    <t>Итого по подпрограмме 3</t>
  </si>
  <si>
    <t>2.1.5. Строительство автомобильных дорог для индивидуальной жилой застройки за рекой Кирилл-Высьягун</t>
  </si>
  <si>
    <t xml:space="preserve">2.3.7.  Замена остановочных павильонов с благоустройством прилегающей территории </t>
  </si>
  <si>
    <t xml:space="preserve">2.2.1.  .Строительство сетей наружного освещения автомобильных дорог общего пользования местного значения по ул. Геофизиков(5), </t>
  </si>
  <si>
    <t>2.2. Строительство, реконструкция, капитальный ремонт, ремонт сетей наружного освещения автомобильных дорог общего  пользования местного значения (5), всего, из них 2.2.1.</t>
  </si>
  <si>
    <t>Закрытие плановых асигнований на основании приказа Комитета финансов Администрации г.Когалыма от 29.05.2019 №25-О.</t>
  </si>
  <si>
    <t>Оплата электроэнергии для светофорных объектов произведена по факту на основании предоставленного счета-фактуры. Экономия денежных средств обусловлена потребленным объемом электроэнергии, который ниже расчётного (60,47 т.р.).                                                                                                                                                                                                                                                                                                                         Оплата выполненных работ по оперативному, техническому управлению, техническому обслуживанию и текущему ремонту электрооборудования светофорных объектов города Когалыма в 2019 году производится по факту на основании предоставленных документов (МК от 25.03.2019 №0187300013719000005).</t>
  </si>
  <si>
    <t>Заключен муниципальный контракт:
1. №500/19-СГ-ПУ/ГЗПО от 24.04.2019 года, оказание почтовых услуг на сумму 1784200 руб.
2.№0187300013719000166001 от 11.07.2019 года, на поставку картриджей на сумму 63 892,73 руб.
Отклонение сложилось в результате того что заключение МК на оказание почтовых услуг на данный момент не требуется так как не освоены в полной мере денежные ассигнования по МК №500/19-СГ-ПУ/ГЗПО от 24.04.2019 года. Приобретение бумаги для отправки постановлений на стадии редактирования закупки в государственной системе Гос. заказ.
Заключены муниципальные контракты:
1. №0187300013718000314-0210371-01 от 24.12.2019 года, оказание услуг по техническому сопровождению программного обеспечения программно-технического измерительного комплекса «Одиссей» на сумму 119 399,70 руб.;
2. № 0187300013718000313-0210371-01 от 24.12.2019 года,  оказание услуг по техническому и эксплуатационному обслуживанию программно-технического измерительного комплекса «Одиссей» на сумму 1 263 038,36 руб.;
3. № 0187300013718000291-0210371-01 от 10.12.2019 года,  оказание услуг связи по передаче данных программно-технического измерительного комплекса «Одиссей» на сумму 898 149,12 руб.;
Отклонение сложилось в результате конкурсных процедур (понижение НМЦК) по муниципальным контрактам:
1. №0187300013718000291-0210371-01 от 10.12.2018 года, оказание услуг связи по передаче данных программно-технического измерительного комплекса «Одиссей»;
2. №0187300013718000313-0210371-01 от 24.12.2018 года, оказание услуг по техническому и эксплуатационному обслуживанию программно-технического измерительного комплекса «Одиссей»;
3. №0187300013718000314-0210371-01 от 24.12.2018 года, оказание услуг по техническому сопровождению программного обеспечения программно-технического измерительного комплекса «Одиссей».</t>
  </si>
  <si>
    <t>На отчетную дату по данному мероприятию исполнены следующие контракты:
1.  Муниципальный контракт 13/12/18Т от 09.01.2019, стоимость услуг 32,06 тыс. руб.
2. Муниципальный контракт 12/12/18Т от 09.01.2019, стоимость услуг 32,06 тыс. руб.
3. Муниципальный контракт 03/05/19Т от 14.05.2019 стоимомть услуг 32,06 тыс.руб.
4. сумма 33,00 тыс.руб - не освоение в связи с отсутствием экономии по ЭА (единственный участник).</t>
  </si>
  <si>
    <t xml:space="preserve">На отчетную дату по данному объекту ведется исполнение следующих контрактов:
1.  Муниципальный контракт №0187300013718000040 от 04.04.2018 на выполнение работ по инженерным изысканиям и проектированию объекта, на сумму 3 785,00 тыс. руб. Срок выполнения работ по 15.10.2018. Работы ведутся с нарушением сроков предусмотренных контрактом.Получено положительное заключение гос.экспертизы от 31.07.2019 №86-1-1-3-019701-2019.
2. Муниципальный контракт №34/2018 от 17.12.2018 на выполнелнение проектных работ по переносу существующего газопровода в рамках выполнения проектных работ по объекту. Цена контракта 86,99 тыс. руб. Срок выполнения работ по 24.12.2018. Работы ведутся с нарушением сроков предусмотренных контрактом.
3. Муниципальный контракт №23/2018 от 02.11.2018 на оказание услуг по расчету ущерба рыбным запасам и предоставлению заключения по оценке воздействия на водные биологические ресурсы и среду их обитания при размещении проектируемого объекта. Цена контракта 98,00 тыс. руб. Срок оказания услуг по 30.11.2018. Работы ведутся с нарушением сроков предусмотренных контрактом.
4. Муниципальный контракт №08/2019 от 13.05.2019 на оказание услуг по оформлению меж.планов. Услуги оказаны и оплачены в полном объеме. </t>
  </si>
  <si>
    <t>1. По мероприятию размещены следующие электронные аукционы:
1.1.Заключен м/к №0187300013719000067 от 08.05.2019 на строительство сетей освещения автомобильной дороги по улице Геофизиков на сумму 6 377 тыс.руб. Окончание работ 30.09.2019. Работы выполнены и оплачены в полном объеме
1.2. Заключен м/к №0187300013719000063 от 16.05.2019 на выполнение проектно-изыскательских работ на строительство сетей освещения автомобильных дорог города Когалыма:
- проспект Нефтяников (от улицы Таллинская до улицы Привокзальная);
- проспект Нефтяников (от улицы Ноябрьская до путепровода);
- Повховское шоссе (участок);
- улица Лангепасская
на сумму 1 210 тыс.руб. Окончание работ 30.08.2019.Работы выполнены и оплачены в полном объеме</t>
  </si>
  <si>
    <t xml:space="preserve">Заключен М/К №0187300013719000025 от 22.04.2019 по монтажу системы автоматической фотовидеофиксации нарушений правил дорожного движения на пересечении улиц Береговая-Широкая на сумму 7 400,66 тыс.руб.
Окончание работ :31.07.2019.Работы выполнены и оплачены в полном объеме.
</t>
  </si>
  <si>
    <t>Заключен муниципальный контракт №0187300013719000162 от 02.07.2019 на выполнение работ по инженерным изысканиям и разработке проектно - сметной документации на строительство объекта на сумму 2 499,06 тыс.руб. Срок исполнения работ 27.11.2019.</t>
  </si>
  <si>
    <t>Отчет о ходе реализации муниципальной программы (сетевой график)
«Развитие транспортной системы города Когалыма» за сентябрь 2019 года
(постановление Администрации города Когалыма от 29.10.2018 №2437)</t>
  </si>
  <si>
    <t>План на 30.09.2019</t>
  </si>
  <si>
    <t>Профинансировано на 30.09.2019</t>
  </si>
  <si>
    <t>Кассовый расход на  30.09.2019</t>
  </si>
  <si>
    <t xml:space="preserve">ведущий инженер </t>
  </si>
  <si>
    <t xml:space="preserve">Оплата работ, связанных с осуществлением регулярных перевозок пассажиров и багажа автомобильным транспортом на автобусных маршрутах города Когалыма произведена на основании предоставленных актов приемки-сдачи выполненных работ
Согласно решению Думы города Когалыма от 25.09.2019 №323-ГД бюджетные ассигнования в сумме 430,4т.р. перераспределены на приобретение 18 информационных табло для обустройства остановочных павильонов.. </t>
  </si>
  <si>
    <t>МК от 27.08.2019 №0187300013719000298 на поставку и монтаж информационных табло заключен с ИП Епифановым Г.Б. на сумму 2 332,15т.р. Дата окончания исполнения контракта 30.11.2019</t>
  </si>
  <si>
    <t>Заключен муниципальный контракт от 23.07.2019 №0187300013719000180 с ООО "Автобан" на выполнение проектных работ по обустройству автобусных остановок в городе Когалыме на сумму 769,5т.р. Дата окончания исполнения контракта 30.11.2019.
Согласно решению Думы города Когалыма от 25.09.2019 №320-ГД бюджетные ассигнования в сумме 348,8т.р. перераспределены на приобретение 18 информационных табло для обустройства остановочных павильонов.</t>
  </si>
  <si>
    <t>На оказание услуг по разработке проектно-сметной документации по объекту "Модернизация светофорных объектов на территории г.Когалым, ХМАО-Югра" заключены договоры с АО"Общество с ограниченной ответственностью "ГК Организация Дорожного Движения" от 23.05.2019 на сумму 297,0т.р. Работы выполнены, оплата проведена в полном объеме.</t>
  </si>
  <si>
    <t xml:space="preserve">Отклонение от плана составляет  33 623,37 тыс.руб. в том числе:
1. 1 188,66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168,12 тыс.руб.  -неисполнение субсидии по статье начисления на оплату труда возникло в связи с оплатой страховых взносов в октябре 2019.
3. 141,62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192,99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815,90  тыс. руб. - неисполнение субсидии по статье оплата услуг по содержанию имущества возникла в связи с: 1. вывоз ТБО- прочие отходы, документация в стадии разработки, в связи с выводом ТКО. 2. Оплата за техническое обслуживание контрольных устройств установленных на транспортные средства (Автограф, тахограф, системы мониторинга "ГЛОНАСС"), произведена согласно выставленных документов.3. Выполнение работ по нанесению разметки холодным пластиком, контракт заключен, оплата будет произведена по факту оказанных услуг. 4. оплата за утилизацию отходов (покрышек непригодных к эксплуатации) произведена по факту оказанных услуг, на основании выставленных документов.
6. 341,56 тыс. руб. – неисполнение субсидии по статье прочие работы, услуги возникла в связи с: 1.Оплата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произведена по факту выставленных счетов. 2.  Оказание услуг по охране базы, так как оплата произведена по факту оказанных услуг.3. Оплата за изготовление электронной цифровой подписи по факту оказанных услуг, на основании выставленных документов. 4. оплата за приобретение и установку 8 тахографов с блоками СКЗИ на грузовую технику, будет произведена в октябре 2019г. 5. Оплата за настройку терминала ГЛОНАСС и ПО "под ключ", произведена по факту выставленных счетов.
7. 62,82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8. 23 177,63 тыс.руб.-  неисполнение субсидии по статье приобретение основных средств, на приобретение специализированной техники на условиях лизинга, документация находится в работе
9. 6,83 тыс.руб.- неисполнение субсидии по статье увеличение стоимости продуктов питания, в связи с оплатой по факту поставки  молока, согласно поданных заявок.
10. 5 532,34 тыс.руб.- неисполнение субсидии по статье увеличение стоимости горюче-смазочных материалов оплата будет произведена по факту оказанных услуг согласно выставленных счетов
11. 301,63 тыс. руб.- неисполнение субсидии по статье увеличение стоимости мягкого инвентаря, оплата будет произведена по факту поставки товара
12. 1 067,44 тыс. руб. – неисполнение субсидии по статье увеличение стоимости прочих оборотных запасов (материалов), в связи : 1. Приобретение соли, оплата произведена по факту поставки товара, договор заключен на меньшую стоимость.2. Оплата счетов за приобретение запасных частей  будет произведена по факту поставки товара. 3. Оплата счетов за приобретение шин произведена по факту поставки товара. 4. Приобретение смывающих и обеззараживающих средств, оплата произведена по факту выставленных документов
13. 612,86 тыс. руб. - неисполнение по статье расходов прочие расходы в связи с оплатой гос.пошлин и сборов, разного рода платежей  (разрешение на движение по автомобильным дорогам транспортных средств, осуществляющих перевозки тяжеловестных и крупногабаритных грузов) произведена согласно поданной служебной записки Алекберовой А.В., а также  оплата налога на имущество будет произведена в октябре 2019г.
14. 12,97 тыс.руб.  -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t>
  </si>
  <si>
    <r>
      <rPr>
        <b/>
        <i/>
        <sz val="13"/>
        <color theme="1"/>
        <rFont val="Times New Roman"/>
        <family val="1"/>
        <charset val="204"/>
      </rPr>
      <t>1. МУ "УКС:</t>
    </r>
    <r>
      <rPr>
        <sz val="13"/>
        <color theme="1"/>
        <rFont val="Times New Roman"/>
        <family val="1"/>
        <charset val="204"/>
      </rPr>
      <t xml:space="preserve">
1) Заключен М/К №0187300013719000064 от 17.04.2019 по ремонту участка автомобильных дорог (ул.Степана Повха, проезд Солнечный (в районе кафе "Дельфин"), пр. Нефтяников (в районе путепровода)) на сумму 24 660,69 тыс.руб. Окончание работ: 12.08.2019. Работы выполнены и оплачены в полном объеме.
2) Заключен М/К №0187300013719000062 от 22.04.2019 по ремонту объекта "Мост через реку Кирилл-Высъягун на км 0+567 автомобильной дороги улица Южная (на ТК Милленум) в городе Когалыме" на сумму 29 180,39 тыс.руб. Окончание работ: 30.08.2019.  Работы выполнены и оплачены в полном объеме.
3) Заключен М/К №0187300013719000245 от 12.08.2019 по ремонту участка автомобильной дороги по улице Мира  (от филиала ГАМТ России до пересчения с улией Прибалтийская) на сумму 6 426,58тыс.руб. Срок окончания работ 30.09.2019.  Работы выполнены и оплачены в полном объеме.
4) Заключен м/к №23/2019 от 19.08.2019 по ремонту участка автомобильной дороги по улице Мира (устройства выравнивающего слоя из асфальтобетонной смеси) на сумму 12,64 тыс.руб
Срок окончания работ 30.09.2019.</t>
    </r>
  </si>
  <si>
    <t>На отчетную дату по данному объекту исполнены следующие контракты:
1.М/к №09/2019 от 04.06.2019 на оказание услуг по проведению лабораторных исследований материалов, применяемых при ремонте автомобильных дорог, в том числе проведение инженерно-геодезических измерений с выдачей экспертного заключения на сумму 95,7 тыс.руб. Срок оказания услуг до 22.07.2019 Услуга оказана и выполнена в полном объеме.;
2.М/к №10/2019 от 04.06.2019 на оказание услуг по проведению инженерно-геодезических измерений с выдачей экспертного заключения на сумму 51,3 тыс.руб. Срок оказания услуг до 26.08.2019 Услуга оказана и выполнена в полном объеме;
3.М/к №11/2019 от 04.06.2019 по проведению лабораторных исследований материалов, применяемых при ремонте автомобильных дорог с выдачей экспертного заключения на сумму 91,5 тыс.руб. Срок оказания услуг до 26.08.2019гУслуга оказана и выполнена в полном объеме;
4.М/к №12/2019 от 11.06.2019 по проведению лабораторных исследований материалов (ассфальтобетонные смеси), применяемых при ремонте объекта "Мост через реку Кирилл - Высъягун на км 0+567 автомобильной дороги улица Южная (на ТК Миллениум) в городе Когалыме"Услуга оказана и выполнена в полном объеме;
5.М/к №13/2019 от 11.06.2019 по проведению лабораторных исследований материалов (цементобетон и щебень), применяемых при ремонте объекта "Мост через реку Кирилл - Высъягун на км 0+567 автомобильной дороги. Услуга оказана и оплачена в полном объеме;
6. М/к 18/2019 от 02.08.2019 на оказание услуг по проведению лабораторных исследований материалов, применяемых при ремонте объекта "Мост через реку Кирилл-Высъягун на км 0+567 автомобильной дороги улица Южная (на ТК Миллениум) в городе Когалыме". Услуга оказана и оплачена в полном объеме.
7. Оказание услуг по проведению лабораторных исследований материалов, применяемых при ремонт автомобильных дорог, в том числе проведение инженерно-геодезических измерений. Услуга оказана и оплачена в полном объеме.</t>
  </si>
  <si>
    <t xml:space="preserve">
Заключен МК №0187300013719000067 от 08.05.2019 на строительство сетей освещения автомобильной дороги по ул. Геофизиков.Регламенитрованный срок подписания контракта 13.05.2019. Сумма контракта 6 376,96 тыс.руб. Окончание работ 30.09.2019. Работы выполнены, оплата проведена в полном объеме.
</t>
  </si>
  <si>
    <t>3.1.2. Обеспечение развития систем видеонаблюдения с целью повышения безопасности дорожного движения и информирования владельцев транспортных средств, всего</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</si>
</sst>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0_р_."/>
    <numFmt numFmtId="165" formatCode="#,##0.00_р_.;[Red]#,##0.00_р_."/>
    <numFmt numFmtId="166" formatCode="_-* #,##0.00_р_._-;\-* #,##0.00_р_._-;_-* &quot;-&quot;??_р_._-;_-@_-"/>
    <numFmt numFmtId="167" formatCode="#,##0.0_ ;[Red]\-#,##0.0\ "/>
  </numFmts>
  <fonts count="24" x14ac:knownFonts="1">
    <font>
      <sz val="11"/>
      <color theme="1"/>
      <name val="Calibri"/>
      <family val="2"/>
      <charset val="204"/>
      <scheme val="minor"/>
    </font>
    <font>
      <sz val="13"/>
      <color theme="1"/>
      <name val="Times New Roman"/>
      <family val="1"/>
      <charset val="204"/>
    </font>
    <font>
      <sz val="13"/>
      <name val="Times New Roman"/>
      <family val="1"/>
      <charset val="204"/>
    </font>
    <font>
      <vertAlign val="superscript"/>
      <sz val="13"/>
      <color theme="1"/>
      <name val="Times New Roman"/>
      <family val="1"/>
      <charset val="204"/>
    </font>
    <font>
      <sz val="13"/>
      <color indexed="8"/>
      <name val="Times New Roman"/>
      <family val="1"/>
      <charset val="204"/>
    </font>
    <font>
      <sz val="13"/>
      <color rgb="FFFF0000"/>
      <name val="Times New Roman"/>
      <family val="1"/>
      <charset val="204"/>
    </font>
    <font>
      <sz val="11"/>
      <color theme="1"/>
      <name val="Calibri"/>
      <family val="2"/>
      <scheme val="minor"/>
    </font>
    <font>
      <sz val="10"/>
      <name val="Arial"/>
      <family val="2"/>
      <charset val="204"/>
    </font>
    <font>
      <sz val="11"/>
      <color theme="1"/>
      <name val="Calibri"/>
      <family val="2"/>
      <charset val="204"/>
      <scheme val="minor"/>
    </font>
    <font>
      <i/>
      <sz val="13"/>
      <color theme="1"/>
      <name val="Times New Roman"/>
      <family val="1"/>
      <charset val="204"/>
    </font>
    <font>
      <sz val="10"/>
      <name val="Arial Cyr"/>
      <charset val="204"/>
    </font>
    <font>
      <sz val="11"/>
      <color indexed="8"/>
      <name val="Calibri"/>
      <family val="2"/>
    </font>
    <font>
      <sz val="11"/>
      <color indexed="8"/>
      <name val="Calibri"/>
      <family val="2"/>
      <charset val="204"/>
    </font>
    <font>
      <b/>
      <sz val="14"/>
      <name val="Times New Roman"/>
      <family val="1"/>
      <charset val="204"/>
    </font>
    <font>
      <b/>
      <sz val="13"/>
      <color theme="1"/>
      <name val="Times New Roman"/>
      <family val="1"/>
      <charset val="204"/>
    </font>
    <font>
      <i/>
      <sz val="11"/>
      <color theme="1"/>
      <name val="Times New Roman"/>
      <family val="1"/>
      <charset val="204"/>
    </font>
    <font>
      <b/>
      <sz val="13"/>
      <color indexed="8"/>
      <name val="Times New Roman"/>
      <family val="1"/>
      <charset val="204"/>
    </font>
    <font>
      <b/>
      <i/>
      <sz val="13"/>
      <color theme="1"/>
      <name val="Times New Roman"/>
      <family val="1"/>
      <charset val="204"/>
    </font>
    <font>
      <sz val="10"/>
      <color theme="1"/>
      <name val="Times New Roman"/>
      <family val="1"/>
      <charset val="204"/>
    </font>
    <font>
      <sz val="9"/>
      <color indexed="81"/>
      <name val="Tahoma"/>
      <family val="2"/>
      <charset val="204"/>
    </font>
    <font>
      <b/>
      <sz val="9"/>
      <color indexed="81"/>
      <name val="Tahoma"/>
      <family val="2"/>
      <charset val="204"/>
    </font>
    <font>
      <sz val="12"/>
      <color theme="1"/>
      <name val="Times New Roman"/>
      <family val="1"/>
      <charset val="204"/>
    </font>
    <font>
      <sz val="11"/>
      <color indexed="81"/>
      <name val="Tahoma"/>
      <family val="2"/>
      <charset val="204"/>
    </font>
    <font>
      <sz val="14"/>
      <color indexed="81"/>
      <name val="Tahoma"/>
      <family val="2"/>
      <charset val="204"/>
    </font>
  </fonts>
  <fills count="5">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9">
    <xf numFmtId="0" fontId="0" fillId="0" borderId="0"/>
    <xf numFmtId="0" fontId="6" fillId="0" borderId="0"/>
    <xf numFmtId="0" fontId="7" fillId="0" borderId="0"/>
    <xf numFmtId="0" fontId="8" fillId="0" borderId="0"/>
    <xf numFmtId="0" fontId="7" fillId="0" borderId="0"/>
    <xf numFmtId="0" fontId="7" fillId="0" borderId="0"/>
    <xf numFmtId="0" fontId="7" fillId="0" borderId="0"/>
    <xf numFmtId="0" fontId="7" fillId="0" borderId="0"/>
    <xf numFmtId="0" fontId="8" fillId="0" borderId="0"/>
    <xf numFmtId="0" fontId="10" fillId="0" borderId="0"/>
    <xf numFmtId="0" fontId="6" fillId="0" borderId="0"/>
    <xf numFmtId="9" fontId="6" fillId="0" borderId="0" applyFont="0" applyFill="0" applyBorder="0" applyAlignment="0" applyProtection="0"/>
    <xf numFmtId="165" fontId="7" fillId="0" borderId="0" applyFont="0" applyFill="0" applyBorder="0" applyAlignment="0" applyProtection="0"/>
    <xf numFmtId="166" fontId="11" fillId="0" borderId="0" applyFont="0" applyFill="0" applyBorder="0" applyAlignment="0" applyProtection="0"/>
    <xf numFmtId="166" fontId="12"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6" fillId="0" borderId="0" applyFont="0" applyFill="0" applyBorder="0" applyAlignment="0" applyProtection="0"/>
    <xf numFmtId="165" fontId="7" fillId="0" borderId="0" applyFont="0" applyFill="0" applyBorder="0" applyAlignment="0" applyProtection="0"/>
  </cellStyleXfs>
  <cellXfs count="155">
    <xf numFmtId="0" fontId="0" fillId="0" borderId="0" xfId="0"/>
    <xf numFmtId="0" fontId="1" fillId="0" borderId="0" xfId="0" applyFont="1"/>
    <xf numFmtId="0" fontId="1" fillId="0" borderId="1" xfId="0" applyFont="1" applyBorder="1" applyAlignment="1">
      <alignment horizontal="center"/>
    </xf>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1" xfId="0" applyNumberFormat="1"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1" fillId="0" borderId="0" xfId="0" applyFont="1" applyFill="1"/>
    <xf numFmtId="0" fontId="1" fillId="0" borderId="8" xfId="0" applyFont="1" applyBorder="1"/>
    <xf numFmtId="0" fontId="1" fillId="0" borderId="0" xfId="0" applyFont="1" applyBorder="1"/>
    <xf numFmtId="4" fontId="1" fillId="0" borderId="0" xfId="0" applyNumberFormat="1" applyFont="1" applyFill="1" applyBorder="1" applyAlignment="1">
      <alignment horizontal="center" vertical="center" wrapText="1"/>
    </xf>
    <xf numFmtId="4" fontId="5"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0" fillId="2" borderId="1" xfId="0" applyFill="1" applyBorder="1" applyAlignment="1">
      <alignment wrapText="1"/>
    </xf>
    <xf numFmtId="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 fontId="1" fillId="0" borderId="1" xfId="0" applyNumberFormat="1" applyFont="1" applyBorder="1"/>
    <xf numFmtId="4" fontId="1" fillId="0" borderId="1" xfId="0" applyNumberFormat="1" applyFont="1" applyFill="1" applyBorder="1"/>
    <xf numFmtId="4" fontId="1" fillId="2" borderId="1" xfId="0" applyNumberFormat="1" applyFont="1" applyFill="1" applyBorder="1" applyAlignment="1">
      <alignment vertical="center"/>
    </xf>
    <xf numFmtId="4" fontId="1" fillId="0" borderId="1" xfId="0" applyNumberFormat="1" applyFont="1" applyBorder="1" applyAlignment="1">
      <alignment vertical="center"/>
    </xf>
    <xf numFmtId="4" fontId="1" fillId="0" borderId="1" xfId="0" applyNumberFormat="1" applyFont="1" applyFill="1" applyBorder="1" applyAlignment="1">
      <alignment vertical="center"/>
    </xf>
    <xf numFmtId="4" fontId="2" fillId="0" borderId="1" xfId="0" applyNumberFormat="1" applyFont="1" applyBorder="1" applyAlignment="1">
      <alignment horizontal="center" vertical="center" wrapText="1"/>
    </xf>
    <xf numFmtId="4" fontId="5"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Border="1" applyAlignment="1">
      <alignment horizontal="center"/>
    </xf>
    <xf numFmtId="0" fontId="4" fillId="0" borderId="0" xfId="0" applyFont="1"/>
    <xf numFmtId="0" fontId="1" fillId="3" borderId="0" xfId="0" applyFont="1" applyFill="1"/>
    <xf numFmtId="164" fontId="1" fillId="0" borderId="1" xfId="0" applyNumberFormat="1" applyFont="1" applyFill="1" applyBorder="1" applyAlignment="1">
      <alignment horizontal="center" vertical="center" wrapText="1"/>
    </xf>
    <xf numFmtId="0" fontId="4" fillId="0" borderId="0" xfId="0" applyFont="1" applyAlignment="1">
      <alignment vertical="center"/>
    </xf>
    <xf numFmtId="0" fontId="9" fillId="0" borderId="1" xfId="0" applyFont="1" applyFill="1" applyBorder="1" applyAlignment="1">
      <alignment horizontal="left" vertical="center" wrapText="1"/>
    </xf>
    <xf numFmtId="0" fontId="14" fillId="0" borderId="1" xfId="0" applyFont="1" applyFill="1" applyBorder="1" applyAlignment="1">
      <alignment horizontal="left" vertical="top" wrapText="1"/>
    </xf>
    <xf numFmtId="0" fontId="14" fillId="0" borderId="1" xfId="0" applyFont="1" applyFill="1" applyBorder="1" applyAlignment="1">
      <alignment horizontal="left" vertical="center" wrapText="1"/>
    </xf>
    <xf numFmtId="0" fontId="14" fillId="0" borderId="0" xfId="0" applyFont="1"/>
    <xf numFmtId="0" fontId="1" fillId="0" borderId="1" xfId="0" applyFont="1" applyFill="1" applyBorder="1"/>
    <xf numFmtId="0" fontId="14" fillId="3" borderId="0" xfId="0" applyFont="1" applyFill="1"/>
    <xf numFmtId="4" fontId="14"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164" fontId="14" fillId="0" borderId="1" xfId="0" applyNumberFormat="1" applyFont="1" applyFill="1" applyBorder="1" applyAlignment="1">
      <alignment horizontal="center" vertical="center" wrapText="1"/>
    </xf>
    <xf numFmtId="0" fontId="9" fillId="0" borderId="1" xfId="0" applyFont="1" applyFill="1" applyBorder="1" applyAlignment="1">
      <alignment horizontal="left" vertical="top" wrapText="1"/>
    </xf>
    <xf numFmtId="0" fontId="1" fillId="0" borderId="1" xfId="0" applyFont="1" applyBorder="1"/>
    <xf numFmtId="0" fontId="14" fillId="0" borderId="1" xfId="0" applyFont="1" applyBorder="1"/>
    <xf numFmtId="0" fontId="14" fillId="0" borderId="1" xfId="0" applyFont="1" applyBorder="1" applyAlignment="1">
      <alignment wrapText="1"/>
    </xf>
    <xf numFmtId="0" fontId="15" fillId="0" borderId="1" xfId="0" applyFont="1" applyFill="1" applyBorder="1" applyAlignment="1">
      <alignment horizontal="left" vertical="center" wrapText="1"/>
    </xf>
    <xf numFmtId="4" fontId="15" fillId="0" borderId="1" xfId="0" applyNumberFormat="1" applyFont="1" applyFill="1" applyBorder="1" applyAlignment="1">
      <alignment horizontal="center" vertical="center" wrapText="1"/>
    </xf>
    <xf numFmtId="164" fontId="15" fillId="0" borderId="1" xfId="0" applyNumberFormat="1"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0" fontId="4" fillId="0" borderId="0" xfId="0" applyFont="1" applyAlignment="1">
      <alignment horizontal="left" vertical="center"/>
    </xf>
    <xf numFmtId="0" fontId="1" fillId="0" borderId="0" xfId="0" applyFont="1" applyAlignment="1">
      <alignment horizontal="center" wrapText="1"/>
    </xf>
    <xf numFmtId="0" fontId="1" fillId="0" borderId="1" xfId="0" applyFont="1" applyFill="1" applyBorder="1" applyAlignment="1">
      <alignment horizontal="left" vertical="top" wrapText="1"/>
    </xf>
    <xf numFmtId="0" fontId="15" fillId="0" borderId="1" xfId="0" applyFont="1" applyFill="1" applyBorder="1"/>
    <xf numFmtId="0" fontId="15" fillId="3" borderId="0" xfId="0" applyFont="1" applyFill="1"/>
    <xf numFmtId="4" fontId="15" fillId="0" borderId="1" xfId="0" applyNumberFormat="1" applyFont="1" applyFill="1" applyBorder="1"/>
    <xf numFmtId="0" fontId="1" fillId="0" borderId="0" xfId="0" applyFont="1" applyFill="1" applyAlignment="1">
      <alignment horizontal="right"/>
    </xf>
    <xf numFmtId="0" fontId="1" fillId="0" borderId="1" xfId="0" applyFont="1" applyFill="1" applyBorder="1" applyAlignment="1">
      <alignment horizontal="center" vertical="center" wrapText="1"/>
    </xf>
    <xf numFmtId="0" fontId="1" fillId="0" borderId="0" xfId="0" applyFont="1" applyAlignment="1">
      <alignment horizontal="center"/>
    </xf>
    <xf numFmtId="0" fontId="1" fillId="0" borderId="1" xfId="0" applyFont="1" applyFill="1" applyBorder="1" applyAlignment="1">
      <alignment horizontal="left" vertical="center" wrapText="1"/>
    </xf>
    <xf numFmtId="167" fontId="13" fillId="0" borderId="1"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164" fontId="15" fillId="4" borderId="1" xfId="0" applyNumberFormat="1" applyFont="1" applyFill="1" applyBorder="1" applyAlignment="1">
      <alignment horizontal="center" vertical="center" wrapText="1"/>
    </xf>
    <xf numFmtId="4" fontId="15" fillId="4" borderId="1" xfId="0" applyNumberFormat="1" applyFont="1" applyFill="1" applyBorder="1"/>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6" xfId="0" applyFont="1" applyBorder="1" applyAlignment="1">
      <alignment horizontal="left" vertical="center" wrapText="1"/>
    </xf>
    <xf numFmtId="0" fontId="1" fillId="0" borderId="4" xfId="0" applyFont="1" applyBorder="1" applyAlignment="1">
      <alignment horizontal="left" vertical="center" wrapText="1"/>
    </xf>
    <xf numFmtId="0" fontId="0" fillId="0" borderId="1" xfId="0" applyBorder="1" applyAlignment="1">
      <alignment horizontal="center" wrapText="1"/>
    </xf>
    <xf numFmtId="0" fontId="1" fillId="0" borderId="5"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0" xfId="0" applyFont="1" applyAlignment="1">
      <alignment horizontal="left" wrapText="1"/>
    </xf>
    <xf numFmtId="0" fontId="1" fillId="0" borderId="0" xfId="0" applyFont="1" applyAlignment="1">
      <alignment horizont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left" wrapTex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4" xfId="0" applyFont="1" applyFill="1" applyBorder="1" applyAlignment="1">
      <alignment horizontal="center" vertical="center"/>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4" xfId="0" applyFont="1" applyFill="1" applyBorder="1" applyAlignment="1">
      <alignment horizontal="left" vertic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4" xfId="0" applyBorder="1" applyAlignment="1">
      <alignment horizontal="center" wrapText="1"/>
    </xf>
    <xf numFmtId="0" fontId="1" fillId="0" borderId="1" xfId="0" applyFont="1" applyBorder="1" applyAlignment="1">
      <alignment horizontal="center"/>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4" fillId="0" borderId="0" xfId="0" applyFont="1" applyAlignment="1">
      <alignment horizontal="left" vertical="center"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6" fillId="0" borderId="1" xfId="0" applyFont="1" applyBorder="1" applyAlignment="1">
      <alignment horizontal="center" vertical="center" wrapText="1"/>
    </xf>
    <xf numFmtId="167" fontId="13" fillId="0" borderId="1" xfId="0" applyNumberFormat="1" applyFont="1" applyFill="1" applyBorder="1" applyAlignment="1">
      <alignment horizontal="center"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xf>
    <xf numFmtId="0" fontId="18" fillId="0" borderId="4" xfId="0" applyFont="1" applyFill="1" applyBorder="1" applyAlignment="1">
      <alignment horizontal="left" vertical="center"/>
    </xf>
    <xf numFmtId="0" fontId="1" fillId="0" borderId="1" xfId="0" applyFont="1" applyBorder="1" applyAlignment="1">
      <alignment horizontal="center" vertical="top" wrapText="1"/>
    </xf>
    <xf numFmtId="0" fontId="18" fillId="0" borderId="7"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4" fillId="0" borderId="6" xfId="0" applyFont="1" applyFill="1" applyBorder="1" applyAlignment="1">
      <alignment horizontal="center"/>
    </xf>
    <xf numFmtId="0" fontId="14" fillId="0" borderId="7" xfId="0" applyFont="1" applyFill="1" applyBorder="1" applyAlignment="1">
      <alignment horizontal="center"/>
    </xf>
    <xf numFmtId="0" fontId="14" fillId="0" borderId="4" xfId="0" applyFont="1" applyFill="1" applyBorder="1" applyAlignment="1">
      <alignment horizontal="center"/>
    </xf>
    <xf numFmtId="0" fontId="14" fillId="0" borderId="1"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1" fillId="0" borderId="6" xfId="0" applyFont="1" applyFill="1" applyBorder="1" applyAlignment="1">
      <alignment horizontal="center"/>
    </xf>
    <xf numFmtId="0" fontId="1" fillId="0" borderId="7" xfId="0" applyFont="1" applyFill="1" applyBorder="1" applyAlignment="1">
      <alignment horizontal="center"/>
    </xf>
    <xf numFmtId="0" fontId="1" fillId="0" borderId="4" xfId="0" applyFont="1" applyFill="1" applyBorder="1" applyAlignment="1">
      <alignment horizontal="center"/>
    </xf>
    <xf numFmtId="0" fontId="1" fillId="0" borderId="7" xfId="0" applyFont="1" applyFill="1" applyBorder="1" applyAlignment="1">
      <alignment horizontal="left" vertical="center"/>
    </xf>
    <xf numFmtId="0" fontId="1" fillId="0" borderId="4" xfId="0" applyFont="1" applyFill="1" applyBorder="1" applyAlignment="1">
      <alignment horizontal="left" vertical="center"/>
    </xf>
    <xf numFmtId="0" fontId="18" fillId="0" borderId="6" xfId="0" applyFont="1" applyFill="1" applyBorder="1" applyAlignment="1">
      <alignment horizontal="left" vertical="top" wrapText="1"/>
    </xf>
    <xf numFmtId="0" fontId="18" fillId="0" borderId="7" xfId="0" applyFont="1" applyFill="1" applyBorder="1" applyAlignment="1">
      <alignment horizontal="left" vertical="top" wrapText="1"/>
    </xf>
    <xf numFmtId="0" fontId="18" fillId="0" borderId="4" xfId="0" applyFont="1" applyFill="1" applyBorder="1" applyAlignment="1">
      <alignment horizontal="left" vertical="top"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xf>
    <xf numFmtId="0" fontId="21" fillId="0" borderId="4" xfId="0" applyFont="1" applyFill="1" applyBorder="1" applyAlignment="1">
      <alignment horizontal="left" vertical="center"/>
    </xf>
  </cellXfs>
  <cellStyles count="19">
    <cellStyle name="Обычный" xfId="0" builtinId="0"/>
    <cellStyle name="Обычный 2" xfId="1"/>
    <cellStyle name="Обычный 2 3" xfId="2"/>
    <cellStyle name="Обычный 3" xfId="3"/>
    <cellStyle name="Обычный 3 2" xfId="4"/>
    <cellStyle name="Обычный 4" xfId="5"/>
    <cellStyle name="Обычный 5" xfId="6"/>
    <cellStyle name="Обычный 5 2" xfId="7"/>
    <cellStyle name="Обычный 6" xfId="8"/>
    <cellStyle name="Обычный 7" xfId="9"/>
    <cellStyle name="Обычный 8" xfId="10"/>
    <cellStyle name="Процентный 2" xfId="11"/>
    <cellStyle name="Финансовый 2" xfId="12"/>
    <cellStyle name="Финансовый 3" xfId="13"/>
    <cellStyle name="Финансовый 4" xfId="14"/>
    <cellStyle name="Финансовый 5" xfId="15"/>
    <cellStyle name="Финансовый 6" xfId="16"/>
    <cellStyle name="Финансовый 7" xfId="17"/>
    <cellStyle name="Финансовый 8"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15"/>
  <sheetViews>
    <sheetView view="pageBreakPreview" topLeftCell="A102" zoomScale="70" zoomScaleNormal="100" zoomScaleSheetLayoutView="70" workbookViewId="0">
      <selection activeCell="D126" sqref="D126"/>
    </sheetView>
  </sheetViews>
  <sheetFormatPr defaultColWidth="9.109375" defaultRowHeight="16.8" x14ac:dyDescent="0.3"/>
  <cols>
    <col min="1" max="1" width="16" style="1" customWidth="1"/>
    <col min="2" max="2" width="45.6640625" style="1" customWidth="1"/>
    <col min="3" max="3" width="21.6640625" style="1" customWidth="1"/>
    <col min="4" max="4" width="39.33203125" style="1" customWidth="1"/>
    <col min="5" max="5" width="14.5546875" style="1" customWidth="1"/>
    <col min="6" max="6" width="13.88671875" style="1" hidden="1" customWidth="1"/>
    <col min="7" max="7" width="13.33203125" style="1" hidden="1" customWidth="1"/>
    <col min="8" max="8" width="13.33203125" style="1" customWidth="1"/>
    <col min="9" max="9" width="13" style="1" customWidth="1"/>
    <col min="10" max="10" width="15.33203125" style="1" customWidth="1"/>
    <col min="11" max="11" width="11.6640625" style="1" customWidth="1"/>
    <col min="12" max="12" width="13.88671875" style="1" customWidth="1"/>
    <col min="13" max="16384" width="9.109375" style="1"/>
  </cols>
  <sheetData>
    <row r="1" spans="1:12" ht="135.6" customHeight="1" x14ac:dyDescent="0.3">
      <c r="G1" s="97" t="s">
        <v>126</v>
      </c>
      <c r="H1" s="97"/>
      <c r="I1" s="97"/>
      <c r="J1" s="97"/>
      <c r="K1" s="97"/>
    </row>
    <row r="2" spans="1:12" ht="18.75" customHeight="1" x14ac:dyDescent="0.3">
      <c r="A2" s="98" t="s">
        <v>51</v>
      </c>
      <c r="B2" s="98"/>
      <c r="C2" s="98"/>
      <c r="D2" s="98"/>
      <c r="E2" s="98"/>
      <c r="F2" s="98"/>
      <c r="G2" s="98"/>
      <c r="H2" s="98"/>
      <c r="I2" s="98"/>
      <c r="J2" s="98"/>
      <c r="K2" s="98"/>
      <c r="L2" s="98"/>
    </row>
    <row r="3" spans="1:12" ht="19.5" customHeight="1" x14ac:dyDescent="0.3"/>
    <row r="4" spans="1:12" ht="45" customHeight="1" x14ac:dyDescent="0.3">
      <c r="A4" s="89" t="s">
        <v>0</v>
      </c>
      <c r="B4" s="89" t="s">
        <v>1</v>
      </c>
      <c r="C4" s="89" t="s">
        <v>2</v>
      </c>
      <c r="D4" s="89" t="s">
        <v>3</v>
      </c>
      <c r="E4" s="89" t="s">
        <v>4</v>
      </c>
      <c r="F4" s="89"/>
      <c r="G4" s="89"/>
      <c r="H4" s="89"/>
      <c r="I4" s="89"/>
      <c r="J4" s="89"/>
      <c r="K4" s="89"/>
      <c r="L4" s="89"/>
    </row>
    <row r="5" spans="1:12" ht="22.5" customHeight="1" x14ac:dyDescent="0.3">
      <c r="A5" s="89"/>
      <c r="B5" s="89"/>
      <c r="C5" s="89"/>
      <c r="D5" s="89"/>
      <c r="E5" s="89" t="s">
        <v>5</v>
      </c>
      <c r="F5" s="89" t="s">
        <v>50</v>
      </c>
      <c r="G5" s="89"/>
      <c r="H5" s="89"/>
      <c r="I5" s="89"/>
      <c r="J5" s="89"/>
      <c r="K5" s="89"/>
      <c r="L5" s="89"/>
    </row>
    <row r="6" spans="1:12" ht="25.5" customHeight="1" x14ac:dyDescent="0.3">
      <c r="A6" s="89"/>
      <c r="B6" s="89"/>
      <c r="C6" s="89"/>
      <c r="D6" s="89"/>
      <c r="E6" s="90"/>
      <c r="F6" s="40" t="s">
        <v>6</v>
      </c>
      <c r="G6" s="40" t="s">
        <v>7</v>
      </c>
      <c r="H6" s="43" t="s">
        <v>8</v>
      </c>
      <c r="I6" s="40" t="s">
        <v>62</v>
      </c>
      <c r="J6" s="43" t="s">
        <v>96</v>
      </c>
      <c r="K6" s="40" t="s">
        <v>114</v>
      </c>
      <c r="L6" s="43" t="s">
        <v>115</v>
      </c>
    </row>
    <row r="7" spans="1:12" ht="19.5" customHeight="1" x14ac:dyDescent="0.3">
      <c r="A7" s="37">
        <v>1</v>
      </c>
      <c r="B7" s="37">
        <v>2</v>
      </c>
      <c r="C7" s="37">
        <v>3</v>
      </c>
      <c r="D7" s="37">
        <v>4</v>
      </c>
      <c r="E7" s="46">
        <v>5</v>
      </c>
      <c r="F7" s="46">
        <v>6</v>
      </c>
      <c r="G7" s="46">
        <v>7</v>
      </c>
      <c r="H7" s="46">
        <v>8</v>
      </c>
      <c r="I7" s="46">
        <v>9</v>
      </c>
      <c r="J7" s="46">
        <v>10</v>
      </c>
      <c r="K7" s="46">
        <v>11</v>
      </c>
      <c r="L7" s="46">
        <v>12</v>
      </c>
    </row>
    <row r="8" spans="1:12" ht="18.75" customHeight="1" x14ac:dyDescent="0.3">
      <c r="A8" s="94" t="s">
        <v>9</v>
      </c>
      <c r="B8" s="95"/>
      <c r="C8" s="95"/>
      <c r="D8" s="95"/>
      <c r="E8" s="95"/>
      <c r="F8" s="95"/>
      <c r="G8" s="95"/>
      <c r="H8" s="95"/>
      <c r="I8" s="95"/>
      <c r="J8" s="95"/>
      <c r="K8" s="95"/>
      <c r="L8" s="96"/>
    </row>
    <row r="9" spans="1:12" ht="68.400000000000006" customHeight="1" x14ac:dyDescent="0.3">
      <c r="A9" s="35" t="s">
        <v>10</v>
      </c>
      <c r="B9" s="34" t="s">
        <v>11</v>
      </c>
      <c r="C9" s="32" t="s">
        <v>122</v>
      </c>
      <c r="D9" s="34" t="s">
        <v>13</v>
      </c>
      <c r="E9" s="4">
        <f>H9+I9+J9+K9+L9</f>
        <v>93325</v>
      </c>
      <c r="F9" s="4"/>
      <c r="G9" s="4"/>
      <c r="H9" s="4">
        <v>18665</v>
      </c>
      <c r="I9" s="4">
        <v>18665</v>
      </c>
      <c r="J9" s="4">
        <v>18665</v>
      </c>
      <c r="K9" s="4">
        <v>18665</v>
      </c>
      <c r="L9" s="4">
        <v>18665</v>
      </c>
    </row>
    <row r="10" spans="1:12" ht="30.75" customHeight="1" x14ac:dyDescent="0.3">
      <c r="A10" s="35"/>
      <c r="B10" s="35" t="s">
        <v>14</v>
      </c>
      <c r="C10" s="31"/>
      <c r="D10" s="36" t="s">
        <v>13</v>
      </c>
      <c r="E10" s="4">
        <f>H10+I10+J10+K10+L10</f>
        <v>93325</v>
      </c>
      <c r="F10" s="5">
        <f>F9</f>
        <v>0</v>
      </c>
      <c r="G10" s="5">
        <f>G9</f>
        <v>0</v>
      </c>
      <c r="H10" s="5">
        <f>H9</f>
        <v>18665</v>
      </c>
      <c r="I10" s="5">
        <f>I9</f>
        <v>18665</v>
      </c>
      <c r="J10" s="5">
        <f>J9</f>
        <v>18665</v>
      </c>
      <c r="K10" s="5">
        <f t="shared" ref="K10:L10" si="0">K9</f>
        <v>18665</v>
      </c>
      <c r="L10" s="5">
        <f t="shared" si="0"/>
        <v>18665</v>
      </c>
    </row>
    <row r="11" spans="1:12" ht="24" customHeight="1" x14ac:dyDescent="0.3">
      <c r="A11" s="94" t="s">
        <v>15</v>
      </c>
      <c r="B11" s="95"/>
      <c r="C11" s="95"/>
      <c r="D11" s="95"/>
      <c r="E11" s="95"/>
      <c r="F11" s="95"/>
      <c r="G11" s="95"/>
      <c r="H11" s="95"/>
      <c r="I11" s="95"/>
      <c r="J11" s="95"/>
      <c r="K11" s="95"/>
      <c r="L11" s="96"/>
    </row>
    <row r="12" spans="1:12" s="10" customFormat="1" ht="21.75" customHeight="1" x14ac:dyDescent="0.3">
      <c r="A12" s="85" t="s">
        <v>16</v>
      </c>
      <c r="B12" s="86" t="s">
        <v>132</v>
      </c>
      <c r="C12" s="89" t="s">
        <v>113</v>
      </c>
      <c r="D12" s="34" t="s">
        <v>5</v>
      </c>
      <c r="E12" s="4">
        <f t="shared" ref="E12:E75" si="1">H12+I12+J12+K12+L12</f>
        <v>229439.19999999998</v>
      </c>
      <c r="F12" s="4">
        <f>F13+F14+F15</f>
        <v>0</v>
      </c>
      <c r="G12" s="4">
        <f t="shared" ref="G12:J12" si="2">G13+G14+G15</f>
        <v>0</v>
      </c>
      <c r="H12" s="4">
        <f t="shared" si="2"/>
        <v>102632.8</v>
      </c>
      <c r="I12" s="4">
        <f t="shared" si="2"/>
        <v>63663.5</v>
      </c>
      <c r="J12" s="4">
        <f t="shared" si="2"/>
        <v>63142.9</v>
      </c>
      <c r="K12" s="4">
        <f t="shared" ref="K12:L12" si="3">K13+K14+K15</f>
        <v>0</v>
      </c>
      <c r="L12" s="4">
        <f t="shared" si="3"/>
        <v>0</v>
      </c>
    </row>
    <row r="13" spans="1:12" s="10" customFormat="1" ht="25.5" customHeight="1" x14ac:dyDescent="0.3">
      <c r="A13" s="85"/>
      <c r="B13" s="86"/>
      <c r="C13" s="89"/>
      <c r="D13" s="34" t="s">
        <v>13</v>
      </c>
      <c r="E13" s="4">
        <f t="shared" si="1"/>
        <v>23124.799999999999</v>
      </c>
      <c r="F13" s="4">
        <f>F18+F59+F60+F61+F65+F66+F63+F71+F72+F73+F68+F74+F75+F78</f>
        <v>0</v>
      </c>
      <c r="G13" s="4">
        <f>G18+G59+G60+G61+G63+G65+G66+G68+G71+G72+G73+G74+G75+G78</f>
        <v>0</v>
      </c>
      <c r="H13" s="4">
        <f>H18+H59+H60+H61+H63+H65+H66+H68+H71+H72+H73+H74+H75+H78</f>
        <v>12307.199999999999</v>
      </c>
      <c r="I13" s="4">
        <f>I18+I59+I60+I61+I63+I65+I66+I68+I71+I72+I73+I74+I75+I78</f>
        <v>5669.1</v>
      </c>
      <c r="J13" s="4">
        <f>J18+J59+J60+J61+J63+J65+J66+J68+J71+J72+J73+J74+J75+J78</f>
        <v>5148.5</v>
      </c>
      <c r="K13" s="4">
        <f t="shared" ref="K13:L13" si="4">K18+K59+K60+K61+K63+K65+K66+K68+K71+K72+K73+K74+K75+K78</f>
        <v>0</v>
      </c>
      <c r="L13" s="4">
        <f t="shared" si="4"/>
        <v>0</v>
      </c>
    </row>
    <row r="14" spans="1:12" s="10" customFormat="1" ht="54" customHeight="1" x14ac:dyDescent="0.3">
      <c r="A14" s="85"/>
      <c r="B14" s="86"/>
      <c r="C14" s="89"/>
      <c r="D14" s="34" t="s">
        <v>49</v>
      </c>
      <c r="E14" s="4">
        <f t="shared" si="1"/>
        <v>176314.4</v>
      </c>
      <c r="F14" s="4">
        <f>F17+F77</f>
        <v>0</v>
      </c>
      <c r="G14" s="4">
        <f>G17+G77</f>
        <v>0</v>
      </c>
      <c r="H14" s="4">
        <f>H17+H77</f>
        <v>60325.599999999999</v>
      </c>
      <c r="I14" s="4">
        <f>I17+I77</f>
        <v>57994.400000000001</v>
      </c>
      <c r="J14" s="4">
        <f>J17+J77</f>
        <v>57994.400000000001</v>
      </c>
      <c r="K14" s="4">
        <f t="shared" ref="K14:L14" si="5">K17+K77</f>
        <v>0</v>
      </c>
      <c r="L14" s="4">
        <f t="shared" si="5"/>
        <v>0</v>
      </c>
    </row>
    <row r="15" spans="1:12" s="10" customFormat="1" ht="71.400000000000006" customHeight="1" x14ac:dyDescent="0.3">
      <c r="A15" s="85"/>
      <c r="B15" s="86"/>
      <c r="C15" s="89"/>
      <c r="D15" s="36" t="s">
        <v>69</v>
      </c>
      <c r="E15" s="4">
        <f t="shared" si="1"/>
        <v>30000</v>
      </c>
      <c r="F15" s="4">
        <f>F64</f>
        <v>0</v>
      </c>
      <c r="G15" s="4">
        <f>G64+G69+G70</f>
        <v>0</v>
      </c>
      <c r="H15" s="4">
        <f>H79</f>
        <v>30000</v>
      </c>
      <c r="I15" s="4">
        <f t="shared" ref="I15:L15" si="6">I79</f>
        <v>0</v>
      </c>
      <c r="J15" s="4">
        <f t="shared" si="6"/>
        <v>0</v>
      </c>
      <c r="K15" s="4">
        <f t="shared" si="6"/>
        <v>0</v>
      </c>
      <c r="L15" s="4">
        <f t="shared" si="6"/>
        <v>0</v>
      </c>
    </row>
    <row r="16" spans="1:12" s="10" customFormat="1" ht="30" customHeight="1" x14ac:dyDescent="0.3">
      <c r="A16" s="85" t="s">
        <v>45</v>
      </c>
      <c r="B16" s="86" t="s">
        <v>129</v>
      </c>
      <c r="C16" s="89"/>
      <c r="D16" s="34" t="s">
        <v>5</v>
      </c>
      <c r="E16" s="4">
        <f t="shared" si="1"/>
        <v>66424.100000000006</v>
      </c>
      <c r="F16" s="4">
        <f>F17+F18</f>
        <v>0</v>
      </c>
      <c r="G16" s="4">
        <f>G17+G18</f>
        <v>0</v>
      </c>
      <c r="H16" s="4">
        <f t="shared" ref="H16:I16" si="7">H17+H18</f>
        <v>66424.100000000006</v>
      </c>
      <c r="I16" s="4">
        <f t="shared" si="7"/>
        <v>0</v>
      </c>
      <c r="J16" s="4">
        <f t="shared" ref="J16:L16" si="8">J17+J18</f>
        <v>0</v>
      </c>
      <c r="K16" s="4">
        <f t="shared" si="8"/>
        <v>0</v>
      </c>
      <c r="L16" s="4">
        <f t="shared" si="8"/>
        <v>0</v>
      </c>
    </row>
    <row r="17" spans="1:12" s="10" customFormat="1" ht="27" customHeight="1" x14ac:dyDescent="0.3">
      <c r="A17" s="85"/>
      <c r="B17" s="86"/>
      <c r="C17" s="89"/>
      <c r="D17" s="34" t="s">
        <v>19</v>
      </c>
      <c r="E17" s="4">
        <f t="shared" si="1"/>
        <v>60325.599999999999</v>
      </c>
      <c r="F17" s="4">
        <f>F19+F21+F23+F25+F27+F29+F31+F33+F39+F41+F45+F47+F51+F53+F57</f>
        <v>0</v>
      </c>
      <c r="G17" s="4">
        <f>G19+G21+G23+G25+G27+G29+G31+G33+G39+G41+G45+G47+G51+G53+G57</f>
        <v>0</v>
      </c>
      <c r="H17" s="4">
        <f>H19+H21+H23+H25+H27+H29+H31+H33+H39+H41+H45+H47+H51+H53+H57+H55</f>
        <v>60325.599999999999</v>
      </c>
      <c r="I17" s="4">
        <f>I19+I21+I23+I25+I27+I29+I31+I33+I39+I41+I45+I47+I51+I53+I57</f>
        <v>0</v>
      </c>
      <c r="J17" s="4">
        <f>J19+J21+J23+J25+J27+J29+J31+J33+J39+J41+J45+J47+J51+J53+J57</f>
        <v>0</v>
      </c>
      <c r="K17" s="4">
        <f t="shared" ref="K17:L17" si="9">K19+K21+K23+K25+K27+K29+K31+K33+K39+K41+K45+K47+K51+K53+K57</f>
        <v>0</v>
      </c>
      <c r="L17" s="4">
        <f t="shared" si="9"/>
        <v>0</v>
      </c>
    </row>
    <row r="18" spans="1:12" s="10" customFormat="1" x14ac:dyDescent="0.3">
      <c r="A18" s="85"/>
      <c r="B18" s="86"/>
      <c r="C18" s="89"/>
      <c r="D18" s="34" t="s">
        <v>13</v>
      </c>
      <c r="E18" s="4">
        <f t="shared" si="1"/>
        <v>6098.5</v>
      </c>
      <c r="F18" s="4">
        <f>F20+F22+F24+F26+F28+F30+F32+F34+F40+F42+F46+F48+F52+F54+F58</f>
        <v>0</v>
      </c>
      <c r="G18" s="4">
        <f>G20+G22+G24+G26+G28+G30+G32+G34+G40+G42+G46+G48+G52+G54+G58</f>
        <v>0</v>
      </c>
      <c r="H18" s="4">
        <f>H20+H22+H24+H26+H28+H30+H32+H34+H40+H42+H46+H48+H52+H54+H58+H56</f>
        <v>6098.5</v>
      </c>
      <c r="I18" s="4">
        <f>I20+I22+I24+I26+I28+I30+I32+I34+I40+I42+I46+I48+I52+I54+I58</f>
        <v>0</v>
      </c>
      <c r="J18" s="4">
        <f>J20+J22+J24+J26+J28+J30+J32+J34+J40+J42+J46+J48+J52+J54+J58</f>
        <v>0</v>
      </c>
      <c r="K18" s="4">
        <f t="shared" ref="K18:L18" si="10">K20+K22+K24+K26+K28+K30+K32+K34+K40+K42+K46+K48+K52+K54+K58</f>
        <v>0</v>
      </c>
      <c r="L18" s="4">
        <f t="shared" si="10"/>
        <v>0</v>
      </c>
    </row>
    <row r="19" spans="1:12" s="10" customFormat="1" ht="18.600000000000001" hidden="1" customHeight="1" x14ac:dyDescent="0.3">
      <c r="A19" s="85"/>
      <c r="B19" s="86" t="s">
        <v>18</v>
      </c>
      <c r="C19" s="89"/>
      <c r="D19" s="34" t="s">
        <v>19</v>
      </c>
      <c r="E19" s="4">
        <f t="shared" si="1"/>
        <v>0</v>
      </c>
      <c r="F19" s="4"/>
      <c r="G19" s="4"/>
      <c r="H19" s="4"/>
      <c r="I19" s="4"/>
      <c r="J19" s="4"/>
      <c r="K19" s="4"/>
      <c r="L19" s="4"/>
    </row>
    <row r="20" spans="1:12" s="10" customFormat="1" hidden="1" x14ac:dyDescent="0.3">
      <c r="A20" s="85"/>
      <c r="B20" s="86"/>
      <c r="C20" s="89"/>
      <c r="D20" s="34" t="s">
        <v>13</v>
      </c>
      <c r="E20" s="4">
        <f t="shared" si="1"/>
        <v>0</v>
      </c>
      <c r="F20" s="4"/>
      <c r="G20" s="4"/>
      <c r="H20" s="4"/>
      <c r="I20" s="4"/>
      <c r="J20" s="4"/>
      <c r="K20" s="4"/>
      <c r="L20" s="4"/>
    </row>
    <row r="21" spans="1:12" s="10" customFormat="1" ht="18.600000000000001" hidden="1" customHeight="1" x14ac:dyDescent="0.3">
      <c r="A21" s="85"/>
      <c r="B21" s="86" t="s">
        <v>20</v>
      </c>
      <c r="C21" s="89"/>
      <c r="D21" s="34" t="s">
        <v>19</v>
      </c>
      <c r="E21" s="4">
        <f t="shared" si="1"/>
        <v>0</v>
      </c>
      <c r="F21" s="4"/>
      <c r="G21" s="4"/>
      <c r="H21" s="4"/>
      <c r="I21" s="4"/>
      <c r="J21" s="4"/>
      <c r="K21" s="4"/>
      <c r="L21" s="4"/>
    </row>
    <row r="22" spans="1:12" s="10" customFormat="1" ht="21" hidden="1" customHeight="1" x14ac:dyDescent="0.3">
      <c r="A22" s="85"/>
      <c r="B22" s="86"/>
      <c r="C22" s="89"/>
      <c r="D22" s="34" t="s">
        <v>13</v>
      </c>
      <c r="E22" s="4">
        <f t="shared" si="1"/>
        <v>0</v>
      </c>
      <c r="F22" s="4"/>
      <c r="G22" s="4"/>
      <c r="H22" s="4"/>
      <c r="I22" s="4"/>
      <c r="J22" s="4"/>
      <c r="K22" s="4"/>
      <c r="L22" s="4"/>
    </row>
    <row r="23" spans="1:12" s="10" customFormat="1" ht="22.95" hidden="1" customHeight="1" x14ac:dyDescent="0.3">
      <c r="A23" s="85"/>
      <c r="B23" s="86" t="s">
        <v>21</v>
      </c>
      <c r="C23" s="89"/>
      <c r="D23" s="34" t="s">
        <v>19</v>
      </c>
      <c r="E23" s="4">
        <f t="shared" si="1"/>
        <v>0</v>
      </c>
      <c r="F23" s="4"/>
      <c r="G23" s="4"/>
      <c r="H23" s="30"/>
      <c r="I23" s="4"/>
      <c r="J23" s="4"/>
      <c r="K23" s="4"/>
      <c r="L23" s="4"/>
    </row>
    <row r="24" spans="1:12" s="10" customFormat="1" ht="17.399999999999999" hidden="1" customHeight="1" x14ac:dyDescent="0.3">
      <c r="A24" s="85"/>
      <c r="B24" s="86"/>
      <c r="C24" s="89"/>
      <c r="D24" s="34" t="s">
        <v>13</v>
      </c>
      <c r="E24" s="4">
        <f t="shared" si="1"/>
        <v>0</v>
      </c>
      <c r="F24" s="4"/>
      <c r="G24" s="4"/>
      <c r="H24" s="30"/>
      <c r="I24" s="4"/>
      <c r="J24" s="4"/>
      <c r="K24" s="4"/>
      <c r="L24" s="4"/>
    </row>
    <row r="25" spans="1:12" s="10" customFormat="1" ht="17.399999999999999" hidden="1" customHeight="1" x14ac:dyDescent="0.3">
      <c r="A25" s="85"/>
      <c r="B25" s="86" t="s">
        <v>22</v>
      </c>
      <c r="C25" s="89"/>
      <c r="D25" s="34" t="s">
        <v>19</v>
      </c>
      <c r="E25" s="4">
        <f t="shared" si="1"/>
        <v>0</v>
      </c>
      <c r="F25" s="4"/>
      <c r="G25" s="4"/>
      <c r="H25" s="4"/>
      <c r="I25" s="4"/>
      <c r="J25" s="4"/>
      <c r="K25" s="4"/>
      <c r="L25" s="4"/>
    </row>
    <row r="26" spans="1:12" s="10" customFormat="1" ht="19.2" hidden="1" customHeight="1" x14ac:dyDescent="0.3">
      <c r="A26" s="85"/>
      <c r="B26" s="86"/>
      <c r="C26" s="89"/>
      <c r="D26" s="34" t="s">
        <v>13</v>
      </c>
      <c r="E26" s="4">
        <f t="shared" si="1"/>
        <v>0</v>
      </c>
      <c r="F26" s="4"/>
      <c r="G26" s="4"/>
      <c r="H26" s="4"/>
      <c r="I26" s="4"/>
      <c r="J26" s="4"/>
      <c r="K26" s="4"/>
      <c r="L26" s="4"/>
    </row>
    <row r="27" spans="1:12" s="10" customFormat="1" ht="21.6" hidden="1" customHeight="1" x14ac:dyDescent="0.3">
      <c r="A27" s="85"/>
      <c r="B27" s="86" t="s">
        <v>24</v>
      </c>
      <c r="C27" s="89"/>
      <c r="D27" s="34" t="s">
        <v>19</v>
      </c>
      <c r="E27" s="4">
        <f t="shared" si="1"/>
        <v>0</v>
      </c>
      <c r="F27" s="4"/>
      <c r="G27" s="4"/>
      <c r="H27" s="4"/>
      <c r="I27" s="4"/>
      <c r="J27" s="4"/>
      <c r="K27" s="4"/>
      <c r="L27" s="4"/>
    </row>
    <row r="28" spans="1:12" s="10" customFormat="1" ht="37.5" hidden="1" customHeight="1" x14ac:dyDescent="0.3">
      <c r="A28" s="85"/>
      <c r="B28" s="86"/>
      <c r="C28" s="89"/>
      <c r="D28" s="34" t="s">
        <v>13</v>
      </c>
      <c r="E28" s="4">
        <f t="shared" si="1"/>
        <v>0</v>
      </c>
      <c r="F28" s="4"/>
      <c r="G28" s="4"/>
      <c r="H28" s="4"/>
      <c r="I28" s="4"/>
      <c r="J28" s="4"/>
      <c r="K28" s="4"/>
      <c r="L28" s="4"/>
    </row>
    <row r="29" spans="1:12" ht="39.75" hidden="1" customHeight="1" x14ac:dyDescent="0.3">
      <c r="A29" s="88"/>
      <c r="B29" s="87" t="s">
        <v>59</v>
      </c>
      <c r="C29" s="89"/>
      <c r="D29" s="36" t="s">
        <v>19</v>
      </c>
      <c r="E29" s="4">
        <f t="shared" si="1"/>
        <v>0</v>
      </c>
      <c r="F29" s="4"/>
      <c r="G29" s="5"/>
      <c r="H29" s="5"/>
      <c r="I29" s="5"/>
      <c r="J29" s="4"/>
      <c r="K29" s="4"/>
      <c r="L29" s="4"/>
    </row>
    <row r="30" spans="1:12" ht="40.5" hidden="1" customHeight="1" x14ac:dyDescent="0.3">
      <c r="A30" s="88"/>
      <c r="B30" s="87"/>
      <c r="C30" s="89"/>
      <c r="D30" s="36" t="s">
        <v>13</v>
      </c>
      <c r="E30" s="4">
        <f t="shared" si="1"/>
        <v>0</v>
      </c>
      <c r="F30" s="4"/>
      <c r="G30" s="5"/>
      <c r="H30" s="5"/>
      <c r="I30" s="5"/>
      <c r="J30" s="4"/>
      <c r="K30" s="4"/>
      <c r="L30" s="4"/>
    </row>
    <row r="31" spans="1:12" ht="39" hidden="1" customHeight="1" x14ac:dyDescent="0.3">
      <c r="A31" s="88"/>
      <c r="B31" s="87" t="s">
        <v>60</v>
      </c>
      <c r="C31" s="89"/>
      <c r="D31" s="36" t="s">
        <v>19</v>
      </c>
      <c r="E31" s="4">
        <f t="shared" si="1"/>
        <v>0</v>
      </c>
      <c r="F31" s="4"/>
      <c r="G31" s="5"/>
      <c r="H31" s="5"/>
      <c r="I31" s="5"/>
      <c r="J31" s="4"/>
      <c r="K31" s="4"/>
      <c r="L31" s="4"/>
    </row>
    <row r="32" spans="1:12" ht="42.75" hidden="1" customHeight="1" x14ac:dyDescent="0.3">
      <c r="A32" s="88"/>
      <c r="B32" s="87" t="s">
        <v>23</v>
      </c>
      <c r="C32" s="89"/>
      <c r="D32" s="36" t="s">
        <v>13</v>
      </c>
      <c r="E32" s="4">
        <f t="shared" si="1"/>
        <v>0</v>
      </c>
      <c r="F32" s="4"/>
      <c r="G32" s="5"/>
      <c r="H32" s="5"/>
      <c r="I32" s="5"/>
      <c r="J32" s="4"/>
      <c r="K32" s="4"/>
      <c r="L32" s="4"/>
    </row>
    <row r="33" spans="1:12" ht="31.5" hidden="1" customHeight="1" x14ac:dyDescent="0.3">
      <c r="A33" s="88"/>
      <c r="B33" s="87" t="s">
        <v>61</v>
      </c>
      <c r="C33" s="89"/>
      <c r="D33" s="36" t="s">
        <v>19</v>
      </c>
      <c r="E33" s="4">
        <f t="shared" si="1"/>
        <v>0</v>
      </c>
      <c r="F33" s="4"/>
      <c r="G33" s="5"/>
      <c r="H33" s="5"/>
      <c r="I33" s="5"/>
      <c r="J33" s="4"/>
      <c r="K33" s="4"/>
      <c r="L33" s="4"/>
    </row>
    <row r="34" spans="1:12" ht="36.75" hidden="1" customHeight="1" x14ac:dyDescent="0.3">
      <c r="A34" s="88"/>
      <c r="B34" s="87"/>
      <c r="C34" s="89"/>
      <c r="D34" s="36" t="s">
        <v>13</v>
      </c>
      <c r="E34" s="4">
        <f t="shared" si="1"/>
        <v>0</v>
      </c>
      <c r="F34" s="4"/>
      <c r="G34" s="5"/>
      <c r="H34" s="5"/>
      <c r="I34" s="5"/>
      <c r="J34" s="4"/>
      <c r="K34" s="4"/>
      <c r="L34" s="4"/>
    </row>
    <row r="35" spans="1:12" ht="39.75" hidden="1" customHeight="1" x14ac:dyDescent="0.3">
      <c r="A35" s="88"/>
      <c r="B35" s="87" t="s">
        <v>25</v>
      </c>
      <c r="C35" s="89"/>
      <c r="D35" s="36" t="s">
        <v>19</v>
      </c>
      <c r="E35" s="4">
        <f t="shared" si="1"/>
        <v>0</v>
      </c>
      <c r="F35" s="4"/>
      <c r="G35" s="5"/>
      <c r="H35" s="5"/>
      <c r="I35" s="5"/>
      <c r="J35" s="4"/>
      <c r="K35" s="4"/>
      <c r="L35" s="4"/>
    </row>
    <row r="36" spans="1:12" ht="35.25" hidden="1" customHeight="1" x14ac:dyDescent="0.3">
      <c r="A36" s="88"/>
      <c r="B36" s="87"/>
      <c r="C36" s="89"/>
      <c r="D36" s="36" t="s">
        <v>13</v>
      </c>
      <c r="E36" s="4">
        <f t="shared" si="1"/>
        <v>0</v>
      </c>
      <c r="F36" s="4"/>
      <c r="G36" s="5"/>
      <c r="H36" s="5"/>
      <c r="I36" s="5"/>
      <c r="J36" s="4"/>
      <c r="K36" s="4"/>
      <c r="L36" s="4"/>
    </row>
    <row r="37" spans="1:12" ht="43.5" hidden="1" customHeight="1" x14ac:dyDescent="0.3">
      <c r="A37" s="88"/>
      <c r="B37" s="87" t="s">
        <v>26</v>
      </c>
      <c r="C37" s="89"/>
      <c r="D37" s="36" t="s">
        <v>19</v>
      </c>
      <c r="E37" s="4">
        <f t="shared" si="1"/>
        <v>0</v>
      </c>
      <c r="F37" s="4"/>
      <c r="G37" s="5"/>
      <c r="H37" s="5"/>
      <c r="I37" s="5"/>
      <c r="J37" s="4"/>
      <c r="K37" s="4"/>
      <c r="L37" s="4"/>
    </row>
    <row r="38" spans="1:12" ht="40.5" hidden="1" customHeight="1" x14ac:dyDescent="0.3">
      <c r="A38" s="88"/>
      <c r="B38" s="87"/>
      <c r="C38" s="89"/>
      <c r="D38" s="36" t="s">
        <v>13</v>
      </c>
      <c r="E38" s="4">
        <f t="shared" si="1"/>
        <v>0</v>
      </c>
      <c r="F38" s="4"/>
      <c r="G38" s="5"/>
      <c r="H38" s="5"/>
      <c r="I38" s="5"/>
      <c r="J38" s="4"/>
      <c r="K38" s="4"/>
      <c r="L38" s="4"/>
    </row>
    <row r="39" spans="1:12" ht="37.5" hidden="1" customHeight="1" x14ac:dyDescent="0.3">
      <c r="A39" s="88"/>
      <c r="B39" s="87" t="s">
        <v>27</v>
      </c>
      <c r="C39" s="89"/>
      <c r="D39" s="36" t="s">
        <v>19</v>
      </c>
      <c r="E39" s="4">
        <f t="shared" si="1"/>
        <v>0</v>
      </c>
      <c r="F39" s="4"/>
      <c r="G39" s="5"/>
      <c r="H39" s="29"/>
      <c r="I39" s="5"/>
      <c r="J39" s="4"/>
      <c r="K39" s="4"/>
      <c r="L39" s="4"/>
    </row>
    <row r="40" spans="1:12" ht="37.5" hidden="1" customHeight="1" x14ac:dyDescent="0.3">
      <c r="A40" s="88"/>
      <c r="B40" s="87"/>
      <c r="C40" s="89"/>
      <c r="D40" s="36" t="s">
        <v>13</v>
      </c>
      <c r="E40" s="4">
        <f t="shared" si="1"/>
        <v>0</v>
      </c>
      <c r="F40" s="4"/>
      <c r="G40" s="5"/>
      <c r="H40" s="5"/>
      <c r="I40" s="5"/>
      <c r="J40" s="4"/>
      <c r="K40" s="4"/>
      <c r="L40" s="4"/>
    </row>
    <row r="41" spans="1:12" ht="37.5" hidden="1" customHeight="1" x14ac:dyDescent="0.3">
      <c r="A41" s="88"/>
      <c r="B41" s="87" t="s">
        <v>28</v>
      </c>
      <c r="C41" s="89"/>
      <c r="D41" s="36" t="s">
        <v>19</v>
      </c>
      <c r="E41" s="4">
        <f t="shared" si="1"/>
        <v>0</v>
      </c>
      <c r="F41" s="4"/>
      <c r="G41" s="5"/>
      <c r="H41" s="5"/>
      <c r="I41" s="5"/>
      <c r="J41" s="4"/>
      <c r="K41" s="4"/>
      <c r="L41" s="4"/>
    </row>
    <row r="42" spans="1:12" ht="37.5" hidden="1" customHeight="1" x14ac:dyDescent="0.3">
      <c r="A42" s="88"/>
      <c r="B42" s="87"/>
      <c r="C42" s="89"/>
      <c r="D42" s="36" t="s">
        <v>13</v>
      </c>
      <c r="E42" s="4">
        <f t="shared" si="1"/>
        <v>0</v>
      </c>
      <c r="F42" s="4"/>
      <c r="G42" s="5"/>
      <c r="H42" s="5"/>
      <c r="I42" s="5"/>
      <c r="J42" s="4"/>
      <c r="K42" s="4"/>
      <c r="L42" s="4"/>
    </row>
    <row r="43" spans="1:12" ht="37.5" hidden="1" customHeight="1" x14ac:dyDescent="0.3">
      <c r="A43" s="88"/>
      <c r="B43" s="87" t="s">
        <v>29</v>
      </c>
      <c r="C43" s="89"/>
      <c r="D43" s="36" t="s">
        <v>19</v>
      </c>
      <c r="E43" s="4">
        <f t="shared" si="1"/>
        <v>0</v>
      </c>
      <c r="F43" s="4"/>
      <c r="G43" s="5"/>
      <c r="H43" s="5"/>
      <c r="I43" s="5"/>
      <c r="J43" s="4"/>
      <c r="K43" s="4"/>
      <c r="L43" s="4"/>
    </row>
    <row r="44" spans="1:12" ht="37.5" hidden="1" customHeight="1" x14ac:dyDescent="0.3">
      <c r="A44" s="88"/>
      <c r="B44" s="87"/>
      <c r="C44" s="89"/>
      <c r="D44" s="36" t="s">
        <v>13</v>
      </c>
      <c r="E44" s="4">
        <f t="shared" si="1"/>
        <v>0</v>
      </c>
      <c r="F44" s="4"/>
      <c r="G44" s="5"/>
      <c r="H44" s="5"/>
      <c r="I44" s="5"/>
      <c r="J44" s="4"/>
      <c r="K44" s="4"/>
      <c r="L44" s="4"/>
    </row>
    <row r="45" spans="1:12" ht="37.5" hidden="1" customHeight="1" x14ac:dyDescent="0.3">
      <c r="A45" s="88"/>
      <c r="B45" s="87" t="s">
        <v>30</v>
      </c>
      <c r="C45" s="89"/>
      <c r="D45" s="36" t="s">
        <v>19</v>
      </c>
      <c r="E45" s="4">
        <f t="shared" si="1"/>
        <v>0</v>
      </c>
      <c r="F45" s="4"/>
      <c r="G45" s="5"/>
      <c r="H45" s="5"/>
      <c r="I45" s="5"/>
      <c r="J45" s="4"/>
      <c r="K45" s="4"/>
      <c r="L45" s="4"/>
    </row>
    <row r="46" spans="1:12" ht="37.5" hidden="1" customHeight="1" x14ac:dyDescent="0.3">
      <c r="A46" s="88"/>
      <c r="B46" s="87"/>
      <c r="C46" s="89"/>
      <c r="D46" s="36" t="s">
        <v>13</v>
      </c>
      <c r="E46" s="4">
        <f t="shared" si="1"/>
        <v>0</v>
      </c>
      <c r="F46" s="4"/>
      <c r="G46" s="5"/>
      <c r="H46" s="5"/>
      <c r="I46" s="5"/>
      <c r="J46" s="4"/>
      <c r="K46" s="4"/>
      <c r="L46" s="4"/>
    </row>
    <row r="47" spans="1:12" ht="37.5" hidden="1" customHeight="1" x14ac:dyDescent="0.3">
      <c r="A47" s="88"/>
      <c r="B47" s="87" t="s">
        <v>31</v>
      </c>
      <c r="C47" s="89"/>
      <c r="D47" s="36" t="s">
        <v>19</v>
      </c>
      <c r="E47" s="4">
        <f t="shared" si="1"/>
        <v>0</v>
      </c>
      <c r="F47" s="4"/>
      <c r="G47" s="5"/>
      <c r="H47" s="5"/>
      <c r="I47" s="5"/>
      <c r="J47" s="4"/>
      <c r="K47" s="4"/>
      <c r="L47" s="4"/>
    </row>
    <row r="48" spans="1:12" ht="37.5" hidden="1" customHeight="1" x14ac:dyDescent="0.3">
      <c r="A48" s="88"/>
      <c r="B48" s="87"/>
      <c r="C48" s="89"/>
      <c r="D48" s="36" t="s">
        <v>13</v>
      </c>
      <c r="E48" s="4">
        <f t="shared" si="1"/>
        <v>0</v>
      </c>
      <c r="F48" s="4"/>
      <c r="G48" s="5"/>
      <c r="H48" s="5"/>
      <c r="I48" s="5"/>
      <c r="J48" s="4"/>
      <c r="K48" s="4"/>
      <c r="L48" s="4"/>
    </row>
    <row r="49" spans="1:12" ht="37.5" hidden="1" customHeight="1" x14ac:dyDescent="0.3">
      <c r="A49" s="88"/>
      <c r="B49" s="87" t="s">
        <v>32</v>
      </c>
      <c r="C49" s="89"/>
      <c r="D49" s="36" t="s">
        <v>19</v>
      </c>
      <c r="E49" s="4">
        <f t="shared" si="1"/>
        <v>0</v>
      </c>
      <c r="F49" s="4"/>
      <c r="G49" s="5"/>
      <c r="H49" s="5"/>
      <c r="I49" s="5"/>
      <c r="J49" s="4"/>
      <c r="K49" s="4"/>
      <c r="L49" s="4"/>
    </row>
    <row r="50" spans="1:12" ht="37.5" hidden="1" customHeight="1" x14ac:dyDescent="0.3">
      <c r="A50" s="88"/>
      <c r="B50" s="87"/>
      <c r="C50" s="89"/>
      <c r="D50" s="36" t="s">
        <v>13</v>
      </c>
      <c r="E50" s="4">
        <f t="shared" si="1"/>
        <v>0</v>
      </c>
      <c r="F50" s="4"/>
      <c r="G50" s="5"/>
      <c r="H50" s="5"/>
      <c r="I50" s="5"/>
      <c r="J50" s="4"/>
      <c r="K50" s="4"/>
      <c r="L50" s="4"/>
    </row>
    <row r="51" spans="1:12" ht="37.5" hidden="1" customHeight="1" x14ac:dyDescent="0.3">
      <c r="A51" s="88"/>
      <c r="B51" s="87" t="s">
        <v>33</v>
      </c>
      <c r="C51" s="89"/>
      <c r="D51" s="36" t="s">
        <v>19</v>
      </c>
      <c r="E51" s="4">
        <f t="shared" si="1"/>
        <v>0</v>
      </c>
      <c r="F51" s="4"/>
      <c r="G51" s="5"/>
      <c r="H51" s="5"/>
      <c r="I51" s="5"/>
      <c r="J51" s="4"/>
      <c r="K51" s="4"/>
      <c r="L51" s="4"/>
    </row>
    <row r="52" spans="1:12" ht="37.5" hidden="1" customHeight="1" x14ac:dyDescent="0.3">
      <c r="A52" s="88"/>
      <c r="B52" s="87"/>
      <c r="C52" s="89"/>
      <c r="D52" s="36" t="s">
        <v>13</v>
      </c>
      <c r="E52" s="4">
        <f t="shared" si="1"/>
        <v>0</v>
      </c>
      <c r="F52" s="4"/>
      <c r="G52" s="5"/>
      <c r="H52" s="5"/>
      <c r="I52" s="5"/>
      <c r="J52" s="4"/>
      <c r="K52" s="4"/>
      <c r="L52" s="4"/>
    </row>
    <row r="53" spans="1:12" ht="37.5" customHeight="1" x14ac:dyDescent="0.3">
      <c r="A53" s="88"/>
      <c r="B53" s="91" t="s">
        <v>34</v>
      </c>
      <c r="C53" s="89"/>
      <c r="D53" s="36" t="s">
        <v>19</v>
      </c>
      <c r="E53" s="4">
        <f t="shared" si="1"/>
        <v>19375.830000000002</v>
      </c>
      <c r="F53" s="4"/>
      <c r="G53" s="5"/>
      <c r="H53" s="5">
        <v>19375.830000000002</v>
      </c>
      <c r="I53" s="5"/>
      <c r="J53" s="4"/>
      <c r="K53" s="4"/>
      <c r="L53" s="4"/>
    </row>
    <row r="54" spans="1:12" ht="37.5" customHeight="1" x14ac:dyDescent="0.3">
      <c r="A54" s="88"/>
      <c r="B54" s="92"/>
      <c r="C54" s="89"/>
      <c r="D54" s="36" t="s">
        <v>13</v>
      </c>
      <c r="E54" s="4">
        <f t="shared" si="1"/>
        <v>3943.25</v>
      </c>
      <c r="F54" s="4"/>
      <c r="G54" s="5"/>
      <c r="H54" s="5">
        <f>1140.65+2802.6</f>
        <v>3943.25</v>
      </c>
      <c r="I54" s="5"/>
      <c r="J54" s="4"/>
      <c r="K54" s="4"/>
      <c r="L54" s="4"/>
    </row>
    <row r="55" spans="1:12" ht="37.5" customHeight="1" x14ac:dyDescent="0.3">
      <c r="A55" s="88"/>
      <c r="B55" s="87" t="s">
        <v>97</v>
      </c>
      <c r="C55" s="89"/>
      <c r="D55" s="36" t="s">
        <v>19</v>
      </c>
      <c r="E55" s="4">
        <f t="shared" si="1"/>
        <v>40949.769999999997</v>
      </c>
      <c r="F55" s="4"/>
      <c r="G55" s="5"/>
      <c r="H55" s="5">
        <v>40949.769999999997</v>
      </c>
      <c r="I55" s="5"/>
      <c r="J55" s="4"/>
      <c r="K55" s="4"/>
      <c r="L55" s="4"/>
    </row>
    <row r="56" spans="1:12" ht="37.5" customHeight="1" x14ac:dyDescent="0.3">
      <c r="A56" s="88"/>
      <c r="B56" s="87"/>
      <c r="C56" s="89"/>
      <c r="D56" s="36" t="s">
        <v>13</v>
      </c>
      <c r="E56" s="4">
        <f t="shared" si="1"/>
        <v>2155.25</v>
      </c>
      <c r="F56" s="4"/>
      <c r="G56" s="5"/>
      <c r="H56" s="5">
        <v>2155.25</v>
      </c>
      <c r="I56" s="5"/>
      <c r="J56" s="4"/>
      <c r="K56" s="4"/>
      <c r="L56" s="4"/>
    </row>
    <row r="57" spans="1:12" ht="37.5" hidden="1" customHeight="1" x14ac:dyDescent="0.3">
      <c r="A57" s="88"/>
      <c r="B57" s="87" t="s">
        <v>89</v>
      </c>
      <c r="C57" s="89"/>
      <c r="D57" s="36" t="s">
        <v>19</v>
      </c>
      <c r="E57" s="4">
        <f t="shared" si="1"/>
        <v>0</v>
      </c>
      <c r="F57" s="4"/>
      <c r="G57" s="5"/>
      <c r="H57" s="5"/>
      <c r="I57" s="5"/>
      <c r="J57" s="4"/>
      <c r="K57" s="4"/>
      <c r="L57" s="4"/>
    </row>
    <row r="58" spans="1:12" ht="37.5" hidden="1" customHeight="1" x14ac:dyDescent="0.3">
      <c r="A58" s="88"/>
      <c r="B58" s="87"/>
      <c r="C58" s="89"/>
      <c r="D58" s="36" t="s">
        <v>13</v>
      </c>
      <c r="E58" s="4">
        <f t="shared" si="1"/>
        <v>0</v>
      </c>
      <c r="F58" s="4"/>
      <c r="G58" s="5"/>
      <c r="H58" s="5"/>
      <c r="I58" s="5"/>
      <c r="J58" s="4"/>
      <c r="K58" s="4"/>
      <c r="L58" s="4"/>
    </row>
    <row r="59" spans="1:12" ht="53.25" hidden="1" customHeight="1" x14ac:dyDescent="0.3">
      <c r="A59" s="35" t="s">
        <v>52</v>
      </c>
      <c r="B59" s="34" t="s">
        <v>99</v>
      </c>
      <c r="C59" s="32" t="s">
        <v>57</v>
      </c>
      <c r="D59" s="36" t="s">
        <v>13</v>
      </c>
      <c r="E59" s="4">
        <f t="shared" si="1"/>
        <v>0</v>
      </c>
      <c r="F59" s="4"/>
      <c r="G59" s="5"/>
      <c r="H59" s="5"/>
      <c r="I59" s="5"/>
      <c r="J59" s="4"/>
      <c r="K59" s="4"/>
      <c r="L59" s="4"/>
    </row>
    <row r="60" spans="1:12" ht="71.25" hidden="1" customHeight="1" x14ac:dyDescent="0.3">
      <c r="A60" s="35" t="s">
        <v>63</v>
      </c>
      <c r="B60" s="34" t="s">
        <v>70</v>
      </c>
      <c r="C60" s="32" t="s">
        <v>64</v>
      </c>
      <c r="D60" s="36" t="s">
        <v>13</v>
      </c>
      <c r="E60" s="4">
        <f t="shared" si="1"/>
        <v>0</v>
      </c>
      <c r="F60" s="5"/>
      <c r="G60" s="5"/>
      <c r="H60" s="5"/>
      <c r="I60" s="5"/>
      <c r="J60" s="4"/>
      <c r="K60" s="4"/>
      <c r="L60" s="4"/>
    </row>
    <row r="61" spans="1:12" ht="82.2" customHeight="1" x14ac:dyDescent="0.3">
      <c r="A61" s="35" t="s">
        <v>52</v>
      </c>
      <c r="B61" s="34" t="s">
        <v>68</v>
      </c>
      <c r="C61" s="32" t="s">
        <v>108</v>
      </c>
      <c r="D61" s="36" t="s">
        <v>13</v>
      </c>
      <c r="E61" s="4">
        <f t="shared" si="1"/>
        <v>260.39999999999998</v>
      </c>
      <c r="F61" s="5"/>
      <c r="G61" s="5"/>
      <c r="H61" s="5">
        <v>260.39999999999998</v>
      </c>
      <c r="I61" s="5"/>
      <c r="J61" s="4"/>
      <c r="K61" s="4"/>
      <c r="L61" s="4"/>
    </row>
    <row r="62" spans="1:12" ht="34.950000000000003" hidden="1" customHeight="1" x14ac:dyDescent="0.3">
      <c r="A62" s="88" t="s">
        <v>67</v>
      </c>
      <c r="B62" s="86" t="s">
        <v>100</v>
      </c>
      <c r="C62" s="84" t="s">
        <v>64</v>
      </c>
      <c r="D62" s="36" t="s">
        <v>5</v>
      </c>
      <c r="E62" s="4">
        <f t="shared" si="1"/>
        <v>0</v>
      </c>
      <c r="F62" s="5"/>
      <c r="G62" s="5"/>
      <c r="H62" s="5"/>
      <c r="I62" s="5"/>
      <c r="J62" s="4"/>
      <c r="K62" s="4"/>
      <c r="L62" s="4"/>
    </row>
    <row r="63" spans="1:12" ht="29.4" hidden="1" customHeight="1" x14ac:dyDescent="0.3">
      <c r="A63" s="88"/>
      <c r="B63" s="86"/>
      <c r="C63" s="84"/>
      <c r="D63" s="36" t="s">
        <v>13</v>
      </c>
      <c r="E63" s="4">
        <f t="shared" si="1"/>
        <v>0</v>
      </c>
      <c r="F63" s="5"/>
      <c r="G63" s="5"/>
      <c r="H63" s="5"/>
      <c r="I63" s="5"/>
      <c r="J63" s="4"/>
      <c r="K63" s="4"/>
      <c r="L63" s="4"/>
    </row>
    <row r="64" spans="1:12" ht="30" hidden="1" customHeight="1" x14ac:dyDescent="0.3">
      <c r="A64" s="88"/>
      <c r="B64" s="86"/>
      <c r="C64" s="84"/>
      <c r="D64" s="36" t="s">
        <v>65</v>
      </c>
      <c r="E64" s="4">
        <f t="shared" si="1"/>
        <v>0</v>
      </c>
      <c r="F64" s="5"/>
      <c r="G64" s="5"/>
      <c r="H64" s="5"/>
      <c r="I64" s="5"/>
      <c r="J64" s="4"/>
      <c r="K64" s="4"/>
      <c r="L64" s="4"/>
    </row>
    <row r="65" spans="1:12" ht="94.5" customHeight="1" x14ac:dyDescent="0.3">
      <c r="A65" s="35" t="s">
        <v>63</v>
      </c>
      <c r="B65" s="34" t="s">
        <v>128</v>
      </c>
      <c r="C65" s="32" t="s">
        <v>108</v>
      </c>
      <c r="D65" s="36" t="s">
        <v>13</v>
      </c>
      <c r="E65" s="4">
        <f t="shared" si="1"/>
        <v>3922.5</v>
      </c>
      <c r="F65" s="5"/>
      <c r="G65" s="5"/>
      <c r="H65" s="5">
        <f>6279-2356.5</f>
        <v>3922.5</v>
      </c>
      <c r="I65" s="5"/>
      <c r="J65" s="4"/>
      <c r="K65" s="4"/>
      <c r="L65" s="4"/>
    </row>
    <row r="66" spans="1:12" ht="61.5" hidden="1" customHeight="1" x14ac:dyDescent="0.3">
      <c r="A66" s="35" t="s">
        <v>72</v>
      </c>
      <c r="B66" s="34" t="s">
        <v>101</v>
      </c>
      <c r="C66" s="32" t="s">
        <v>64</v>
      </c>
      <c r="D66" s="36" t="s">
        <v>13</v>
      </c>
      <c r="E66" s="4">
        <f t="shared" si="1"/>
        <v>0</v>
      </c>
      <c r="F66" s="5"/>
      <c r="G66" s="5"/>
      <c r="H66" s="5"/>
      <c r="I66" s="5"/>
      <c r="J66" s="4"/>
      <c r="K66" s="4"/>
      <c r="L66" s="4"/>
    </row>
    <row r="67" spans="1:12" ht="33.6" hidden="1" customHeight="1" x14ac:dyDescent="0.3">
      <c r="A67" s="88" t="s">
        <v>90</v>
      </c>
      <c r="B67" s="86" t="s">
        <v>102</v>
      </c>
      <c r="C67" s="84" t="s">
        <v>64</v>
      </c>
      <c r="D67" s="36" t="s">
        <v>5</v>
      </c>
      <c r="E67" s="4">
        <f t="shared" si="1"/>
        <v>0</v>
      </c>
      <c r="F67" s="5"/>
      <c r="G67" s="5"/>
      <c r="H67" s="5">
        <f t="shared" ref="H67:J67" si="11">H68+H69</f>
        <v>0</v>
      </c>
      <c r="I67" s="5">
        <f t="shared" si="11"/>
        <v>0</v>
      </c>
      <c r="J67" s="5">
        <f t="shared" si="11"/>
        <v>0</v>
      </c>
      <c r="K67" s="5">
        <f t="shared" ref="K67:L67" si="12">K68+K69</f>
        <v>0</v>
      </c>
      <c r="L67" s="5">
        <f t="shared" si="12"/>
        <v>0</v>
      </c>
    </row>
    <row r="68" spans="1:12" ht="27.6" hidden="1" customHeight="1" x14ac:dyDescent="0.3">
      <c r="A68" s="88"/>
      <c r="B68" s="86"/>
      <c r="C68" s="84"/>
      <c r="D68" s="36" t="s">
        <v>13</v>
      </c>
      <c r="E68" s="4">
        <f t="shared" si="1"/>
        <v>0</v>
      </c>
      <c r="F68" s="5"/>
      <c r="G68" s="5"/>
      <c r="H68" s="5"/>
      <c r="I68" s="5"/>
      <c r="J68" s="4"/>
      <c r="K68" s="4"/>
      <c r="L68" s="4"/>
    </row>
    <row r="69" spans="1:12" ht="34.200000000000003" hidden="1" customHeight="1" x14ac:dyDescent="0.3">
      <c r="A69" s="88"/>
      <c r="B69" s="86"/>
      <c r="C69" s="84"/>
      <c r="D69" s="36" t="s">
        <v>65</v>
      </c>
      <c r="E69" s="4">
        <f t="shared" si="1"/>
        <v>0</v>
      </c>
      <c r="F69" s="5"/>
      <c r="G69" s="5"/>
      <c r="H69" s="5"/>
      <c r="I69" s="5"/>
      <c r="J69" s="4"/>
      <c r="K69" s="4"/>
      <c r="L69" s="4"/>
    </row>
    <row r="70" spans="1:12" ht="61.5" hidden="1" customHeight="1" x14ac:dyDescent="0.3">
      <c r="A70" s="35" t="s">
        <v>91</v>
      </c>
      <c r="B70" s="34" t="s">
        <v>103</v>
      </c>
      <c r="C70" s="32" t="s">
        <v>64</v>
      </c>
      <c r="D70" s="36" t="s">
        <v>65</v>
      </c>
      <c r="E70" s="4">
        <f t="shared" si="1"/>
        <v>0</v>
      </c>
      <c r="F70" s="5"/>
      <c r="G70" s="5"/>
      <c r="H70" s="5"/>
      <c r="I70" s="5"/>
      <c r="J70" s="4"/>
      <c r="K70" s="4"/>
      <c r="L70" s="4"/>
    </row>
    <row r="71" spans="1:12" ht="72" hidden="1" customHeight="1" x14ac:dyDescent="0.3">
      <c r="A71" s="35" t="s">
        <v>92</v>
      </c>
      <c r="B71" s="34" t="s">
        <v>104</v>
      </c>
      <c r="C71" s="32" t="s">
        <v>64</v>
      </c>
      <c r="D71" s="36" t="s">
        <v>13</v>
      </c>
      <c r="E71" s="4">
        <f t="shared" si="1"/>
        <v>0</v>
      </c>
      <c r="F71" s="5"/>
      <c r="G71" s="5"/>
      <c r="H71" s="5"/>
      <c r="I71" s="5"/>
      <c r="J71" s="4"/>
      <c r="K71" s="4"/>
      <c r="L71" s="4"/>
    </row>
    <row r="72" spans="1:12" ht="84" hidden="1" customHeight="1" x14ac:dyDescent="0.3">
      <c r="A72" s="35" t="s">
        <v>93</v>
      </c>
      <c r="B72" s="34" t="s">
        <v>105</v>
      </c>
      <c r="C72" s="32" t="s">
        <v>64</v>
      </c>
      <c r="D72" s="36" t="s">
        <v>13</v>
      </c>
      <c r="E72" s="4">
        <f t="shared" si="1"/>
        <v>0</v>
      </c>
      <c r="F72" s="5"/>
      <c r="G72" s="5"/>
      <c r="H72" s="5"/>
      <c r="I72" s="5"/>
      <c r="J72" s="4"/>
      <c r="K72" s="4"/>
      <c r="L72" s="4"/>
    </row>
    <row r="73" spans="1:12" ht="115.5" hidden="1" customHeight="1" x14ac:dyDescent="0.3">
      <c r="A73" s="35" t="s">
        <v>94</v>
      </c>
      <c r="B73" s="34" t="s">
        <v>106</v>
      </c>
      <c r="C73" s="32" t="s">
        <v>64</v>
      </c>
      <c r="D73" s="36" t="s">
        <v>13</v>
      </c>
      <c r="E73" s="4">
        <f t="shared" si="1"/>
        <v>0</v>
      </c>
      <c r="F73" s="5"/>
      <c r="G73" s="5"/>
      <c r="H73" s="5"/>
      <c r="I73" s="5"/>
      <c r="J73" s="4"/>
      <c r="K73" s="4"/>
      <c r="L73" s="4"/>
    </row>
    <row r="74" spans="1:12" ht="78" customHeight="1" x14ac:dyDescent="0.3">
      <c r="A74" s="35" t="s">
        <v>66</v>
      </c>
      <c r="B74" s="34" t="s">
        <v>127</v>
      </c>
      <c r="C74" s="32" t="s">
        <v>108</v>
      </c>
      <c r="D74" s="36" t="s">
        <v>13</v>
      </c>
      <c r="E74" s="4">
        <f t="shared" si="1"/>
        <v>6578.7000000000007</v>
      </c>
      <c r="F74" s="5"/>
      <c r="G74" s="5"/>
      <c r="H74" s="5">
        <f>2312-446.1</f>
        <v>1865.9</v>
      </c>
      <c r="I74" s="5">
        <v>2616.6999999999998</v>
      </c>
      <c r="J74" s="4">
        <v>2096.1</v>
      </c>
      <c r="K74" s="4"/>
      <c r="L74" s="4"/>
    </row>
    <row r="75" spans="1:12" ht="66.599999999999994" customHeight="1" x14ac:dyDescent="0.3">
      <c r="A75" s="35" t="s">
        <v>67</v>
      </c>
      <c r="B75" s="34" t="s">
        <v>98</v>
      </c>
      <c r="C75" s="32" t="s">
        <v>108</v>
      </c>
      <c r="D75" s="36" t="s">
        <v>13</v>
      </c>
      <c r="E75" s="4">
        <f t="shared" si="1"/>
        <v>159.9</v>
      </c>
      <c r="F75" s="5"/>
      <c r="G75" s="5"/>
      <c r="H75" s="5">
        <v>159.9</v>
      </c>
      <c r="I75" s="5"/>
      <c r="J75" s="4"/>
      <c r="K75" s="4"/>
      <c r="L75" s="4"/>
    </row>
    <row r="76" spans="1:12" ht="32.4" customHeight="1" x14ac:dyDescent="0.3">
      <c r="A76" s="88" t="s">
        <v>71</v>
      </c>
      <c r="B76" s="86" t="s">
        <v>131</v>
      </c>
      <c r="C76" s="84" t="s">
        <v>108</v>
      </c>
      <c r="D76" s="36" t="s">
        <v>5</v>
      </c>
      <c r="E76" s="4">
        <f t="shared" ref="E76:E109" si="13">H76+I76+J76+K76+L76</f>
        <v>122093.6</v>
      </c>
      <c r="F76" s="5"/>
      <c r="G76" s="5"/>
      <c r="H76" s="5">
        <f t="shared" ref="H76:J76" si="14">H77+H78</f>
        <v>0</v>
      </c>
      <c r="I76" s="5">
        <f t="shared" si="14"/>
        <v>61046.8</v>
      </c>
      <c r="J76" s="5">
        <f t="shared" si="14"/>
        <v>61046.8</v>
      </c>
      <c r="K76" s="5">
        <f t="shared" ref="K76:L76" si="15">K77+K78</f>
        <v>0</v>
      </c>
      <c r="L76" s="5">
        <f t="shared" si="15"/>
        <v>0</v>
      </c>
    </row>
    <row r="77" spans="1:12" ht="30" customHeight="1" x14ac:dyDescent="0.3">
      <c r="A77" s="88"/>
      <c r="B77" s="86"/>
      <c r="C77" s="84"/>
      <c r="D77" s="36" t="s">
        <v>19</v>
      </c>
      <c r="E77" s="4">
        <f t="shared" si="13"/>
        <v>115988.8</v>
      </c>
      <c r="F77" s="5"/>
      <c r="G77" s="5"/>
      <c r="H77" s="5"/>
      <c r="I77" s="5">
        <v>57994.400000000001</v>
      </c>
      <c r="J77" s="4">
        <v>57994.400000000001</v>
      </c>
      <c r="K77" s="4"/>
      <c r="L77" s="4"/>
    </row>
    <row r="78" spans="1:12" ht="31.2" customHeight="1" x14ac:dyDescent="0.3">
      <c r="A78" s="88"/>
      <c r="B78" s="86"/>
      <c r="C78" s="84"/>
      <c r="D78" s="36" t="s">
        <v>13</v>
      </c>
      <c r="E78" s="4">
        <f t="shared" si="13"/>
        <v>6104.8</v>
      </c>
      <c r="F78" s="5"/>
      <c r="G78" s="5"/>
      <c r="H78" s="5"/>
      <c r="I78" s="5">
        <v>3052.4</v>
      </c>
      <c r="J78" s="4">
        <v>3052.4</v>
      </c>
      <c r="K78" s="4"/>
      <c r="L78" s="4"/>
    </row>
    <row r="79" spans="1:12" ht="67.2" customHeight="1" x14ac:dyDescent="0.3">
      <c r="A79" s="41" t="s">
        <v>72</v>
      </c>
      <c r="B79" s="42" t="s">
        <v>130</v>
      </c>
      <c r="C79" s="43" t="s">
        <v>108</v>
      </c>
      <c r="D79" s="44" t="s">
        <v>121</v>
      </c>
      <c r="E79" s="4">
        <f t="shared" si="13"/>
        <v>30000</v>
      </c>
      <c r="F79" s="5"/>
      <c r="G79" s="5"/>
      <c r="H79" s="5">
        <v>30000</v>
      </c>
      <c r="I79" s="5"/>
      <c r="J79" s="4"/>
      <c r="K79" s="4"/>
      <c r="L79" s="4"/>
    </row>
    <row r="80" spans="1:12" ht="30.6" customHeight="1" x14ac:dyDescent="0.3">
      <c r="A80" s="99" t="s">
        <v>36</v>
      </c>
      <c r="B80" s="102" t="s">
        <v>133</v>
      </c>
      <c r="C80" s="105"/>
      <c r="D80" s="44" t="s">
        <v>5</v>
      </c>
      <c r="E80" s="4">
        <f t="shared" si="13"/>
        <v>570099.1</v>
      </c>
      <c r="F80" s="5"/>
      <c r="G80" s="5"/>
      <c r="H80" s="5">
        <f>H81+H82</f>
        <v>131998.70000000001</v>
      </c>
      <c r="I80" s="5">
        <f t="shared" ref="I80:L80" si="16">I81+I82</f>
        <v>110130.9</v>
      </c>
      <c r="J80" s="5">
        <f t="shared" si="16"/>
        <v>109649.8</v>
      </c>
      <c r="K80" s="5">
        <f t="shared" si="16"/>
        <v>109649.8</v>
      </c>
      <c r="L80" s="5">
        <f t="shared" si="16"/>
        <v>108669.90000000001</v>
      </c>
    </row>
    <row r="81" spans="1:12" ht="28.2" customHeight="1" x14ac:dyDescent="0.3">
      <c r="A81" s="100"/>
      <c r="B81" s="103"/>
      <c r="C81" s="106"/>
      <c r="D81" s="36" t="s">
        <v>13</v>
      </c>
      <c r="E81" s="4">
        <f t="shared" si="13"/>
        <v>560099.1</v>
      </c>
      <c r="F81" s="5">
        <f>F83+F86+F87+F88+F90+F89+F91</f>
        <v>0</v>
      </c>
      <c r="G81" s="5">
        <f t="shared" ref="G81:J81" si="17">G83+G86+G87+G88+G90+G89+G91</f>
        <v>0</v>
      </c>
      <c r="H81" s="5">
        <f t="shared" si="17"/>
        <v>121998.7</v>
      </c>
      <c r="I81" s="5">
        <f t="shared" si="17"/>
        <v>110130.9</v>
      </c>
      <c r="J81" s="5">
        <f t="shared" si="17"/>
        <v>109649.8</v>
      </c>
      <c r="K81" s="5">
        <f t="shared" ref="K81:L81" si="18">K83+K86+K87+K88+K90+K89+K91</f>
        <v>109649.8</v>
      </c>
      <c r="L81" s="5">
        <f t="shared" si="18"/>
        <v>108669.90000000001</v>
      </c>
    </row>
    <row r="82" spans="1:12" ht="24.6" customHeight="1" x14ac:dyDescent="0.3">
      <c r="A82" s="101"/>
      <c r="B82" s="104"/>
      <c r="C82" s="106"/>
      <c r="D82" s="44" t="s">
        <v>121</v>
      </c>
      <c r="E82" s="4">
        <f t="shared" si="13"/>
        <v>10000</v>
      </c>
      <c r="F82" s="5"/>
      <c r="G82" s="5"/>
      <c r="H82" s="5">
        <f>H92</f>
        <v>10000</v>
      </c>
      <c r="I82" s="5">
        <f t="shared" ref="I82:L82" si="19">I92</f>
        <v>0</v>
      </c>
      <c r="J82" s="5">
        <f t="shared" si="19"/>
        <v>0</v>
      </c>
      <c r="K82" s="5">
        <f t="shared" si="19"/>
        <v>0</v>
      </c>
      <c r="L82" s="5">
        <f t="shared" si="19"/>
        <v>0</v>
      </c>
    </row>
    <row r="83" spans="1:12" ht="97.95" customHeight="1" x14ac:dyDescent="0.3">
      <c r="A83" s="33" t="s">
        <v>37</v>
      </c>
      <c r="B83" s="34" t="s">
        <v>134</v>
      </c>
      <c r="D83" s="34" t="s">
        <v>13</v>
      </c>
      <c r="E83" s="4">
        <f t="shared" si="13"/>
        <v>522678.6</v>
      </c>
      <c r="F83" s="4"/>
      <c r="G83" s="4"/>
      <c r="H83" s="4">
        <f>H84+H85</f>
        <v>104538.1</v>
      </c>
      <c r="I83" s="4">
        <f t="shared" ref="I83:L83" si="20">I84+I85</f>
        <v>105158.39999999999</v>
      </c>
      <c r="J83" s="4">
        <f t="shared" si="20"/>
        <v>104654</v>
      </c>
      <c r="K83" s="4">
        <f t="shared" si="20"/>
        <v>104654</v>
      </c>
      <c r="L83" s="4">
        <f t="shared" si="20"/>
        <v>103674.1</v>
      </c>
    </row>
    <row r="84" spans="1:12" ht="63" customHeight="1" x14ac:dyDescent="0.3">
      <c r="A84" s="45" t="s">
        <v>116</v>
      </c>
      <c r="B84" s="42" t="s">
        <v>118</v>
      </c>
      <c r="C84" s="32" t="s">
        <v>112</v>
      </c>
      <c r="D84" s="42" t="s">
        <v>13</v>
      </c>
      <c r="E84" s="4">
        <f t="shared" si="13"/>
        <v>513641.60000000003</v>
      </c>
      <c r="F84" s="4"/>
      <c r="G84" s="4"/>
      <c r="H84" s="4">
        <f>104538.1-2179.7</f>
        <v>102358.40000000001</v>
      </c>
      <c r="I84" s="4">
        <f>105158.4-1959.3</f>
        <v>103199.09999999999</v>
      </c>
      <c r="J84" s="4">
        <f>104654-1959.3</f>
        <v>102694.7</v>
      </c>
      <c r="K84" s="4">
        <f>104654-1959.3</f>
        <v>102694.7</v>
      </c>
      <c r="L84" s="4">
        <f>103674.1-979.4</f>
        <v>102694.70000000001</v>
      </c>
    </row>
    <row r="85" spans="1:12" ht="96" customHeight="1" x14ac:dyDescent="0.3">
      <c r="A85" s="45" t="s">
        <v>117</v>
      </c>
      <c r="B85" s="42" t="s">
        <v>119</v>
      </c>
      <c r="C85" s="43" t="s">
        <v>120</v>
      </c>
      <c r="D85" s="42" t="s">
        <v>13</v>
      </c>
      <c r="E85" s="4">
        <f t="shared" si="13"/>
        <v>9037</v>
      </c>
      <c r="F85" s="4"/>
      <c r="G85" s="4"/>
      <c r="H85" s="4">
        <v>2179.6999999999998</v>
      </c>
      <c r="I85" s="4">
        <v>1959.3</v>
      </c>
      <c r="J85" s="4">
        <v>1959.3</v>
      </c>
      <c r="K85" s="4">
        <v>1959.3</v>
      </c>
      <c r="L85" s="4">
        <v>979.4</v>
      </c>
    </row>
    <row r="86" spans="1:12" ht="71.400000000000006" customHeight="1" x14ac:dyDescent="0.3">
      <c r="A86" s="33" t="s">
        <v>39</v>
      </c>
      <c r="B86" s="34" t="s">
        <v>56</v>
      </c>
      <c r="C86" s="32" t="s">
        <v>123</v>
      </c>
      <c r="D86" s="34" t="s">
        <v>13</v>
      </c>
      <c r="E86" s="4">
        <f t="shared" si="13"/>
        <v>21709.300000000003</v>
      </c>
      <c r="F86" s="4"/>
      <c r="G86" s="4"/>
      <c r="H86" s="4">
        <v>4320.5</v>
      </c>
      <c r="I86" s="4">
        <v>4347.2</v>
      </c>
      <c r="J86" s="4">
        <v>4347.2</v>
      </c>
      <c r="K86" s="4">
        <v>4347.2</v>
      </c>
      <c r="L86" s="4">
        <v>4347.2</v>
      </c>
    </row>
    <row r="87" spans="1:12" ht="80.400000000000006" customHeight="1" x14ac:dyDescent="0.3">
      <c r="A87" s="33" t="s">
        <v>41</v>
      </c>
      <c r="B87" s="34" t="s">
        <v>77</v>
      </c>
      <c r="C87" s="32" t="s">
        <v>123</v>
      </c>
      <c r="D87" s="34" t="s">
        <v>13</v>
      </c>
      <c r="E87" s="4">
        <f t="shared" si="13"/>
        <v>3142.9999999999995</v>
      </c>
      <c r="F87" s="4"/>
      <c r="G87" s="4"/>
      <c r="H87" s="4">
        <v>571.9</v>
      </c>
      <c r="I87" s="4">
        <v>625.29999999999995</v>
      </c>
      <c r="J87" s="4">
        <v>648.6</v>
      </c>
      <c r="K87" s="4">
        <v>648.6</v>
      </c>
      <c r="L87" s="4">
        <v>648.6</v>
      </c>
    </row>
    <row r="88" spans="1:12" ht="72.599999999999994" customHeight="1" x14ac:dyDescent="0.3">
      <c r="A88" s="33" t="s">
        <v>44</v>
      </c>
      <c r="B88" s="34" t="s">
        <v>78</v>
      </c>
      <c r="C88" s="32" t="s">
        <v>123</v>
      </c>
      <c r="D88" s="34" t="s">
        <v>13</v>
      </c>
      <c r="E88" s="4">
        <f t="shared" si="13"/>
        <v>7389.2</v>
      </c>
      <c r="F88" s="4"/>
      <c r="G88" s="4"/>
      <c r="H88" s="4">
        <f>2982.5+4406.7</f>
        <v>7389.2</v>
      </c>
      <c r="I88" s="4"/>
      <c r="J88" s="4"/>
      <c r="K88" s="4"/>
      <c r="L88" s="4"/>
    </row>
    <row r="89" spans="1:12" ht="16.2" hidden="1" customHeight="1" x14ac:dyDescent="0.3">
      <c r="A89" s="33" t="s">
        <v>107</v>
      </c>
      <c r="B89" s="34" t="s">
        <v>88</v>
      </c>
      <c r="C89" s="32" t="s">
        <v>40</v>
      </c>
      <c r="D89" s="34" t="s">
        <v>13</v>
      </c>
      <c r="E89" s="4">
        <f t="shared" si="13"/>
        <v>0</v>
      </c>
      <c r="F89" s="4"/>
      <c r="G89" s="4"/>
      <c r="H89" s="4"/>
      <c r="I89" s="4"/>
      <c r="J89" s="4"/>
      <c r="K89" s="4"/>
      <c r="L89" s="4"/>
    </row>
    <row r="90" spans="1:12" ht="76.2" customHeight="1" x14ac:dyDescent="0.3">
      <c r="A90" s="33" t="s">
        <v>87</v>
      </c>
      <c r="B90" s="38" t="s">
        <v>135</v>
      </c>
      <c r="C90" s="32" t="s">
        <v>123</v>
      </c>
      <c r="D90" s="34" t="s">
        <v>13</v>
      </c>
      <c r="E90" s="4">
        <f t="shared" si="13"/>
        <v>4875</v>
      </c>
      <c r="F90" s="4"/>
      <c r="G90" s="4"/>
      <c r="H90" s="4">
        <v>4875</v>
      </c>
      <c r="I90" s="4"/>
      <c r="J90" s="4"/>
      <c r="K90" s="4"/>
      <c r="L90" s="4"/>
    </row>
    <row r="91" spans="1:12" ht="82.2" customHeight="1" x14ac:dyDescent="0.3">
      <c r="A91" s="33" t="s">
        <v>95</v>
      </c>
      <c r="B91" s="38" t="s">
        <v>136</v>
      </c>
      <c r="C91" s="32" t="s">
        <v>123</v>
      </c>
      <c r="D91" s="34" t="s">
        <v>13</v>
      </c>
      <c r="E91" s="4">
        <f t="shared" si="13"/>
        <v>304</v>
      </c>
      <c r="F91" s="4"/>
      <c r="G91" s="4"/>
      <c r="H91" s="4">
        <v>304</v>
      </c>
      <c r="I91" s="4"/>
      <c r="J91" s="4"/>
      <c r="K91" s="4"/>
      <c r="L91" s="4"/>
    </row>
    <row r="92" spans="1:12" ht="82.2" customHeight="1" x14ac:dyDescent="0.3">
      <c r="A92" s="45" t="s">
        <v>124</v>
      </c>
      <c r="B92" s="42" t="s">
        <v>137</v>
      </c>
      <c r="C92" s="43" t="s">
        <v>125</v>
      </c>
      <c r="D92" s="44" t="s">
        <v>121</v>
      </c>
      <c r="E92" s="4">
        <f t="shared" ref="E92" si="21">H92+I92+J92+K92+L92</f>
        <v>10000</v>
      </c>
      <c r="F92" s="4"/>
      <c r="G92" s="4"/>
      <c r="H92" s="4">
        <v>10000</v>
      </c>
      <c r="I92" s="4"/>
      <c r="J92" s="4"/>
      <c r="K92" s="4"/>
      <c r="L92" s="4"/>
    </row>
    <row r="93" spans="1:12" ht="24.75" customHeight="1" x14ac:dyDescent="0.3">
      <c r="A93" s="88"/>
      <c r="B93" s="88" t="s">
        <v>42</v>
      </c>
      <c r="C93" s="93"/>
      <c r="D93" s="36" t="s">
        <v>5</v>
      </c>
      <c r="E93" s="4">
        <f t="shared" si="13"/>
        <v>799538.30000000016</v>
      </c>
      <c r="F93" s="5">
        <f>F94+F95+F96</f>
        <v>0</v>
      </c>
      <c r="G93" s="5">
        <f t="shared" ref="G93:I93" si="22">G94+G95+G96</f>
        <v>0</v>
      </c>
      <c r="H93" s="5">
        <f t="shared" si="22"/>
        <v>234631.5</v>
      </c>
      <c r="I93" s="5">
        <f t="shared" si="22"/>
        <v>173794.4</v>
      </c>
      <c r="J93" s="5">
        <f t="shared" ref="J93:L93" si="23">J94+J95+J96</f>
        <v>172792.7</v>
      </c>
      <c r="K93" s="5">
        <f t="shared" si="23"/>
        <v>109649.8</v>
      </c>
      <c r="L93" s="5">
        <f t="shared" si="23"/>
        <v>108669.90000000001</v>
      </c>
    </row>
    <row r="94" spans="1:12" ht="22.5" customHeight="1" x14ac:dyDescent="0.3">
      <c r="A94" s="88"/>
      <c r="B94" s="88"/>
      <c r="C94" s="93"/>
      <c r="D94" s="36" t="s">
        <v>13</v>
      </c>
      <c r="E94" s="4">
        <f t="shared" si="13"/>
        <v>583223.9</v>
      </c>
      <c r="F94" s="5">
        <f>F81+F13</f>
        <v>0</v>
      </c>
      <c r="G94" s="5">
        <f>G81+G13</f>
        <v>0</v>
      </c>
      <c r="H94" s="5">
        <f>H81+H13</f>
        <v>134305.9</v>
      </c>
      <c r="I94" s="5">
        <f>I81+I13</f>
        <v>115800</v>
      </c>
      <c r="J94" s="5">
        <f>J81+J13</f>
        <v>114798.3</v>
      </c>
      <c r="K94" s="5">
        <f t="shared" ref="K94:L94" si="24">K81+K13</f>
        <v>109649.8</v>
      </c>
      <c r="L94" s="5">
        <f t="shared" si="24"/>
        <v>108669.90000000001</v>
      </c>
    </row>
    <row r="95" spans="1:12" ht="26.25" customHeight="1" x14ac:dyDescent="0.3">
      <c r="A95" s="88"/>
      <c r="B95" s="88"/>
      <c r="C95" s="93"/>
      <c r="D95" s="36" t="s">
        <v>19</v>
      </c>
      <c r="E95" s="4">
        <f t="shared" si="13"/>
        <v>176314.4</v>
      </c>
      <c r="F95" s="5">
        <f>F14</f>
        <v>0</v>
      </c>
      <c r="G95" s="5">
        <f>G14</f>
        <v>0</v>
      </c>
      <c r="H95" s="5">
        <f>H14</f>
        <v>60325.599999999999</v>
      </c>
      <c r="I95" s="5">
        <f>I14</f>
        <v>57994.400000000001</v>
      </c>
      <c r="J95" s="5">
        <f>J14</f>
        <v>57994.400000000001</v>
      </c>
      <c r="K95" s="5">
        <f t="shared" ref="K95:L95" si="25">K14</f>
        <v>0</v>
      </c>
      <c r="L95" s="5">
        <f t="shared" si="25"/>
        <v>0</v>
      </c>
    </row>
    <row r="96" spans="1:12" ht="26.25" customHeight="1" x14ac:dyDescent="0.3">
      <c r="A96" s="88"/>
      <c r="B96" s="88"/>
      <c r="C96" s="93"/>
      <c r="D96" s="36" t="s">
        <v>65</v>
      </c>
      <c r="E96" s="4">
        <f t="shared" si="13"/>
        <v>40000</v>
      </c>
      <c r="F96" s="5">
        <f>F15</f>
        <v>0</v>
      </c>
      <c r="G96" s="5">
        <f>G15</f>
        <v>0</v>
      </c>
      <c r="H96" s="5">
        <f>H15+H82</f>
        <v>40000</v>
      </c>
      <c r="I96" s="5">
        <f t="shared" ref="I96:L96" si="26">I15+I82</f>
        <v>0</v>
      </c>
      <c r="J96" s="5">
        <f t="shared" si="26"/>
        <v>0</v>
      </c>
      <c r="K96" s="5">
        <f t="shared" si="26"/>
        <v>0</v>
      </c>
      <c r="L96" s="5">
        <f t="shared" si="26"/>
        <v>0</v>
      </c>
    </row>
    <row r="97" spans="1:12" ht="21.75" customHeight="1" x14ac:dyDescent="0.3">
      <c r="A97" s="88"/>
      <c r="B97" s="88" t="s">
        <v>43</v>
      </c>
      <c r="C97" s="93"/>
      <c r="D97" s="36" t="s">
        <v>5</v>
      </c>
      <c r="E97" s="4">
        <f t="shared" si="13"/>
        <v>892863.3</v>
      </c>
      <c r="F97" s="5">
        <f>F98+F99+F100</f>
        <v>0</v>
      </c>
      <c r="G97" s="5">
        <f t="shared" ref="G97:I97" si="27">G98+G99+G100</f>
        <v>0</v>
      </c>
      <c r="H97" s="5">
        <f t="shared" si="27"/>
        <v>253296.5</v>
      </c>
      <c r="I97" s="5">
        <f t="shared" si="27"/>
        <v>192459.4</v>
      </c>
      <c r="J97" s="5">
        <f t="shared" ref="J97:L97" si="28">J98+J99+J100</f>
        <v>191457.69999999998</v>
      </c>
      <c r="K97" s="5">
        <f t="shared" si="28"/>
        <v>128314.8</v>
      </c>
      <c r="L97" s="5">
        <f t="shared" si="28"/>
        <v>127334.90000000001</v>
      </c>
    </row>
    <row r="98" spans="1:12" ht="26.25" customHeight="1" x14ac:dyDescent="0.3">
      <c r="A98" s="88"/>
      <c r="B98" s="88"/>
      <c r="C98" s="93"/>
      <c r="D98" s="39" t="s">
        <v>13</v>
      </c>
      <c r="E98" s="4">
        <f t="shared" si="13"/>
        <v>676548.9</v>
      </c>
      <c r="F98" s="5">
        <f>F94+F10</f>
        <v>0</v>
      </c>
      <c r="G98" s="5">
        <f>G94+G10</f>
        <v>0</v>
      </c>
      <c r="H98" s="5">
        <f>H94+H10</f>
        <v>152970.9</v>
      </c>
      <c r="I98" s="5">
        <f>I94+I10</f>
        <v>134465</v>
      </c>
      <c r="J98" s="5">
        <f>J94+J10</f>
        <v>133463.29999999999</v>
      </c>
      <c r="K98" s="5">
        <f t="shared" ref="K98:L98" si="29">K94+K10</f>
        <v>128314.8</v>
      </c>
      <c r="L98" s="5">
        <f t="shared" si="29"/>
        <v>127334.90000000001</v>
      </c>
    </row>
    <row r="99" spans="1:12" ht="27.75" customHeight="1" x14ac:dyDescent="0.3">
      <c r="A99" s="88"/>
      <c r="B99" s="88"/>
      <c r="C99" s="93"/>
      <c r="D99" s="36" t="s">
        <v>19</v>
      </c>
      <c r="E99" s="4">
        <f t="shared" si="13"/>
        <v>176314.4</v>
      </c>
      <c r="F99" s="5">
        <f>F95</f>
        <v>0</v>
      </c>
      <c r="G99" s="5">
        <f>G95</f>
        <v>0</v>
      </c>
      <c r="H99" s="5">
        <f>H95</f>
        <v>60325.599999999999</v>
      </c>
      <c r="I99" s="5">
        <f>I95</f>
        <v>57994.400000000001</v>
      </c>
      <c r="J99" s="5">
        <f>J95</f>
        <v>57994.400000000001</v>
      </c>
      <c r="K99" s="5">
        <f t="shared" ref="K99:L99" si="30">K95</f>
        <v>0</v>
      </c>
      <c r="L99" s="5">
        <f t="shared" si="30"/>
        <v>0</v>
      </c>
    </row>
    <row r="100" spans="1:12" ht="27.75" customHeight="1" x14ac:dyDescent="0.3">
      <c r="A100" s="88"/>
      <c r="B100" s="88"/>
      <c r="C100" s="93"/>
      <c r="D100" s="36" t="s">
        <v>65</v>
      </c>
      <c r="E100" s="4">
        <f t="shared" si="13"/>
        <v>40000</v>
      </c>
      <c r="F100" s="5">
        <f>F15</f>
        <v>0</v>
      </c>
      <c r="G100" s="5">
        <f>G15</f>
        <v>0</v>
      </c>
      <c r="H100" s="5">
        <f>H96</f>
        <v>40000</v>
      </c>
      <c r="I100" s="5">
        <f t="shared" ref="I100:L100" si="31">I96</f>
        <v>0</v>
      </c>
      <c r="J100" s="5">
        <f t="shared" si="31"/>
        <v>0</v>
      </c>
      <c r="K100" s="5">
        <f t="shared" si="31"/>
        <v>0</v>
      </c>
      <c r="L100" s="5">
        <f t="shared" si="31"/>
        <v>0</v>
      </c>
    </row>
    <row r="101" spans="1:12" ht="22.5" customHeight="1" x14ac:dyDescent="0.3">
      <c r="A101" s="99"/>
      <c r="B101" s="105" t="s">
        <v>46</v>
      </c>
      <c r="C101" s="108"/>
      <c r="D101" s="36" t="s">
        <v>5</v>
      </c>
      <c r="E101" s="4">
        <f t="shared" si="13"/>
        <v>532678.6</v>
      </c>
      <c r="F101" s="5">
        <f t="shared" ref="F101:G101" si="32">F102</f>
        <v>0</v>
      </c>
      <c r="G101" s="5">
        <f t="shared" si="32"/>
        <v>0</v>
      </c>
      <c r="H101" s="5">
        <f>H102+H103</f>
        <v>114538.1</v>
      </c>
      <c r="I101" s="5">
        <f t="shared" ref="I101:L101" si="33">I102+I103</f>
        <v>105158.39999999999</v>
      </c>
      <c r="J101" s="5">
        <f t="shared" si="33"/>
        <v>104654</v>
      </c>
      <c r="K101" s="5">
        <f t="shared" si="33"/>
        <v>104654</v>
      </c>
      <c r="L101" s="5">
        <f t="shared" si="33"/>
        <v>103674.1</v>
      </c>
    </row>
    <row r="102" spans="1:12" ht="32.25" customHeight="1" x14ac:dyDescent="0.3">
      <c r="A102" s="100"/>
      <c r="B102" s="106"/>
      <c r="C102" s="109"/>
      <c r="D102" s="36" t="s">
        <v>13</v>
      </c>
      <c r="E102" s="4">
        <f t="shared" si="13"/>
        <v>522678.6</v>
      </c>
      <c r="F102" s="5">
        <f>F83</f>
        <v>0</v>
      </c>
      <c r="G102" s="5">
        <f>G83</f>
        <v>0</v>
      </c>
      <c r="H102" s="5">
        <f>H83</f>
        <v>104538.1</v>
      </c>
      <c r="I102" s="5">
        <f>I83</f>
        <v>105158.39999999999</v>
      </c>
      <c r="J102" s="5">
        <f>J83</f>
        <v>104654</v>
      </c>
      <c r="K102" s="5">
        <f t="shared" ref="K102:L102" si="34">K83</f>
        <v>104654</v>
      </c>
      <c r="L102" s="5">
        <f t="shared" si="34"/>
        <v>103674.1</v>
      </c>
    </row>
    <row r="103" spans="1:12" ht="32.25" customHeight="1" x14ac:dyDescent="0.3">
      <c r="A103" s="101"/>
      <c r="B103" s="107"/>
      <c r="C103" s="110"/>
      <c r="D103" s="44" t="s">
        <v>65</v>
      </c>
      <c r="E103" s="4">
        <f t="shared" si="13"/>
        <v>10000</v>
      </c>
      <c r="F103" s="5"/>
      <c r="G103" s="5"/>
      <c r="H103" s="5">
        <f>H92</f>
        <v>10000</v>
      </c>
      <c r="I103" s="5">
        <f t="shared" ref="I103:L103" si="35">I92</f>
        <v>0</v>
      </c>
      <c r="J103" s="5">
        <f t="shared" si="35"/>
        <v>0</v>
      </c>
      <c r="K103" s="5">
        <f t="shared" si="35"/>
        <v>0</v>
      </c>
      <c r="L103" s="5">
        <f t="shared" si="35"/>
        <v>0</v>
      </c>
    </row>
    <row r="104" spans="1:12" ht="30.75" customHeight="1" x14ac:dyDescent="0.3">
      <c r="A104" s="88"/>
      <c r="B104" s="84" t="s">
        <v>47</v>
      </c>
      <c r="C104" s="89"/>
      <c r="D104" s="36" t="s">
        <v>5</v>
      </c>
      <c r="E104" s="4">
        <f t="shared" si="13"/>
        <v>130745.5</v>
      </c>
      <c r="F104" s="5">
        <f t="shared" ref="F104:L104" si="36">F105</f>
        <v>0</v>
      </c>
      <c r="G104" s="5">
        <f t="shared" si="36"/>
        <v>0</v>
      </c>
      <c r="H104" s="5">
        <f t="shared" si="36"/>
        <v>36125.599999999999</v>
      </c>
      <c r="I104" s="5">
        <f t="shared" si="36"/>
        <v>23637.5</v>
      </c>
      <c r="J104" s="5">
        <f t="shared" si="36"/>
        <v>23660.799999999999</v>
      </c>
      <c r="K104" s="5">
        <f t="shared" si="36"/>
        <v>23660.799999999999</v>
      </c>
      <c r="L104" s="5">
        <f t="shared" si="36"/>
        <v>23660.799999999999</v>
      </c>
    </row>
    <row r="105" spans="1:12" ht="27" customHeight="1" x14ac:dyDescent="0.3">
      <c r="A105" s="88"/>
      <c r="B105" s="85"/>
      <c r="C105" s="89"/>
      <c r="D105" s="36" t="s">
        <v>13</v>
      </c>
      <c r="E105" s="4">
        <f t="shared" si="13"/>
        <v>130745.5</v>
      </c>
      <c r="F105" s="5">
        <f>F89+F88+F87+F86+F59+F10+F90+F91</f>
        <v>0</v>
      </c>
      <c r="G105" s="5">
        <f>G89+G88+G87+G86+G59+G10+G90+G91</f>
        <v>0</v>
      </c>
      <c r="H105" s="5">
        <f>H89+H88+H87+H86+H59+H10+H90+H91</f>
        <v>36125.599999999999</v>
      </c>
      <c r="I105" s="5">
        <f>I89+I88+I87+I86+I59+I10+I90+I91</f>
        <v>23637.5</v>
      </c>
      <c r="J105" s="5">
        <f>J89+J88+J87+J86+J59+J10+J90+J91</f>
        <v>23660.799999999999</v>
      </c>
      <c r="K105" s="5">
        <f t="shared" ref="K105:L105" si="37">K89+K88+K87+K86+K59+K10+K90+K91</f>
        <v>23660.799999999999</v>
      </c>
      <c r="L105" s="5">
        <f t="shared" si="37"/>
        <v>23660.799999999999</v>
      </c>
    </row>
    <row r="106" spans="1:12" ht="26.25" customHeight="1" x14ac:dyDescent="0.3">
      <c r="A106" s="88"/>
      <c r="B106" s="84" t="s">
        <v>48</v>
      </c>
      <c r="C106" s="89"/>
      <c r="D106" s="44" t="s">
        <v>5</v>
      </c>
      <c r="E106" s="4">
        <f t="shared" si="13"/>
        <v>229439.19999999998</v>
      </c>
      <c r="F106" s="5" t="e">
        <f>F107+F108+#REF!</f>
        <v>#REF!</v>
      </c>
      <c r="G106" s="5" t="e">
        <f>G107+G108+#REF!</f>
        <v>#REF!</v>
      </c>
      <c r="H106" s="5">
        <f>H107+H108+H109</f>
        <v>102632.8</v>
      </c>
      <c r="I106" s="5">
        <f t="shared" ref="I106:L106" si="38">I107+I108+I109</f>
        <v>63663.5</v>
      </c>
      <c r="J106" s="5">
        <f t="shared" si="38"/>
        <v>63142.9</v>
      </c>
      <c r="K106" s="5">
        <f t="shared" si="38"/>
        <v>0</v>
      </c>
      <c r="L106" s="5">
        <f t="shared" si="38"/>
        <v>0</v>
      </c>
    </row>
    <row r="107" spans="1:12" ht="27" customHeight="1" x14ac:dyDescent="0.3">
      <c r="A107" s="88"/>
      <c r="B107" s="84"/>
      <c r="C107" s="89"/>
      <c r="D107" s="44" t="s">
        <v>13</v>
      </c>
      <c r="E107" s="4">
        <f t="shared" si="13"/>
        <v>23124.799999999999</v>
      </c>
      <c r="F107" s="5">
        <f>F66+F65+F63+F61+F60+F18+F71+F72+F73+F74+F68+F75+F78</f>
        <v>0</v>
      </c>
      <c r="G107" s="5">
        <f>G66+G65+G63+G61+G60+G18+G71+G72+G73+G74+G68</f>
        <v>0</v>
      </c>
      <c r="H107" s="5">
        <f>H66+H65+H63+H61+H60+H18+H71+H72+H73+H74+H68+H75</f>
        <v>12307.199999999999</v>
      </c>
      <c r="I107" s="5">
        <f>I66+I65+I63+I61+I60+I18+I71+I72+I73+I74+I68+I78</f>
        <v>5669.1</v>
      </c>
      <c r="J107" s="5">
        <f>J66+J65+J63+J61+J60+J18+J71+J72+J73+J74+J68+J78</f>
        <v>5148.5</v>
      </c>
      <c r="K107" s="5">
        <f t="shared" ref="K107:L107" si="39">K66+K65+K63+K61+K60+K18+K71+K72+K73+K74+K68+K78</f>
        <v>0</v>
      </c>
      <c r="L107" s="5">
        <f t="shared" si="39"/>
        <v>0</v>
      </c>
    </row>
    <row r="108" spans="1:12" ht="31.5" customHeight="1" x14ac:dyDescent="0.3">
      <c r="A108" s="88"/>
      <c r="B108" s="84"/>
      <c r="C108" s="89"/>
      <c r="D108" s="44" t="s">
        <v>19</v>
      </c>
      <c r="E108" s="4">
        <f t="shared" si="13"/>
        <v>176314.4</v>
      </c>
      <c r="F108" s="5">
        <f>F14</f>
        <v>0</v>
      </c>
      <c r="G108" s="5">
        <f>G14</f>
        <v>0</v>
      </c>
      <c r="H108" s="5">
        <f>H14</f>
        <v>60325.599999999999</v>
      </c>
      <c r="I108" s="5">
        <f>I14</f>
        <v>57994.400000000001</v>
      </c>
      <c r="J108" s="5">
        <f>J14</f>
        <v>57994.400000000001</v>
      </c>
      <c r="K108" s="5">
        <f t="shared" ref="K108:L108" si="40">K14</f>
        <v>0</v>
      </c>
      <c r="L108" s="5">
        <f t="shared" si="40"/>
        <v>0</v>
      </c>
    </row>
    <row r="109" spans="1:12" ht="31.5" customHeight="1" x14ac:dyDescent="0.3">
      <c r="A109" s="88"/>
      <c r="B109" s="84"/>
      <c r="C109" s="89"/>
      <c r="D109" s="44" t="s">
        <v>65</v>
      </c>
      <c r="E109" s="4">
        <f t="shared" si="13"/>
        <v>30000</v>
      </c>
      <c r="F109" s="5"/>
      <c r="G109" s="5"/>
      <c r="H109" s="5">
        <f>H79</f>
        <v>30000</v>
      </c>
      <c r="I109" s="5">
        <f t="shared" ref="I109:L109" si="41">I79</f>
        <v>0</v>
      </c>
      <c r="J109" s="5">
        <f t="shared" si="41"/>
        <v>0</v>
      </c>
      <c r="K109" s="5">
        <f t="shared" si="41"/>
        <v>0</v>
      </c>
      <c r="L109" s="5">
        <f t="shared" si="41"/>
        <v>0</v>
      </c>
    </row>
    <row r="110" spans="1:12" x14ac:dyDescent="0.3">
      <c r="A110" s="6"/>
      <c r="B110" s="6"/>
      <c r="C110" s="7"/>
      <c r="D110" s="8"/>
      <c r="E110" s="13"/>
      <c r="F110" s="9"/>
      <c r="G110" s="9"/>
      <c r="H110" s="9"/>
      <c r="I110" s="9"/>
    </row>
    <row r="111" spans="1:12" x14ac:dyDescent="0.3">
      <c r="A111" s="10" t="s">
        <v>109</v>
      </c>
    </row>
    <row r="112" spans="1:12" x14ac:dyDescent="0.3">
      <c r="A112" s="1" t="s">
        <v>110</v>
      </c>
    </row>
    <row r="113" spans="1:6" x14ac:dyDescent="0.3">
      <c r="A113" s="1" t="s">
        <v>111</v>
      </c>
    </row>
    <row r="115" spans="1:6" x14ac:dyDescent="0.3">
      <c r="E115" s="11"/>
      <c r="F115" s="12"/>
    </row>
  </sheetData>
  <mergeCells count="83">
    <mergeCell ref="A8:L8"/>
    <mergeCell ref="A106:A109"/>
    <mergeCell ref="B106:B109"/>
    <mergeCell ref="C106:C109"/>
    <mergeCell ref="G1:K1"/>
    <mergeCell ref="A2:L2"/>
    <mergeCell ref="A11:L11"/>
    <mergeCell ref="A80:A82"/>
    <mergeCell ref="B80:B82"/>
    <mergeCell ref="C80:C82"/>
    <mergeCell ref="A101:A103"/>
    <mergeCell ref="B101:B103"/>
    <mergeCell ref="C101:C103"/>
    <mergeCell ref="A76:A78"/>
    <mergeCell ref="B76:B78"/>
    <mergeCell ref="C76:C78"/>
    <mergeCell ref="A104:A105"/>
    <mergeCell ref="B104:B105"/>
    <mergeCell ref="C104:C105"/>
    <mergeCell ref="A53:A54"/>
    <mergeCell ref="B53:B54"/>
    <mergeCell ref="A57:A58"/>
    <mergeCell ref="B57:B58"/>
    <mergeCell ref="A62:A64"/>
    <mergeCell ref="B62:B64"/>
    <mergeCell ref="A55:A56"/>
    <mergeCell ref="B55:B56"/>
    <mergeCell ref="A67:A69"/>
    <mergeCell ref="C93:C96"/>
    <mergeCell ref="A97:A100"/>
    <mergeCell ref="B97:B100"/>
    <mergeCell ref="C97:C100"/>
    <mergeCell ref="A93:A96"/>
    <mergeCell ref="B93:B96"/>
    <mergeCell ref="B67:B69"/>
    <mergeCell ref="C12:C58"/>
    <mergeCell ref="A19:A20"/>
    <mergeCell ref="B19:B20"/>
    <mergeCell ref="A21:A22"/>
    <mergeCell ref="B21:B22"/>
    <mergeCell ref="A29:A30"/>
    <mergeCell ref="B29:B30"/>
    <mergeCell ref="A31:A32"/>
    <mergeCell ref="B31:B32"/>
    <mergeCell ref="A33:A34"/>
    <mergeCell ref="B33:B34"/>
    <mergeCell ref="A35:A36"/>
    <mergeCell ref="B35:B36"/>
    <mergeCell ref="A4:A6"/>
    <mergeCell ref="B4:B6"/>
    <mergeCell ref="C4:C6"/>
    <mergeCell ref="D4:D6"/>
    <mergeCell ref="E5:E6"/>
    <mergeCell ref="E4:L4"/>
    <mergeCell ref="F5:L5"/>
    <mergeCell ref="A51:A52"/>
    <mergeCell ref="B51:B52"/>
    <mergeCell ref="A41:A42"/>
    <mergeCell ref="B41:B42"/>
    <mergeCell ref="A43:A44"/>
    <mergeCell ref="B43:B44"/>
    <mergeCell ref="A45:A46"/>
    <mergeCell ref="B45:B46"/>
    <mergeCell ref="A47:A48"/>
    <mergeCell ref="B47:B48"/>
    <mergeCell ref="A49:A50"/>
    <mergeCell ref="B49:B50"/>
    <mergeCell ref="C67:C69"/>
    <mergeCell ref="C62:C64"/>
    <mergeCell ref="A12:A15"/>
    <mergeCell ref="B12:B15"/>
    <mergeCell ref="A16:A18"/>
    <mergeCell ref="B16:B18"/>
    <mergeCell ref="B37:B38"/>
    <mergeCell ref="A37:A38"/>
    <mergeCell ref="A23:A24"/>
    <mergeCell ref="A25:A26"/>
    <mergeCell ref="B23:B24"/>
    <mergeCell ref="B25:B26"/>
    <mergeCell ref="A27:A28"/>
    <mergeCell ref="B27:B28"/>
    <mergeCell ref="A39:A40"/>
    <mergeCell ref="B39:B40"/>
  </mergeCells>
  <pageMargins left="0.39370078740157483" right="0.39370078740157483" top="0.9055118110236221" bottom="0.39370078740157483" header="0.31496062992125984" footer="0.31496062992125984"/>
  <pageSetup paperSize="9" scale="62" fitToHeight="4" orientation="landscape" r:id="rId1"/>
  <rowBreaks count="1" manualBreakCount="1">
    <brk id="54"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7"/>
  <sheetViews>
    <sheetView workbookViewId="0">
      <selection activeCell="B12" sqref="B12:B15"/>
    </sheetView>
  </sheetViews>
  <sheetFormatPr defaultColWidth="9.109375" defaultRowHeight="16.8" x14ac:dyDescent="0.3"/>
  <cols>
    <col min="1" max="1" width="20.33203125" style="1" customWidth="1"/>
    <col min="2" max="2" width="44.33203125" style="1" customWidth="1"/>
    <col min="3" max="3" width="20" style="1" hidden="1" customWidth="1"/>
    <col min="4" max="4" width="33.109375" style="1" customWidth="1"/>
    <col min="5" max="5" width="14.5546875" style="1" hidden="1" customWidth="1"/>
    <col min="6" max="6" width="13.88671875" style="1" hidden="1" customWidth="1"/>
    <col min="7" max="7" width="22.44140625" style="1" customWidth="1"/>
    <col min="8" max="8" width="13.33203125" style="1" hidden="1" customWidth="1"/>
    <col min="9" max="9" width="13" style="1" hidden="1" customWidth="1"/>
    <col min="10" max="10" width="14.109375" style="1" customWidth="1"/>
    <col min="11" max="11" width="14" style="1" customWidth="1"/>
    <col min="12" max="12" width="0" style="1" hidden="1" customWidth="1"/>
    <col min="13" max="16384" width="9.109375" style="1"/>
  </cols>
  <sheetData>
    <row r="1" spans="1:12" ht="15" customHeight="1" x14ac:dyDescent="0.3">
      <c r="G1" s="97"/>
      <c r="H1" s="97"/>
      <c r="I1" s="97"/>
    </row>
    <row r="2" spans="1:12" ht="18.75" customHeight="1" x14ac:dyDescent="0.3">
      <c r="A2" s="98" t="s">
        <v>85</v>
      </c>
      <c r="B2" s="98"/>
      <c r="C2" s="98"/>
      <c r="D2" s="98"/>
      <c r="E2" s="98"/>
      <c r="F2" s="98"/>
      <c r="G2" s="98"/>
      <c r="H2" s="98"/>
      <c r="I2" s="98"/>
      <c r="J2" s="98"/>
      <c r="K2" s="98"/>
    </row>
    <row r="3" spans="1:12" ht="28.2" customHeight="1" x14ac:dyDescent="0.3"/>
    <row r="4" spans="1:12" ht="45" customHeight="1" x14ac:dyDescent="0.3">
      <c r="A4" s="89" t="s">
        <v>0</v>
      </c>
      <c r="B4" s="89" t="s">
        <v>1</v>
      </c>
      <c r="C4" s="89" t="s">
        <v>2</v>
      </c>
      <c r="D4" s="89" t="s">
        <v>3</v>
      </c>
      <c r="E4" s="122" t="s">
        <v>86</v>
      </c>
      <c r="F4" s="123"/>
      <c r="G4" s="123"/>
      <c r="H4" s="123"/>
      <c r="I4" s="123"/>
      <c r="J4" s="123"/>
      <c r="K4" s="123"/>
    </row>
    <row r="5" spans="1:12" ht="22.5" customHeight="1" x14ac:dyDescent="0.3">
      <c r="A5" s="89"/>
      <c r="B5" s="89"/>
      <c r="C5" s="89"/>
      <c r="D5" s="89"/>
      <c r="E5" s="89" t="s">
        <v>5</v>
      </c>
      <c r="F5" s="124" t="s">
        <v>84</v>
      </c>
      <c r="G5" s="125"/>
      <c r="H5" s="125"/>
      <c r="I5" s="126"/>
      <c r="J5" s="121" t="s">
        <v>79</v>
      </c>
      <c r="K5" s="121"/>
    </row>
    <row r="6" spans="1:12" ht="25.5" customHeight="1" x14ac:dyDescent="0.3">
      <c r="A6" s="89"/>
      <c r="B6" s="89"/>
      <c r="C6" s="89"/>
      <c r="D6" s="89"/>
      <c r="E6" s="90"/>
      <c r="F6" s="122"/>
      <c r="G6" s="123"/>
      <c r="H6" s="123"/>
      <c r="I6" s="127"/>
      <c r="J6" s="15">
        <v>2017</v>
      </c>
      <c r="K6" s="15" t="s">
        <v>80</v>
      </c>
    </row>
    <row r="7" spans="1:12" ht="19.5" hidden="1" customHeight="1" x14ac:dyDescent="0.3">
      <c r="A7" s="2">
        <v>1</v>
      </c>
      <c r="B7" s="2">
        <v>2</v>
      </c>
      <c r="C7" s="2">
        <v>3</v>
      </c>
      <c r="D7" s="2">
        <v>5</v>
      </c>
      <c r="E7" s="2">
        <v>6</v>
      </c>
      <c r="F7" s="2"/>
      <c r="G7" s="2">
        <v>7</v>
      </c>
      <c r="H7" s="2">
        <v>8</v>
      </c>
      <c r="I7" s="2">
        <v>9</v>
      </c>
      <c r="J7" s="24"/>
      <c r="K7" s="24"/>
      <c r="L7" s="24"/>
    </row>
    <row r="8" spans="1:12" ht="18.75" customHeight="1" x14ac:dyDescent="0.3">
      <c r="A8" s="111" t="s">
        <v>9</v>
      </c>
      <c r="B8" s="111"/>
      <c r="C8" s="111"/>
      <c r="D8" s="111"/>
      <c r="E8" s="111"/>
      <c r="F8" s="111"/>
      <c r="G8" s="111"/>
      <c r="H8" s="111"/>
      <c r="I8" s="111"/>
      <c r="J8" s="24"/>
      <c r="K8" s="24"/>
      <c r="L8" s="24"/>
    </row>
    <row r="9" spans="1:12" ht="77.25" customHeight="1" x14ac:dyDescent="0.3">
      <c r="A9" s="15" t="s">
        <v>10</v>
      </c>
      <c r="B9" s="20" t="s">
        <v>11</v>
      </c>
      <c r="C9" s="23" t="s">
        <v>12</v>
      </c>
      <c r="D9" s="20" t="s">
        <v>13</v>
      </c>
      <c r="E9" s="22">
        <f>G9+H9+I9+F9</f>
        <v>74524.600000000006</v>
      </c>
      <c r="F9" s="22">
        <v>18529.599999999999</v>
      </c>
      <c r="G9" s="22">
        <v>18665</v>
      </c>
      <c r="H9" s="22">
        <v>18665</v>
      </c>
      <c r="I9" s="22">
        <v>18665</v>
      </c>
      <c r="J9" s="26">
        <v>18529.599999999999</v>
      </c>
      <c r="K9" s="26">
        <f>G9-J9</f>
        <v>135.40000000000146</v>
      </c>
      <c r="L9" s="24" t="s">
        <v>81</v>
      </c>
    </row>
    <row r="10" spans="1:12" ht="30.75" customHeight="1" x14ac:dyDescent="0.3">
      <c r="A10" s="15"/>
      <c r="B10" s="15" t="s">
        <v>14</v>
      </c>
      <c r="C10" s="16"/>
      <c r="D10" s="17" t="s">
        <v>13</v>
      </c>
      <c r="E10" s="4">
        <f>G10+H10+I10+F10</f>
        <v>74524.600000000006</v>
      </c>
      <c r="F10" s="5">
        <f>F9</f>
        <v>18529.599999999999</v>
      </c>
      <c r="G10" s="5">
        <f>G9</f>
        <v>18665</v>
      </c>
      <c r="H10" s="5">
        <f>H9</f>
        <v>18665</v>
      </c>
      <c r="I10" s="5">
        <f>I9</f>
        <v>18665</v>
      </c>
      <c r="J10" s="27">
        <f>J9</f>
        <v>18529.599999999999</v>
      </c>
      <c r="K10" s="28">
        <f t="shared" ref="K10" si="0">G10-J10</f>
        <v>135.40000000000146</v>
      </c>
      <c r="L10" s="24"/>
    </row>
    <row r="11" spans="1:12" ht="24" customHeight="1" x14ac:dyDescent="0.3">
      <c r="A11" s="111" t="s">
        <v>15</v>
      </c>
      <c r="B11" s="111"/>
      <c r="C11" s="111"/>
      <c r="D11" s="111"/>
      <c r="E11" s="111"/>
      <c r="F11" s="111"/>
      <c r="G11" s="111"/>
      <c r="H11" s="111"/>
      <c r="I11" s="111"/>
      <c r="J11" s="27"/>
      <c r="K11" s="28"/>
      <c r="L11" s="24"/>
    </row>
    <row r="12" spans="1:12" s="10" customFormat="1" ht="21.75" customHeight="1" x14ac:dyDescent="0.3">
      <c r="A12" s="112" t="s">
        <v>16</v>
      </c>
      <c r="B12" s="102" t="s">
        <v>73</v>
      </c>
      <c r="C12" s="108" t="s">
        <v>17</v>
      </c>
      <c r="D12" s="19" t="s">
        <v>5</v>
      </c>
      <c r="E12" s="4">
        <f t="shared" ref="E12:E75" si="1">G12+H12+I12+F12</f>
        <v>342875.30000000005</v>
      </c>
      <c r="F12" s="4">
        <f>F13+F14+F15</f>
        <v>138541.9</v>
      </c>
      <c r="G12" s="4">
        <f t="shared" ref="G12:I12" si="2">G13+G14+G15</f>
        <v>80542.600000000006</v>
      </c>
      <c r="H12" s="4">
        <f t="shared" si="2"/>
        <v>62865.000000000007</v>
      </c>
      <c r="I12" s="4">
        <f t="shared" si="2"/>
        <v>60925.80000000001</v>
      </c>
      <c r="J12" s="4">
        <f t="shared" ref="J12" si="3">J13+J14+J15</f>
        <v>5367.7</v>
      </c>
      <c r="K12" s="4">
        <f t="shared" ref="K12:K18" si="4">G12-J12</f>
        <v>75174.900000000009</v>
      </c>
      <c r="L12" s="25"/>
    </row>
    <row r="13" spans="1:12" s="10" customFormat="1" ht="25.5" customHeight="1" x14ac:dyDescent="0.3">
      <c r="A13" s="113"/>
      <c r="B13" s="103"/>
      <c r="C13" s="109"/>
      <c r="D13" s="19" t="s">
        <v>13</v>
      </c>
      <c r="E13" s="4">
        <f t="shared" si="1"/>
        <v>22490.1</v>
      </c>
      <c r="F13" s="4">
        <f>F18+F57+F58+F59+F61+F62</f>
        <v>7104.7000000000007</v>
      </c>
      <c r="G13" s="4">
        <f t="shared" ref="G13:I13" si="5">G18+G57+G58+G59+G61+G62</f>
        <v>9195.7999999999993</v>
      </c>
      <c r="H13" s="4">
        <f t="shared" si="5"/>
        <v>3143.3</v>
      </c>
      <c r="I13" s="4">
        <f t="shared" si="5"/>
        <v>3046.2999999999997</v>
      </c>
      <c r="J13" s="4">
        <f t="shared" ref="J13" si="6">J18+J57+J58+J59+J61+J62</f>
        <v>5367.7</v>
      </c>
      <c r="K13" s="4">
        <f t="shared" si="4"/>
        <v>3828.0999999999995</v>
      </c>
      <c r="L13" s="25"/>
    </row>
    <row r="14" spans="1:12" s="10" customFormat="1" ht="74.25" customHeight="1" x14ac:dyDescent="0.3">
      <c r="A14" s="113"/>
      <c r="B14" s="103"/>
      <c r="C14" s="109"/>
      <c r="D14" s="19" t="s">
        <v>49</v>
      </c>
      <c r="E14" s="4">
        <f>G14+H14+I14+F14</f>
        <v>272443.2</v>
      </c>
      <c r="F14" s="4">
        <f>F17</f>
        <v>83495.199999999997</v>
      </c>
      <c r="G14" s="4">
        <f>G17</f>
        <v>71346.8</v>
      </c>
      <c r="H14" s="4">
        <f>H17</f>
        <v>59721.700000000004</v>
      </c>
      <c r="I14" s="4">
        <f>I17</f>
        <v>57879.500000000007</v>
      </c>
      <c r="J14" s="4">
        <f>J17</f>
        <v>0</v>
      </c>
      <c r="K14" s="4">
        <f t="shared" si="4"/>
        <v>71346.8</v>
      </c>
      <c r="L14" s="25"/>
    </row>
    <row r="15" spans="1:12" s="10" customFormat="1" ht="93" customHeight="1" x14ac:dyDescent="0.3">
      <c r="A15" s="113"/>
      <c r="B15" s="103"/>
      <c r="C15" s="109"/>
      <c r="D15" s="17" t="s">
        <v>69</v>
      </c>
      <c r="E15" s="4">
        <f>G15+H15+I15+F15</f>
        <v>47942</v>
      </c>
      <c r="F15" s="4">
        <f>F60</f>
        <v>47942</v>
      </c>
      <c r="G15" s="4">
        <f t="shared" ref="G15:I15" si="7">G60</f>
        <v>0</v>
      </c>
      <c r="H15" s="4">
        <f t="shared" si="7"/>
        <v>0</v>
      </c>
      <c r="I15" s="4">
        <f t="shared" si="7"/>
        <v>0</v>
      </c>
      <c r="J15" s="4">
        <f t="shared" ref="J15" si="8">J60</f>
        <v>0</v>
      </c>
      <c r="K15" s="4">
        <f t="shared" si="4"/>
        <v>0</v>
      </c>
      <c r="L15" s="25"/>
    </row>
    <row r="16" spans="1:12" s="10" customFormat="1" ht="30" customHeight="1" x14ac:dyDescent="0.3">
      <c r="A16" s="112" t="s">
        <v>45</v>
      </c>
      <c r="B16" s="115" t="s">
        <v>58</v>
      </c>
      <c r="C16" s="109"/>
      <c r="D16" s="20" t="s">
        <v>5</v>
      </c>
      <c r="E16" s="22">
        <f t="shared" si="1"/>
        <v>286782.40000000002</v>
      </c>
      <c r="F16" s="22">
        <f>F17+F18</f>
        <v>87889.7</v>
      </c>
      <c r="G16" s="22">
        <f>G17+G18</f>
        <v>75101.900000000009</v>
      </c>
      <c r="H16" s="22">
        <f t="shared" ref="H16:I16" si="9">H17+H18</f>
        <v>62865.000000000007</v>
      </c>
      <c r="I16" s="22">
        <f t="shared" si="9"/>
        <v>60925.80000000001</v>
      </c>
      <c r="J16" s="26">
        <f>J17+J18</f>
        <v>3851.7</v>
      </c>
      <c r="K16" s="26">
        <f t="shared" si="4"/>
        <v>71250.200000000012</v>
      </c>
      <c r="L16" s="25"/>
    </row>
    <row r="17" spans="1:12" s="10" customFormat="1" ht="27" customHeight="1" x14ac:dyDescent="0.3">
      <c r="A17" s="113"/>
      <c r="B17" s="116"/>
      <c r="C17" s="109"/>
      <c r="D17" s="20" t="s">
        <v>19</v>
      </c>
      <c r="E17" s="22">
        <f t="shared" si="1"/>
        <v>272443.2</v>
      </c>
      <c r="F17" s="22">
        <f>F19+F21+F23+F25+F27+F29+F31+F33+F39+F41+F45+F47+F51+F53+F55</f>
        <v>83495.199999999997</v>
      </c>
      <c r="G17" s="22">
        <f t="shared" ref="G17:I18" si="10">G19+G21+G23+G25+G27+G29+G31+G33+G39+G41+G45+G47+G51+G53+G55</f>
        <v>71346.8</v>
      </c>
      <c r="H17" s="22">
        <f t="shared" si="10"/>
        <v>59721.700000000004</v>
      </c>
      <c r="I17" s="22">
        <f t="shared" si="10"/>
        <v>57879.500000000007</v>
      </c>
      <c r="J17" s="26">
        <v>0</v>
      </c>
      <c r="K17" s="26">
        <f t="shared" si="4"/>
        <v>71346.8</v>
      </c>
      <c r="L17" s="25" t="s">
        <v>82</v>
      </c>
    </row>
    <row r="18" spans="1:12" s="10" customFormat="1" ht="18.75" customHeight="1" x14ac:dyDescent="0.3">
      <c r="A18" s="114"/>
      <c r="B18" s="117"/>
      <c r="C18" s="109"/>
      <c r="D18" s="20" t="s">
        <v>13</v>
      </c>
      <c r="E18" s="22">
        <f t="shared" si="1"/>
        <v>14339.199999999999</v>
      </c>
      <c r="F18" s="22">
        <f>F20+F22+F24+F26+F28+F30+F32+F34+F40+F42+F46+F48+F52+F54+F56</f>
        <v>4394.5</v>
      </c>
      <c r="G18" s="22">
        <f t="shared" si="10"/>
        <v>3755.1</v>
      </c>
      <c r="H18" s="22">
        <f t="shared" si="10"/>
        <v>3143.3</v>
      </c>
      <c r="I18" s="22">
        <f t="shared" si="10"/>
        <v>3046.2999999999997</v>
      </c>
      <c r="J18" s="26">
        <v>3851.7</v>
      </c>
      <c r="K18" s="26">
        <f t="shared" si="4"/>
        <v>-96.599999999999909</v>
      </c>
      <c r="L18" s="25"/>
    </row>
    <row r="19" spans="1:12" s="10" customFormat="1" ht="42.75" customHeight="1" x14ac:dyDescent="0.3">
      <c r="A19" s="85"/>
      <c r="B19" s="102" t="s">
        <v>18</v>
      </c>
      <c r="C19" s="109"/>
      <c r="D19" s="19" t="s">
        <v>19</v>
      </c>
      <c r="E19" s="4">
        <f t="shared" si="1"/>
        <v>14187.8</v>
      </c>
      <c r="F19" s="4"/>
      <c r="G19" s="4"/>
      <c r="H19" s="4">
        <v>14187.8</v>
      </c>
      <c r="I19" s="4"/>
      <c r="J19" s="28"/>
      <c r="K19" s="28"/>
      <c r="L19" s="25"/>
    </row>
    <row r="20" spans="1:12" s="10" customFormat="1" x14ac:dyDescent="0.3">
      <c r="A20" s="85"/>
      <c r="B20" s="104"/>
      <c r="C20" s="109"/>
      <c r="D20" s="19" t="s">
        <v>13</v>
      </c>
      <c r="E20" s="4">
        <f t="shared" si="1"/>
        <v>746.8</v>
      </c>
      <c r="F20" s="4"/>
      <c r="G20" s="4"/>
      <c r="H20" s="4">
        <v>746.8</v>
      </c>
      <c r="I20" s="4"/>
      <c r="J20" s="28"/>
      <c r="K20" s="28"/>
      <c r="L20" s="25"/>
    </row>
    <row r="21" spans="1:12" s="10" customFormat="1" ht="36.75" customHeight="1" x14ac:dyDescent="0.3">
      <c r="A21" s="85"/>
      <c r="B21" s="86" t="s">
        <v>20</v>
      </c>
      <c r="C21" s="109"/>
      <c r="D21" s="19" t="s">
        <v>19</v>
      </c>
      <c r="E21" s="4">
        <f t="shared" si="1"/>
        <v>4643</v>
      </c>
      <c r="F21" s="4"/>
      <c r="G21" s="4">
        <v>4643</v>
      </c>
      <c r="H21" s="4"/>
      <c r="I21" s="4"/>
      <c r="J21" s="28"/>
      <c r="K21" s="28"/>
      <c r="L21" s="25"/>
    </row>
    <row r="22" spans="1:12" s="10" customFormat="1" ht="37.5" customHeight="1" x14ac:dyDescent="0.3">
      <c r="A22" s="85"/>
      <c r="B22" s="86"/>
      <c r="C22" s="109"/>
      <c r="D22" s="19" t="s">
        <v>13</v>
      </c>
      <c r="E22" s="4">
        <f t="shared" si="1"/>
        <v>244.4</v>
      </c>
      <c r="F22" s="4"/>
      <c r="G22" s="4">
        <v>244.4</v>
      </c>
      <c r="H22" s="4"/>
      <c r="I22" s="4"/>
      <c r="J22" s="28"/>
      <c r="K22" s="28"/>
      <c r="L22" s="25"/>
    </row>
    <row r="23" spans="1:12" s="10" customFormat="1" ht="37.5" customHeight="1" x14ac:dyDescent="0.3">
      <c r="A23" s="85"/>
      <c r="B23" s="86" t="s">
        <v>21</v>
      </c>
      <c r="C23" s="109"/>
      <c r="D23" s="19" t="s">
        <v>19</v>
      </c>
      <c r="E23" s="4">
        <f t="shared" si="1"/>
        <v>18120.89</v>
      </c>
      <c r="F23" s="4">
        <v>18120.89</v>
      </c>
      <c r="G23" s="4"/>
      <c r="H23" s="4"/>
      <c r="I23" s="4"/>
      <c r="J23" s="28"/>
      <c r="K23" s="28"/>
      <c r="L23" s="25"/>
    </row>
    <row r="24" spans="1:12" s="10" customFormat="1" ht="37.5" customHeight="1" x14ac:dyDescent="0.3">
      <c r="A24" s="85"/>
      <c r="B24" s="86"/>
      <c r="C24" s="109"/>
      <c r="D24" s="19" t="s">
        <v>13</v>
      </c>
      <c r="E24" s="4">
        <f t="shared" si="1"/>
        <v>953.74</v>
      </c>
      <c r="F24" s="4">
        <v>953.74</v>
      </c>
      <c r="G24" s="4"/>
      <c r="H24" s="4"/>
      <c r="I24" s="4"/>
      <c r="J24" s="28"/>
      <c r="K24" s="28"/>
      <c r="L24" s="25"/>
    </row>
    <row r="25" spans="1:12" s="10" customFormat="1" ht="37.5" customHeight="1" x14ac:dyDescent="0.3">
      <c r="A25" s="85"/>
      <c r="B25" s="86" t="s">
        <v>22</v>
      </c>
      <c r="C25" s="109"/>
      <c r="D25" s="19" t="s">
        <v>19</v>
      </c>
      <c r="E25" s="4">
        <f t="shared" si="1"/>
        <v>30028.15</v>
      </c>
      <c r="F25" s="4">
        <v>30028.15</v>
      </c>
      <c r="G25" s="4"/>
      <c r="H25" s="4"/>
      <c r="I25" s="4"/>
      <c r="J25" s="28"/>
      <c r="K25" s="28"/>
      <c r="L25" s="25"/>
    </row>
    <row r="26" spans="1:12" s="10" customFormat="1" ht="37.5" customHeight="1" x14ac:dyDescent="0.3">
      <c r="A26" s="85"/>
      <c r="B26" s="86"/>
      <c r="C26" s="109"/>
      <c r="D26" s="19" t="s">
        <v>13</v>
      </c>
      <c r="E26" s="4">
        <f t="shared" si="1"/>
        <v>1580.43</v>
      </c>
      <c r="F26" s="4">
        <v>1580.43</v>
      </c>
      <c r="G26" s="4"/>
      <c r="H26" s="4"/>
      <c r="I26" s="4"/>
      <c r="J26" s="28"/>
      <c r="K26" s="28"/>
      <c r="L26" s="25"/>
    </row>
    <row r="27" spans="1:12" s="10" customFormat="1" ht="37.5" customHeight="1" x14ac:dyDescent="0.3">
      <c r="A27" s="85"/>
      <c r="B27" s="86" t="s">
        <v>24</v>
      </c>
      <c r="C27" s="109"/>
      <c r="D27" s="19" t="s">
        <v>19</v>
      </c>
      <c r="E27" s="4">
        <f t="shared" si="1"/>
        <v>10882.78</v>
      </c>
      <c r="F27" s="4">
        <v>10882.78</v>
      </c>
      <c r="G27" s="4"/>
      <c r="H27" s="4"/>
      <c r="I27" s="4"/>
      <c r="J27" s="28"/>
      <c r="K27" s="28"/>
      <c r="L27" s="25"/>
    </row>
    <row r="28" spans="1:12" s="10" customFormat="1" ht="37.5" customHeight="1" x14ac:dyDescent="0.3">
      <c r="A28" s="85"/>
      <c r="B28" s="86"/>
      <c r="C28" s="109"/>
      <c r="D28" s="19" t="s">
        <v>13</v>
      </c>
      <c r="E28" s="4">
        <f t="shared" si="1"/>
        <v>572.78</v>
      </c>
      <c r="F28" s="4">
        <v>572.78</v>
      </c>
      <c r="G28" s="4"/>
      <c r="H28" s="4"/>
      <c r="I28" s="4"/>
      <c r="J28" s="28"/>
      <c r="K28" s="28"/>
      <c r="L28" s="25"/>
    </row>
    <row r="29" spans="1:12" ht="39.75" customHeight="1" x14ac:dyDescent="0.3">
      <c r="A29" s="88"/>
      <c r="B29" s="87" t="s">
        <v>59</v>
      </c>
      <c r="C29" s="109"/>
      <c r="D29" s="17" t="s">
        <v>19</v>
      </c>
      <c r="E29" s="4">
        <f t="shared" si="1"/>
        <v>15341.8</v>
      </c>
      <c r="F29" s="4"/>
      <c r="G29" s="5"/>
      <c r="H29" s="5">
        <v>15341.8</v>
      </c>
      <c r="I29" s="5"/>
      <c r="J29" s="27"/>
      <c r="K29" s="27"/>
      <c r="L29" s="24"/>
    </row>
    <row r="30" spans="1:12" ht="40.5" customHeight="1" x14ac:dyDescent="0.3">
      <c r="A30" s="88"/>
      <c r="B30" s="87"/>
      <c r="C30" s="109"/>
      <c r="D30" s="17" t="s">
        <v>13</v>
      </c>
      <c r="E30" s="4">
        <f t="shared" si="1"/>
        <v>807.5</v>
      </c>
      <c r="F30" s="4"/>
      <c r="G30" s="5"/>
      <c r="H30" s="5">
        <v>807.5</v>
      </c>
      <c r="I30" s="5"/>
      <c r="J30" s="27"/>
      <c r="K30" s="27"/>
      <c r="L30" s="24"/>
    </row>
    <row r="31" spans="1:12" ht="39" customHeight="1" x14ac:dyDescent="0.3">
      <c r="A31" s="88"/>
      <c r="B31" s="87" t="s">
        <v>60</v>
      </c>
      <c r="C31" s="109"/>
      <c r="D31" s="17" t="s">
        <v>19</v>
      </c>
      <c r="E31" s="4">
        <f t="shared" si="1"/>
        <v>22079.200000000001</v>
      </c>
      <c r="F31" s="4"/>
      <c r="G31" s="5"/>
      <c r="H31" s="5"/>
      <c r="I31" s="5">
        <v>22079.200000000001</v>
      </c>
      <c r="J31" s="27"/>
      <c r="K31" s="27"/>
      <c r="L31" s="24"/>
    </row>
    <row r="32" spans="1:12" ht="42.75" customHeight="1" x14ac:dyDescent="0.3">
      <c r="A32" s="88"/>
      <c r="B32" s="87" t="s">
        <v>23</v>
      </c>
      <c r="C32" s="109"/>
      <c r="D32" s="17" t="s">
        <v>13</v>
      </c>
      <c r="E32" s="4">
        <f t="shared" si="1"/>
        <v>1162.0999999999999</v>
      </c>
      <c r="F32" s="4"/>
      <c r="G32" s="5"/>
      <c r="H32" s="5"/>
      <c r="I32" s="5">
        <v>1162.0999999999999</v>
      </c>
      <c r="J32" s="27"/>
      <c r="K32" s="27"/>
      <c r="L32" s="24"/>
    </row>
    <row r="33" spans="1:12" ht="31.5" customHeight="1" x14ac:dyDescent="0.3">
      <c r="A33" s="88"/>
      <c r="B33" s="87" t="s">
        <v>61</v>
      </c>
      <c r="C33" s="109"/>
      <c r="D33" s="17" t="s">
        <v>19</v>
      </c>
      <c r="E33" s="4">
        <f t="shared" si="1"/>
        <v>16992.099999999999</v>
      </c>
      <c r="F33" s="4"/>
      <c r="G33" s="5"/>
      <c r="H33" s="5"/>
      <c r="I33" s="5">
        <v>16992.099999999999</v>
      </c>
      <c r="J33" s="27"/>
      <c r="K33" s="27"/>
      <c r="L33" s="24"/>
    </row>
    <row r="34" spans="1:12" ht="36.75" customHeight="1" x14ac:dyDescent="0.3">
      <c r="A34" s="88"/>
      <c r="B34" s="87"/>
      <c r="C34" s="109"/>
      <c r="D34" s="17" t="s">
        <v>13</v>
      </c>
      <c r="E34" s="4">
        <f t="shared" si="1"/>
        <v>894.3</v>
      </c>
      <c r="F34" s="4"/>
      <c r="G34" s="5"/>
      <c r="H34" s="5"/>
      <c r="I34" s="5">
        <v>894.3</v>
      </c>
      <c r="J34" s="27"/>
      <c r="K34" s="27"/>
      <c r="L34" s="24"/>
    </row>
    <row r="35" spans="1:12" ht="39.75" hidden="1" customHeight="1" x14ac:dyDescent="0.3">
      <c r="A35" s="88"/>
      <c r="B35" s="87" t="s">
        <v>25</v>
      </c>
      <c r="C35" s="109"/>
      <c r="D35" s="17" t="s">
        <v>19</v>
      </c>
      <c r="E35" s="4">
        <f t="shared" si="1"/>
        <v>0</v>
      </c>
      <c r="F35" s="4"/>
      <c r="G35" s="5"/>
      <c r="H35" s="5"/>
      <c r="I35" s="5"/>
      <c r="J35" s="27"/>
      <c r="K35" s="27"/>
      <c r="L35" s="24"/>
    </row>
    <row r="36" spans="1:12" ht="35.25" hidden="1" customHeight="1" x14ac:dyDescent="0.3">
      <c r="A36" s="88"/>
      <c r="B36" s="87"/>
      <c r="C36" s="109"/>
      <c r="D36" s="17" t="s">
        <v>13</v>
      </c>
      <c r="E36" s="4">
        <f t="shared" si="1"/>
        <v>0</v>
      </c>
      <c r="F36" s="4"/>
      <c r="G36" s="5"/>
      <c r="H36" s="5"/>
      <c r="I36" s="5"/>
      <c r="J36" s="27"/>
      <c r="K36" s="27"/>
      <c r="L36" s="24"/>
    </row>
    <row r="37" spans="1:12" ht="43.5" hidden="1" customHeight="1" x14ac:dyDescent="0.3">
      <c r="A37" s="88"/>
      <c r="B37" s="87" t="s">
        <v>26</v>
      </c>
      <c r="C37" s="109"/>
      <c r="D37" s="17" t="s">
        <v>19</v>
      </c>
      <c r="E37" s="4">
        <f t="shared" si="1"/>
        <v>0</v>
      </c>
      <c r="F37" s="4"/>
      <c r="G37" s="5"/>
      <c r="H37" s="5"/>
      <c r="I37" s="5"/>
      <c r="J37" s="27"/>
      <c r="K37" s="27"/>
      <c r="L37" s="24"/>
    </row>
    <row r="38" spans="1:12" ht="40.5" hidden="1" customHeight="1" x14ac:dyDescent="0.3">
      <c r="A38" s="88"/>
      <c r="B38" s="87"/>
      <c r="C38" s="109"/>
      <c r="D38" s="17" t="s">
        <v>13</v>
      </c>
      <c r="E38" s="4">
        <f t="shared" si="1"/>
        <v>0</v>
      </c>
      <c r="F38" s="4"/>
      <c r="G38" s="5"/>
      <c r="H38" s="5"/>
      <c r="I38" s="5"/>
      <c r="J38" s="27"/>
      <c r="K38" s="27"/>
      <c r="L38" s="24"/>
    </row>
    <row r="39" spans="1:12" ht="37.5" customHeight="1" x14ac:dyDescent="0.3">
      <c r="A39" s="88"/>
      <c r="B39" s="87" t="s">
        <v>27</v>
      </c>
      <c r="C39" s="109"/>
      <c r="D39" s="17" t="s">
        <v>19</v>
      </c>
      <c r="E39" s="4">
        <f t="shared" si="1"/>
        <v>3364.8</v>
      </c>
      <c r="F39" s="4"/>
      <c r="G39" s="5"/>
      <c r="H39" s="14">
        <v>3364.8</v>
      </c>
      <c r="I39" s="5"/>
      <c r="J39" s="27"/>
      <c r="K39" s="27"/>
      <c r="L39" s="24"/>
    </row>
    <row r="40" spans="1:12" ht="37.5" customHeight="1" x14ac:dyDescent="0.3">
      <c r="A40" s="88"/>
      <c r="B40" s="87"/>
      <c r="C40" s="109"/>
      <c r="D40" s="17" t="s">
        <v>13</v>
      </c>
      <c r="E40" s="4">
        <f t="shared" si="1"/>
        <v>177.1</v>
      </c>
      <c r="F40" s="4"/>
      <c r="G40" s="5"/>
      <c r="H40" s="5">
        <v>177.1</v>
      </c>
      <c r="I40" s="5"/>
      <c r="J40" s="27"/>
      <c r="K40" s="27"/>
      <c r="L40" s="24"/>
    </row>
    <row r="41" spans="1:12" ht="37.5" customHeight="1" x14ac:dyDescent="0.3">
      <c r="A41" s="88"/>
      <c r="B41" s="87" t="s">
        <v>28</v>
      </c>
      <c r="C41" s="109"/>
      <c r="D41" s="17" t="s">
        <v>19</v>
      </c>
      <c r="E41" s="4">
        <f t="shared" si="1"/>
        <v>4250.8999999999996</v>
      </c>
      <c r="F41" s="4"/>
      <c r="G41" s="5"/>
      <c r="H41" s="5">
        <v>4250.8999999999996</v>
      </c>
      <c r="I41" s="5"/>
      <c r="J41" s="27"/>
      <c r="K41" s="27"/>
      <c r="L41" s="24"/>
    </row>
    <row r="42" spans="1:12" ht="37.5" customHeight="1" x14ac:dyDescent="0.3">
      <c r="A42" s="88"/>
      <c r="B42" s="87"/>
      <c r="C42" s="109"/>
      <c r="D42" s="17" t="s">
        <v>13</v>
      </c>
      <c r="E42" s="4">
        <f t="shared" si="1"/>
        <v>223.7</v>
      </c>
      <c r="F42" s="4"/>
      <c r="G42" s="5"/>
      <c r="H42" s="5">
        <v>223.7</v>
      </c>
      <c r="I42" s="5"/>
      <c r="J42" s="27"/>
      <c r="K42" s="27"/>
      <c r="L42" s="24"/>
    </row>
    <row r="43" spans="1:12" ht="37.5" hidden="1" customHeight="1" x14ac:dyDescent="0.3">
      <c r="A43" s="88"/>
      <c r="B43" s="87" t="s">
        <v>29</v>
      </c>
      <c r="C43" s="109"/>
      <c r="D43" s="17" t="s">
        <v>19</v>
      </c>
      <c r="E43" s="4">
        <f t="shared" si="1"/>
        <v>0</v>
      </c>
      <c r="F43" s="4"/>
      <c r="G43" s="5"/>
      <c r="H43" s="5"/>
      <c r="I43" s="5"/>
      <c r="J43" s="27"/>
      <c r="K43" s="27"/>
      <c r="L43" s="24"/>
    </row>
    <row r="44" spans="1:12" ht="37.5" hidden="1" customHeight="1" x14ac:dyDescent="0.3">
      <c r="A44" s="88"/>
      <c r="B44" s="87"/>
      <c r="C44" s="109"/>
      <c r="D44" s="17" t="s">
        <v>13</v>
      </c>
      <c r="E44" s="4">
        <f t="shared" si="1"/>
        <v>0</v>
      </c>
      <c r="F44" s="4"/>
      <c r="G44" s="5"/>
      <c r="H44" s="5"/>
      <c r="I44" s="5"/>
      <c r="J44" s="27"/>
      <c r="K44" s="27"/>
      <c r="L44" s="24"/>
    </row>
    <row r="45" spans="1:12" ht="37.5" customHeight="1" x14ac:dyDescent="0.3">
      <c r="A45" s="88"/>
      <c r="B45" s="87" t="s">
        <v>30</v>
      </c>
      <c r="C45" s="109"/>
      <c r="D45" s="17" t="s">
        <v>19</v>
      </c>
      <c r="E45" s="4">
        <f t="shared" si="1"/>
        <v>11045.9</v>
      </c>
      <c r="F45" s="4"/>
      <c r="G45" s="5"/>
      <c r="H45" s="5"/>
      <c r="I45" s="5">
        <v>11045.9</v>
      </c>
      <c r="J45" s="27"/>
      <c r="K45" s="27"/>
      <c r="L45" s="24"/>
    </row>
    <row r="46" spans="1:12" ht="37.5" customHeight="1" x14ac:dyDescent="0.3">
      <c r="A46" s="88"/>
      <c r="B46" s="87"/>
      <c r="C46" s="109"/>
      <c r="D46" s="17" t="s">
        <v>13</v>
      </c>
      <c r="E46" s="4">
        <f t="shared" si="1"/>
        <v>581.4</v>
      </c>
      <c r="F46" s="4"/>
      <c r="G46" s="5"/>
      <c r="H46" s="5"/>
      <c r="I46" s="5">
        <v>581.4</v>
      </c>
      <c r="J46" s="27"/>
      <c r="K46" s="27"/>
      <c r="L46" s="24"/>
    </row>
    <row r="47" spans="1:12" ht="37.5" customHeight="1" x14ac:dyDescent="0.3">
      <c r="A47" s="88"/>
      <c r="B47" s="87" t="s">
        <v>31</v>
      </c>
      <c r="C47" s="109"/>
      <c r="D47" s="17" t="s">
        <v>19</v>
      </c>
      <c r="E47" s="4">
        <f t="shared" si="1"/>
        <v>11769.36</v>
      </c>
      <c r="F47" s="4">
        <v>4007.06</v>
      </c>
      <c r="G47" s="5"/>
      <c r="H47" s="5"/>
      <c r="I47" s="5">
        <v>7762.3</v>
      </c>
      <c r="J47" s="27"/>
      <c r="K47" s="27"/>
      <c r="L47" s="24"/>
    </row>
    <row r="48" spans="1:12" ht="37.5" customHeight="1" x14ac:dyDescent="0.3">
      <c r="A48" s="88"/>
      <c r="B48" s="87"/>
      <c r="C48" s="109"/>
      <c r="D48" s="17" t="s">
        <v>13</v>
      </c>
      <c r="E48" s="4">
        <f t="shared" si="1"/>
        <v>619.4</v>
      </c>
      <c r="F48" s="4">
        <v>210.9</v>
      </c>
      <c r="G48" s="5"/>
      <c r="H48" s="5"/>
      <c r="I48" s="5">
        <v>408.5</v>
      </c>
      <c r="J48" s="27"/>
      <c r="K48" s="27"/>
      <c r="L48" s="24"/>
    </row>
    <row r="49" spans="1:12" ht="37.5" hidden="1" customHeight="1" x14ac:dyDescent="0.3">
      <c r="A49" s="88"/>
      <c r="B49" s="87" t="s">
        <v>32</v>
      </c>
      <c r="C49" s="109"/>
      <c r="D49" s="17" t="s">
        <v>19</v>
      </c>
      <c r="E49" s="4">
        <f t="shared" si="1"/>
        <v>0</v>
      </c>
      <c r="F49" s="4"/>
      <c r="G49" s="5"/>
      <c r="H49" s="5"/>
      <c r="I49" s="5"/>
      <c r="J49" s="27"/>
      <c r="K49" s="27"/>
      <c r="L49" s="24"/>
    </row>
    <row r="50" spans="1:12" ht="37.5" hidden="1" customHeight="1" x14ac:dyDescent="0.3">
      <c r="A50" s="88"/>
      <c r="B50" s="87"/>
      <c r="C50" s="109"/>
      <c r="D50" s="17" t="s">
        <v>13</v>
      </c>
      <c r="E50" s="4">
        <f t="shared" si="1"/>
        <v>0</v>
      </c>
      <c r="F50" s="4"/>
      <c r="G50" s="5"/>
      <c r="H50" s="5"/>
      <c r="I50" s="5"/>
      <c r="J50" s="27"/>
      <c r="K50" s="27"/>
      <c r="L50" s="24"/>
    </row>
    <row r="51" spans="1:12" ht="37.5" customHeight="1" x14ac:dyDescent="0.3">
      <c r="A51" s="88"/>
      <c r="B51" s="87" t="s">
        <v>33</v>
      </c>
      <c r="C51" s="109"/>
      <c r="D51" s="17" t="s">
        <v>19</v>
      </c>
      <c r="E51" s="4">
        <f t="shared" si="1"/>
        <v>62195.040000000001</v>
      </c>
      <c r="F51" s="4">
        <v>20354.04</v>
      </c>
      <c r="G51" s="5">
        <v>19264.599999999999</v>
      </c>
      <c r="H51" s="5">
        <v>22576.400000000001</v>
      </c>
      <c r="I51" s="5"/>
      <c r="J51" s="27"/>
      <c r="K51" s="27"/>
      <c r="L51" s="24"/>
    </row>
    <row r="52" spans="1:12" ht="37.5" customHeight="1" x14ac:dyDescent="0.3">
      <c r="A52" s="88"/>
      <c r="B52" s="87"/>
      <c r="C52" s="109"/>
      <c r="D52" s="17" t="s">
        <v>13</v>
      </c>
      <c r="E52" s="4">
        <f t="shared" si="1"/>
        <v>3273.37</v>
      </c>
      <c r="F52" s="4">
        <v>1071.27</v>
      </c>
      <c r="G52" s="5">
        <v>1013.9</v>
      </c>
      <c r="H52" s="5">
        <v>1188.2</v>
      </c>
      <c r="I52" s="5"/>
      <c r="J52" s="27"/>
      <c r="K52" s="27"/>
      <c r="L52" s="24"/>
    </row>
    <row r="53" spans="1:12" ht="37.5" customHeight="1" x14ac:dyDescent="0.3">
      <c r="A53" s="88"/>
      <c r="B53" s="87" t="s">
        <v>34</v>
      </c>
      <c r="C53" s="109"/>
      <c r="D53" s="17" t="s">
        <v>19</v>
      </c>
      <c r="E53" s="4">
        <f t="shared" si="1"/>
        <v>22351.9</v>
      </c>
      <c r="F53" s="4"/>
      <c r="G53" s="5">
        <v>22351.9</v>
      </c>
      <c r="H53" s="5"/>
      <c r="I53" s="5"/>
      <c r="J53" s="27"/>
      <c r="K53" s="27"/>
      <c r="L53" s="24"/>
    </row>
    <row r="54" spans="1:12" ht="37.5" customHeight="1" x14ac:dyDescent="0.3">
      <c r="A54" s="88"/>
      <c r="B54" s="87"/>
      <c r="C54" s="109"/>
      <c r="D54" s="17" t="s">
        <v>13</v>
      </c>
      <c r="E54" s="4">
        <f t="shared" si="1"/>
        <v>1176.4000000000001</v>
      </c>
      <c r="F54" s="4"/>
      <c r="G54" s="5">
        <v>1176.4000000000001</v>
      </c>
      <c r="H54" s="5"/>
      <c r="I54" s="5"/>
      <c r="J54" s="27"/>
      <c r="K54" s="27"/>
      <c r="L54" s="24"/>
    </row>
    <row r="55" spans="1:12" ht="37.5" customHeight="1" x14ac:dyDescent="0.3">
      <c r="A55" s="88"/>
      <c r="B55" s="87" t="s">
        <v>35</v>
      </c>
      <c r="C55" s="109"/>
      <c r="D55" s="17" t="s">
        <v>19</v>
      </c>
      <c r="E55" s="4">
        <f t="shared" si="1"/>
        <v>25189.579999999998</v>
      </c>
      <c r="F55" s="4">
        <v>102.28</v>
      </c>
      <c r="G55" s="5">
        <v>25087.3</v>
      </c>
      <c r="H55" s="5"/>
      <c r="I55" s="5"/>
      <c r="J55" s="27"/>
      <c r="K55" s="27"/>
      <c r="L55" s="24"/>
    </row>
    <row r="56" spans="1:12" ht="37.5" customHeight="1" x14ac:dyDescent="0.3">
      <c r="A56" s="88"/>
      <c r="B56" s="87"/>
      <c r="C56" s="110"/>
      <c r="D56" s="17" t="s">
        <v>13</v>
      </c>
      <c r="E56" s="4">
        <f t="shared" si="1"/>
        <v>1325.7800000000002</v>
      </c>
      <c r="F56" s="4">
        <v>5.38</v>
      </c>
      <c r="G56" s="5">
        <v>1320.4</v>
      </c>
      <c r="H56" s="5"/>
      <c r="I56" s="5"/>
      <c r="J56" s="27"/>
      <c r="K56" s="27"/>
      <c r="L56" s="24"/>
    </row>
    <row r="57" spans="1:12" ht="53.25" customHeight="1" x14ac:dyDescent="0.3">
      <c r="A57" s="15" t="s">
        <v>52</v>
      </c>
      <c r="B57" s="20" t="s">
        <v>53</v>
      </c>
      <c r="C57" s="23" t="s">
        <v>57</v>
      </c>
      <c r="D57" s="20" t="s">
        <v>13</v>
      </c>
      <c r="E57" s="22">
        <f t="shared" si="1"/>
        <v>2523</v>
      </c>
      <c r="F57" s="22">
        <v>2523</v>
      </c>
      <c r="G57" s="22"/>
      <c r="H57" s="22"/>
      <c r="I57" s="22"/>
      <c r="J57" s="26">
        <v>1516</v>
      </c>
      <c r="K57" s="26">
        <f>G57-J57</f>
        <v>-1516</v>
      </c>
      <c r="L57" s="24"/>
    </row>
    <row r="58" spans="1:12" ht="71.25" customHeight="1" x14ac:dyDescent="0.3">
      <c r="A58" s="15" t="s">
        <v>63</v>
      </c>
      <c r="B58" s="19" t="s">
        <v>70</v>
      </c>
      <c r="C58" s="3" t="s">
        <v>64</v>
      </c>
      <c r="D58" s="17" t="s">
        <v>13</v>
      </c>
      <c r="E58" s="4">
        <f t="shared" si="1"/>
        <v>0.1</v>
      </c>
      <c r="F58" s="5">
        <v>0.1</v>
      </c>
      <c r="G58" s="5"/>
      <c r="H58" s="5"/>
      <c r="I58" s="5"/>
      <c r="J58" s="27"/>
      <c r="K58" s="27"/>
      <c r="L58" s="24"/>
    </row>
    <row r="59" spans="1:12" ht="45" customHeight="1" x14ac:dyDescent="0.3">
      <c r="A59" s="15" t="s">
        <v>66</v>
      </c>
      <c r="B59" s="19" t="s">
        <v>68</v>
      </c>
      <c r="C59" s="3" t="s">
        <v>64</v>
      </c>
      <c r="D59" s="17" t="s">
        <v>13</v>
      </c>
      <c r="E59" s="4">
        <f t="shared" si="1"/>
        <v>187.1</v>
      </c>
      <c r="F59" s="5">
        <v>187.1</v>
      </c>
      <c r="G59" s="5"/>
      <c r="H59" s="5"/>
      <c r="I59" s="5"/>
      <c r="J59" s="27"/>
      <c r="K59" s="27"/>
      <c r="L59" s="24"/>
    </row>
    <row r="60" spans="1:12" ht="111.75" customHeight="1" x14ac:dyDescent="0.3">
      <c r="A60" s="15" t="s">
        <v>67</v>
      </c>
      <c r="B60" s="19" t="s">
        <v>74</v>
      </c>
      <c r="C60" s="3" t="s">
        <v>64</v>
      </c>
      <c r="D60" s="17" t="s">
        <v>65</v>
      </c>
      <c r="E60" s="4">
        <f t="shared" si="1"/>
        <v>47942</v>
      </c>
      <c r="F60" s="5">
        <v>47942</v>
      </c>
      <c r="G60" s="5"/>
      <c r="H60" s="5"/>
      <c r="I60" s="5"/>
      <c r="J60" s="27"/>
      <c r="K60" s="27"/>
      <c r="L60" s="24"/>
    </row>
    <row r="61" spans="1:12" ht="94.5" customHeight="1" x14ac:dyDescent="0.3">
      <c r="A61" s="15" t="s">
        <v>71</v>
      </c>
      <c r="B61" s="20" t="s">
        <v>75</v>
      </c>
      <c r="C61" s="23" t="s">
        <v>64</v>
      </c>
      <c r="D61" s="20" t="s">
        <v>13</v>
      </c>
      <c r="E61" s="22">
        <f t="shared" si="1"/>
        <v>1828.4</v>
      </c>
      <c r="F61" s="22"/>
      <c r="G61" s="22">
        <v>1828.4</v>
      </c>
      <c r="H61" s="22"/>
      <c r="I61" s="22"/>
      <c r="J61" s="26">
        <v>0</v>
      </c>
      <c r="K61" s="26">
        <f t="shared" ref="K61:K75" si="11">G61-J61</f>
        <v>1828.4</v>
      </c>
      <c r="L61" s="24"/>
    </row>
    <row r="62" spans="1:12" ht="61.5" customHeight="1" x14ac:dyDescent="0.3">
      <c r="A62" s="15" t="s">
        <v>72</v>
      </c>
      <c r="B62" s="20" t="s">
        <v>76</v>
      </c>
      <c r="C62" s="23" t="s">
        <v>64</v>
      </c>
      <c r="D62" s="20" t="s">
        <v>13</v>
      </c>
      <c r="E62" s="22">
        <f t="shared" si="1"/>
        <v>3612.3</v>
      </c>
      <c r="F62" s="22"/>
      <c r="G62" s="22">
        <v>3612.3</v>
      </c>
      <c r="H62" s="22"/>
      <c r="I62" s="22"/>
      <c r="J62" s="26">
        <v>0</v>
      </c>
      <c r="K62" s="26">
        <f t="shared" si="11"/>
        <v>3612.3</v>
      </c>
      <c r="L62" s="24"/>
    </row>
    <row r="63" spans="1:12" ht="72.75" customHeight="1" x14ac:dyDescent="0.3">
      <c r="A63" s="15" t="s">
        <v>36</v>
      </c>
      <c r="B63" s="20" t="s">
        <v>54</v>
      </c>
      <c r="C63" s="21"/>
      <c r="D63" s="20" t="s">
        <v>13</v>
      </c>
      <c r="E63" s="22">
        <f t="shared" si="1"/>
        <v>412082.1</v>
      </c>
      <c r="F63" s="22">
        <f>F64+F65+F66+F67</f>
        <v>102704.4</v>
      </c>
      <c r="G63" s="22">
        <f t="shared" ref="G63:J63" si="12">G64+G65+G66+G67</f>
        <v>107297.60000000001</v>
      </c>
      <c r="H63" s="22">
        <f t="shared" si="12"/>
        <v>101014.7</v>
      </c>
      <c r="I63" s="22">
        <f t="shared" si="12"/>
        <v>101065.4</v>
      </c>
      <c r="J63" s="22">
        <f t="shared" si="12"/>
        <v>101284.09999999999</v>
      </c>
      <c r="K63" s="22">
        <f t="shared" si="11"/>
        <v>6013.5000000000146</v>
      </c>
      <c r="L63" s="24"/>
    </row>
    <row r="64" spans="1:12" ht="115.5" customHeight="1" x14ac:dyDescent="0.3">
      <c r="A64" s="18" t="s">
        <v>37</v>
      </c>
      <c r="B64" s="19" t="s">
        <v>55</v>
      </c>
      <c r="C64" s="3" t="s">
        <v>38</v>
      </c>
      <c r="D64" s="19" t="s">
        <v>13</v>
      </c>
      <c r="E64" s="4">
        <f t="shared" si="1"/>
        <v>391377.19999999995</v>
      </c>
      <c r="F64" s="4">
        <v>97435.6</v>
      </c>
      <c r="G64" s="4">
        <v>100817.60000000001</v>
      </c>
      <c r="H64" s="4">
        <v>96548.5</v>
      </c>
      <c r="I64" s="4">
        <v>96575.5</v>
      </c>
      <c r="J64" s="27">
        <v>97389.5</v>
      </c>
      <c r="K64" s="27">
        <f t="shared" si="11"/>
        <v>3428.1000000000058</v>
      </c>
      <c r="L64" s="24" t="s">
        <v>83</v>
      </c>
    </row>
    <row r="65" spans="1:12" ht="57" customHeight="1" x14ac:dyDescent="0.3">
      <c r="A65" s="18" t="s">
        <v>39</v>
      </c>
      <c r="B65" s="19" t="s">
        <v>56</v>
      </c>
      <c r="C65" s="3" t="s">
        <v>40</v>
      </c>
      <c r="D65" s="19" t="s">
        <v>13</v>
      </c>
      <c r="E65" s="4">
        <f t="shared" si="1"/>
        <v>15585.599999999999</v>
      </c>
      <c r="F65" s="4">
        <v>3542.2</v>
      </c>
      <c r="G65" s="4">
        <v>3989.6</v>
      </c>
      <c r="H65" s="4">
        <v>4026.9</v>
      </c>
      <c r="I65" s="4">
        <v>4026.9</v>
      </c>
      <c r="J65" s="27">
        <v>3542.2</v>
      </c>
      <c r="K65" s="27">
        <f t="shared" si="11"/>
        <v>447.40000000000009</v>
      </c>
      <c r="L65" s="24" t="s">
        <v>83</v>
      </c>
    </row>
    <row r="66" spans="1:12" ht="60" customHeight="1" x14ac:dyDescent="0.3">
      <c r="A66" s="18" t="s">
        <v>41</v>
      </c>
      <c r="B66" s="19" t="s">
        <v>77</v>
      </c>
      <c r="C66" s="3" t="s">
        <v>40</v>
      </c>
      <c r="D66" s="19" t="s">
        <v>13</v>
      </c>
      <c r="E66" s="4">
        <f t="shared" si="1"/>
        <v>1669.1999999999998</v>
      </c>
      <c r="F66" s="4">
        <v>352.4</v>
      </c>
      <c r="G66" s="4">
        <v>414.5</v>
      </c>
      <c r="H66" s="4">
        <v>439.3</v>
      </c>
      <c r="I66" s="4">
        <v>463</v>
      </c>
      <c r="J66" s="27">
        <v>352.4</v>
      </c>
      <c r="K66" s="27">
        <f t="shared" si="11"/>
        <v>62.100000000000023</v>
      </c>
      <c r="L66" s="24" t="s">
        <v>83</v>
      </c>
    </row>
    <row r="67" spans="1:12" ht="55.5" customHeight="1" x14ac:dyDescent="0.3">
      <c r="A67" s="18" t="s">
        <v>44</v>
      </c>
      <c r="B67" s="19" t="s">
        <v>78</v>
      </c>
      <c r="C67" s="3" t="s">
        <v>40</v>
      </c>
      <c r="D67" s="19" t="s">
        <v>13</v>
      </c>
      <c r="E67" s="4">
        <f t="shared" si="1"/>
        <v>3450.1000000000004</v>
      </c>
      <c r="F67" s="4">
        <v>1374.2</v>
      </c>
      <c r="G67" s="4">
        <v>2075.9</v>
      </c>
      <c r="H67" s="4"/>
      <c r="I67" s="4"/>
      <c r="J67" s="27">
        <v>0</v>
      </c>
      <c r="K67" s="27">
        <f t="shared" si="11"/>
        <v>2075.9</v>
      </c>
      <c r="L67" s="24"/>
    </row>
    <row r="68" spans="1:12" ht="24.75" customHeight="1" x14ac:dyDescent="0.3">
      <c r="A68" s="99"/>
      <c r="B68" s="99" t="s">
        <v>42</v>
      </c>
      <c r="C68" s="118"/>
      <c r="D68" s="17" t="s">
        <v>5</v>
      </c>
      <c r="E68" s="4">
        <f t="shared" si="1"/>
        <v>754957.4</v>
      </c>
      <c r="F68" s="5">
        <f>F69+F70+F71</f>
        <v>241246.3</v>
      </c>
      <c r="G68" s="5">
        <f t="shared" ref="G68:I68" si="13">G69+G70+G71</f>
        <v>187840.2</v>
      </c>
      <c r="H68" s="5">
        <f t="shared" si="13"/>
        <v>163879.70000000001</v>
      </c>
      <c r="I68" s="5">
        <f t="shared" si="13"/>
        <v>161991.20000000001</v>
      </c>
      <c r="J68" s="27">
        <f t="shared" ref="J68" si="14">J69+J70+J71</f>
        <v>106651.79999999999</v>
      </c>
      <c r="K68" s="27">
        <f t="shared" si="11"/>
        <v>81188.400000000023</v>
      </c>
      <c r="L68" s="24"/>
    </row>
    <row r="69" spans="1:12" ht="22.5" customHeight="1" x14ac:dyDescent="0.3">
      <c r="A69" s="100"/>
      <c r="B69" s="100"/>
      <c r="C69" s="119"/>
      <c r="D69" s="17" t="s">
        <v>13</v>
      </c>
      <c r="E69" s="4">
        <f t="shared" si="1"/>
        <v>434572.2</v>
      </c>
      <c r="F69" s="5">
        <f>F63+F13</f>
        <v>109809.09999999999</v>
      </c>
      <c r="G69" s="5">
        <f>G63+G13</f>
        <v>116493.40000000001</v>
      </c>
      <c r="H69" s="5">
        <f>H63+H13</f>
        <v>104158</v>
      </c>
      <c r="I69" s="5">
        <f>I63+I13</f>
        <v>104111.7</v>
      </c>
      <c r="J69" s="27">
        <f>J63+J13</f>
        <v>106651.79999999999</v>
      </c>
      <c r="K69" s="27">
        <f t="shared" si="11"/>
        <v>9841.6000000000204</v>
      </c>
      <c r="L69" s="24"/>
    </row>
    <row r="70" spans="1:12" ht="26.25" customHeight="1" x14ac:dyDescent="0.3">
      <c r="A70" s="100"/>
      <c r="B70" s="100"/>
      <c r="C70" s="119"/>
      <c r="D70" s="17" t="s">
        <v>19</v>
      </c>
      <c r="E70" s="4">
        <f t="shared" si="1"/>
        <v>272443.2</v>
      </c>
      <c r="F70" s="5">
        <f t="shared" ref="F70:I71" si="15">F14</f>
        <v>83495.199999999997</v>
      </c>
      <c r="G70" s="5">
        <f t="shared" si="15"/>
        <v>71346.8</v>
      </c>
      <c r="H70" s="5">
        <f t="shared" si="15"/>
        <v>59721.700000000004</v>
      </c>
      <c r="I70" s="5">
        <f t="shared" si="15"/>
        <v>57879.500000000007</v>
      </c>
      <c r="J70" s="27">
        <f t="shared" ref="J70" si="16">J14</f>
        <v>0</v>
      </c>
      <c r="K70" s="27">
        <f t="shared" si="11"/>
        <v>71346.8</v>
      </c>
      <c r="L70" s="24"/>
    </row>
    <row r="71" spans="1:12" ht="26.25" customHeight="1" x14ac:dyDescent="0.3">
      <c r="A71" s="101"/>
      <c r="B71" s="101"/>
      <c r="C71" s="120"/>
      <c r="D71" s="17" t="s">
        <v>65</v>
      </c>
      <c r="E71" s="4">
        <f t="shared" si="1"/>
        <v>47942</v>
      </c>
      <c r="F71" s="5">
        <f t="shared" si="15"/>
        <v>47942</v>
      </c>
      <c r="G71" s="5">
        <f t="shared" si="15"/>
        <v>0</v>
      </c>
      <c r="H71" s="5">
        <f t="shared" si="15"/>
        <v>0</v>
      </c>
      <c r="I71" s="5">
        <f t="shared" si="15"/>
        <v>0</v>
      </c>
      <c r="J71" s="27">
        <f t="shared" ref="J71" si="17">J15</f>
        <v>0</v>
      </c>
      <c r="K71" s="27">
        <f t="shared" si="11"/>
        <v>0</v>
      </c>
      <c r="L71" s="24"/>
    </row>
    <row r="72" spans="1:12" ht="21.75" customHeight="1" x14ac:dyDescent="0.3">
      <c r="A72" s="99"/>
      <c r="B72" s="99" t="s">
        <v>43</v>
      </c>
      <c r="C72" s="118"/>
      <c r="D72" s="17" t="s">
        <v>5</v>
      </c>
      <c r="E72" s="4">
        <f t="shared" si="1"/>
        <v>829482</v>
      </c>
      <c r="F72" s="5">
        <f>F73+F74+F75</f>
        <v>259775.89999999997</v>
      </c>
      <c r="G72" s="5">
        <f t="shared" ref="G72:I72" si="18">G73+G74+G75</f>
        <v>206505.2</v>
      </c>
      <c r="H72" s="5">
        <f t="shared" si="18"/>
        <v>182544.7</v>
      </c>
      <c r="I72" s="5">
        <f t="shared" si="18"/>
        <v>180656.2</v>
      </c>
      <c r="J72" s="5">
        <f t="shared" ref="J72" si="19">J73+J74+J75</f>
        <v>125181.4</v>
      </c>
      <c r="K72" s="27">
        <f t="shared" si="11"/>
        <v>81323.800000000017</v>
      </c>
      <c r="L72" s="24"/>
    </row>
    <row r="73" spans="1:12" ht="26.25" customHeight="1" x14ac:dyDescent="0.3">
      <c r="A73" s="100"/>
      <c r="B73" s="100"/>
      <c r="C73" s="119"/>
      <c r="D73" s="17" t="s">
        <v>13</v>
      </c>
      <c r="E73" s="4">
        <f t="shared" si="1"/>
        <v>509096.80000000005</v>
      </c>
      <c r="F73" s="5">
        <f>F69+F10</f>
        <v>128338.69999999998</v>
      </c>
      <c r="G73" s="5">
        <f>G69+G10</f>
        <v>135158.40000000002</v>
      </c>
      <c r="H73" s="5">
        <f>H69+H10</f>
        <v>122823</v>
      </c>
      <c r="I73" s="5">
        <f>I69+I10</f>
        <v>122776.7</v>
      </c>
      <c r="J73" s="5">
        <f>J69+J10</f>
        <v>125181.4</v>
      </c>
      <c r="K73" s="27">
        <f t="shared" si="11"/>
        <v>9977.0000000000291</v>
      </c>
      <c r="L73" s="24"/>
    </row>
    <row r="74" spans="1:12" ht="27.75" customHeight="1" x14ac:dyDescent="0.3">
      <c r="A74" s="100"/>
      <c r="B74" s="100"/>
      <c r="C74" s="119"/>
      <c r="D74" s="17" t="s">
        <v>19</v>
      </c>
      <c r="E74" s="4">
        <f t="shared" si="1"/>
        <v>272443.2</v>
      </c>
      <c r="F74" s="5">
        <f>F70</f>
        <v>83495.199999999997</v>
      </c>
      <c r="G74" s="5">
        <f>G70</f>
        <v>71346.8</v>
      </c>
      <c r="H74" s="5">
        <f>H70</f>
        <v>59721.700000000004</v>
      </c>
      <c r="I74" s="5">
        <f>I70</f>
        <v>57879.500000000007</v>
      </c>
      <c r="J74" s="5">
        <f>J70</f>
        <v>0</v>
      </c>
      <c r="K74" s="27">
        <f t="shared" si="11"/>
        <v>71346.8</v>
      </c>
      <c r="L74" s="24"/>
    </row>
    <row r="75" spans="1:12" ht="27.75" customHeight="1" x14ac:dyDescent="0.3">
      <c r="A75" s="101"/>
      <c r="B75" s="101"/>
      <c r="C75" s="120"/>
      <c r="D75" s="17" t="s">
        <v>65</v>
      </c>
      <c r="E75" s="4">
        <f t="shared" si="1"/>
        <v>47942</v>
      </c>
      <c r="F75" s="5">
        <f>F15</f>
        <v>47942</v>
      </c>
      <c r="G75" s="5">
        <f>G15</f>
        <v>0</v>
      </c>
      <c r="H75" s="5">
        <f>H15</f>
        <v>0</v>
      </c>
      <c r="I75" s="5">
        <f>I15</f>
        <v>0</v>
      </c>
      <c r="J75" s="5">
        <f>J15</f>
        <v>0</v>
      </c>
      <c r="K75" s="27">
        <f t="shared" si="11"/>
        <v>0</v>
      </c>
      <c r="L75" s="24"/>
    </row>
    <row r="77" spans="1:12" x14ac:dyDescent="0.3">
      <c r="E77" s="11"/>
      <c r="F77" s="12"/>
    </row>
  </sheetData>
  <mergeCells count="61">
    <mergeCell ref="J5:K5"/>
    <mergeCell ref="E4:K4"/>
    <mergeCell ref="F5:I6"/>
    <mergeCell ref="A2:K2"/>
    <mergeCell ref="C68:C71"/>
    <mergeCell ref="A47:A48"/>
    <mergeCell ref="B47:B48"/>
    <mergeCell ref="A49:A50"/>
    <mergeCell ref="B49:B50"/>
    <mergeCell ref="A51:A52"/>
    <mergeCell ref="B51:B52"/>
    <mergeCell ref="A41:A42"/>
    <mergeCell ref="B41:B42"/>
    <mergeCell ref="A43:A44"/>
    <mergeCell ref="B43:B44"/>
    <mergeCell ref="A45:A46"/>
    <mergeCell ref="A72:A75"/>
    <mergeCell ref="B72:B75"/>
    <mergeCell ref="C72:C75"/>
    <mergeCell ref="A53:A54"/>
    <mergeCell ref="B53:B54"/>
    <mergeCell ref="A55:A56"/>
    <mergeCell ref="B55:B56"/>
    <mergeCell ref="A68:A71"/>
    <mergeCell ref="B68:B71"/>
    <mergeCell ref="A33:A34"/>
    <mergeCell ref="B33:B34"/>
    <mergeCell ref="B45:B46"/>
    <mergeCell ref="A35:A36"/>
    <mergeCell ref="B35:B36"/>
    <mergeCell ref="A37:A38"/>
    <mergeCell ref="B37:B38"/>
    <mergeCell ref="A39:A40"/>
    <mergeCell ref="B39:B40"/>
    <mergeCell ref="B29:B30"/>
    <mergeCell ref="A31:A32"/>
    <mergeCell ref="B31:B32"/>
    <mergeCell ref="A27:A28"/>
    <mergeCell ref="B27:B28"/>
    <mergeCell ref="A8:I8"/>
    <mergeCell ref="A11:I11"/>
    <mergeCell ref="A12:A15"/>
    <mergeCell ref="B12:B15"/>
    <mergeCell ref="C12:C56"/>
    <mergeCell ref="A16:A18"/>
    <mergeCell ref="B16:B18"/>
    <mergeCell ref="A19:A20"/>
    <mergeCell ref="B19:B20"/>
    <mergeCell ref="A21:A22"/>
    <mergeCell ref="B21:B22"/>
    <mergeCell ref="A23:A24"/>
    <mergeCell ref="B23:B24"/>
    <mergeCell ref="A25:A26"/>
    <mergeCell ref="B25:B26"/>
    <mergeCell ref="A29:A30"/>
    <mergeCell ref="G1:I1"/>
    <mergeCell ref="A4:A6"/>
    <mergeCell ref="B4:B6"/>
    <mergeCell ref="C4:C6"/>
    <mergeCell ref="D4:D6"/>
    <mergeCell ref="E5:E6"/>
  </mergeCells>
  <pageMargins left="0.70866141732283472" right="0.70866141732283472" top="0.74803149606299213" bottom="0.74803149606299213" header="0.31496062992125984" footer="0.31496062992125984"/>
  <pageSetup paperSize="9" scale="58" fitToHeight="3"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252"/>
  <sheetViews>
    <sheetView tabSelected="1" view="pageBreakPreview" zoomScale="60" zoomScaleNormal="100" workbookViewId="0">
      <pane xSplit="7" ySplit="10" topLeftCell="H183" activePane="bottomRight" state="frozen"/>
      <selection pane="topRight" activeCell="H1" sqref="H1"/>
      <selection pane="bottomLeft" activeCell="A11" sqref="A11"/>
      <selection pane="bottomRight" activeCell="A187" sqref="A187"/>
    </sheetView>
  </sheetViews>
  <sheetFormatPr defaultColWidth="9.109375" defaultRowHeight="16.8" x14ac:dyDescent="0.3"/>
  <cols>
    <col min="1" max="1" width="48" style="1" customWidth="1"/>
    <col min="2" max="6" width="13.33203125" style="1" customWidth="1"/>
    <col min="7" max="7" width="14.33203125" style="1" customWidth="1"/>
    <col min="8" max="8" width="13.6640625" style="1" customWidth="1"/>
    <col min="9" max="9" width="12.88671875" style="10" customWidth="1"/>
    <col min="10" max="10" width="11.33203125" style="1" customWidth="1"/>
    <col min="11" max="11" width="12.6640625" style="1" customWidth="1"/>
    <col min="12" max="12" width="11.33203125" style="1" customWidth="1"/>
    <col min="13" max="13" width="10.88671875" style="1" customWidth="1"/>
    <col min="14" max="14" width="12.6640625" style="1" customWidth="1"/>
    <col min="15" max="15" width="12.44140625" style="1" customWidth="1"/>
    <col min="16" max="16" width="12.33203125" style="1" customWidth="1"/>
    <col min="17" max="17" width="11.33203125" style="1" customWidth="1"/>
    <col min="18" max="18" width="12.33203125" style="1" customWidth="1"/>
    <col min="19" max="19" width="11.109375" style="1" customWidth="1"/>
    <col min="20" max="20" width="13.33203125" style="1" customWidth="1"/>
    <col min="21" max="21" width="11.5546875" style="1" customWidth="1"/>
    <col min="22" max="22" width="13" style="1" customWidth="1"/>
    <col min="23" max="23" width="13.88671875" style="1" customWidth="1"/>
    <col min="24" max="24" width="12.6640625" style="1" customWidth="1"/>
    <col min="25" max="25" width="12.44140625" style="1" customWidth="1"/>
    <col min="26" max="26" width="13.33203125" style="1" customWidth="1"/>
    <col min="27" max="27" width="9.109375" style="1" customWidth="1"/>
    <col min="28" max="28" width="13.88671875" style="1" customWidth="1"/>
    <col min="29" max="29" width="9.109375" style="1" customWidth="1"/>
    <col min="30" max="30" width="12.88671875" style="1" customWidth="1"/>
    <col min="31" max="31" width="12" style="10" customWidth="1"/>
    <col min="32" max="32" width="67.88671875" style="10" customWidth="1"/>
    <col min="33" max="16384" width="9.109375" style="1"/>
  </cols>
  <sheetData>
    <row r="1" spans="1:32" ht="40.200000000000003" customHeight="1" x14ac:dyDescent="0.3">
      <c r="A1" s="68" t="s">
        <v>147</v>
      </c>
      <c r="B1" s="128"/>
      <c r="C1" s="128"/>
      <c r="D1" s="128"/>
      <c r="E1" s="128"/>
      <c r="F1" s="128"/>
      <c r="G1" s="128"/>
      <c r="H1" s="128"/>
      <c r="I1" s="128"/>
      <c r="J1" s="128"/>
      <c r="K1" s="128"/>
      <c r="L1" s="128"/>
      <c r="M1" s="128"/>
      <c r="N1" s="128"/>
      <c r="O1" s="128"/>
      <c r="P1" s="128"/>
      <c r="Q1" s="128"/>
      <c r="R1" s="128"/>
      <c r="S1" s="128"/>
      <c r="T1" s="128"/>
    </row>
    <row r="2" spans="1:32" x14ac:dyDescent="0.3">
      <c r="A2" s="47"/>
      <c r="B2" s="47"/>
      <c r="C2" s="47"/>
      <c r="D2" s="47"/>
      <c r="E2" s="47"/>
      <c r="F2" s="47"/>
      <c r="G2" s="47"/>
      <c r="H2" s="47"/>
    </row>
    <row r="3" spans="1:32" ht="56.4" customHeight="1" x14ac:dyDescent="0.3">
      <c r="A3" s="50" t="s">
        <v>148</v>
      </c>
      <c r="B3" s="128"/>
      <c r="C3" s="128"/>
      <c r="D3" s="128"/>
      <c r="E3" s="128"/>
      <c r="F3" s="128"/>
      <c r="G3" s="128"/>
      <c r="H3" s="128"/>
      <c r="I3" s="128"/>
      <c r="J3" s="128"/>
      <c r="K3" s="128"/>
      <c r="L3" s="128"/>
      <c r="M3" s="128"/>
      <c r="N3" s="128"/>
      <c r="O3" s="128"/>
      <c r="P3" s="128"/>
      <c r="Q3" s="128"/>
      <c r="R3" s="128"/>
      <c r="S3" s="128"/>
      <c r="T3" s="128"/>
    </row>
    <row r="4" spans="1:32" ht="18" customHeight="1" x14ac:dyDescent="0.3">
      <c r="B4" s="69"/>
      <c r="C4" s="69"/>
      <c r="D4" s="69"/>
      <c r="E4" s="69"/>
      <c r="F4" s="69"/>
      <c r="G4" s="69"/>
      <c r="H4" s="69"/>
    </row>
    <row r="5" spans="1:32" ht="82.2" customHeight="1" x14ac:dyDescent="0.3">
      <c r="A5" s="129" t="s">
        <v>211</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row>
    <row r="6" spans="1:32" ht="18.75" customHeight="1" x14ac:dyDescent="0.3">
      <c r="A6" s="76"/>
      <c r="B6" s="76"/>
      <c r="C6" s="76"/>
      <c r="D6" s="76"/>
      <c r="E6" s="76"/>
      <c r="F6" s="76"/>
      <c r="G6" s="76"/>
      <c r="H6" s="76"/>
      <c r="AF6" s="74" t="s">
        <v>195</v>
      </c>
    </row>
    <row r="7" spans="1:32" ht="63" customHeight="1" x14ac:dyDescent="0.3">
      <c r="A7" s="131" t="s">
        <v>149</v>
      </c>
      <c r="B7" s="131" t="s">
        <v>150</v>
      </c>
      <c r="C7" s="132" t="s">
        <v>212</v>
      </c>
      <c r="D7" s="132" t="s">
        <v>213</v>
      </c>
      <c r="E7" s="132" t="s">
        <v>214</v>
      </c>
      <c r="F7" s="132" t="s">
        <v>188</v>
      </c>
      <c r="G7" s="132"/>
      <c r="H7" s="132" t="s">
        <v>162</v>
      </c>
      <c r="I7" s="132"/>
      <c r="J7" s="132" t="s">
        <v>165</v>
      </c>
      <c r="K7" s="132"/>
      <c r="L7" s="132" t="s">
        <v>166</v>
      </c>
      <c r="M7" s="132"/>
      <c r="N7" s="132" t="s">
        <v>167</v>
      </c>
      <c r="O7" s="132"/>
      <c r="P7" s="132" t="s">
        <v>168</v>
      </c>
      <c r="Q7" s="132"/>
      <c r="R7" s="132" t="s">
        <v>169</v>
      </c>
      <c r="S7" s="132"/>
      <c r="T7" s="132" t="s">
        <v>170</v>
      </c>
      <c r="U7" s="132"/>
      <c r="V7" s="132" t="s">
        <v>171</v>
      </c>
      <c r="W7" s="132"/>
      <c r="X7" s="132" t="s">
        <v>172</v>
      </c>
      <c r="Y7" s="132"/>
      <c r="Z7" s="132" t="s">
        <v>173</v>
      </c>
      <c r="AA7" s="132"/>
      <c r="AB7" s="132" t="s">
        <v>174</v>
      </c>
      <c r="AC7" s="132"/>
      <c r="AD7" s="132" t="s">
        <v>175</v>
      </c>
      <c r="AE7" s="132"/>
      <c r="AF7" s="84" t="s">
        <v>187</v>
      </c>
    </row>
    <row r="8" spans="1:32" ht="52.2" x14ac:dyDescent="0.3">
      <c r="A8" s="131"/>
      <c r="B8" s="131"/>
      <c r="C8" s="132"/>
      <c r="D8" s="90"/>
      <c r="E8" s="132"/>
      <c r="F8" s="78" t="s">
        <v>189</v>
      </c>
      <c r="G8" s="78" t="s">
        <v>190</v>
      </c>
      <c r="H8" s="75" t="s">
        <v>163</v>
      </c>
      <c r="I8" s="75" t="s">
        <v>164</v>
      </c>
      <c r="J8" s="75" t="s">
        <v>163</v>
      </c>
      <c r="K8" s="75" t="s">
        <v>164</v>
      </c>
      <c r="L8" s="75" t="s">
        <v>163</v>
      </c>
      <c r="M8" s="75" t="s">
        <v>164</v>
      </c>
      <c r="N8" s="75" t="s">
        <v>163</v>
      </c>
      <c r="O8" s="75" t="s">
        <v>164</v>
      </c>
      <c r="P8" s="75" t="s">
        <v>163</v>
      </c>
      <c r="Q8" s="75" t="s">
        <v>164</v>
      </c>
      <c r="R8" s="75" t="s">
        <v>163</v>
      </c>
      <c r="S8" s="75" t="s">
        <v>164</v>
      </c>
      <c r="T8" s="75" t="s">
        <v>163</v>
      </c>
      <c r="U8" s="75" t="s">
        <v>164</v>
      </c>
      <c r="V8" s="75" t="s">
        <v>163</v>
      </c>
      <c r="W8" s="75" t="s">
        <v>164</v>
      </c>
      <c r="X8" s="75" t="s">
        <v>163</v>
      </c>
      <c r="Y8" s="75" t="s">
        <v>164</v>
      </c>
      <c r="Z8" s="75" t="s">
        <v>163</v>
      </c>
      <c r="AA8" s="75" t="s">
        <v>164</v>
      </c>
      <c r="AB8" s="75" t="s">
        <v>163</v>
      </c>
      <c r="AC8" s="75" t="s">
        <v>164</v>
      </c>
      <c r="AD8" s="75" t="s">
        <v>163</v>
      </c>
      <c r="AE8" s="75" t="s">
        <v>164</v>
      </c>
      <c r="AF8" s="84"/>
    </row>
    <row r="9" spans="1:32" ht="16.95" customHeight="1" x14ac:dyDescent="0.3">
      <c r="A9" s="131" t="s">
        <v>185</v>
      </c>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row>
    <row r="10" spans="1:32" x14ac:dyDescent="0.3">
      <c r="A10" s="136" t="s">
        <v>9</v>
      </c>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row>
    <row r="11" spans="1:32" s="48" customFormat="1" ht="54" customHeight="1" x14ac:dyDescent="0.3">
      <c r="A11" s="52" t="s">
        <v>176</v>
      </c>
      <c r="B11" s="4">
        <f>B12</f>
        <v>18234.597699999998</v>
      </c>
      <c r="C11" s="4">
        <f t="shared" ref="C11:E11" si="0">C12</f>
        <v>13544.397700000001</v>
      </c>
      <c r="D11" s="4">
        <f t="shared" si="0"/>
        <v>12955.31</v>
      </c>
      <c r="E11" s="4">
        <f t="shared" si="0"/>
        <v>12955.31</v>
      </c>
      <c r="F11" s="4">
        <f>E11/B11%</f>
        <v>71.047961754593587</v>
      </c>
      <c r="G11" s="4">
        <f>E11/C11%</f>
        <v>95.650691060260272</v>
      </c>
      <c r="H11" s="4">
        <f t="shared" ref="H11:AE11" si="1">H12</f>
        <v>1700.7547</v>
      </c>
      <c r="I11" s="4">
        <f t="shared" si="1"/>
        <v>1700.75</v>
      </c>
      <c r="J11" s="4">
        <f t="shared" si="1"/>
        <v>1180.28</v>
      </c>
      <c r="K11" s="4">
        <f t="shared" si="1"/>
        <v>766.35</v>
      </c>
      <c r="L11" s="4">
        <f t="shared" si="1"/>
        <v>1516.39</v>
      </c>
      <c r="M11" s="4">
        <f t="shared" si="1"/>
        <v>84.71</v>
      </c>
      <c r="N11" s="4">
        <f t="shared" si="1"/>
        <v>1678.89</v>
      </c>
      <c r="O11" s="4">
        <f t="shared" si="1"/>
        <v>1891.77</v>
      </c>
      <c r="P11" s="4">
        <f t="shared" si="1"/>
        <v>1624.703</v>
      </c>
      <c r="Q11" s="4">
        <f t="shared" si="1"/>
        <v>1841.87</v>
      </c>
      <c r="R11" s="4">
        <f t="shared" si="1"/>
        <v>1464.31</v>
      </c>
      <c r="S11" s="4">
        <f t="shared" si="1"/>
        <v>1649.46</v>
      </c>
      <c r="T11" s="4">
        <f t="shared" si="1"/>
        <v>1428.6</v>
      </c>
      <c r="U11" s="4">
        <f t="shared" si="1"/>
        <v>1685.83</v>
      </c>
      <c r="V11" s="4">
        <f t="shared" si="1"/>
        <v>1474.61</v>
      </c>
      <c r="W11" s="4">
        <f t="shared" si="1"/>
        <v>1664.92</v>
      </c>
      <c r="X11" s="4">
        <f t="shared" si="1"/>
        <v>1475.86</v>
      </c>
      <c r="Y11" s="4">
        <f t="shared" si="1"/>
        <v>1669.65</v>
      </c>
      <c r="Z11" s="4">
        <f t="shared" si="1"/>
        <v>1417.05</v>
      </c>
      <c r="AA11" s="4">
        <f t="shared" si="1"/>
        <v>0</v>
      </c>
      <c r="AB11" s="4">
        <f t="shared" si="1"/>
        <v>1581.98</v>
      </c>
      <c r="AC11" s="4">
        <f t="shared" si="1"/>
        <v>0</v>
      </c>
      <c r="AD11" s="4">
        <f t="shared" si="1"/>
        <v>1691.17</v>
      </c>
      <c r="AE11" s="4">
        <f t="shared" si="1"/>
        <v>0</v>
      </c>
      <c r="AF11" s="133" t="s">
        <v>216</v>
      </c>
    </row>
    <row r="12" spans="1:32" s="48" customFormat="1" x14ac:dyDescent="0.3">
      <c r="A12" s="52" t="s">
        <v>5</v>
      </c>
      <c r="B12" s="57">
        <f>B13+B14+B15+B17</f>
        <v>18234.597699999998</v>
      </c>
      <c r="C12" s="57">
        <f t="shared" ref="C12:E12" si="2">C13+C14+C15+C17</f>
        <v>13544.397700000001</v>
      </c>
      <c r="D12" s="57">
        <f>D13+D14+D15+D17</f>
        <v>12955.31</v>
      </c>
      <c r="E12" s="57">
        <f t="shared" si="2"/>
        <v>12955.31</v>
      </c>
      <c r="F12" s="67">
        <f>E12/B12%</f>
        <v>71.047961754593587</v>
      </c>
      <c r="G12" s="67">
        <f>E12/C12%</f>
        <v>95.650691060260272</v>
      </c>
      <c r="H12" s="57">
        <f t="shared" ref="H12:AE12" si="3">H13+H14+H15+H17</f>
        <v>1700.7547</v>
      </c>
      <c r="I12" s="57">
        <f t="shared" si="3"/>
        <v>1700.75</v>
      </c>
      <c r="J12" s="57">
        <f t="shared" si="3"/>
        <v>1180.28</v>
      </c>
      <c r="K12" s="57">
        <f t="shared" si="3"/>
        <v>766.35</v>
      </c>
      <c r="L12" s="57">
        <f t="shared" si="3"/>
        <v>1516.39</v>
      </c>
      <c r="M12" s="57">
        <f t="shared" si="3"/>
        <v>84.71</v>
      </c>
      <c r="N12" s="57">
        <f t="shared" si="3"/>
        <v>1678.89</v>
      </c>
      <c r="O12" s="57">
        <f t="shared" si="3"/>
        <v>1891.77</v>
      </c>
      <c r="P12" s="57">
        <f t="shared" si="3"/>
        <v>1624.703</v>
      </c>
      <c r="Q12" s="57">
        <f t="shared" si="3"/>
        <v>1841.87</v>
      </c>
      <c r="R12" s="57">
        <f t="shared" si="3"/>
        <v>1464.31</v>
      </c>
      <c r="S12" s="57">
        <f t="shared" si="3"/>
        <v>1649.46</v>
      </c>
      <c r="T12" s="57">
        <f t="shared" si="3"/>
        <v>1428.6</v>
      </c>
      <c r="U12" s="57">
        <f t="shared" si="3"/>
        <v>1685.83</v>
      </c>
      <c r="V12" s="57">
        <f t="shared" si="3"/>
        <v>1474.61</v>
      </c>
      <c r="W12" s="57">
        <f t="shared" si="3"/>
        <v>1664.92</v>
      </c>
      <c r="X12" s="57">
        <f t="shared" si="3"/>
        <v>1475.86</v>
      </c>
      <c r="Y12" s="57">
        <f t="shared" si="3"/>
        <v>1669.65</v>
      </c>
      <c r="Z12" s="57">
        <f t="shared" si="3"/>
        <v>1417.05</v>
      </c>
      <c r="AA12" s="57">
        <f t="shared" si="3"/>
        <v>0</v>
      </c>
      <c r="AB12" s="57">
        <f t="shared" si="3"/>
        <v>1581.98</v>
      </c>
      <c r="AC12" s="58">
        <f t="shared" si="3"/>
        <v>0</v>
      </c>
      <c r="AD12" s="57">
        <f t="shared" si="3"/>
        <v>1691.17</v>
      </c>
      <c r="AE12" s="57">
        <f t="shared" si="3"/>
        <v>0</v>
      </c>
      <c r="AF12" s="137"/>
    </row>
    <row r="13" spans="1:32" s="48" customFormat="1" x14ac:dyDescent="0.3">
      <c r="A13" s="70" t="s">
        <v>138</v>
      </c>
      <c r="B13" s="49">
        <f>H13+J13+L13+N13+P13+R13+T13+V13+X13+Z13+AB13+AD13</f>
        <v>0</v>
      </c>
      <c r="C13" s="49">
        <f>H13+J13+L13+N13+P13+R13+T13+V13+X13</f>
        <v>0</v>
      </c>
      <c r="D13" s="49">
        <f>E13</f>
        <v>0</v>
      </c>
      <c r="E13" s="49">
        <f>I13+K13+M13+O13+Q13+S13+U13+W13+Y13+AA13+AC13+AE13</f>
        <v>0</v>
      </c>
      <c r="F13" s="49"/>
      <c r="G13" s="49"/>
      <c r="H13" s="4"/>
      <c r="I13" s="55"/>
      <c r="J13" s="55"/>
      <c r="K13" s="55"/>
      <c r="L13" s="55"/>
      <c r="M13" s="55"/>
      <c r="N13" s="55"/>
      <c r="O13" s="55"/>
      <c r="P13" s="55"/>
      <c r="Q13" s="55"/>
      <c r="R13" s="55"/>
      <c r="S13" s="55"/>
      <c r="T13" s="55"/>
      <c r="U13" s="55"/>
      <c r="V13" s="55"/>
      <c r="W13" s="55"/>
      <c r="X13" s="55"/>
      <c r="Y13" s="55"/>
      <c r="Z13" s="55"/>
      <c r="AA13" s="55"/>
      <c r="AB13" s="55"/>
      <c r="AC13" s="55"/>
      <c r="AD13" s="55"/>
      <c r="AE13" s="55"/>
      <c r="AF13" s="137"/>
    </row>
    <row r="14" spans="1:32" s="48" customFormat="1" ht="50.4" x14ac:dyDescent="0.3">
      <c r="A14" s="77" t="s">
        <v>49</v>
      </c>
      <c r="B14" s="49">
        <f t="shared" ref="B14:B17" si="4">H14+J14+L14+N14+P14+R14+T14+V14+X14+Z14+AB14+AD14</f>
        <v>0</v>
      </c>
      <c r="C14" s="49">
        <f t="shared" ref="C14:C17" si="5">H14+J14+L14+N14+P14+R14+T14+V14+X14</f>
        <v>0</v>
      </c>
      <c r="D14" s="49">
        <f t="shared" ref="D14:D17" si="6">E14</f>
        <v>0</v>
      </c>
      <c r="E14" s="49">
        <f t="shared" ref="E14:E17" si="7">I14+K14+M14+O14+Q14+S14+U14+W14+Y14+AA14+AC14+AE14</f>
        <v>0</v>
      </c>
      <c r="F14" s="49"/>
      <c r="G14" s="49"/>
      <c r="H14" s="4"/>
      <c r="I14" s="55"/>
      <c r="J14" s="55"/>
      <c r="K14" s="55"/>
      <c r="L14" s="55"/>
      <c r="M14" s="55"/>
      <c r="N14" s="55"/>
      <c r="O14" s="55"/>
      <c r="P14" s="55"/>
      <c r="Q14" s="55"/>
      <c r="R14" s="55"/>
      <c r="S14" s="55"/>
      <c r="T14" s="55"/>
      <c r="U14" s="55"/>
      <c r="V14" s="55"/>
      <c r="W14" s="55"/>
      <c r="X14" s="55"/>
      <c r="Y14" s="55"/>
      <c r="Z14" s="55"/>
      <c r="AA14" s="55"/>
      <c r="AB14" s="55"/>
      <c r="AC14" s="55"/>
      <c r="AD14" s="55"/>
      <c r="AE14" s="55"/>
      <c r="AF14" s="137"/>
    </row>
    <row r="15" spans="1:32" s="48" customFormat="1" x14ac:dyDescent="0.3">
      <c r="A15" s="77" t="s">
        <v>178</v>
      </c>
      <c r="B15" s="49">
        <f t="shared" si="4"/>
        <v>18234.597699999998</v>
      </c>
      <c r="C15" s="49">
        <f t="shared" si="5"/>
        <v>13544.397700000001</v>
      </c>
      <c r="D15" s="49">
        <f t="shared" si="6"/>
        <v>12955.31</v>
      </c>
      <c r="E15" s="49">
        <f t="shared" si="7"/>
        <v>12955.31</v>
      </c>
      <c r="F15" s="49">
        <f>E15/B15%</f>
        <v>71.047961754593587</v>
      </c>
      <c r="G15" s="49">
        <f>E15/C15%</f>
        <v>95.650691060260272</v>
      </c>
      <c r="H15" s="4">
        <v>1700.7547</v>
      </c>
      <c r="I15" s="4">
        <v>1700.75</v>
      </c>
      <c r="J15" s="4">
        <v>1180.28</v>
      </c>
      <c r="K15" s="4">
        <v>766.35</v>
      </c>
      <c r="L15" s="4">
        <v>1516.39</v>
      </c>
      <c r="M15" s="4">
        <v>84.71</v>
      </c>
      <c r="N15" s="4">
        <v>1678.89</v>
      </c>
      <c r="O15" s="4">
        <v>1891.77</v>
      </c>
      <c r="P15" s="4">
        <v>1624.703</v>
      </c>
      <c r="Q15" s="4">
        <v>1841.87</v>
      </c>
      <c r="R15" s="4">
        <v>1464.31</v>
      </c>
      <c r="S15" s="4">
        <v>1649.46</v>
      </c>
      <c r="T15" s="4">
        <v>1428.6</v>
      </c>
      <c r="U15" s="4">
        <v>1685.83</v>
      </c>
      <c r="V15" s="4">
        <v>1474.61</v>
      </c>
      <c r="W15" s="4">
        <v>1664.92</v>
      </c>
      <c r="X15" s="4">
        <v>1475.86</v>
      </c>
      <c r="Y15" s="4">
        <v>1669.65</v>
      </c>
      <c r="Z15" s="4">
        <v>1417.05</v>
      </c>
      <c r="AA15" s="4"/>
      <c r="AB15" s="4">
        <v>1581.98</v>
      </c>
      <c r="AC15" s="4"/>
      <c r="AD15" s="4">
        <v>1691.17</v>
      </c>
      <c r="AE15" s="4"/>
      <c r="AF15" s="137"/>
    </row>
    <row r="16" spans="1:32" s="72" customFormat="1" ht="13.8" x14ac:dyDescent="0.25">
      <c r="A16" s="64" t="s">
        <v>177</v>
      </c>
      <c r="B16" s="66">
        <f t="shared" si="4"/>
        <v>0</v>
      </c>
      <c r="C16" s="66">
        <f t="shared" si="5"/>
        <v>0</v>
      </c>
      <c r="D16" s="66">
        <f t="shared" si="6"/>
        <v>0</v>
      </c>
      <c r="E16" s="66">
        <f t="shared" si="7"/>
        <v>0</v>
      </c>
      <c r="F16" s="66"/>
      <c r="G16" s="66"/>
      <c r="H16" s="65"/>
      <c r="I16" s="71"/>
      <c r="J16" s="71"/>
      <c r="K16" s="71"/>
      <c r="L16" s="71"/>
      <c r="M16" s="71"/>
      <c r="N16" s="71"/>
      <c r="O16" s="71"/>
      <c r="P16" s="71"/>
      <c r="Q16" s="71"/>
      <c r="R16" s="71"/>
      <c r="S16" s="71"/>
      <c r="T16" s="71"/>
      <c r="U16" s="71"/>
      <c r="V16" s="71"/>
      <c r="W16" s="71"/>
      <c r="X16" s="71"/>
      <c r="Y16" s="71"/>
      <c r="Z16" s="71"/>
      <c r="AA16" s="71"/>
      <c r="AB16" s="71"/>
      <c r="AC16" s="71"/>
      <c r="AD16" s="71"/>
      <c r="AE16" s="71"/>
      <c r="AF16" s="137"/>
    </row>
    <row r="17" spans="1:32" s="48" customFormat="1" x14ac:dyDescent="0.3">
      <c r="A17" s="77" t="s">
        <v>139</v>
      </c>
      <c r="B17" s="49">
        <f t="shared" si="4"/>
        <v>0</v>
      </c>
      <c r="C17" s="49">
        <f t="shared" si="5"/>
        <v>0</v>
      </c>
      <c r="D17" s="49">
        <f t="shared" si="6"/>
        <v>0</v>
      </c>
      <c r="E17" s="49">
        <f t="shared" si="7"/>
        <v>0</v>
      </c>
      <c r="F17" s="49"/>
      <c r="G17" s="49"/>
      <c r="H17" s="4"/>
      <c r="I17" s="55"/>
      <c r="J17" s="55"/>
      <c r="K17" s="55"/>
      <c r="L17" s="55"/>
      <c r="M17" s="55"/>
      <c r="N17" s="55"/>
      <c r="O17" s="55"/>
      <c r="P17" s="55"/>
      <c r="Q17" s="55"/>
      <c r="R17" s="55"/>
      <c r="S17" s="55"/>
      <c r="T17" s="55"/>
      <c r="U17" s="55"/>
      <c r="V17" s="55"/>
      <c r="W17" s="55"/>
      <c r="X17" s="55"/>
      <c r="Y17" s="55"/>
      <c r="Z17" s="55"/>
      <c r="AA17" s="55"/>
      <c r="AB17" s="55"/>
      <c r="AC17" s="55"/>
      <c r="AD17" s="55"/>
      <c r="AE17" s="55"/>
      <c r="AF17" s="138"/>
    </row>
    <row r="18" spans="1:32" s="56" customFormat="1" x14ac:dyDescent="0.3">
      <c r="A18" s="53" t="s">
        <v>14</v>
      </c>
      <c r="B18" s="59">
        <f t="shared" ref="B18:AE18" si="8">B12</f>
        <v>18234.597699999998</v>
      </c>
      <c r="C18" s="59">
        <f t="shared" si="8"/>
        <v>13544.397700000001</v>
      </c>
      <c r="D18" s="59">
        <f t="shared" si="8"/>
        <v>12955.31</v>
      </c>
      <c r="E18" s="59">
        <f t="shared" si="8"/>
        <v>12955.31</v>
      </c>
      <c r="F18" s="59">
        <f t="shared" ref="F18:F19" si="9">E18/B18%</f>
        <v>71.047961754593587</v>
      </c>
      <c r="G18" s="59">
        <f t="shared" ref="G18:G19" si="10">E18/C18%</f>
        <v>95.650691060260272</v>
      </c>
      <c r="H18" s="59">
        <f t="shared" si="8"/>
        <v>1700.7547</v>
      </c>
      <c r="I18" s="59">
        <f t="shared" si="8"/>
        <v>1700.75</v>
      </c>
      <c r="J18" s="59">
        <f t="shared" si="8"/>
        <v>1180.28</v>
      </c>
      <c r="K18" s="59">
        <f t="shared" si="8"/>
        <v>766.35</v>
      </c>
      <c r="L18" s="59">
        <f t="shared" si="8"/>
        <v>1516.39</v>
      </c>
      <c r="M18" s="59">
        <f t="shared" si="8"/>
        <v>84.71</v>
      </c>
      <c r="N18" s="59">
        <f t="shared" si="8"/>
        <v>1678.89</v>
      </c>
      <c r="O18" s="59">
        <f t="shared" si="8"/>
        <v>1891.77</v>
      </c>
      <c r="P18" s="59">
        <f t="shared" si="8"/>
        <v>1624.703</v>
      </c>
      <c r="Q18" s="59">
        <f t="shared" si="8"/>
        <v>1841.87</v>
      </c>
      <c r="R18" s="59">
        <f t="shared" si="8"/>
        <v>1464.31</v>
      </c>
      <c r="S18" s="59">
        <f t="shared" si="8"/>
        <v>1649.46</v>
      </c>
      <c r="T18" s="59">
        <f t="shared" si="8"/>
        <v>1428.6</v>
      </c>
      <c r="U18" s="59">
        <f t="shared" si="8"/>
        <v>1685.83</v>
      </c>
      <c r="V18" s="59">
        <f t="shared" si="8"/>
        <v>1474.61</v>
      </c>
      <c r="W18" s="59">
        <f t="shared" si="8"/>
        <v>1664.92</v>
      </c>
      <c r="X18" s="59">
        <f t="shared" si="8"/>
        <v>1475.86</v>
      </c>
      <c r="Y18" s="59">
        <f t="shared" si="8"/>
        <v>1669.65</v>
      </c>
      <c r="Z18" s="59">
        <f t="shared" si="8"/>
        <v>1417.05</v>
      </c>
      <c r="AA18" s="59">
        <f t="shared" si="8"/>
        <v>0</v>
      </c>
      <c r="AB18" s="59">
        <f t="shared" si="8"/>
        <v>1581.98</v>
      </c>
      <c r="AC18" s="59">
        <f t="shared" si="8"/>
        <v>0</v>
      </c>
      <c r="AD18" s="59">
        <f t="shared" si="8"/>
        <v>1691.17</v>
      </c>
      <c r="AE18" s="59">
        <f t="shared" si="8"/>
        <v>0</v>
      </c>
      <c r="AF18" s="139"/>
    </row>
    <row r="19" spans="1:32" s="48" customFormat="1" x14ac:dyDescent="0.3">
      <c r="A19" s="52" t="s">
        <v>5</v>
      </c>
      <c r="B19" s="49">
        <f t="shared" ref="B19:AE19" si="11">B18</f>
        <v>18234.597699999998</v>
      </c>
      <c r="C19" s="49">
        <f t="shared" ref="C19:C24" si="12">H19+J19+L19+N19+P19+R19+T19+V19+X19</f>
        <v>13544.397700000001</v>
      </c>
      <c r="D19" s="49">
        <f t="shared" si="11"/>
        <v>12955.31</v>
      </c>
      <c r="E19" s="49">
        <f t="shared" si="11"/>
        <v>12955.31</v>
      </c>
      <c r="F19" s="49">
        <f t="shared" si="9"/>
        <v>71.047961754593587</v>
      </c>
      <c r="G19" s="49">
        <f t="shared" si="10"/>
        <v>95.650691060260272</v>
      </c>
      <c r="H19" s="49">
        <f t="shared" si="11"/>
        <v>1700.7547</v>
      </c>
      <c r="I19" s="49">
        <f t="shared" si="11"/>
        <v>1700.75</v>
      </c>
      <c r="J19" s="49">
        <f t="shared" si="11"/>
        <v>1180.28</v>
      </c>
      <c r="K19" s="49">
        <f t="shared" si="11"/>
        <v>766.35</v>
      </c>
      <c r="L19" s="49">
        <f t="shared" si="11"/>
        <v>1516.39</v>
      </c>
      <c r="M19" s="49">
        <f t="shared" si="11"/>
        <v>84.71</v>
      </c>
      <c r="N19" s="49">
        <f t="shared" si="11"/>
        <v>1678.89</v>
      </c>
      <c r="O19" s="49">
        <f t="shared" si="11"/>
        <v>1891.77</v>
      </c>
      <c r="P19" s="49">
        <f t="shared" si="11"/>
        <v>1624.703</v>
      </c>
      <c r="Q19" s="49">
        <f t="shared" si="11"/>
        <v>1841.87</v>
      </c>
      <c r="R19" s="49">
        <f t="shared" si="11"/>
        <v>1464.31</v>
      </c>
      <c r="S19" s="49">
        <f t="shared" si="11"/>
        <v>1649.46</v>
      </c>
      <c r="T19" s="49">
        <f t="shared" si="11"/>
        <v>1428.6</v>
      </c>
      <c r="U19" s="49">
        <f t="shared" si="11"/>
        <v>1685.83</v>
      </c>
      <c r="V19" s="49">
        <f t="shared" si="11"/>
        <v>1474.61</v>
      </c>
      <c r="W19" s="49">
        <f t="shared" si="11"/>
        <v>1664.92</v>
      </c>
      <c r="X19" s="49">
        <f t="shared" si="11"/>
        <v>1475.86</v>
      </c>
      <c r="Y19" s="49">
        <f t="shared" si="11"/>
        <v>1669.65</v>
      </c>
      <c r="Z19" s="49">
        <f t="shared" si="11"/>
        <v>1417.05</v>
      </c>
      <c r="AA19" s="49">
        <f t="shared" si="11"/>
        <v>0</v>
      </c>
      <c r="AB19" s="49">
        <f t="shared" si="11"/>
        <v>1581.98</v>
      </c>
      <c r="AC19" s="49">
        <f t="shared" si="11"/>
        <v>0</v>
      </c>
      <c r="AD19" s="49">
        <f t="shared" si="11"/>
        <v>1691.17</v>
      </c>
      <c r="AE19" s="49">
        <f t="shared" si="11"/>
        <v>0</v>
      </c>
      <c r="AF19" s="140"/>
    </row>
    <row r="20" spans="1:32" s="48" customFormat="1" x14ac:dyDescent="0.3">
      <c r="A20" s="70" t="s">
        <v>138</v>
      </c>
      <c r="B20" s="49">
        <f t="shared" ref="B20:AE24" si="13">B13</f>
        <v>0</v>
      </c>
      <c r="C20" s="49">
        <f t="shared" si="12"/>
        <v>0</v>
      </c>
      <c r="D20" s="49">
        <f t="shared" si="13"/>
        <v>0</v>
      </c>
      <c r="E20" s="49">
        <f t="shared" si="13"/>
        <v>0</v>
      </c>
      <c r="F20" s="49"/>
      <c r="G20" s="49"/>
      <c r="H20" s="49">
        <f t="shared" si="13"/>
        <v>0</v>
      </c>
      <c r="I20" s="49">
        <f t="shared" si="13"/>
        <v>0</v>
      </c>
      <c r="J20" s="49">
        <f t="shared" si="13"/>
        <v>0</v>
      </c>
      <c r="K20" s="49">
        <f t="shared" si="13"/>
        <v>0</v>
      </c>
      <c r="L20" s="49">
        <f t="shared" si="13"/>
        <v>0</v>
      </c>
      <c r="M20" s="49">
        <f t="shared" si="13"/>
        <v>0</v>
      </c>
      <c r="N20" s="49">
        <f t="shared" si="13"/>
        <v>0</v>
      </c>
      <c r="O20" s="49">
        <f t="shared" si="13"/>
        <v>0</v>
      </c>
      <c r="P20" s="49">
        <f t="shared" si="13"/>
        <v>0</v>
      </c>
      <c r="Q20" s="49">
        <f t="shared" si="13"/>
        <v>0</v>
      </c>
      <c r="R20" s="49">
        <f t="shared" si="13"/>
        <v>0</v>
      </c>
      <c r="S20" s="49">
        <f t="shared" si="13"/>
        <v>0</v>
      </c>
      <c r="T20" s="49">
        <f t="shared" si="13"/>
        <v>0</v>
      </c>
      <c r="U20" s="49">
        <f t="shared" si="13"/>
        <v>0</v>
      </c>
      <c r="V20" s="49">
        <f t="shared" si="13"/>
        <v>0</v>
      </c>
      <c r="W20" s="49">
        <f t="shared" si="13"/>
        <v>0</v>
      </c>
      <c r="X20" s="49">
        <f t="shared" si="13"/>
        <v>0</v>
      </c>
      <c r="Y20" s="49">
        <f t="shared" si="13"/>
        <v>0</v>
      </c>
      <c r="Z20" s="49">
        <f t="shared" si="13"/>
        <v>0</v>
      </c>
      <c r="AA20" s="49">
        <f t="shared" si="13"/>
        <v>0</v>
      </c>
      <c r="AB20" s="49">
        <f t="shared" si="13"/>
        <v>0</v>
      </c>
      <c r="AC20" s="49">
        <f t="shared" si="13"/>
        <v>0</v>
      </c>
      <c r="AD20" s="49">
        <f t="shared" si="13"/>
        <v>0</v>
      </c>
      <c r="AE20" s="49">
        <f t="shared" si="13"/>
        <v>0</v>
      </c>
      <c r="AF20" s="140"/>
    </row>
    <row r="21" spans="1:32" s="48" customFormat="1" ht="50.4" x14ac:dyDescent="0.3">
      <c r="A21" s="77" t="s">
        <v>49</v>
      </c>
      <c r="B21" s="49">
        <f t="shared" si="13"/>
        <v>0</v>
      </c>
      <c r="C21" s="49">
        <f t="shared" si="12"/>
        <v>0</v>
      </c>
      <c r="D21" s="49">
        <f t="shared" si="13"/>
        <v>0</v>
      </c>
      <c r="E21" s="49">
        <f t="shared" si="13"/>
        <v>0</v>
      </c>
      <c r="F21" s="49"/>
      <c r="G21" s="49"/>
      <c r="H21" s="49">
        <f t="shared" si="13"/>
        <v>0</v>
      </c>
      <c r="I21" s="49">
        <f t="shared" si="13"/>
        <v>0</v>
      </c>
      <c r="J21" s="49">
        <f t="shared" si="13"/>
        <v>0</v>
      </c>
      <c r="K21" s="49">
        <f t="shared" si="13"/>
        <v>0</v>
      </c>
      <c r="L21" s="49">
        <f t="shared" si="13"/>
        <v>0</v>
      </c>
      <c r="M21" s="49">
        <f t="shared" si="13"/>
        <v>0</v>
      </c>
      <c r="N21" s="49">
        <f t="shared" si="13"/>
        <v>0</v>
      </c>
      <c r="O21" s="49">
        <f t="shared" si="13"/>
        <v>0</v>
      </c>
      <c r="P21" s="49">
        <f t="shared" si="13"/>
        <v>0</v>
      </c>
      <c r="Q21" s="49">
        <f t="shared" si="13"/>
        <v>0</v>
      </c>
      <c r="R21" s="49">
        <f t="shared" si="13"/>
        <v>0</v>
      </c>
      <c r="S21" s="49">
        <f t="shared" si="13"/>
        <v>0</v>
      </c>
      <c r="T21" s="49">
        <f t="shared" si="13"/>
        <v>0</v>
      </c>
      <c r="U21" s="49">
        <f t="shared" si="13"/>
        <v>0</v>
      </c>
      <c r="V21" s="49">
        <f t="shared" si="13"/>
        <v>0</v>
      </c>
      <c r="W21" s="49">
        <f t="shared" si="13"/>
        <v>0</v>
      </c>
      <c r="X21" s="49">
        <f t="shared" si="13"/>
        <v>0</v>
      </c>
      <c r="Y21" s="49">
        <f t="shared" si="13"/>
        <v>0</v>
      </c>
      <c r="Z21" s="49">
        <f t="shared" si="13"/>
        <v>0</v>
      </c>
      <c r="AA21" s="49">
        <f t="shared" si="13"/>
        <v>0</v>
      </c>
      <c r="AB21" s="49">
        <f t="shared" si="13"/>
        <v>0</v>
      </c>
      <c r="AC21" s="49">
        <f t="shared" si="13"/>
        <v>0</v>
      </c>
      <c r="AD21" s="49">
        <f t="shared" si="13"/>
        <v>0</v>
      </c>
      <c r="AE21" s="49">
        <f t="shared" si="13"/>
        <v>0</v>
      </c>
      <c r="AF21" s="140"/>
    </row>
    <row r="22" spans="1:32" s="48" customFormat="1" x14ac:dyDescent="0.3">
      <c r="A22" s="77" t="s">
        <v>178</v>
      </c>
      <c r="B22" s="49">
        <f t="shared" si="13"/>
        <v>18234.597699999998</v>
      </c>
      <c r="C22" s="49">
        <f t="shared" si="12"/>
        <v>13544.397700000001</v>
      </c>
      <c r="D22" s="49">
        <f t="shared" si="13"/>
        <v>12955.31</v>
      </c>
      <c r="E22" s="49">
        <f t="shared" si="13"/>
        <v>12955.31</v>
      </c>
      <c r="F22" s="49">
        <f>E22/B22%</f>
        <v>71.047961754593587</v>
      </c>
      <c r="G22" s="49">
        <f>E22/C22%</f>
        <v>95.650691060260272</v>
      </c>
      <c r="H22" s="49">
        <f t="shared" si="13"/>
        <v>1700.7547</v>
      </c>
      <c r="I22" s="49">
        <f t="shared" si="13"/>
        <v>1700.75</v>
      </c>
      <c r="J22" s="49">
        <f t="shared" si="13"/>
        <v>1180.28</v>
      </c>
      <c r="K22" s="49">
        <f t="shared" si="13"/>
        <v>766.35</v>
      </c>
      <c r="L22" s="49">
        <f t="shared" si="13"/>
        <v>1516.39</v>
      </c>
      <c r="M22" s="49">
        <f t="shared" si="13"/>
        <v>84.71</v>
      </c>
      <c r="N22" s="49">
        <f t="shared" si="13"/>
        <v>1678.89</v>
      </c>
      <c r="O22" s="49">
        <f t="shared" si="13"/>
        <v>1891.77</v>
      </c>
      <c r="P22" s="49">
        <f t="shared" si="13"/>
        <v>1624.703</v>
      </c>
      <c r="Q22" s="49">
        <f t="shared" si="13"/>
        <v>1841.87</v>
      </c>
      <c r="R22" s="49">
        <f t="shared" si="13"/>
        <v>1464.31</v>
      </c>
      <c r="S22" s="49">
        <f t="shared" si="13"/>
        <v>1649.46</v>
      </c>
      <c r="T22" s="49">
        <f t="shared" si="13"/>
        <v>1428.6</v>
      </c>
      <c r="U22" s="49">
        <f t="shared" si="13"/>
        <v>1685.83</v>
      </c>
      <c r="V22" s="49">
        <f t="shared" si="13"/>
        <v>1474.61</v>
      </c>
      <c r="W22" s="49">
        <f t="shared" si="13"/>
        <v>1664.92</v>
      </c>
      <c r="X22" s="49">
        <f t="shared" si="13"/>
        <v>1475.86</v>
      </c>
      <c r="Y22" s="49">
        <f t="shared" si="13"/>
        <v>1669.65</v>
      </c>
      <c r="Z22" s="49">
        <f t="shared" si="13"/>
        <v>1417.05</v>
      </c>
      <c r="AA22" s="49">
        <f t="shared" si="13"/>
        <v>0</v>
      </c>
      <c r="AB22" s="49">
        <f t="shared" si="13"/>
        <v>1581.98</v>
      </c>
      <c r="AC22" s="49">
        <f t="shared" si="13"/>
        <v>0</v>
      </c>
      <c r="AD22" s="49">
        <f t="shared" si="13"/>
        <v>1691.17</v>
      </c>
      <c r="AE22" s="49">
        <f t="shared" si="13"/>
        <v>0</v>
      </c>
      <c r="AF22" s="140"/>
    </row>
    <row r="23" spans="1:32" s="72" customFormat="1" ht="13.8" x14ac:dyDescent="0.25">
      <c r="A23" s="64" t="s">
        <v>177</v>
      </c>
      <c r="B23" s="66">
        <f t="shared" si="13"/>
        <v>0</v>
      </c>
      <c r="C23" s="66">
        <f t="shared" si="12"/>
        <v>0</v>
      </c>
      <c r="D23" s="66">
        <f t="shared" si="13"/>
        <v>0</v>
      </c>
      <c r="E23" s="66">
        <f t="shared" si="13"/>
        <v>0</v>
      </c>
      <c r="F23" s="66"/>
      <c r="G23" s="66"/>
      <c r="H23" s="65">
        <f t="shared" si="13"/>
        <v>0</v>
      </c>
      <c r="I23" s="71">
        <f t="shared" si="13"/>
        <v>0</v>
      </c>
      <c r="J23" s="71">
        <f t="shared" si="13"/>
        <v>0</v>
      </c>
      <c r="K23" s="71">
        <f t="shared" si="13"/>
        <v>0</v>
      </c>
      <c r="L23" s="71">
        <f t="shared" si="13"/>
        <v>0</v>
      </c>
      <c r="M23" s="71">
        <f t="shared" si="13"/>
        <v>0</v>
      </c>
      <c r="N23" s="71">
        <f t="shared" si="13"/>
        <v>0</v>
      </c>
      <c r="O23" s="71">
        <f t="shared" si="13"/>
        <v>0</v>
      </c>
      <c r="P23" s="71">
        <f t="shared" si="13"/>
        <v>0</v>
      </c>
      <c r="Q23" s="71">
        <f t="shared" si="13"/>
        <v>0</v>
      </c>
      <c r="R23" s="71">
        <f t="shared" si="13"/>
        <v>0</v>
      </c>
      <c r="S23" s="71">
        <f t="shared" si="13"/>
        <v>0</v>
      </c>
      <c r="T23" s="71">
        <f t="shared" si="13"/>
        <v>0</v>
      </c>
      <c r="U23" s="71">
        <f t="shared" si="13"/>
        <v>0</v>
      </c>
      <c r="V23" s="71">
        <f t="shared" si="13"/>
        <v>0</v>
      </c>
      <c r="W23" s="71">
        <f t="shared" si="13"/>
        <v>0</v>
      </c>
      <c r="X23" s="71">
        <f t="shared" si="13"/>
        <v>0</v>
      </c>
      <c r="Y23" s="71">
        <f t="shared" si="13"/>
        <v>0</v>
      </c>
      <c r="Z23" s="71">
        <f t="shared" si="13"/>
        <v>0</v>
      </c>
      <c r="AA23" s="71">
        <f t="shared" si="13"/>
        <v>0</v>
      </c>
      <c r="AB23" s="71">
        <f t="shared" si="13"/>
        <v>0</v>
      </c>
      <c r="AC23" s="71">
        <f t="shared" si="13"/>
        <v>0</v>
      </c>
      <c r="AD23" s="71">
        <f t="shared" si="13"/>
        <v>0</v>
      </c>
      <c r="AE23" s="71">
        <f t="shared" si="13"/>
        <v>0</v>
      </c>
      <c r="AF23" s="140"/>
    </row>
    <row r="24" spans="1:32" s="48" customFormat="1" x14ac:dyDescent="0.3">
      <c r="A24" s="77" t="s">
        <v>139</v>
      </c>
      <c r="B24" s="49">
        <f t="shared" si="13"/>
        <v>0</v>
      </c>
      <c r="C24" s="49">
        <f t="shared" si="12"/>
        <v>0</v>
      </c>
      <c r="D24" s="49">
        <f t="shared" si="13"/>
        <v>0</v>
      </c>
      <c r="E24" s="49">
        <f t="shared" si="13"/>
        <v>0</v>
      </c>
      <c r="F24" s="49"/>
      <c r="G24" s="49"/>
      <c r="H24" s="49">
        <f t="shared" si="13"/>
        <v>0</v>
      </c>
      <c r="I24" s="49">
        <f t="shared" si="13"/>
        <v>0</v>
      </c>
      <c r="J24" s="49">
        <f t="shared" si="13"/>
        <v>0</v>
      </c>
      <c r="K24" s="49">
        <f t="shared" si="13"/>
        <v>0</v>
      </c>
      <c r="L24" s="49">
        <f t="shared" si="13"/>
        <v>0</v>
      </c>
      <c r="M24" s="49">
        <f t="shared" si="13"/>
        <v>0</v>
      </c>
      <c r="N24" s="49">
        <f t="shared" si="13"/>
        <v>0</v>
      </c>
      <c r="O24" s="49">
        <f t="shared" si="13"/>
        <v>0</v>
      </c>
      <c r="P24" s="49">
        <f t="shared" si="13"/>
        <v>0</v>
      </c>
      <c r="Q24" s="49">
        <f t="shared" si="13"/>
        <v>0</v>
      </c>
      <c r="R24" s="49">
        <f t="shared" si="13"/>
        <v>0</v>
      </c>
      <c r="S24" s="49">
        <f t="shared" si="13"/>
        <v>0</v>
      </c>
      <c r="T24" s="49">
        <f t="shared" si="13"/>
        <v>0</v>
      </c>
      <c r="U24" s="49">
        <f t="shared" si="13"/>
        <v>0</v>
      </c>
      <c r="V24" s="49">
        <f t="shared" si="13"/>
        <v>0</v>
      </c>
      <c r="W24" s="49">
        <f t="shared" si="13"/>
        <v>0</v>
      </c>
      <c r="X24" s="49">
        <f t="shared" si="13"/>
        <v>0</v>
      </c>
      <c r="Y24" s="49">
        <f t="shared" si="13"/>
        <v>0</v>
      </c>
      <c r="Z24" s="49">
        <f t="shared" si="13"/>
        <v>0</v>
      </c>
      <c r="AA24" s="49">
        <f t="shared" si="13"/>
        <v>0</v>
      </c>
      <c r="AB24" s="49">
        <f t="shared" si="13"/>
        <v>0</v>
      </c>
      <c r="AC24" s="49">
        <f t="shared" si="13"/>
        <v>0</v>
      </c>
      <c r="AD24" s="49">
        <f t="shared" si="13"/>
        <v>0</v>
      </c>
      <c r="AE24" s="49">
        <f t="shared" si="13"/>
        <v>0</v>
      </c>
      <c r="AF24" s="141"/>
    </row>
    <row r="25" spans="1:32" s="56" customFormat="1" ht="93" customHeight="1" x14ac:dyDescent="0.3">
      <c r="A25" s="53" t="s">
        <v>140</v>
      </c>
      <c r="B25" s="59">
        <v>0</v>
      </c>
      <c r="C25" s="59">
        <v>0</v>
      </c>
      <c r="D25" s="59">
        <v>0</v>
      </c>
      <c r="E25" s="59">
        <v>0</v>
      </c>
      <c r="F25" s="59"/>
      <c r="G25" s="59"/>
      <c r="H25" s="59">
        <v>0</v>
      </c>
      <c r="I25" s="59">
        <v>0</v>
      </c>
      <c r="J25" s="59">
        <v>0</v>
      </c>
      <c r="K25" s="59">
        <v>0</v>
      </c>
      <c r="L25" s="59">
        <v>0</v>
      </c>
      <c r="M25" s="59">
        <v>0</v>
      </c>
      <c r="N25" s="59">
        <v>0</v>
      </c>
      <c r="O25" s="59">
        <v>0</v>
      </c>
      <c r="P25" s="59">
        <v>0</v>
      </c>
      <c r="Q25" s="59">
        <v>0</v>
      </c>
      <c r="R25" s="59">
        <v>0</v>
      </c>
      <c r="S25" s="59">
        <v>0</v>
      </c>
      <c r="T25" s="59">
        <v>0</v>
      </c>
      <c r="U25" s="59">
        <v>0</v>
      </c>
      <c r="V25" s="59">
        <v>0</v>
      </c>
      <c r="W25" s="59">
        <v>0</v>
      </c>
      <c r="X25" s="59">
        <v>0</v>
      </c>
      <c r="Y25" s="59">
        <v>0</v>
      </c>
      <c r="Z25" s="59">
        <v>0</v>
      </c>
      <c r="AA25" s="59">
        <v>0</v>
      </c>
      <c r="AB25" s="59">
        <v>0</v>
      </c>
      <c r="AC25" s="59">
        <v>0</v>
      </c>
      <c r="AD25" s="59">
        <v>0</v>
      </c>
      <c r="AE25" s="59">
        <v>0</v>
      </c>
      <c r="AF25" s="139"/>
    </row>
    <row r="26" spans="1:32" s="48" customFormat="1" x14ac:dyDescent="0.3">
      <c r="A26" s="70" t="s">
        <v>138</v>
      </c>
      <c r="B26" s="49">
        <v>0</v>
      </c>
      <c r="C26" s="49">
        <v>0</v>
      </c>
      <c r="D26" s="49">
        <v>0</v>
      </c>
      <c r="E26" s="49">
        <v>0</v>
      </c>
      <c r="F26" s="49"/>
      <c r="G26" s="49"/>
      <c r="H26" s="49">
        <v>0</v>
      </c>
      <c r="I26" s="49">
        <v>0</v>
      </c>
      <c r="J26" s="49">
        <v>0</v>
      </c>
      <c r="K26" s="49">
        <v>0</v>
      </c>
      <c r="L26" s="49">
        <v>0</v>
      </c>
      <c r="M26" s="49">
        <v>0</v>
      </c>
      <c r="N26" s="49">
        <v>0</v>
      </c>
      <c r="O26" s="49">
        <v>0</v>
      </c>
      <c r="P26" s="49">
        <v>0</v>
      </c>
      <c r="Q26" s="49">
        <v>0</v>
      </c>
      <c r="R26" s="49">
        <v>0</v>
      </c>
      <c r="S26" s="49">
        <v>0</v>
      </c>
      <c r="T26" s="49">
        <v>0</v>
      </c>
      <c r="U26" s="49">
        <v>0</v>
      </c>
      <c r="V26" s="49">
        <v>0</v>
      </c>
      <c r="W26" s="49">
        <v>0</v>
      </c>
      <c r="X26" s="49">
        <v>0</v>
      </c>
      <c r="Y26" s="49">
        <v>0</v>
      </c>
      <c r="Z26" s="49">
        <v>0</v>
      </c>
      <c r="AA26" s="49">
        <v>0</v>
      </c>
      <c r="AB26" s="49">
        <v>0</v>
      </c>
      <c r="AC26" s="49">
        <v>0</v>
      </c>
      <c r="AD26" s="49">
        <v>0</v>
      </c>
      <c r="AE26" s="49">
        <v>0</v>
      </c>
      <c r="AF26" s="140"/>
    </row>
    <row r="27" spans="1:32" s="48" customFormat="1" ht="50.4" x14ac:dyDescent="0.3">
      <c r="A27" s="77" t="s">
        <v>49</v>
      </c>
      <c r="B27" s="49">
        <v>0</v>
      </c>
      <c r="C27" s="49">
        <v>0</v>
      </c>
      <c r="D27" s="49">
        <v>0</v>
      </c>
      <c r="E27" s="49">
        <v>0</v>
      </c>
      <c r="F27" s="49"/>
      <c r="G27" s="49"/>
      <c r="H27" s="49">
        <v>0</v>
      </c>
      <c r="I27" s="49">
        <v>0</v>
      </c>
      <c r="J27" s="49">
        <v>0</v>
      </c>
      <c r="K27" s="49">
        <v>0</v>
      </c>
      <c r="L27" s="49">
        <v>0</v>
      </c>
      <c r="M27" s="49">
        <v>0</v>
      </c>
      <c r="N27" s="49">
        <v>0</v>
      </c>
      <c r="O27" s="49">
        <v>0</v>
      </c>
      <c r="P27" s="49">
        <v>0</v>
      </c>
      <c r="Q27" s="49">
        <v>0</v>
      </c>
      <c r="R27" s="49">
        <v>0</v>
      </c>
      <c r="S27" s="49">
        <v>0</v>
      </c>
      <c r="T27" s="49">
        <v>0</v>
      </c>
      <c r="U27" s="49">
        <v>0</v>
      </c>
      <c r="V27" s="49">
        <v>0</v>
      </c>
      <c r="W27" s="49">
        <v>0</v>
      </c>
      <c r="X27" s="49">
        <v>0</v>
      </c>
      <c r="Y27" s="49">
        <v>0</v>
      </c>
      <c r="Z27" s="49">
        <v>0</v>
      </c>
      <c r="AA27" s="49">
        <v>0</v>
      </c>
      <c r="AB27" s="49">
        <v>0</v>
      </c>
      <c r="AC27" s="49">
        <v>0</v>
      </c>
      <c r="AD27" s="49">
        <v>0</v>
      </c>
      <c r="AE27" s="49">
        <v>0</v>
      </c>
      <c r="AF27" s="140"/>
    </row>
    <row r="28" spans="1:32" s="48" customFormat="1" x14ac:dyDescent="0.3">
      <c r="A28" s="77" t="s">
        <v>178</v>
      </c>
      <c r="B28" s="49">
        <v>0</v>
      </c>
      <c r="C28" s="49">
        <v>0</v>
      </c>
      <c r="D28" s="49">
        <v>0</v>
      </c>
      <c r="E28" s="49">
        <v>0</v>
      </c>
      <c r="F28" s="49"/>
      <c r="G28" s="49"/>
      <c r="H28" s="49">
        <v>0</v>
      </c>
      <c r="I28" s="49">
        <v>0</v>
      </c>
      <c r="J28" s="49">
        <v>0</v>
      </c>
      <c r="K28" s="49">
        <v>0</v>
      </c>
      <c r="L28" s="49">
        <v>0</v>
      </c>
      <c r="M28" s="49">
        <v>0</v>
      </c>
      <c r="N28" s="49">
        <v>0</v>
      </c>
      <c r="O28" s="49">
        <v>0</v>
      </c>
      <c r="P28" s="49">
        <v>0</v>
      </c>
      <c r="Q28" s="49">
        <v>0</v>
      </c>
      <c r="R28" s="49">
        <v>0</v>
      </c>
      <c r="S28" s="49">
        <v>0</v>
      </c>
      <c r="T28" s="49">
        <v>0</v>
      </c>
      <c r="U28" s="49">
        <v>0</v>
      </c>
      <c r="V28" s="49">
        <v>0</v>
      </c>
      <c r="W28" s="49">
        <v>0</v>
      </c>
      <c r="X28" s="49">
        <v>0</v>
      </c>
      <c r="Y28" s="49">
        <v>0</v>
      </c>
      <c r="Z28" s="49">
        <v>0</v>
      </c>
      <c r="AA28" s="49">
        <v>0</v>
      </c>
      <c r="AB28" s="49">
        <v>0</v>
      </c>
      <c r="AC28" s="49">
        <v>0</v>
      </c>
      <c r="AD28" s="49">
        <v>0</v>
      </c>
      <c r="AE28" s="49">
        <v>0</v>
      </c>
      <c r="AF28" s="140"/>
    </row>
    <row r="29" spans="1:32" s="72" customFormat="1" ht="13.8" x14ac:dyDescent="0.25">
      <c r="A29" s="64" t="s">
        <v>177</v>
      </c>
      <c r="B29" s="66">
        <v>0</v>
      </c>
      <c r="C29" s="66">
        <v>0</v>
      </c>
      <c r="D29" s="66">
        <v>0</v>
      </c>
      <c r="E29" s="66">
        <v>0</v>
      </c>
      <c r="F29" s="66"/>
      <c r="G29" s="66"/>
      <c r="H29" s="65">
        <v>0</v>
      </c>
      <c r="I29" s="71">
        <v>0</v>
      </c>
      <c r="J29" s="71">
        <v>0</v>
      </c>
      <c r="K29" s="71">
        <v>0</v>
      </c>
      <c r="L29" s="71">
        <v>0</v>
      </c>
      <c r="M29" s="71">
        <v>0</v>
      </c>
      <c r="N29" s="71">
        <v>0</v>
      </c>
      <c r="O29" s="71">
        <v>0</v>
      </c>
      <c r="P29" s="71">
        <v>0</v>
      </c>
      <c r="Q29" s="71">
        <v>0</v>
      </c>
      <c r="R29" s="71">
        <v>0</v>
      </c>
      <c r="S29" s="71">
        <v>0</v>
      </c>
      <c r="T29" s="71">
        <v>0</v>
      </c>
      <c r="U29" s="71">
        <v>0</v>
      </c>
      <c r="V29" s="71">
        <v>0</v>
      </c>
      <c r="W29" s="71">
        <v>0</v>
      </c>
      <c r="X29" s="71">
        <v>0</v>
      </c>
      <c r="Y29" s="71">
        <v>0</v>
      </c>
      <c r="Z29" s="71">
        <v>0</v>
      </c>
      <c r="AA29" s="71">
        <v>0</v>
      </c>
      <c r="AB29" s="71">
        <v>0</v>
      </c>
      <c r="AC29" s="71">
        <v>0</v>
      </c>
      <c r="AD29" s="71">
        <v>0</v>
      </c>
      <c r="AE29" s="71">
        <v>0</v>
      </c>
      <c r="AF29" s="140"/>
    </row>
    <row r="30" spans="1:32" s="48" customFormat="1" x14ac:dyDescent="0.3">
      <c r="A30" s="77" t="s">
        <v>139</v>
      </c>
      <c r="B30" s="49">
        <v>0</v>
      </c>
      <c r="C30" s="49">
        <v>0</v>
      </c>
      <c r="D30" s="49">
        <v>0</v>
      </c>
      <c r="E30" s="49">
        <v>0</v>
      </c>
      <c r="F30" s="49"/>
      <c r="G30" s="49"/>
      <c r="H30" s="49">
        <v>0</v>
      </c>
      <c r="I30" s="49">
        <v>0</v>
      </c>
      <c r="J30" s="49">
        <v>0</v>
      </c>
      <c r="K30" s="49">
        <v>0</v>
      </c>
      <c r="L30" s="49">
        <v>0</v>
      </c>
      <c r="M30" s="49">
        <v>0</v>
      </c>
      <c r="N30" s="49">
        <v>0</v>
      </c>
      <c r="O30" s="49">
        <v>0</v>
      </c>
      <c r="P30" s="49">
        <v>0</v>
      </c>
      <c r="Q30" s="49">
        <v>0</v>
      </c>
      <c r="R30" s="49">
        <v>0</v>
      </c>
      <c r="S30" s="49">
        <v>0</v>
      </c>
      <c r="T30" s="49">
        <v>0</v>
      </c>
      <c r="U30" s="49">
        <v>0</v>
      </c>
      <c r="V30" s="49">
        <v>0</v>
      </c>
      <c r="W30" s="49">
        <v>0</v>
      </c>
      <c r="X30" s="49">
        <v>0</v>
      </c>
      <c r="Y30" s="49">
        <v>0</v>
      </c>
      <c r="Z30" s="49">
        <v>0</v>
      </c>
      <c r="AA30" s="49">
        <v>0</v>
      </c>
      <c r="AB30" s="49">
        <v>0</v>
      </c>
      <c r="AC30" s="49">
        <v>0</v>
      </c>
      <c r="AD30" s="49">
        <v>0</v>
      </c>
      <c r="AE30" s="49">
        <v>0</v>
      </c>
      <c r="AF30" s="141"/>
    </row>
    <row r="31" spans="1:32" s="48" customFormat="1" ht="41.4" customHeight="1" x14ac:dyDescent="0.3">
      <c r="A31" s="142" t="s">
        <v>186</v>
      </c>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row>
    <row r="32" spans="1:32" x14ac:dyDescent="0.3">
      <c r="A32" s="143" t="s">
        <v>15</v>
      </c>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row>
    <row r="33" spans="1:32" s="48" customFormat="1" ht="67.2" x14ac:dyDescent="0.3">
      <c r="A33" s="77" t="s">
        <v>152</v>
      </c>
      <c r="B33" s="4">
        <f t="shared" ref="B33:AE33" si="14">B35+B36+B37+B39</f>
        <v>67856.109000000011</v>
      </c>
      <c r="C33" s="4">
        <f t="shared" si="14"/>
        <v>65002.970000000008</v>
      </c>
      <c r="D33" s="4">
        <f t="shared" si="14"/>
        <v>61183.080000000009</v>
      </c>
      <c r="E33" s="4">
        <f t="shared" si="14"/>
        <v>61183.080000000009</v>
      </c>
      <c r="F33" s="4">
        <f>E33/B33%</f>
        <v>90.165912696231956</v>
      </c>
      <c r="G33" s="4">
        <f>E33/C33%</f>
        <v>94.123514664022281</v>
      </c>
      <c r="H33" s="4">
        <f t="shared" si="14"/>
        <v>64.12</v>
      </c>
      <c r="I33" s="4">
        <f t="shared" si="14"/>
        <v>64.12</v>
      </c>
      <c r="J33" s="4">
        <f t="shared" si="14"/>
        <v>1.88</v>
      </c>
      <c r="K33" s="4">
        <f t="shared" si="14"/>
        <v>0</v>
      </c>
      <c r="L33" s="4">
        <f t="shared" si="14"/>
        <v>0</v>
      </c>
      <c r="M33" s="4">
        <f t="shared" si="14"/>
        <v>0</v>
      </c>
      <c r="N33" s="4">
        <f t="shared" si="14"/>
        <v>42.7</v>
      </c>
      <c r="O33" s="4">
        <f t="shared" si="14"/>
        <v>0</v>
      </c>
      <c r="P33" s="4">
        <f t="shared" si="14"/>
        <v>32.06</v>
      </c>
      <c r="Q33" s="4">
        <f t="shared" si="14"/>
        <v>74.760000000000005</v>
      </c>
      <c r="R33" s="4">
        <f t="shared" si="14"/>
        <v>0</v>
      </c>
      <c r="S33" s="4">
        <f t="shared" si="14"/>
        <v>0</v>
      </c>
      <c r="T33" s="4">
        <f t="shared" si="14"/>
        <v>14690.810000000001</v>
      </c>
      <c r="U33" s="4">
        <f t="shared" si="14"/>
        <v>10687.810000000001</v>
      </c>
      <c r="V33" s="4">
        <f t="shared" si="14"/>
        <v>28925.08</v>
      </c>
      <c r="W33" s="4">
        <f t="shared" si="14"/>
        <v>28925.08</v>
      </c>
      <c r="X33" s="4">
        <f t="shared" si="14"/>
        <v>21246.32</v>
      </c>
      <c r="Y33" s="4">
        <f t="shared" si="14"/>
        <v>21431.31</v>
      </c>
      <c r="Z33" s="4">
        <f t="shared" si="14"/>
        <v>0</v>
      </c>
      <c r="AA33" s="4">
        <f t="shared" si="14"/>
        <v>0</v>
      </c>
      <c r="AB33" s="4">
        <f t="shared" si="14"/>
        <v>0</v>
      </c>
      <c r="AC33" s="4">
        <f t="shared" si="14"/>
        <v>0</v>
      </c>
      <c r="AD33" s="4">
        <f t="shared" si="14"/>
        <v>2853.1390000000001</v>
      </c>
      <c r="AE33" s="4">
        <f t="shared" si="14"/>
        <v>0</v>
      </c>
      <c r="AF33" s="144"/>
    </row>
    <row r="34" spans="1:32" s="48" customFormat="1" x14ac:dyDescent="0.3">
      <c r="A34" s="60" t="s">
        <v>151</v>
      </c>
      <c r="B34" s="60"/>
      <c r="C34" s="60"/>
      <c r="D34" s="60"/>
      <c r="E34" s="60"/>
      <c r="F34" s="60"/>
      <c r="G34" s="60"/>
      <c r="H34" s="4"/>
      <c r="I34" s="55"/>
      <c r="J34" s="55"/>
      <c r="K34" s="55"/>
      <c r="L34" s="55"/>
      <c r="M34" s="55"/>
      <c r="N34" s="55"/>
      <c r="O34" s="55"/>
      <c r="P34" s="55"/>
      <c r="Q34" s="55"/>
      <c r="R34" s="55"/>
      <c r="S34" s="55"/>
      <c r="T34" s="55"/>
      <c r="U34" s="55"/>
      <c r="V34" s="55"/>
      <c r="W34" s="55"/>
      <c r="X34" s="55"/>
      <c r="Y34" s="55"/>
      <c r="Z34" s="55"/>
      <c r="AA34" s="55"/>
      <c r="AB34" s="55"/>
      <c r="AC34" s="55"/>
      <c r="AD34" s="55"/>
      <c r="AE34" s="55"/>
      <c r="AF34" s="145"/>
    </row>
    <row r="35" spans="1:32" s="48" customFormat="1" x14ac:dyDescent="0.3">
      <c r="A35" s="77" t="s">
        <v>138</v>
      </c>
      <c r="B35" s="49">
        <f t="shared" ref="B35:B39" si="15">H35+J35+L35+N35+P35+R35+T35+V35+X35+Z35+AB35+AD35</f>
        <v>0</v>
      </c>
      <c r="C35" s="49">
        <f>C42+C49+C56+C63+C70</f>
        <v>0</v>
      </c>
      <c r="D35" s="49">
        <f t="shared" ref="D35:E39" si="16">D42+D49+D56+D63+D70</f>
        <v>0</v>
      </c>
      <c r="E35" s="49">
        <f t="shared" si="16"/>
        <v>0</v>
      </c>
      <c r="F35" s="49"/>
      <c r="G35" s="49"/>
      <c r="H35" s="49">
        <f t="shared" ref="H35:AE39" si="17">H42+H49+H56+H63+H70</f>
        <v>0</v>
      </c>
      <c r="I35" s="49">
        <f t="shared" si="17"/>
        <v>0</v>
      </c>
      <c r="J35" s="49">
        <f t="shared" si="17"/>
        <v>0</v>
      </c>
      <c r="K35" s="49">
        <f t="shared" si="17"/>
        <v>0</v>
      </c>
      <c r="L35" s="49">
        <f t="shared" si="17"/>
        <v>0</v>
      </c>
      <c r="M35" s="49">
        <f t="shared" si="17"/>
        <v>0</v>
      </c>
      <c r="N35" s="49">
        <f t="shared" si="17"/>
        <v>0</v>
      </c>
      <c r="O35" s="49">
        <f t="shared" si="17"/>
        <v>0</v>
      </c>
      <c r="P35" s="49">
        <f t="shared" si="17"/>
        <v>0</v>
      </c>
      <c r="Q35" s="49">
        <f t="shared" si="17"/>
        <v>0</v>
      </c>
      <c r="R35" s="49">
        <f t="shared" si="17"/>
        <v>0</v>
      </c>
      <c r="S35" s="49">
        <f t="shared" si="17"/>
        <v>0</v>
      </c>
      <c r="T35" s="49">
        <f t="shared" si="17"/>
        <v>0</v>
      </c>
      <c r="U35" s="49">
        <f t="shared" si="17"/>
        <v>0</v>
      </c>
      <c r="V35" s="49">
        <f t="shared" si="17"/>
        <v>0</v>
      </c>
      <c r="W35" s="49">
        <f t="shared" si="17"/>
        <v>0</v>
      </c>
      <c r="X35" s="49">
        <f t="shared" si="17"/>
        <v>0</v>
      </c>
      <c r="Y35" s="49">
        <f t="shared" si="17"/>
        <v>0</v>
      </c>
      <c r="Z35" s="49">
        <f t="shared" si="17"/>
        <v>0</v>
      </c>
      <c r="AA35" s="49">
        <f t="shared" si="17"/>
        <v>0</v>
      </c>
      <c r="AB35" s="49">
        <f t="shared" si="17"/>
        <v>0</v>
      </c>
      <c r="AC35" s="49">
        <f t="shared" si="17"/>
        <v>0</v>
      </c>
      <c r="AD35" s="49">
        <f t="shared" si="17"/>
        <v>0</v>
      </c>
      <c r="AE35" s="49">
        <f t="shared" si="17"/>
        <v>0</v>
      </c>
      <c r="AF35" s="145"/>
    </row>
    <row r="36" spans="1:32" s="48" customFormat="1" x14ac:dyDescent="0.3">
      <c r="A36" s="77" t="s">
        <v>19</v>
      </c>
      <c r="B36" s="49">
        <f t="shared" si="15"/>
        <v>54252.210000000006</v>
      </c>
      <c r="C36" s="49">
        <f>C43+C50+C57+C64+C71</f>
        <v>54252.210000000006</v>
      </c>
      <c r="D36" s="49">
        <f t="shared" si="16"/>
        <v>54252.210000000006</v>
      </c>
      <c r="E36" s="49">
        <f t="shared" si="16"/>
        <v>54252.210000000006</v>
      </c>
      <c r="F36" s="49"/>
      <c r="G36" s="49"/>
      <c r="H36" s="49">
        <f t="shared" si="17"/>
        <v>0</v>
      </c>
      <c r="I36" s="49">
        <f t="shared" si="17"/>
        <v>0</v>
      </c>
      <c r="J36" s="49">
        <f t="shared" si="17"/>
        <v>0</v>
      </c>
      <c r="K36" s="49">
        <f t="shared" si="17"/>
        <v>0</v>
      </c>
      <c r="L36" s="49">
        <f t="shared" si="17"/>
        <v>0</v>
      </c>
      <c r="M36" s="49">
        <f t="shared" si="17"/>
        <v>0</v>
      </c>
      <c r="N36" s="49">
        <f t="shared" si="17"/>
        <v>0</v>
      </c>
      <c r="O36" s="49">
        <f t="shared" si="17"/>
        <v>0</v>
      </c>
      <c r="P36" s="49">
        <f t="shared" si="17"/>
        <v>0</v>
      </c>
      <c r="Q36" s="49">
        <f t="shared" si="17"/>
        <v>0</v>
      </c>
      <c r="R36" s="49">
        <f t="shared" si="17"/>
        <v>0</v>
      </c>
      <c r="S36" s="49">
        <f t="shared" si="17"/>
        <v>0</v>
      </c>
      <c r="T36" s="49">
        <f t="shared" si="17"/>
        <v>8219.7800000000007</v>
      </c>
      <c r="U36" s="49">
        <f t="shared" si="17"/>
        <v>8219.7800000000007</v>
      </c>
      <c r="V36" s="49">
        <f t="shared" si="17"/>
        <v>27106.02</v>
      </c>
      <c r="W36" s="49">
        <f t="shared" si="17"/>
        <v>27106.02</v>
      </c>
      <c r="X36" s="49">
        <f t="shared" si="17"/>
        <v>18926.41</v>
      </c>
      <c r="Y36" s="49">
        <f t="shared" si="17"/>
        <v>18926.41</v>
      </c>
      <c r="Z36" s="49">
        <f t="shared" si="17"/>
        <v>0</v>
      </c>
      <c r="AA36" s="49">
        <f t="shared" si="17"/>
        <v>0</v>
      </c>
      <c r="AB36" s="49">
        <f t="shared" si="17"/>
        <v>0</v>
      </c>
      <c r="AC36" s="49">
        <f t="shared" si="17"/>
        <v>0</v>
      </c>
      <c r="AD36" s="49">
        <f t="shared" si="17"/>
        <v>0</v>
      </c>
      <c r="AE36" s="49">
        <f t="shared" si="17"/>
        <v>0</v>
      </c>
      <c r="AF36" s="145"/>
    </row>
    <row r="37" spans="1:32" s="48" customFormat="1" x14ac:dyDescent="0.3">
      <c r="A37" s="77" t="s">
        <v>13</v>
      </c>
      <c r="B37" s="49">
        <f t="shared" si="15"/>
        <v>13603.899000000001</v>
      </c>
      <c r="C37" s="49">
        <f>C44+C51+C58+C65+C72</f>
        <v>10750.76</v>
      </c>
      <c r="D37" s="49">
        <f>D44+D51+D58+D65+D72</f>
        <v>6930.87</v>
      </c>
      <c r="E37" s="49">
        <f t="shared" si="16"/>
        <v>6930.87</v>
      </c>
      <c r="F37" s="49">
        <f>E37/B37%</f>
        <v>50.947673163407046</v>
      </c>
      <c r="G37" s="49">
        <f>E37/C37%</f>
        <v>64.46865151859032</v>
      </c>
      <c r="H37" s="49">
        <f t="shared" si="17"/>
        <v>64.12</v>
      </c>
      <c r="I37" s="49">
        <f t="shared" si="17"/>
        <v>64.12</v>
      </c>
      <c r="J37" s="49">
        <f t="shared" si="17"/>
        <v>1.88</v>
      </c>
      <c r="K37" s="49">
        <f t="shared" si="17"/>
        <v>0</v>
      </c>
      <c r="L37" s="49">
        <f t="shared" si="17"/>
        <v>0</v>
      </c>
      <c r="M37" s="49">
        <f t="shared" si="17"/>
        <v>0</v>
      </c>
      <c r="N37" s="49">
        <f t="shared" si="17"/>
        <v>42.7</v>
      </c>
      <c r="O37" s="49">
        <f t="shared" si="17"/>
        <v>0</v>
      </c>
      <c r="P37" s="49">
        <f t="shared" si="17"/>
        <v>32.06</v>
      </c>
      <c r="Q37" s="49">
        <f t="shared" si="17"/>
        <v>74.760000000000005</v>
      </c>
      <c r="R37" s="49">
        <f t="shared" si="17"/>
        <v>0</v>
      </c>
      <c r="S37" s="49">
        <f t="shared" si="17"/>
        <v>0</v>
      </c>
      <c r="T37" s="49">
        <f t="shared" si="17"/>
        <v>6471.03</v>
      </c>
      <c r="U37" s="49">
        <f t="shared" si="17"/>
        <v>2468.0299999999997</v>
      </c>
      <c r="V37" s="49">
        <f t="shared" si="17"/>
        <v>1819.06</v>
      </c>
      <c r="W37" s="49">
        <f t="shared" si="17"/>
        <v>1819.06</v>
      </c>
      <c r="X37" s="49">
        <f t="shared" si="17"/>
        <v>2319.9100000000003</v>
      </c>
      <c r="Y37" s="49">
        <f t="shared" si="17"/>
        <v>2504.9000000000005</v>
      </c>
      <c r="Z37" s="49">
        <f t="shared" si="17"/>
        <v>0</v>
      </c>
      <c r="AA37" s="49">
        <f t="shared" si="17"/>
        <v>0</v>
      </c>
      <c r="AB37" s="49">
        <f t="shared" si="17"/>
        <v>0</v>
      </c>
      <c r="AC37" s="49">
        <f t="shared" si="17"/>
        <v>0</v>
      </c>
      <c r="AD37" s="49">
        <f t="shared" si="17"/>
        <v>2853.1390000000001</v>
      </c>
      <c r="AE37" s="49">
        <f t="shared" si="17"/>
        <v>0</v>
      </c>
      <c r="AF37" s="145"/>
    </row>
    <row r="38" spans="1:32" s="72" customFormat="1" ht="13.8" x14ac:dyDescent="0.25">
      <c r="A38" s="64" t="s">
        <v>177</v>
      </c>
      <c r="B38" s="66">
        <f t="shared" si="15"/>
        <v>6028.1</v>
      </c>
      <c r="C38" s="66">
        <f>C45+C52+C59+C66+C73</f>
        <v>6028.1</v>
      </c>
      <c r="D38" s="66">
        <f t="shared" si="16"/>
        <v>6028.1</v>
      </c>
      <c r="E38" s="66">
        <f t="shared" si="16"/>
        <v>6028.1</v>
      </c>
      <c r="F38" s="66"/>
      <c r="G38" s="66"/>
      <c r="H38" s="66">
        <f t="shared" si="17"/>
        <v>0</v>
      </c>
      <c r="I38" s="66">
        <f t="shared" si="17"/>
        <v>0</v>
      </c>
      <c r="J38" s="66">
        <f t="shared" si="17"/>
        <v>0</v>
      </c>
      <c r="K38" s="66">
        <f t="shared" si="17"/>
        <v>0</v>
      </c>
      <c r="L38" s="66">
        <f t="shared" si="17"/>
        <v>0</v>
      </c>
      <c r="M38" s="66">
        <f t="shared" si="17"/>
        <v>0</v>
      </c>
      <c r="N38" s="66">
        <f t="shared" si="17"/>
        <v>0</v>
      </c>
      <c r="O38" s="66">
        <f t="shared" si="17"/>
        <v>0</v>
      </c>
      <c r="P38" s="66">
        <f t="shared" si="17"/>
        <v>0</v>
      </c>
      <c r="Q38" s="66">
        <f t="shared" si="17"/>
        <v>0</v>
      </c>
      <c r="R38" s="66">
        <f t="shared" si="17"/>
        <v>0</v>
      </c>
      <c r="S38" s="66">
        <f t="shared" si="17"/>
        <v>0</v>
      </c>
      <c r="T38" s="66">
        <f t="shared" si="17"/>
        <v>2372.33</v>
      </c>
      <c r="U38" s="66">
        <f t="shared" si="17"/>
        <v>2372.33</v>
      </c>
      <c r="V38" s="66">
        <f t="shared" si="17"/>
        <v>1552.76</v>
      </c>
      <c r="W38" s="66">
        <f t="shared" si="17"/>
        <v>1552.76</v>
      </c>
      <c r="X38" s="66">
        <f t="shared" si="17"/>
        <v>2103.0100000000002</v>
      </c>
      <c r="Y38" s="66">
        <f t="shared" si="17"/>
        <v>2103.0100000000002</v>
      </c>
      <c r="Z38" s="66">
        <f t="shared" si="17"/>
        <v>0</v>
      </c>
      <c r="AA38" s="66">
        <f t="shared" si="17"/>
        <v>0</v>
      </c>
      <c r="AB38" s="66">
        <f t="shared" si="17"/>
        <v>0</v>
      </c>
      <c r="AC38" s="66">
        <f t="shared" si="17"/>
        <v>0</v>
      </c>
      <c r="AD38" s="66">
        <f t="shared" si="17"/>
        <v>0</v>
      </c>
      <c r="AE38" s="66">
        <f t="shared" si="17"/>
        <v>0</v>
      </c>
      <c r="AF38" s="145"/>
    </row>
    <row r="39" spans="1:32" s="48" customFormat="1" x14ac:dyDescent="0.3">
      <c r="A39" s="77" t="s">
        <v>139</v>
      </c>
      <c r="B39" s="49">
        <f t="shared" si="15"/>
        <v>0</v>
      </c>
      <c r="C39" s="49">
        <f>C46+C53+C60+C67+C74</f>
        <v>0</v>
      </c>
      <c r="D39" s="49">
        <f t="shared" si="16"/>
        <v>0</v>
      </c>
      <c r="E39" s="49">
        <f t="shared" si="16"/>
        <v>0</v>
      </c>
      <c r="F39" s="49"/>
      <c r="G39" s="49"/>
      <c r="H39" s="49">
        <f t="shared" si="17"/>
        <v>0</v>
      </c>
      <c r="I39" s="49">
        <f t="shared" si="17"/>
        <v>0</v>
      </c>
      <c r="J39" s="49">
        <f t="shared" si="17"/>
        <v>0</v>
      </c>
      <c r="K39" s="49">
        <f t="shared" si="17"/>
        <v>0</v>
      </c>
      <c r="L39" s="49">
        <f t="shared" si="17"/>
        <v>0</v>
      </c>
      <c r="M39" s="49">
        <f t="shared" si="17"/>
        <v>0</v>
      </c>
      <c r="N39" s="49">
        <f t="shared" si="17"/>
        <v>0</v>
      </c>
      <c r="O39" s="49">
        <f t="shared" si="17"/>
        <v>0</v>
      </c>
      <c r="P39" s="49">
        <f t="shared" si="17"/>
        <v>0</v>
      </c>
      <c r="Q39" s="49">
        <f t="shared" si="17"/>
        <v>0</v>
      </c>
      <c r="R39" s="49">
        <f t="shared" si="17"/>
        <v>0</v>
      </c>
      <c r="S39" s="49">
        <f t="shared" si="17"/>
        <v>0</v>
      </c>
      <c r="T39" s="49">
        <f t="shared" si="17"/>
        <v>0</v>
      </c>
      <c r="U39" s="49">
        <f t="shared" si="17"/>
        <v>0</v>
      </c>
      <c r="V39" s="49">
        <f t="shared" si="17"/>
        <v>0</v>
      </c>
      <c r="W39" s="49">
        <f t="shared" si="17"/>
        <v>0</v>
      </c>
      <c r="X39" s="49">
        <f t="shared" si="17"/>
        <v>0</v>
      </c>
      <c r="Y39" s="49">
        <f t="shared" si="17"/>
        <v>0</v>
      </c>
      <c r="Z39" s="49">
        <f t="shared" si="17"/>
        <v>0</v>
      </c>
      <c r="AA39" s="49">
        <f t="shared" si="17"/>
        <v>0</v>
      </c>
      <c r="AB39" s="49">
        <f t="shared" si="17"/>
        <v>0</v>
      </c>
      <c r="AC39" s="49">
        <f t="shared" si="17"/>
        <v>0</v>
      </c>
      <c r="AD39" s="49">
        <f t="shared" si="17"/>
        <v>0</v>
      </c>
      <c r="AE39" s="49">
        <f t="shared" si="17"/>
        <v>0</v>
      </c>
      <c r="AF39" s="146"/>
    </row>
    <row r="40" spans="1:32" s="48" customFormat="1" ht="139.19999999999999" customHeight="1" x14ac:dyDescent="0.3">
      <c r="A40" s="77" t="s">
        <v>153</v>
      </c>
      <c r="B40" s="4">
        <f t="shared" ref="B40:AE40" si="18">B42+B43+B44+B46</f>
        <v>60280.310000000005</v>
      </c>
      <c r="C40" s="4">
        <f t="shared" si="18"/>
        <v>60280.310000000005</v>
      </c>
      <c r="D40" s="4">
        <f t="shared" si="18"/>
        <v>60280.310000000005</v>
      </c>
      <c r="E40" s="4">
        <f t="shared" si="18"/>
        <v>60280.310000000005</v>
      </c>
      <c r="F40" s="4"/>
      <c r="G40" s="4"/>
      <c r="H40" s="4">
        <f t="shared" si="18"/>
        <v>0</v>
      </c>
      <c r="I40" s="4">
        <f t="shared" si="18"/>
        <v>0</v>
      </c>
      <c r="J40" s="4">
        <f t="shared" si="18"/>
        <v>0</v>
      </c>
      <c r="K40" s="4">
        <f t="shared" si="18"/>
        <v>0</v>
      </c>
      <c r="L40" s="4">
        <f t="shared" si="18"/>
        <v>0</v>
      </c>
      <c r="M40" s="4">
        <f t="shared" si="18"/>
        <v>0</v>
      </c>
      <c r="N40" s="4">
        <f t="shared" si="18"/>
        <v>0</v>
      </c>
      <c r="O40" s="4">
        <f t="shared" si="18"/>
        <v>0</v>
      </c>
      <c r="P40" s="4">
        <f t="shared" si="18"/>
        <v>0</v>
      </c>
      <c r="Q40" s="4">
        <f t="shared" si="18"/>
        <v>0</v>
      </c>
      <c r="R40" s="4">
        <f t="shared" si="18"/>
        <v>0</v>
      </c>
      <c r="S40" s="4">
        <f t="shared" si="18"/>
        <v>0</v>
      </c>
      <c r="T40" s="4">
        <f t="shared" si="18"/>
        <v>10592.11</v>
      </c>
      <c r="U40" s="4">
        <f t="shared" si="18"/>
        <v>10592.11</v>
      </c>
      <c r="V40" s="4">
        <f t="shared" si="18"/>
        <v>28658.78</v>
      </c>
      <c r="W40" s="4">
        <f t="shared" si="18"/>
        <v>28658.78</v>
      </c>
      <c r="X40" s="4">
        <f t="shared" si="18"/>
        <v>21029.42</v>
      </c>
      <c r="Y40" s="4">
        <f t="shared" si="18"/>
        <v>21029.42</v>
      </c>
      <c r="Z40" s="4">
        <f t="shared" si="18"/>
        <v>0</v>
      </c>
      <c r="AA40" s="4">
        <f t="shared" si="18"/>
        <v>0</v>
      </c>
      <c r="AB40" s="4">
        <f t="shared" si="18"/>
        <v>0</v>
      </c>
      <c r="AC40" s="4">
        <f t="shared" si="18"/>
        <v>0</v>
      </c>
      <c r="AD40" s="4">
        <f t="shared" si="18"/>
        <v>0</v>
      </c>
      <c r="AE40" s="4">
        <f t="shared" si="18"/>
        <v>0</v>
      </c>
      <c r="AF40" s="102" t="s">
        <v>221</v>
      </c>
    </row>
    <row r="41" spans="1:32" s="48" customFormat="1" x14ac:dyDescent="0.3">
      <c r="A41" s="60" t="s">
        <v>151</v>
      </c>
      <c r="B41" s="60"/>
      <c r="C41" s="60"/>
      <c r="D41" s="60"/>
      <c r="E41" s="60"/>
      <c r="F41" s="60"/>
      <c r="G41" s="60"/>
      <c r="H41" s="4"/>
      <c r="I41" s="25"/>
      <c r="J41" s="25"/>
      <c r="K41" s="25"/>
      <c r="L41" s="25"/>
      <c r="M41" s="25"/>
      <c r="N41" s="25"/>
      <c r="O41" s="25"/>
      <c r="P41" s="25"/>
      <c r="Q41" s="25"/>
      <c r="R41" s="25"/>
      <c r="S41" s="25"/>
      <c r="T41" s="25"/>
      <c r="U41" s="25"/>
      <c r="V41" s="25"/>
      <c r="W41" s="25"/>
      <c r="X41" s="25"/>
      <c r="Y41" s="25"/>
      <c r="Z41" s="25"/>
      <c r="AA41" s="25"/>
      <c r="AB41" s="25"/>
      <c r="AC41" s="25"/>
      <c r="AD41" s="25"/>
      <c r="AE41" s="25"/>
      <c r="AF41" s="147"/>
    </row>
    <row r="42" spans="1:32" s="48" customFormat="1" x14ac:dyDescent="0.3">
      <c r="A42" s="77" t="s">
        <v>138</v>
      </c>
      <c r="B42" s="4">
        <f t="shared" ref="B42:B46" si="19">H42+J42+L42+N42+P42+R42+T42+V42+X42+Z42+AB42+AD42</f>
        <v>0</v>
      </c>
      <c r="C42" s="4">
        <f t="shared" ref="C42:C46" si="20">H42+J42+L42+N42+P42+R42+T42+V42+X42</f>
        <v>0</v>
      </c>
      <c r="D42" s="4">
        <f>E42</f>
        <v>0</v>
      </c>
      <c r="E42" s="4">
        <f>I42+K42+M42+O42+Q42+S42+U42+W42+Y42+AA42+AC42+AE42</f>
        <v>0</v>
      </c>
      <c r="F42" s="4"/>
      <c r="G42" s="4"/>
      <c r="H42" s="4"/>
      <c r="I42" s="4"/>
      <c r="J42" s="4"/>
      <c r="K42" s="4"/>
      <c r="L42" s="4"/>
      <c r="M42" s="4"/>
      <c r="N42" s="4"/>
      <c r="O42" s="4"/>
      <c r="P42" s="4"/>
      <c r="Q42" s="4"/>
      <c r="R42" s="4"/>
      <c r="S42" s="4"/>
      <c r="T42" s="4"/>
      <c r="U42" s="4"/>
      <c r="V42" s="4"/>
      <c r="W42" s="4"/>
      <c r="X42" s="4"/>
      <c r="Y42" s="4"/>
      <c r="Z42" s="4"/>
      <c r="AA42" s="4"/>
      <c r="AB42" s="4"/>
      <c r="AC42" s="4"/>
      <c r="AD42" s="4"/>
      <c r="AE42" s="25"/>
      <c r="AF42" s="147"/>
    </row>
    <row r="43" spans="1:32" s="48" customFormat="1" ht="82.95" customHeight="1" x14ac:dyDescent="0.3">
      <c r="A43" s="77" t="s">
        <v>19</v>
      </c>
      <c r="B43" s="4">
        <f t="shared" si="19"/>
        <v>54252.210000000006</v>
      </c>
      <c r="C43" s="4">
        <f t="shared" si="20"/>
        <v>54252.210000000006</v>
      </c>
      <c r="D43" s="4">
        <f t="shared" ref="D43:D46" si="21">E43</f>
        <v>54252.210000000006</v>
      </c>
      <c r="E43" s="4">
        <f t="shared" ref="E43:E45" si="22">I43+K43+M43+O43+Q43+S43+U43+W43+Y43+AA43+AC43+AE43</f>
        <v>54252.210000000006</v>
      </c>
      <c r="F43" s="4">
        <f t="shared" ref="F43:F45" si="23">E43/B43%</f>
        <v>100.00000000000001</v>
      </c>
      <c r="G43" s="4">
        <f t="shared" ref="G43:G45" si="24">E43/C43%</f>
        <v>100.00000000000001</v>
      </c>
      <c r="H43" s="4"/>
      <c r="I43" s="4"/>
      <c r="J43" s="4"/>
      <c r="K43" s="4"/>
      <c r="L43" s="4"/>
      <c r="M43" s="4"/>
      <c r="N43" s="4"/>
      <c r="O43" s="4"/>
      <c r="P43" s="4"/>
      <c r="Q43" s="4"/>
      <c r="R43" s="4"/>
      <c r="S43" s="4"/>
      <c r="T43" s="4">
        <v>8219.7800000000007</v>
      </c>
      <c r="U43" s="4">
        <v>8219.7800000000007</v>
      </c>
      <c r="V43" s="4">
        <v>27106.02</v>
      </c>
      <c r="W43" s="4">
        <v>27106.02</v>
      </c>
      <c r="X43" s="4">
        <v>18926.41</v>
      </c>
      <c r="Y43" s="4">
        <v>18926.41</v>
      </c>
      <c r="Z43" s="4"/>
      <c r="AA43" s="4"/>
      <c r="AB43" s="4"/>
      <c r="AC43" s="4"/>
      <c r="AD43" s="4"/>
      <c r="AE43" s="25"/>
      <c r="AF43" s="147"/>
    </row>
    <row r="44" spans="1:32" s="48" customFormat="1" ht="61.95" customHeight="1" x14ac:dyDescent="0.3">
      <c r="A44" s="77" t="s">
        <v>13</v>
      </c>
      <c r="B44" s="4">
        <f t="shared" si="19"/>
        <v>6028.1</v>
      </c>
      <c r="C44" s="4">
        <f t="shared" si="20"/>
        <v>6028.1</v>
      </c>
      <c r="D44" s="4">
        <f t="shared" si="21"/>
        <v>6028.1</v>
      </c>
      <c r="E44" s="4">
        <f t="shared" si="22"/>
        <v>6028.1</v>
      </c>
      <c r="F44" s="4">
        <f t="shared" si="23"/>
        <v>100</v>
      </c>
      <c r="G44" s="4">
        <f t="shared" si="24"/>
        <v>100</v>
      </c>
      <c r="H44" s="4"/>
      <c r="I44" s="4"/>
      <c r="J44" s="4"/>
      <c r="K44" s="4"/>
      <c r="L44" s="4"/>
      <c r="M44" s="4"/>
      <c r="N44" s="4"/>
      <c r="O44" s="4"/>
      <c r="P44" s="4"/>
      <c r="Q44" s="4"/>
      <c r="R44" s="4"/>
      <c r="S44" s="4"/>
      <c r="T44" s="4">
        <v>2372.33</v>
      </c>
      <c r="U44" s="4">
        <v>2372.33</v>
      </c>
      <c r="V44" s="4">
        <v>1552.76</v>
      </c>
      <c r="W44" s="4">
        <v>1552.76</v>
      </c>
      <c r="X44" s="4">
        <v>2103.0100000000002</v>
      </c>
      <c r="Y44" s="4">
        <v>2103.0100000000002</v>
      </c>
      <c r="Z44" s="4"/>
      <c r="AA44" s="4"/>
      <c r="AB44" s="4"/>
      <c r="AC44" s="4"/>
      <c r="AD44" s="4"/>
      <c r="AE44" s="25"/>
      <c r="AF44" s="147"/>
    </row>
    <row r="45" spans="1:32" s="72" customFormat="1" ht="25.95" customHeight="1" x14ac:dyDescent="0.25">
      <c r="A45" s="64" t="s">
        <v>177</v>
      </c>
      <c r="B45" s="66">
        <f t="shared" si="19"/>
        <v>6028.1</v>
      </c>
      <c r="C45" s="66">
        <f t="shared" si="20"/>
        <v>6028.1</v>
      </c>
      <c r="D45" s="66">
        <f t="shared" si="21"/>
        <v>6028.1</v>
      </c>
      <c r="E45" s="66">
        <f t="shared" si="22"/>
        <v>6028.1</v>
      </c>
      <c r="F45" s="66">
        <f t="shared" si="23"/>
        <v>100</v>
      </c>
      <c r="G45" s="66">
        <f t="shared" si="24"/>
        <v>100</v>
      </c>
      <c r="H45" s="65"/>
      <c r="I45" s="73"/>
      <c r="J45" s="73"/>
      <c r="K45" s="73"/>
      <c r="L45" s="73"/>
      <c r="M45" s="73"/>
      <c r="N45" s="73"/>
      <c r="O45" s="73"/>
      <c r="P45" s="73"/>
      <c r="Q45" s="73"/>
      <c r="R45" s="73"/>
      <c r="S45" s="73"/>
      <c r="T45" s="73">
        <v>2372.33</v>
      </c>
      <c r="U45" s="73">
        <v>2372.33</v>
      </c>
      <c r="V45" s="73">
        <v>1552.76</v>
      </c>
      <c r="W45" s="73">
        <v>1552.76</v>
      </c>
      <c r="X45" s="73">
        <v>2103.0100000000002</v>
      </c>
      <c r="Y45" s="73">
        <v>2103.0100000000002</v>
      </c>
      <c r="Z45" s="73"/>
      <c r="AA45" s="73"/>
      <c r="AB45" s="73"/>
      <c r="AC45" s="73"/>
      <c r="AD45" s="73"/>
      <c r="AE45" s="73"/>
      <c r="AF45" s="147"/>
    </row>
    <row r="46" spans="1:32" s="48" customFormat="1" ht="66" customHeight="1" x14ac:dyDescent="0.3">
      <c r="A46" s="77" t="s">
        <v>139</v>
      </c>
      <c r="B46" s="4">
        <f t="shared" si="19"/>
        <v>0</v>
      </c>
      <c r="C46" s="4">
        <f t="shared" si="20"/>
        <v>0</v>
      </c>
      <c r="D46" s="4">
        <f t="shared" si="21"/>
        <v>0</v>
      </c>
      <c r="E46" s="4">
        <f>I46+K46+M46+O46+Q46+S46+U46+W46+Y46+AA46+AC46+AE46</f>
        <v>0</v>
      </c>
      <c r="F46" s="4"/>
      <c r="G46" s="4"/>
      <c r="H46" s="4"/>
      <c r="I46" s="4"/>
      <c r="J46" s="4"/>
      <c r="K46" s="4"/>
      <c r="L46" s="4"/>
      <c r="M46" s="4"/>
      <c r="N46" s="4"/>
      <c r="O46" s="4"/>
      <c r="P46" s="4"/>
      <c r="Q46" s="4"/>
      <c r="R46" s="4"/>
      <c r="S46" s="4"/>
      <c r="T46" s="4"/>
      <c r="U46" s="4"/>
      <c r="V46" s="4"/>
      <c r="W46" s="4"/>
      <c r="X46" s="4"/>
      <c r="Y46" s="4"/>
      <c r="Z46" s="4"/>
      <c r="AA46" s="4"/>
      <c r="AB46" s="4"/>
      <c r="AC46" s="4"/>
      <c r="AD46" s="4"/>
      <c r="AE46" s="25"/>
      <c r="AF46" s="148"/>
    </row>
    <row r="47" spans="1:32" s="48" customFormat="1" ht="60.6" customHeight="1" x14ac:dyDescent="0.3">
      <c r="A47" s="77" t="s">
        <v>154</v>
      </c>
      <c r="B47" s="4">
        <f t="shared" ref="B47:AE47" si="25">B49+B50+B51+B53</f>
        <v>160.399</v>
      </c>
      <c r="C47" s="4">
        <f t="shared" si="25"/>
        <v>131.06</v>
      </c>
      <c r="D47" s="4">
        <f t="shared" si="25"/>
        <v>96.18</v>
      </c>
      <c r="E47" s="4">
        <f t="shared" si="25"/>
        <v>96.18</v>
      </c>
      <c r="F47" s="4">
        <f>E47/B47%</f>
        <v>59.962967350170516</v>
      </c>
      <c r="G47" s="4">
        <f>E47/C47%</f>
        <v>73.386235312070809</v>
      </c>
      <c r="H47" s="4">
        <f t="shared" si="25"/>
        <v>64.12</v>
      </c>
      <c r="I47" s="4">
        <f t="shared" si="25"/>
        <v>64.12</v>
      </c>
      <c r="J47" s="4">
        <f t="shared" si="25"/>
        <v>1.88</v>
      </c>
      <c r="K47" s="4">
        <f t="shared" si="25"/>
        <v>0</v>
      </c>
      <c r="L47" s="4">
        <f t="shared" si="25"/>
        <v>0</v>
      </c>
      <c r="M47" s="4">
        <f t="shared" si="25"/>
        <v>0</v>
      </c>
      <c r="N47" s="4">
        <f t="shared" si="25"/>
        <v>0</v>
      </c>
      <c r="O47" s="4">
        <f t="shared" si="25"/>
        <v>0</v>
      </c>
      <c r="P47" s="4">
        <f t="shared" si="25"/>
        <v>32.06</v>
      </c>
      <c r="Q47" s="4">
        <f t="shared" si="25"/>
        <v>32.06</v>
      </c>
      <c r="R47" s="4">
        <f t="shared" si="25"/>
        <v>0</v>
      </c>
      <c r="S47" s="4">
        <f t="shared" si="25"/>
        <v>0</v>
      </c>
      <c r="T47" s="4">
        <f t="shared" si="25"/>
        <v>33</v>
      </c>
      <c r="U47" s="4">
        <f t="shared" si="25"/>
        <v>0</v>
      </c>
      <c r="V47" s="4">
        <f t="shared" si="25"/>
        <v>0</v>
      </c>
      <c r="W47" s="4">
        <f t="shared" si="25"/>
        <v>0</v>
      </c>
      <c r="X47" s="4">
        <f t="shared" si="25"/>
        <v>0</v>
      </c>
      <c r="Y47" s="4">
        <f t="shared" si="25"/>
        <v>0</v>
      </c>
      <c r="Z47" s="4">
        <f t="shared" si="25"/>
        <v>0</v>
      </c>
      <c r="AA47" s="4">
        <f t="shared" si="25"/>
        <v>0</v>
      </c>
      <c r="AB47" s="4">
        <f t="shared" si="25"/>
        <v>0</v>
      </c>
      <c r="AC47" s="4">
        <f t="shared" si="25"/>
        <v>0</v>
      </c>
      <c r="AD47" s="4">
        <f t="shared" si="25"/>
        <v>29.338999999999999</v>
      </c>
      <c r="AE47" s="4">
        <f t="shared" si="25"/>
        <v>0</v>
      </c>
      <c r="AF47" s="102" t="s">
        <v>206</v>
      </c>
    </row>
    <row r="48" spans="1:32" s="48" customFormat="1" x14ac:dyDescent="0.3">
      <c r="A48" s="60" t="s">
        <v>151</v>
      </c>
      <c r="B48" s="60"/>
      <c r="C48" s="60"/>
      <c r="D48" s="60"/>
      <c r="E48" s="60"/>
      <c r="F48" s="60"/>
      <c r="G48" s="60"/>
      <c r="H48" s="4"/>
      <c r="I48" s="25"/>
      <c r="J48" s="25"/>
      <c r="K48" s="25"/>
      <c r="L48" s="25"/>
      <c r="M48" s="25"/>
      <c r="N48" s="25"/>
      <c r="O48" s="25"/>
      <c r="P48" s="25"/>
      <c r="Q48" s="25"/>
      <c r="R48" s="25"/>
      <c r="S48" s="25"/>
      <c r="T48" s="25"/>
      <c r="U48" s="25"/>
      <c r="V48" s="25"/>
      <c r="W48" s="25"/>
      <c r="X48" s="25"/>
      <c r="Y48" s="25"/>
      <c r="Z48" s="25"/>
      <c r="AA48" s="25"/>
      <c r="AB48" s="25"/>
      <c r="AC48" s="25"/>
      <c r="AD48" s="25"/>
      <c r="AE48" s="25"/>
      <c r="AF48" s="147"/>
    </row>
    <row r="49" spans="1:32" s="48" customFormat="1" x14ac:dyDescent="0.3">
      <c r="A49" s="77" t="s">
        <v>138</v>
      </c>
      <c r="B49" s="4">
        <f t="shared" ref="B49:B53" si="26">H49+J49+L49+N49+P49+R49+T49+V49+X49+Z49+AB49+AD49</f>
        <v>0</v>
      </c>
      <c r="C49" s="4">
        <f t="shared" ref="C49:C53" si="27">H49+J49+L49+N49+P49+R49+T49+V49+X49</f>
        <v>0</v>
      </c>
      <c r="D49" s="4">
        <f>E49</f>
        <v>0</v>
      </c>
      <c r="E49" s="4">
        <f>I49+K49+M49+O49+Q49+S49+U49+W49+Y49+AA49+AC49+AE49</f>
        <v>0</v>
      </c>
      <c r="F49" s="4"/>
      <c r="G49" s="4"/>
      <c r="H49" s="4"/>
      <c r="I49" s="4"/>
      <c r="J49" s="4"/>
      <c r="K49" s="4"/>
      <c r="L49" s="4"/>
      <c r="M49" s="4"/>
      <c r="N49" s="4"/>
      <c r="O49" s="4"/>
      <c r="P49" s="4"/>
      <c r="Q49" s="4"/>
      <c r="R49" s="4"/>
      <c r="S49" s="4"/>
      <c r="T49" s="4"/>
      <c r="U49" s="4"/>
      <c r="V49" s="4"/>
      <c r="W49" s="4"/>
      <c r="X49" s="4"/>
      <c r="Y49" s="4"/>
      <c r="Z49" s="4"/>
      <c r="AA49" s="4"/>
      <c r="AB49" s="4"/>
      <c r="AC49" s="4"/>
      <c r="AD49" s="4"/>
      <c r="AE49" s="25"/>
      <c r="AF49" s="147"/>
    </row>
    <row r="50" spans="1:32" s="48" customFormat="1" x14ac:dyDescent="0.3">
      <c r="A50" s="77" t="s">
        <v>19</v>
      </c>
      <c r="B50" s="4">
        <f t="shared" si="26"/>
        <v>0</v>
      </c>
      <c r="C50" s="4">
        <f t="shared" si="27"/>
        <v>0</v>
      </c>
      <c r="D50" s="4">
        <f t="shared" ref="D50:D53" si="28">E50</f>
        <v>0</v>
      </c>
      <c r="E50" s="4">
        <f t="shared" ref="E50:E53" si="29">I50+K50+M50+O50+Q50+S50+U50+W50+Y50+AA50+AC50+AE50</f>
        <v>0</v>
      </c>
      <c r="F50" s="4"/>
      <c r="G50" s="4"/>
      <c r="H50" s="4"/>
      <c r="I50" s="4"/>
      <c r="J50" s="4"/>
      <c r="K50" s="4"/>
      <c r="L50" s="4"/>
      <c r="M50" s="4"/>
      <c r="N50" s="4"/>
      <c r="O50" s="4"/>
      <c r="P50" s="4"/>
      <c r="Q50" s="4"/>
      <c r="R50" s="4"/>
      <c r="S50" s="4"/>
      <c r="T50" s="4"/>
      <c r="U50" s="4"/>
      <c r="V50" s="4"/>
      <c r="W50" s="4"/>
      <c r="X50" s="4"/>
      <c r="Y50" s="4"/>
      <c r="Z50" s="4"/>
      <c r="AA50" s="4"/>
      <c r="AB50" s="4"/>
      <c r="AC50" s="4"/>
      <c r="AD50" s="4"/>
      <c r="AE50" s="25"/>
      <c r="AF50" s="147"/>
    </row>
    <row r="51" spans="1:32" s="48" customFormat="1" ht="40.950000000000003" customHeight="1" x14ac:dyDescent="0.3">
      <c r="A51" s="77" t="s">
        <v>13</v>
      </c>
      <c r="B51" s="4">
        <f t="shared" si="26"/>
        <v>160.399</v>
      </c>
      <c r="C51" s="4">
        <f t="shared" si="27"/>
        <v>131.06</v>
      </c>
      <c r="D51" s="4">
        <f t="shared" si="28"/>
        <v>96.18</v>
      </c>
      <c r="E51" s="4">
        <f t="shared" si="29"/>
        <v>96.18</v>
      </c>
      <c r="F51" s="4">
        <f>E51/B51%</f>
        <v>59.962967350170516</v>
      </c>
      <c r="G51" s="4">
        <f>E51/C51%</f>
        <v>73.386235312070809</v>
      </c>
      <c r="H51" s="4">
        <v>64.12</v>
      </c>
      <c r="I51" s="4">
        <v>64.12</v>
      </c>
      <c r="J51" s="4">
        <v>1.88</v>
      </c>
      <c r="K51" s="4"/>
      <c r="L51" s="4"/>
      <c r="M51" s="4"/>
      <c r="N51" s="4"/>
      <c r="O51" s="4"/>
      <c r="P51" s="4">
        <v>32.06</v>
      </c>
      <c r="Q51" s="4">
        <v>32.06</v>
      </c>
      <c r="R51" s="4"/>
      <c r="S51" s="4"/>
      <c r="T51" s="4">
        <v>33</v>
      </c>
      <c r="U51" s="4"/>
      <c r="V51" s="4"/>
      <c r="W51" s="4"/>
      <c r="X51" s="4"/>
      <c r="Y51" s="4"/>
      <c r="Z51" s="4"/>
      <c r="AA51" s="4"/>
      <c r="AB51" s="4"/>
      <c r="AC51" s="4"/>
      <c r="AD51" s="4">
        <v>29.338999999999999</v>
      </c>
      <c r="AE51" s="25"/>
      <c r="AF51" s="147"/>
    </row>
    <row r="52" spans="1:32" s="72" customFormat="1" ht="13.95" customHeight="1" x14ac:dyDescent="0.25">
      <c r="A52" s="64" t="s">
        <v>177</v>
      </c>
      <c r="B52" s="66">
        <f t="shared" si="26"/>
        <v>0</v>
      </c>
      <c r="C52" s="66">
        <f t="shared" si="27"/>
        <v>0</v>
      </c>
      <c r="D52" s="66">
        <f t="shared" si="28"/>
        <v>0</v>
      </c>
      <c r="E52" s="66">
        <f t="shared" si="29"/>
        <v>0</v>
      </c>
      <c r="F52" s="66"/>
      <c r="G52" s="66"/>
      <c r="H52" s="65"/>
      <c r="I52" s="73"/>
      <c r="J52" s="73"/>
      <c r="K52" s="73"/>
      <c r="L52" s="73"/>
      <c r="M52" s="73"/>
      <c r="N52" s="73"/>
      <c r="O52" s="73"/>
      <c r="P52" s="73"/>
      <c r="Q52" s="73"/>
      <c r="R52" s="73"/>
      <c r="S52" s="73"/>
      <c r="T52" s="73"/>
      <c r="U52" s="73"/>
      <c r="V52" s="73"/>
      <c r="W52" s="73"/>
      <c r="X52" s="73"/>
      <c r="Y52" s="73"/>
      <c r="Z52" s="73"/>
      <c r="AA52" s="73"/>
      <c r="AB52" s="73"/>
      <c r="AC52" s="73"/>
      <c r="AD52" s="73"/>
      <c r="AE52" s="73"/>
      <c r="AF52" s="147"/>
    </row>
    <row r="53" spans="1:32" s="48" customFormat="1" x14ac:dyDescent="0.3">
      <c r="A53" s="77" t="s">
        <v>139</v>
      </c>
      <c r="B53" s="4">
        <f t="shared" si="26"/>
        <v>0</v>
      </c>
      <c r="C53" s="4">
        <f t="shared" si="27"/>
        <v>0</v>
      </c>
      <c r="D53" s="4">
        <f t="shared" si="28"/>
        <v>0</v>
      </c>
      <c r="E53" s="4">
        <f t="shared" si="29"/>
        <v>0</v>
      </c>
      <c r="F53" s="4"/>
      <c r="G53" s="4"/>
      <c r="H53" s="4"/>
      <c r="I53" s="4"/>
      <c r="J53" s="4"/>
      <c r="K53" s="4"/>
      <c r="L53" s="4"/>
      <c r="M53" s="4"/>
      <c r="N53" s="4"/>
      <c r="O53" s="4"/>
      <c r="P53" s="4"/>
      <c r="Q53" s="4"/>
      <c r="R53" s="4"/>
      <c r="S53" s="4"/>
      <c r="T53" s="4"/>
      <c r="U53" s="4"/>
      <c r="V53" s="4"/>
      <c r="W53" s="4"/>
      <c r="X53" s="4"/>
      <c r="Y53" s="4"/>
      <c r="Z53" s="4"/>
      <c r="AA53" s="4"/>
      <c r="AB53" s="4"/>
      <c r="AC53" s="4"/>
      <c r="AD53" s="4"/>
      <c r="AE53" s="25"/>
      <c r="AF53" s="148"/>
    </row>
    <row r="54" spans="1:32" s="48" customFormat="1" ht="144.6" customHeight="1" x14ac:dyDescent="0.3">
      <c r="A54" s="77" t="s">
        <v>155</v>
      </c>
      <c r="B54" s="4">
        <f>B56+B57+B58+B60</f>
        <v>578.9</v>
      </c>
      <c r="C54" s="4">
        <f t="shared" ref="C54:E54" si="30">C56+C57+C58+C60</f>
        <v>578.9</v>
      </c>
      <c r="D54" s="4">
        <f t="shared" si="30"/>
        <v>578.9</v>
      </c>
      <c r="E54" s="4">
        <f t="shared" si="30"/>
        <v>578.9</v>
      </c>
      <c r="F54" s="4">
        <f>E54/B54%</f>
        <v>100</v>
      </c>
      <c r="G54" s="4">
        <f>E54/C54%</f>
        <v>100</v>
      </c>
      <c r="H54" s="4">
        <f t="shared" ref="H54:AE54" si="31">H56+H57+H58+H60</f>
        <v>0</v>
      </c>
      <c r="I54" s="4">
        <f t="shared" si="31"/>
        <v>0</v>
      </c>
      <c r="J54" s="4">
        <f t="shared" si="31"/>
        <v>0</v>
      </c>
      <c r="K54" s="4">
        <f t="shared" si="31"/>
        <v>0</v>
      </c>
      <c r="L54" s="4">
        <f t="shared" si="31"/>
        <v>0</v>
      </c>
      <c r="M54" s="4">
        <f t="shared" si="31"/>
        <v>0</v>
      </c>
      <c r="N54" s="4">
        <f t="shared" si="31"/>
        <v>0</v>
      </c>
      <c r="O54" s="4">
        <f t="shared" si="31"/>
        <v>0</v>
      </c>
      <c r="P54" s="4">
        <f t="shared" si="31"/>
        <v>0</v>
      </c>
      <c r="Q54" s="4">
        <f t="shared" si="31"/>
        <v>0</v>
      </c>
      <c r="R54" s="4">
        <f t="shared" si="31"/>
        <v>0</v>
      </c>
      <c r="S54" s="4">
        <f t="shared" si="31"/>
        <v>0</v>
      </c>
      <c r="T54" s="4">
        <f t="shared" si="31"/>
        <v>95.7</v>
      </c>
      <c r="U54" s="4">
        <f t="shared" si="31"/>
        <v>95.7</v>
      </c>
      <c r="V54" s="4">
        <f t="shared" si="31"/>
        <v>266.3</v>
      </c>
      <c r="W54" s="4">
        <f t="shared" si="31"/>
        <v>266.3</v>
      </c>
      <c r="X54" s="4">
        <f t="shared" si="31"/>
        <v>216.9</v>
      </c>
      <c r="Y54" s="4">
        <f t="shared" si="31"/>
        <v>216.9</v>
      </c>
      <c r="Z54" s="4">
        <f t="shared" si="31"/>
        <v>0</v>
      </c>
      <c r="AA54" s="4">
        <f t="shared" si="31"/>
        <v>0</v>
      </c>
      <c r="AB54" s="4">
        <f t="shared" si="31"/>
        <v>0</v>
      </c>
      <c r="AC54" s="4">
        <f t="shared" si="31"/>
        <v>0</v>
      </c>
      <c r="AD54" s="4">
        <f t="shared" si="31"/>
        <v>0</v>
      </c>
      <c r="AE54" s="4">
        <f t="shared" si="31"/>
        <v>0</v>
      </c>
      <c r="AF54" s="152" t="s">
        <v>222</v>
      </c>
    </row>
    <row r="55" spans="1:32" s="48" customFormat="1" x14ac:dyDescent="0.3">
      <c r="A55" s="60" t="s">
        <v>151</v>
      </c>
      <c r="B55" s="60"/>
      <c r="C55" s="60"/>
      <c r="D55" s="60"/>
      <c r="E55" s="60"/>
      <c r="F55" s="60"/>
      <c r="G55" s="60"/>
      <c r="H55" s="4"/>
      <c r="I55" s="25"/>
      <c r="J55" s="25"/>
      <c r="K55" s="25"/>
      <c r="L55" s="25"/>
      <c r="M55" s="25"/>
      <c r="N55" s="25"/>
      <c r="O55" s="25"/>
      <c r="P55" s="25"/>
      <c r="Q55" s="25"/>
      <c r="R55" s="25"/>
      <c r="S55" s="25"/>
      <c r="T55" s="25"/>
      <c r="U55" s="25"/>
      <c r="V55" s="25"/>
      <c r="W55" s="25"/>
      <c r="X55" s="25"/>
      <c r="Y55" s="25"/>
      <c r="Z55" s="25"/>
      <c r="AA55" s="25"/>
      <c r="AB55" s="25"/>
      <c r="AC55" s="25"/>
      <c r="AD55" s="25"/>
      <c r="AE55" s="25"/>
      <c r="AF55" s="153"/>
    </row>
    <row r="56" spans="1:32" s="48" customFormat="1" ht="109.95" customHeight="1" x14ac:dyDescent="0.3">
      <c r="A56" s="77" t="s">
        <v>138</v>
      </c>
      <c r="B56" s="4">
        <f t="shared" ref="B56:B60" si="32">H56+J56+L56+N56+P56+R56+T56+V56+X56+Z56+AB56+AD56</f>
        <v>0</v>
      </c>
      <c r="C56" s="4">
        <f t="shared" ref="C56:C60" si="33">H56+J56+L56+N56+P56+R56+T56+V56+X56</f>
        <v>0</v>
      </c>
      <c r="D56" s="4">
        <f>E56</f>
        <v>0</v>
      </c>
      <c r="E56" s="4">
        <f>I56+K56+M56+O56+Q56+S56+U56+W56+Y56+AA56+AC56+AE56</f>
        <v>0</v>
      </c>
      <c r="F56" s="4"/>
      <c r="G56" s="4"/>
      <c r="H56" s="4"/>
      <c r="I56" s="4"/>
      <c r="J56" s="4"/>
      <c r="K56" s="4"/>
      <c r="L56" s="4"/>
      <c r="M56" s="4"/>
      <c r="N56" s="4"/>
      <c r="O56" s="4"/>
      <c r="P56" s="4"/>
      <c r="Q56" s="4"/>
      <c r="R56" s="4"/>
      <c r="S56" s="4"/>
      <c r="T56" s="4"/>
      <c r="U56" s="4"/>
      <c r="V56" s="4"/>
      <c r="W56" s="4"/>
      <c r="X56" s="4"/>
      <c r="Y56" s="4"/>
      <c r="Z56" s="4"/>
      <c r="AA56" s="4"/>
      <c r="AB56" s="4"/>
      <c r="AC56" s="4"/>
      <c r="AD56" s="4"/>
      <c r="AE56" s="25"/>
      <c r="AF56" s="153"/>
    </row>
    <row r="57" spans="1:32" s="48" customFormat="1" ht="80.400000000000006" customHeight="1" x14ac:dyDescent="0.3">
      <c r="A57" s="77" t="s">
        <v>19</v>
      </c>
      <c r="B57" s="4">
        <f t="shared" si="32"/>
        <v>0</v>
      </c>
      <c r="C57" s="4">
        <f t="shared" si="33"/>
        <v>0</v>
      </c>
      <c r="D57" s="4">
        <f t="shared" ref="D57:D60" si="34">E57</f>
        <v>0</v>
      </c>
      <c r="E57" s="4">
        <f t="shared" ref="E57:E60" si="35">I57+K57+M57+O57+Q57+S57+U57+W57+Y57+AA57+AC57+AE57</f>
        <v>0</v>
      </c>
      <c r="F57" s="4"/>
      <c r="G57" s="4"/>
      <c r="H57" s="4"/>
      <c r="I57" s="4"/>
      <c r="J57" s="4"/>
      <c r="K57" s="4"/>
      <c r="L57" s="4"/>
      <c r="M57" s="4"/>
      <c r="N57" s="4"/>
      <c r="O57" s="4"/>
      <c r="P57" s="4"/>
      <c r="Q57" s="4"/>
      <c r="R57" s="4"/>
      <c r="S57" s="4"/>
      <c r="T57" s="4"/>
      <c r="U57" s="4"/>
      <c r="V57" s="4"/>
      <c r="W57" s="4"/>
      <c r="X57" s="4"/>
      <c r="Y57" s="4"/>
      <c r="Z57" s="4"/>
      <c r="AA57" s="4"/>
      <c r="AB57" s="4"/>
      <c r="AC57" s="4"/>
      <c r="AD57" s="4"/>
      <c r="AE57" s="25"/>
      <c r="AF57" s="153"/>
    </row>
    <row r="58" spans="1:32" s="48" customFormat="1" ht="128.4" customHeight="1" x14ac:dyDescent="0.3">
      <c r="A58" s="77" t="s">
        <v>13</v>
      </c>
      <c r="B58" s="4">
        <f t="shared" si="32"/>
        <v>578.9</v>
      </c>
      <c r="C58" s="4">
        <f t="shared" si="33"/>
        <v>578.9</v>
      </c>
      <c r="D58" s="4">
        <f t="shared" si="34"/>
        <v>578.9</v>
      </c>
      <c r="E58" s="4">
        <f t="shared" si="35"/>
        <v>578.9</v>
      </c>
      <c r="F58" s="4">
        <f>E58/B58%</f>
        <v>100</v>
      </c>
      <c r="G58" s="4">
        <f>E58/C58%</f>
        <v>100</v>
      </c>
      <c r="H58" s="4"/>
      <c r="I58" s="4"/>
      <c r="J58" s="4"/>
      <c r="K58" s="4"/>
      <c r="L58" s="4"/>
      <c r="M58" s="4"/>
      <c r="N58" s="4"/>
      <c r="O58" s="4"/>
      <c r="P58" s="4"/>
      <c r="Q58" s="4"/>
      <c r="R58" s="4"/>
      <c r="S58" s="4"/>
      <c r="T58" s="4">
        <v>95.7</v>
      </c>
      <c r="U58" s="4">
        <v>95.7</v>
      </c>
      <c r="V58" s="4">
        <v>266.3</v>
      </c>
      <c r="W58" s="4">
        <v>266.3</v>
      </c>
      <c r="X58" s="4">
        <v>216.9</v>
      </c>
      <c r="Y58" s="4">
        <v>216.9</v>
      </c>
      <c r="Z58" s="4"/>
      <c r="AA58" s="4"/>
      <c r="AB58" s="4"/>
      <c r="AC58" s="4"/>
      <c r="AD58" s="4"/>
      <c r="AE58" s="25"/>
      <c r="AF58" s="153"/>
    </row>
    <row r="59" spans="1:32" s="72" customFormat="1" ht="34.950000000000003" customHeight="1" x14ac:dyDescent="0.25">
      <c r="A59" s="64" t="s">
        <v>177</v>
      </c>
      <c r="B59" s="66">
        <f t="shared" si="32"/>
        <v>0</v>
      </c>
      <c r="C59" s="66">
        <f t="shared" si="33"/>
        <v>0</v>
      </c>
      <c r="D59" s="66">
        <f t="shared" si="34"/>
        <v>0</v>
      </c>
      <c r="E59" s="66">
        <f t="shared" si="35"/>
        <v>0</v>
      </c>
      <c r="F59" s="66"/>
      <c r="G59" s="66"/>
      <c r="H59" s="65"/>
      <c r="I59" s="73"/>
      <c r="J59" s="73"/>
      <c r="K59" s="73"/>
      <c r="L59" s="73"/>
      <c r="M59" s="73"/>
      <c r="N59" s="73"/>
      <c r="O59" s="73"/>
      <c r="P59" s="73"/>
      <c r="Q59" s="73"/>
      <c r="R59" s="73"/>
      <c r="S59" s="73"/>
      <c r="T59" s="73"/>
      <c r="U59" s="73"/>
      <c r="V59" s="73"/>
      <c r="W59" s="73"/>
      <c r="X59" s="73"/>
      <c r="Y59" s="73"/>
      <c r="Z59" s="73"/>
      <c r="AA59" s="73"/>
      <c r="AB59" s="73"/>
      <c r="AC59" s="73"/>
      <c r="AD59" s="73"/>
      <c r="AE59" s="73"/>
      <c r="AF59" s="153"/>
    </row>
    <row r="60" spans="1:32" s="48" customFormat="1" ht="75.599999999999994" customHeight="1" x14ac:dyDescent="0.3">
      <c r="A60" s="77" t="s">
        <v>139</v>
      </c>
      <c r="B60" s="4">
        <f t="shared" si="32"/>
        <v>0</v>
      </c>
      <c r="C60" s="4">
        <f t="shared" si="33"/>
        <v>0</v>
      </c>
      <c r="D60" s="4">
        <f t="shared" si="34"/>
        <v>0</v>
      </c>
      <c r="E60" s="4">
        <f t="shared" si="35"/>
        <v>0</v>
      </c>
      <c r="F60" s="4"/>
      <c r="G60" s="4"/>
      <c r="H60" s="4"/>
      <c r="I60" s="4"/>
      <c r="J60" s="4"/>
      <c r="K60" s="4"/>
      <c r="L60" s="4"/>
      <c r="M60" s="4"/>
      <c r="N60" s="4"/>
      <c r="O60" s="4"/>
      <c r="P60" s="4"/>
      <c r="Q60" s="4"/>
      <c r="R60" s="4"/>
      <c r="S60" s="4"/>
      <c r="T60" s="4"/>
      <c r="U60" s="4"/>
      <c r="V60" s="4"/>
      <c r="W60" s="4"/>
      <c r="X60" s="4"/>
      <c r="Y60" s="4"/>
      <c r="Z60" s="4"/>
      <c r="AA60" s="4"/>
      <c r="AB60" s="4"/>
      <c r="AC60" s="4"/>
      <c r="AD60" s="4"/>
      <c r="AE60" s="25"/>
      <c r="AF60" s="154"/>
    </row>
    <row r="61" spans="1:32" s="48" customFormat="1" ht="118.95" customHeight="1" x14ac:dyDescent="0.3">
      <c r="A61" s="77" t="s">
        <v>194</v>
      </c>
      <c r="B61" s="4">
        <f>B63+B64+B65+B67</f>
        <v>4012.7</v>
      </c>
      <c r="C61" s="4">
        <f t="shared" ref="C61:E61" si="36">C63+C64+C65+C67</f>
        <v>4012.7</v>
      </c>
      <c r="D61" s="4">
        <f t="shared" si="36"/>
        <v>227.69</v>
      </c>
      <c r="E61" s="4">
        <f t="shared" si="36"/>
        <v>227.69</v>
      </c>
      <c r="F61" s="4">
        <f>E61/B61%</f>
        <v>5.6742343060782021</v>
      </c>
      <c r="G61" s="4">
        <f>E61/C61%</f>
        <v>5.6742343060782021</v>
      </c>
      <c r="H61" s="4">
        <f t="shared" ref="H61:AE61" si="37">H63+H64+H65+H67</f>
        <v>0</v>
      </c>
      <c r="I61" s="4">
        <f t="shared" si="37"/>
        <v>0</v>
      </c>
      <c r="J61" s="4">
        <f t="shared" si="37"/>
        <v>0</v>
      </c>
      <c r="K61" s="4">
        <f t="shared" si="37"/>
        <v>0</v>
      </c>
      <c r="L61" s="4">
        <f t="shared" si="37"/>
        <v>0</v>
      </c>
      <c r="M61" s="4">
        <f t="shared" si="37"/>
        <v>0</v>
      </c>
      <c r="N61" s="4">
        <f t="shared" si="37"/>
        <v>42.7</v>
      </c>
      <c r="O61" s="4">
        <f t="shared" si="37"/>
        <v>0</v>
      </c>
      <c r="P61" s="4">
        <f t="shared" si="37"/>
        <v>0</v>
      </c>
      <c r="Q61" s="4">
        <f t="shared" si="37"/>
        <v>42.7</v>
      </c>
      <c r="R61" s="4">
        <f t="shared" si="37"/>
        <v>0</v>
      </c>
      <c r="S61" s="4">
        <f t="shared" si="37"/>
        <v>0</v>
      </c>
      <c r="T61" s="4">
        <f t="shared" si="37"/>
        <v>3970</v>
      </c>
      <c r="U61" s="4">
        <f t="shared" si="37"/>
        <v>0</v>
      </c>
      <c r="V61" s="4">
        <f t="shared" si="37"/>
        <v>0</v>
      </c>
      <c r="W61" s="4">
        <f t="shared" si="37"/>
        <v>0</v>
      </c>
      <c r="X61" s="4">
        <f t="shared" si="37"/>
        <v>0</v>
      </c>
      <c r="Y61" s="4">
        <f t="shared" si="37"/>
        <v>184.99</v>
      </c>
      <c r="Z61" s="4">
        <f t="shared" si="37"/>
        <v>0</v>
      </c>
      <c r="AA61" s="4">
        <f t="shared" si="37"/>
        <v>0</v>
      </c>
      <c r="AB61" s="4">
        <f t="shared" si="37"/>
        <v>0</v>
      </c>
      <c r="AC61" s="4">
        <f t="shared" si="37"/>
        <v>0</v>
      </c>
      <c r="AD61" s="4">
        <f t="shared" si="37"/>
        <v>0</v>
      </c>
      <c r="AE61" s="4">
        <f t="shared" si="37"/>
        <v>0</v>
      </c>
      <c r="AF61" s="133" t="s">
        <v>207</v>
      </c>
    </row>
    <row r="62" spans="1:32" s="48" customFormat="1" x14ac:dyDescent="0.3">
      <c r="A62" s="60" t="s">
        <v>151</v>
      </c>
      <c r="B62" s="60"/>
      <c r="C62" s="60"/>
      <c r="D62" s="60"/>
      <c r="E62" s="60"/>
      <c r="F62" s="60"/>
      <c r="G62" s="60"/>
      <c r="H62" s="4"/>
      <c r="I62" s="25"/>
      <c r="J62" s="25"/>
      <c r="K62" s="25"/>
      <c r="L62" s="25"/>
      <c r="M62" s="25"/>
      <c r="N62" s="25"/>
      <c r="O62" s="25"/>
      <c r="P62" s="25"/>
      <c r="Q62" s="25"/>
      <c r="R62" s="25"/>
      <c r="S62" s="25"/>
      <c r="T62" s="25"/>
      <c r="U62" s="25"/>
      <c r="V62" s="25"/>
      <c r="W62" s="25"/>
      <c r="X62" s="25"/>
      <c r="Y62" s="25"/>
      <c r="Z62" s="25"/>
      <c r="AA62" s="25"/>
      <c r="AB62" s="25"/>
      <c r="AC62" s="25"/>
      <c r="AD62" s="25"/>
      <c r="AE62" s="25"/>
      <c r="AF62" s="134"/>
    </row>
    <row r="63" spans="1:32" s="48" customFormat="1" ht="26.4" customHeight="1" x14ac:dyDescent="0.3">
      <c r="A63" s="77" t="s">
        <v>138</v>
      </c>
      <c r="B63" s="4">
        <f t="shared" ref="B63:B67" si="38">H63+J63+L63+N63+P63+R63+T63+V63+X63+Z63+AB63+AD63</f>
        <v>0</v>
      </c>
      <c r="C63" s="4">
        <f t="shared" ref="C63:C67" si="39">H63+J63+L63+N63+P63+R63+T63+V63+X63</f>
        <v>0</v>
      </c>
      <c r="D63" s="4">
        <f>E63</f>
        <v>0</v>
      </c>
      <c r="E63" s="4">
        <f>I63+K63+M63+O63+Q63+S63+U63+W63+Y63+AA63+AC63+AE63</f>
        <v>0</v>
      </c>
      <c r="F63" s="4"/>
      <c r="G63" s="4"/>
      <c r="H63" s="4"/>
      <c r="I63" s="4"/>
      <c r="J63" s="4"/>
      <c r="K63" s="4"/>
      <c r="L63" s="4"/>
      <c r="M63" s="4"/>
      <c r="N63" s="4"/>
      <c r="O63" s="4"/>
      <c r="P63" s="4"/>
      <c r="Q63" s="4"/>
      <c r="R63" s="4"/>
      <c r="S63" s="4"/>
      <c r="T63" s="4"/>
      <c r="U63" s="4"/>
      <c r="V63" s="4"/>
      <c r="W63" s="4"/>
      <c r="X63" s="4"/>
      <c r="Y63" s="4"/>
      <c r="Z63" s="4"/>
      <c r="AA63" s="4"/>
      <c r="AB63" s="4"/>
      <c r="AC63" s="4"/>
      <c r="AD63" s="4"/>
      <c r="AE63" s="25"/>
      <c r="AF63" s="134"/>
    </row>
    <row r="64" spans="1:32" s="48" customFormat="1" ht="32.4" customHeight="1" x14ac:dyDescent="0.3">
      <c r="A64" s="77" t="s">
        <v>19</v>
      </c>
      <c r="B64" s="4">
        <f t="shared" si="38"/>
        <v>0</v>
      </c>
      <c r="C64" s="4">
        <f t="shared" si="39"/>
        <v>0</v>
      </c>
      <c r="D64" s="4">
        <f t="shared" ref="D64:D67" si="40">E64</f>
        <v>0</v>
      </c>
      <c r="E64" s="4">
        <f t="shared" ref="E64:E67" si="41">I64+K64+M64+O64+Q64+S64+U64+W64+Y64+AA64+AC64+AE64</f>
        <v>0</v>
      </c>
      <c r="F64" s="4"/>
      <c r="G64" s="4"/>
      <c r="H64" s="4"/>
      <c r="I64" s="4"/>
      <c r="J64" s="4"/>
      <c r="K64" s="4"/>
      <c r="L64" s="4"/>
      <c r="M64" s="4"/>
      <c r="N64" s="4"/>
      <c r="O64" s="4"/>
      <c r="P64" s="4"/>
      <c r="Q64" s="4"/>
      <c r="R64" s="4"/>
      <c r="S64" s="4"/>
      <c r="T64" s="4"/>
      <c r="U64" s="4"/>
      <c r="V64" s="4"/>
      <c r="W64" s="4"/>
      <c r="X64" s="4"/>
      <c r="Y64" s="4"/>
      <c r="Z64" s="4"/>
      <c r="AA64" s="4"/>
      <c r="AB64" s="4"/>
      <c r="AC64" s="4"/>
      <c r="AD64" s="4"/>
      <c r="AE64" s="25"/>
      <c r="AF64" s="134"/>
    </row>
    <row r="65" spans="1:32" s="48" customFormat="1" ht="27.6" customHeight="1" x14ac:dyDescent="0.3">
      <c r="A65" s="77" t="s">
        <v>13</v>
      </c>
      <c r="B65" s="4">
        <f t="shared" si="38"/>
        <v>4012.7</v>
      </c>
      <c r="C65" s="4">
        <f t="shared" si="39"/>
        <v>4012.7</v>
      </c>
      <c r="D65" s="4">
        <f t="shared" si="40"/>
        <v>227.69</v>
      </c>
      <c r="E65" s="4">
        <f t="shared" si="41"/>
        <v>227.69</v>
      </c>
      <c r="F65" s="4">
        <f>E65/B65%</f>
        <v>5.6742343060782021</v>
      </c>
      <c r="G65" s="4">
        <f>E65/C65%</f>
        <v>5.6742343060782021</v>
      </c>
      <c r="H65" s="4"/>
      <c r="I65" s="4"/>
      <c r="J65" s="4"/>
      <c r="K65" s="4"/>
      <c r="L65" s="4"/>
      <c r="M65" s="4"/>
      <c r="N65" s="4">
        <v>42.7</v>
      </c>
      <c r="O65" s="4"/>
      <c r="P65" s="4"/>
      <c r="Q65" s="4">
        <v>42.7</v>
      </c>
      <c r="R65" s="4"/>
      <c r="S65" s="4"/>
      <c r="T65" s="4">
        <v>3970</v>
      </c>
      <c r="U65" s="4"/>
      <c r="V65" s="4"/>
      <c r="W65" s="4"/>
      <c r="X65" s="4"/>
      <c r="Y65" s="4">
        <v>184.99</v>
      </c>
      <c r="Z65" s="4"/>
      <c r="AA65" s="4"/>
      <c r="AB65" s="4"/>
      <c r="AC65" s="4"/>
      <c r="AD65" s="4"/>
      <c r="AE65" s="25"/>
      <c r="AF65" s="134"/>
    </row>
    <row r="66" spans="1:32" s="72" customFormat="1" ht="13.95" customHeight="1" x14ac:dyDescent="0.25">
      <c r="A66" s="64" t="s">
        <v>177</v>
      </c>
      <c r="B66" s="66">
        <f t="shared" si="38"/>
        <v>0</v>
      </c>
      <c r="C66" s="66">
        <f t="shared" si="39"/>
        <v>0</v>
      </c>
      <c r="D66" s="66">
        <f t="shared" si="40"/>
        <v>0</v>
      </c>
      <c r="E66" s="66">
        <f t="shared" si="41"/>
        <v>0</v>
      </c>
      <c r="F66" s="66"/>
      <c r="G66" s="66"/>
      <c r="H66" s="65"/>
      <c r="I66" s="73"/>
      <c r="J66" s="73"/>
      <c r="K66" s="73"/>
      <c r="L66" s="73"/>
      <c r="M66" s="73"/>
      <c r="N66" s="73"/>
      <c r="O66" s="73"/>
      <c r="P66" s="73"/>
      <c r="Q66" s="73"/>
      <c r="R66" s="73"/>
      <c r="S66" s="73"/>
      <c r="T66" s="73"/>
      <c r="U66" s="73"/>
      <c r="V66" s="73"/>
      <c r="W66" s="73"/>
      <c r="X66" s="73"/>
      <c r="Y66" s="73"/>
      <c r="Z66" s="73"/>
      <c r="AA66" s="73"/>
      <c r="AB66" s="73"/>
      <c r="AC66" s="73"/>
      <c r="AD66" s="73"/>
      <c r="AE66" s="73"/>
      <c r="AF66" s="134"/>
    </row>
    <row r="67" spans="1:32" s="48" customFormat="1" ht="29.4" customHeight="1" x14ac:dyDescent="0.3">
      <c r="A67" s="77" t="s">
        <v>139</v>
      </c>
      <c r="B67" s="4">
        <f t="shared" si="38"/>
        <v>0</v>
      </c>
      <c r="C67" s="4">
        <f t="shared" si="39"/>
        <v>0</v>
      </c>
      <c r="D67" s="4">
        <f t="shared" si="40"/>
        <v>0</v>
      </c>
      <c r="E67" s="4">
        <f t="shared" si="41"/>
        <v>0</v>
      </c>
      <c r="F67" s="4"/>
      <c r="G67" s="4"/>
      <c r="H67" s="4"/>
      <c r="I67" s="4"/>
      <c r="J67" s="4"/>
      <c r="K67" s="4"/>
      <c r="L67" s="4"/>
      <c r="M67" s="4"/>
      <c r="N67" s="4"/>
      <c r="O67" s="4"/>
      <c r="P67" s="4"/>
      <c r="Q67" s="4"/>
      <c r="R67" s="4"/>
      <c r="S67" s="4"/>
      <c r="T67" s="4"/>
      <c r="U67" s="4"/>
      <c r="V67" s="4"/>
      <c r="W67" s="4"/>
      <c r="X67" s="4"/>
      <c r="Y67" s="4"/>
      <c r="Z67" s="4"/>
      <c r="AA67" s="4"/>
      <c r="AB67" s="4"/>
      <c r="AC67" s="4"/>
      <c r="AD67" s="4"/>
      <c r="AE67" s="25"/>
      <c r="AF67" s="135"/>
    </row>
    <row r="68" spans="1:32" s="48" customFormat="1" ht="57" customHeight="1" x14ac:dyDescent="0.3">
      <c r="A68" s="77" t="s">
        <v>199</v>
      </c>
      <c r="B68" s="4">
        <f>B70+B71+B72+B74</f>
        <v>2823.8</v>
      </c>
      <c r="C68" s="4">
        <f t="shared" ref="C68:E68" si="42">C70+C71+C72+C74</f>
        <v>0</v>
      </c>
      <c r="D68" s="4">
        <f t="shared" si="42"/>
        <v>0</v>
      </c>
      <c r="E68" s="4">
        <f t="shared" si="42"/>
        <v>0</v>
      </c>
      <c r="F68" s="4">
        <f>E68/B68%</f>
        <v>0</v>
      </c>
      <c r="G68" s="4" t="e">
        <f>E68/C68%</f>
        <v>#DIV/0!</v>
      </c>
      <c r="H68" s="4">
        <f t="shared" ref="H68:AE68" si="43">H70+H71+H72+H74</f>
        <v>0</v>
      </c>
      <c r="I68" s="4">
        <f t="shared" si="43"/>
        <v>0</v>
      </c>
      <c r="J68" s="4">
        <f t="shared" si="43"/>
        <v>0</v>
      </c>
      <c r="K68" s="4">
        <f t="shared" si="43"/>
        <v>0</v>
      </c>
      <c r="L68" s="4">
        <f t="shared" si="43"/>
        <v>0</v>
      </c>
      <c r="M68" s="4">
        <f t="shared" si="43"/>
        <v>0</v>
      </c>
      <c r="N68" s="4">
        <f t="shared" si="43"/>
        <v>0</v>
      </c>
      <c r="O68" s="4">
        <f t="shared" si="43"/>
        <v>0</v>
      </c>
      <c r="P68" s="4">
        <f t="shared" si="43"/>
        <v>0</v>
      </c>
      <c r="Q68" s="4">
        <f t="shared" si="43"/>
        <v>0</v>
      </c>
      <c r="R68" s="4">
        <f t="shared" si="43"/>
        <v>0</v>
      </c>
      <c r="S68" s="4">
        <f t="shared" si="43"/>
        <v>0</v>
      </c>
      <c r="T68" s="4">
        <f t="shared" si="43"/>
        <v>0</v>
      </c>
      <c r="U68" s="4">
        <f t="shared" si="43"/>
        <v>0</v>
      </c>
      <c r="V68" s="4">
        <f t="shared" si="43"/>
        <v>0</v>
      </c>
      <c r="W68" s="4">
        <f t="shared" si="43"/>
        <v>0</v>
      </c>
      <c r="X68" s="4">
        <f t="shared" si="43"/>
        <v>0</v>
      </c>
      <c r="Y68" s="4">
        <f t="shared" si="43"/>
        <v>0</v>
      </c>
      <c r="Z68" s="4">
        <f t="shared" si="43"/>
        <v>0</v>
      </c>
      <c r="AA68" s="4">
        <f t="shared" si="43"/>
        <v>0</v>
      </c>
      <c r="AB68" s="4">
        <f t="shared" si="43"/>
        <v>0</v>
      </c>
      <c r="AC68" s="4">
        <f t="shared" si="43"/>
        <v>0</v>
      </c>
      <c r="AD68" s="4">
        <f t="shared" si="43"/>
        <v>2823.8</v>
      </c>
      <c r="AE68" s="4">
        <f t="shared" si="43"/>
        <v>0</v>
      </c>
      <c r="AF68" s="133" t="s">
        <v>210</v>
      </c>
    </row>
    <row r="69" spans="1:32" s="48" customFormat="1" x14ac:dyDescent="0.3">
      <c r="A69" s="60" t="s">
        <v>151</v>
      </c>
      <c r="B69" s="60"/>
      <c r="C69" s="60"/>
      <c r="D69" s="60"/>
      <c r="E69" s="60"/>
      <c r="F69" s="60"/>
      <c r="G69" s="60"/>
      <c r="H69" s="4"/>
      <c r="I69" s="25"/>
      <c r="J69" s="25"/>
      <c r="K69" s="25"/>
      <c r="L69" s="25"/>
      <c r="M69" s="25"/>
      <c r="N69" s="25"/>
      <c r="O69" s="25"/>
      <c r="P69" s="25"/>
      <c r="Q69" s="25"/>
      <c r="R69" s="25"/>
      <c r="S69" s="25"/>
      <c r="T69" s="25"/>
      <c r="U69" s="25"/>
      <c r="V69" s="25"/>
      <c r="W69" s="25"/>
      <c r="X69" s="25"/>
      <c r="Y69" s="25"/>
      <c r="Z69" s="25"/>
      <c r="AA69" s="25"/>
      <c r="AB69" s="25"/>
      <c r="AC69" s="25"/>
      <c r="AD69" s="25"/>
      <c r="AE69" s="25"/>
      <c r="AF69" s="134"/>
    </row>
    <row r="70" spans="1:32" s="48" customFormat="1" ht="22.95" customHeight="1" x14ac:dyDescent="0.3">
      <c r="A70" s="77" t="s">
        <v>138</v>
      </c>
      <c r="B70" s="4">
        <f t="shared" ref="B70:B74" si="44">H70+J70+L70+N70+P70+R70+T70+V70+X70+Z70+AB70+AD70</f>
        <v>0</v>
      </c>
      <c r="C70" s="4">
        <f t="shared" ref="C70:C74" si="45">H70+J70+L70+N70+P70+R70+T70+V70+X70</f>
        <v>0</v>
      </c>
      <c r="D70" s="4">
        <f>E70</f>
        <v>0</v>
      </c>
      <c r="E70" s="4">
        <f>I70+K70+M70+O70+Q70+S70+U70+W70+Y70+AA70+AC70+AE70</f>
        <v>0</v>
      </c>
      <c r="F70" s="4"/>
      <c r="G70" s="4"/>
      <c r="H70" s="4"/>
      <c r="I70" s="4"/>
      <c r="J70" s="4"/>
      <c r="K70" s="4"/>
      <c r="L70" s="4"/>
      <c r="M70" s="4"/>
      <c r="N70" s="4"/>
      <c r="O70" s="4"/>
      <c r="P70" s="4"/>
      <c r="Q70" s="4"/>
      <c r="R70" s="4"/>
      <c r="S70" s="4"/>
      <c r="T70" s="4"/>
      <c r="U70" s="4"/>
      <c r="V70" s="4"/>
      <c r="W70" s="4"/>
      <c r="X70" s="4"/>
      <c r="Y70" s="4"/>
      <c r="Z70" s="4"/>
      <c r="AA70" s="4"/>
      <c r="AB70" s="4"/>
      <c r="AC70" s="4"/>
      <c r="AD70" s="4"/>
      <c r="AE70" s="25"/>
      <c r="AF70" s="134"/>
    </row>
    <row r="71" spans="1:32" s="48" customFormat="1" ht="20.399999999999999" customHeight="1" x14ac:dyDescent="0.3">
      <c r="A71" s="77" t="s">
        <v>19</v>
      </c>
      <c r="B71" s="4">
        <f t="shared" si="44"/>
        <v>0</v>
      </c>
      <c r="C71" s="4">
        <f t="shared" si="45"/>
        <v>0</v>
      </c>
      <c r="D71" s="4">
        <f t="shared" ref="D71:D74" si="46">E71</f>
        <v>0</v>
      </c>
      <c r="E71" s="4">
        <f t="shared" ref="E71:E74" si="47">I71+K71+M71+O71+Q71+S71+U71+W71+Y71+AA71+AC71+AE71</f>
        <v>0</v>
      </c>
      <c r="F71" s="4"/>
      <c r="G71" s="4"/>
      <c r="H71" s="4"/>
      <c r="I71" s="4"/>
      <c r="J71" s="4"/>
      <c r="K71" s="4"/>
      <c r="L71" s="4"/>
      <c r="M71" s="4"/>
      <c r="N71" s="4"/>
      <c r="O71" s="4"/>
      <c r="P71" s="4"/>
      <c r="Q71" s="4"/>
      <c r="R71" s="4"/>
      <c r="S71" s="4"/>
      <c r="T71" s="4"/>
      <c r="U71" s="4"/>
      <c r="V71" s="4"/>
      <c r="W71" s="4"/>
      <c r="X71" s="4"/>
      <c r="Y71" s="4"/>
      <c r="Z71" s="4"/>
      <c r="AA71" s="4"/>
      <c r="AB71" s="4"/>
      <c r="AC71" s="4"/>
      <c r="AD71" s="4"/>
      <c r="AE71" s="25"/>
      <c r="AF71" s="134"/>
    </row>
    <row r="72" spans="1:32" s="48" customFormat="1" ht="22.2" customHeight="1" x14ac:dyDescent="0.3">
      <c r="A72" s="77" t="s">
        <v>13</v>
      </c>
      <c r="B72" s="4">
        <f t="shared" si="44"/>
        <v>2823.8</v>
      </c>
      <c r="C72" s="4">
        <f t="shared" si="45"/>
        <v>0</v>
      </c>
      <c r="D72" s="4">
        <f t="shared" si="46"/>
        <v>0</v>
      </c>
      <c r="E72" s="4">
        <f t="shared" si="47"/>
        <v>0</v>
      </c>
      <c r="F72" s="4">
        <f>E72/B72%</f>
        <v>0</v>
      </c>
      <c r="G72" s="4" t="e">
        <f>E72/C72%</f>
        <v>#DIV/0!</v>
      </c>
      <c r="H72" s="4"/>
      <c r="I72" s="4"/>
      <c r="J72" s="4"/>
      <c r="K72" s="4"/>
      <c r="L72" s="4"/>
      <c r="M72" s="4"/>
      <c r="N72" s="4"/>
      <c r="O72" s="4"/>
      <c r="P72" s="4"/>
      <c r="Q72" s="4"/>
      <c r="R72" s="4"/>
      <c r="S72" s="4"/>
      <c r="T72" s="4"/>
      <c r="U72" s="4"/>
      <c r="V72" s="4"/>
      <c r="W72" s="4"/>
      <c r="X72" s="4"/>
      <c r="Y72" s="4"/>
      <c r="Z72" s="4"/>
      <c r="AA72" s="4"/>
      <c r="AB72" s="4"/>
      <c r="AC72" s="4"/>
      <c r="AD72" s="4">
        <v>2823.8</v>
      </c>
      <c r="AE72" s="25"/>
      <c r="AF72" s="134"/>
    </row>
    <row r="73" spans="1:32" s="72" customFormat="1" ht="13.95" customHeight="1" x14ac:dyDescent="0.25">
      <c r="A73" s="64" t="s">
        <v>177</v>
      </c>
      <c r="B73" s="66">
        <f t="shared" si="44"/>
        <v>0</v>
      </c>
      <c r="C73" s="66">
        <f t="shared" si="45"/>
        <v>0</v>
      </c>
      <c r="D73" s="66">
        <f t="shared" si="46"/>
        <v>0</v>
      </c>
      <c r="E73" s="66">
        <f t="shared" si="47"/>
        <v>0</v>
      </c>
      <c r="F73" s="66"/>
      <c r="G73" s="66"/>
      <c r="H73" s="65"/>
      <c r="I73" s="73"/>
      <c r="J73" s="73"/>
      <c r="K73" s="73"/>
      <c r="L73" s="73"/>
      <c r="M73" s="73"/>
      <c r="N73" s="73"/>
      <c r="O73" s="73"/>
      <c r="P73" s="73"/>
      <c r="Q73" s="73"/>
      <c r="R73" s="73"/>
      <c r="S73" s="73"/>
      <c r="T73" s="73"/>
      <c r="U73" s="73"/>
      <c r="V73" s="73"/>
      <c r="W73" s="73"/>
      <c r="X73" s="73"/>
      <c r="Y73" s="73"/>
      <c r="Z73" s="73"/>
      <c r="AA73" s="73"/>
      <c r="AB73" s="73"/>
      <c r="AC73" s="73"/>
      <c r="AD73" s="73"/>
      <c r="AE73" s="73"/>
      <c r="AF73" s="134"/>
    </row>
    <row r="74" spans="1:32" s="48" customFormat="1" ht="24" customHeight="1" x14ac:dyDescent="0.3">
      <c r="A74" s="77" t="s">
        <v>139</v>
      </c>
      <c r="B74" s="4">
        <f t="shared" si="44"/>
        <v>0</v>
      </c>
      <c r="C74" s="4">
        <f t="shared" si="45"/>
        <v>0</v>
      </c>
      <c r="D74" s="4">
        <f t="shared" si="46"/>
        <v>0</v>
      </c>
      <c r="E74" s="4">
        <f t="shared" si="47"/>
        <v>0</v>
      </c>
      <c r="F74" s="4"/>
      <c r="G74" s="4"/>
      <c r="H74" s="4"/>
      <c r="I74" s="4"/>
      <c r="J74" s="4"/>
      <c r="K74" s="4"/>
      <c r="L74" s="4"/>
      <c r="M74" s="4"/>
      <c r="N74" s="4"/>
      <c r="O74" s="4"/>
      <c r="P74" s="4"/>
      <c r="Q74" s="4"/>
      <c r="R74" s="4"/>
      <c r="S74" s="4"/>
      <c r="T74" s="4"/>
      <c r="U74" s="4"/>
      <c r="V74" s="4"/>
      <c r="W74" s="4"/>
      <c r="X74" s="4"/>
      <c r="Y74" s="4"/>
      <c r="Z74" s="4"/>
      <c r="AA74" s="4"/>
      <c r="AB74" s="4"/>
      <c r="AC74" s="4"/>
      <c r="AD74" s="4"/>
      <c r="AE74" s="25"/>
      <c r="AF74" s="135"/>
    </row>
    <row r="75" spans="1:32" s="10" customFormat="1" ht="86.4" customHeight="1" x14ac:dyDescent="0.3">
      <c r="A75" s="80" t="s">
        <v>202</v>
      </c>
      <c r="B75" s="4">
        <f t="shared" ref="B75:AE75" si="48">B77+B78+B79+B81</f>
        <v>7645.6869999999999</v>
      </c>
      <c r="C75" s="4">
        <f t="shared" si="48"/>
        <v>7637.91</v>
      </c>
      <c r="D75" s="4">
        <f t="shared" si="48"/>
        <v>7637.91</v>
      </c>
      <c r="E75" s="4">
        <f t="shared" si="48"/>
        <v>7637.91</v>
      </c>
      <c r="F75" s="4">
        <f>E75/B75%</f>
        <v>99.898282521897642</v>
      </c>
      <c r="G75" s="4">
        <f>E75/C75%</f>
        <v>100</v>
      </c>
      <c r="H75" s="4">
        <f t="shared" si="48"/>
        <v>0</v>
      </c>
      <c r="I75" s="4">
        <f t="shared" si="48"/>
        <v>0</v>
      </c>
      <c r="J75" s="4">
        <f t="shared" si="48"/>
        <v>0</v>
      </c>
      <c r="K75" s="4">
        <f t="shared" si="48"/>
        <v>0</v>
      </c>
      <c r="L75" s="4">
        <f t="shared" si="48"/>
        <v>0</v>
      </c>
      <c r="M75" s="4">
        <f t="shared" si="48"/>
        <v>0</v>
      </c>
      <c r="N75" s="4">
        <f t="shared" si="48"/>
        <v>0</v>
      </c>
      <c r="O75" s="4">
        <f t="shared" si="48"/>
        <v>0</v>
      </c>
      <c r="P75" s="4">
        <f t="shared" si="48"/>
        <v>0</v>
      </c>
      <c r="Q75" s="4">
        <f t="shared" si="48"/>
        <v>0</v>
      </c>
      <c r="R75" s="4">
        <f t="shared" si="48"/>
        <v>0</v>
      </c>
      <c r="S75" s="4">
        <f t="shared" si="48"/>
        <v>0</v>
      </c>
      <c r="T75" s="4">
        <f t="shared" si="48"/>
        <v>0</v>
      </c>
      <c r="U75" s="4">
        <f t="shared" si="48"/>
        <v>0</v>
      </c>
      <c r="V75" s="4">
        <f t="shared" si="48"/>
        <v>7637.91</v>
      </c>
      <c r="W75" s="4">
        <f t="shared" si="48"/>
        <v>7637.91</v>
      </c>
      <c r="X75" s="4">
        <f t="shared" si="48"/>
        <v>2.7270000000000003</v>
      </c>
      <c r="Y75" s="4">
        <f t="shared" si="48"/>
        <v>0</v>
      </c>
      <c r="Z75" s="4">
        <f t="shared" si="48"/>
        <v>0.04</v>
      </c>
      <c r="AA75" s="4">
        <f t="shared" si="48"/>
        <v>0</v>
      </c>
      <c r="AB75" s="4">
        <f t="shared" si="48"/>
        <v>0</v>
      </c>
      <c r="AC75" s="4">
        <f t="shared" si="48"/>
        <v>0</v>
      </c>
      <c r="AD75" s="4">
        <f t="shared" si="48"/>
        <v>5.01</v>
      </c>
      <c r="AE75" s="4">
        <f t="shared" si="48"/>
        <v>0</v>
      </c>
      <c r="AF75" s="133" t="s">
        <v>208</v>
      </c>
    </row>
    <row r="76" spans="1:32" s="10" customFormat="1" x14ac:dyDescent="0.3">
      <c r="A76" s="60" t="s">
        <v>151</v>
      </c>
      <c r="B76" s="60"/>
      <c r="C76" s="60"/>
      <c r="D76" s="60"/>
      <c r="E76" s="60"/>
      <c r="F76" s="60"/>
      <c r="G76" s="60"/>
      <c r="H76" s="4"/>
      <c r="I76" s="25"/>
      <c r="J76" s="25"/>
      <c r="K76" s="25"/>
      <c r="L76" s="25"/>
      <c r="M76" s="25"/>
      <c r="N76" s="25"/>
      <c r="O76" s="25"/>
      <c r="P76" s="25"/>
      <c r="Q76" s="25"/>
      <c r="R76" s="25"/>
      <c r="S76" s="25"/>
      <c r="T76" s="25"/>
      <c r="U76" s="25"/>
      <c r="V76" s="25"/>
      <c r="W76" s="25"/>
      <c r="X76" s="25"/>
      <c r="Y76" s="25"/>
      <c r="Z76" s="25"/>
      <c r="AA76" s="25"/>
      <c r="AB76" s="25"/>
      <c r="AC76" s="25"/>
      <c r="AD76" s="25"/>
      <c r="AE76" s="25"/>
      <c r="AF76" s="134"/>
    </row>
    <row r="77" spans="1:32" s="10" customFormat="1" x14ac:dyDescent="0.3">
      <c r="A77" s="77" t="s">
        <v>138</v>
      </c>
      <c r="B77" s="4">
        <f t="shared" ref="B77:B81" si="49">H77+J77+L77+N77+P77+R77+T77+V77+X77+Z77+AB77+AD77</f>
        <v>0</v>
      </c>
      <c r="C77" s="4">
        <f>H77+J77+L77+N77+P77+R77+V77</f>
        <v>0</v>
      </c>
      <c r="D77" s="4">
        <f>E77</f>
        <v>0</v>
      </c>
      <c r="E77" s="4">
        <f>I77+K77+M77+O77+Q77+S77+U77+W77+Y77+AA77+AC77+AE77</f>
        <v>0</v>
      </c>
      <c r="F77" s="4"/>
      <c r="G77" s="4"/>
      <c r="H77" s="4"/>
      <c r="I77" s="25"/>
      <c r="J77" s="25"/>
      <c r="K77" s="25"/>
      <c r="L77" s="25"/>
      <c r="M77" s="25"/>
      <c r="N77" s="25"/>
      <c r="O77" s="25"/>
      <c r="P77" s="25"/>
      <c r="Q77" s="25"/>
      <c r="R77" s="25"/>
      <c r="S77" s="25"/>
      <c r="T77" s="25"/>
      <c r="U77" s="25"/>
      <c r="V77" s="25"/>
      <c r="W77" s="25"/>
      <c r="X77" s="25"/>
      <c r="Y77" s="25"/>
      <c r="Z77" s="25"/>
      <c r="AA77" s="25"/>
      <c r="AB77" s="25"/>
      <c r="AC77" s="25"/>
      <c r="AD77" s="25"/>
      <c r="AE77" s="25"/>
      <c r="AF77" s="134"/>
    </row>
    <row r="78" spans="1:32" s="10" customFormat="1" x14ac:dyDescent="0.3">
      <c r="A78" s="77" t="s">
        <v>19</v>
      </c>
      <c r="B78" s="4">
        <f t="shared" si="49"/>
        <v>0</v>
      </c>
      <c r="C78" s="4">
        <f t="shared" ref="C78:C81" si="50">H78+J78+L78+N78+P78+R78+V78</f>
        <v>0</v>
      </c>
      <c r="D78" s="4">
        <f t="shared" ref="D78:D81" si="51">E78</f>
        <v>0</v>
      </c>
      <c r="E78" s="4">
        <f t="shared" ref="E78:E81" si="52">I78+K78+M78+O78+Q78+S78+U78+W78+Y78+AA78+AC78+AE78</f>
        <v>0</v>
      </c>
      <c r="F78" s="4"/>
      <c r="G78" s="4"/>
      <c r="H78" s="4"/>
      <c r="I78" s="25"/>
      <c r="J78" s="25"/>
      <c r="K78" s="25"/>
      <c r="L78" s="25"/>
      <c r="M78" s="25"/>
      <c r="N78" s="25"/>
      <c r="O78" s="25"/>
      <c r="P78" s="25"/>
      <c r="Q78" s="25"/>
      <c r="R78" s="25"/>
      <c r="S78" s="25"/>
      <c r="T78" s="25"/>
      <c r="U78" s="25"/>
      <c r="V78" s="25"/>
      <c r="W78" s="25"/>
      <c r="X78" s="25"/>
      <c r="Y78" s="25"/>
      <c r="Z78" s="25"/>
      <c r="AA78" s="25"/>
      <c r="AB78" s="25"/>
      <c r="AC78" s="25"/>
      <c r="AD78" s="25"/>
      <c r="AE78" s="25"/>
      <c r="AF78" s="134"/>
    </row>
    <row r="79" spans="1:32" s="10" customFormat="1" x14ac:dyDescent="0.3">
      <c r="A79" s="77" t="s">
        <v>13</v>
      </c>
      <c r="B79" s="4">
        <f t="shared" si="49"/>
        <v>7645.6869999999999</v>
      </c>
      <c r="C79" s="4">
        <f t="shared" si="50"/>
        <v>7637.91</v>
      </c>
      <c r="D79" s="4">
        <f t="shared" si="51"/>
        <v>7637.91</v>
      </c>
      <c r="E79" s="4">
        <f t="shared" si="52"/>
        <v>7637.91</v>
      </c>
      <c r="F79" s="4">
        <f>E79/B79%</f>
        <v>99.898282521897642</v>
      </c>
      <c r="G79" s="4">
        <f>E79/C79%</f>
        <v>100</v>
      </c>
      <c r="H79" s="4"/>
      <c r="I79" s="25"/>
      <c r="J79" s="25"/>
      <c r="K79" s="25"/>
      <c r="L79" s="25"/>
      <c r="M79" s="25"/>
      <c r="N79" s="25"/>
      <c r="O79" s="25"/>
      <c r="P79" s="25"/>
      <c r="Q79" s="25"/>
      <c r="R79" s="25"/>
      <c r="S79" s="25"/>
      <c r="T79" s="25"/>
      <c r="U79" s="25"/>
      <c r="V79" s="25">
        <f>V86+1209.67</f>
        <v>7637.91</v>
      </c>
      <c r="W79" s="25">
        <v>7637.91</v>
      </c>
      <c r="X79" s="25">
        <f>X86+0.027</f>
        <v>2.7270000000000003</v>
      </c>
      <c r="Y79" s="25"/>
      <c r="Z79" s="25">
        <v>0.04</v>
      </c>
      <c r="AA79" s="25"/>
      <c r="AB79" s="25"/>
      <c r="AC79" s="25"/>
      <c r="AD79" s="25">
        <v>5.01</v>
      </c>
      <c r="AE79" s="25"/>
      <c r="AF79" s="134"/>
    </row>
    <row r="80" spans="1:32" s="72" customFormat="1" ht="19.2" customHeight="1" x14ac:dyDescent="0.25">
      <c r="A80" s="64" t="s">
        <v>177</v>
      </c>
      <c r="B80" s="66">
        <f t="shared" si="49"/>
        <v>0</v>
      </c>
      <c r="C80" s="66">
        <f t="shared" si="50"/>
        <v>0</v>
      </c>
      <c r="D80" s="66">
        <f t="shared" si="51"/>
        <v>0</v>
      </c>
      <c r="E80" s="66">
        <f t="shared" si="52"/>
        <v>0</v>
      </c>
      <c r="F80" s="66"/>
      <c r="G80" s="66"/>
      <c r="H80" s="65"/>
      <c r="I80" s="73"/>
      <c r="J80" s="73"/>
      <c r="K80" s="73"/>
      <c r="L80" s="73"/>
      <c r="M80" s="73"/>
      <c r="N80" s="73"/>
      <c r="O80" s="73"/>
      <c r="P80" s="73"/>
      <c r="Q80" s="73"/>
      <c r="R80" s="73"/>
      <c r="S80" s="73"/>
      <c r="T80" s="73"/>
      <c r="U80" s="73"/>
      <c r="V80" s="73"/>
      <c r="W80" s="73"/>
      <c r="X80" s="73"/>
      <c r="Y80" s="73"/>
      <c r="Z80" s="73"/>
      <c r="AA80" s="73"/>
      <c r="AB80" s="73"/>
      <c r="AC80" s="73"/>
      <c r="AD80" s="73"/>
      <c r="AE80" s="73"/>
      <c r="AF80" s="134"/>
    </row>
    <row r="81" spans="1:32" s="10" customFormat="1" ht="23.4" customHeight="1" x14ac:dyDescent="0.3">
      <c r="A81" s="77" t="s">
        <v>139</v>
      </c>
      <c r="B81" s="4">
        <f t="shared" si="49"/>
        <v>0</v>
      </c>
      <c r="C81" s="4">
        <f t="shared" si="50"/>
        <v>0</v>
      </c>
      <c r="D81" s="4">
        <f t="shared" si="51"/>
        <v>0</v>
      </c>
      <c r="E81" s="4">
        <f t="shared" si="52"/>
        <v>0</v>
      </c>
      <c r="F81" s="4"/>
      <c r="G81" s="4"/>
      <c r="H81" s="4"/>
      <c r="I81" s="25"/>
      <c r="J81" s="25"/>
      <c r="K81" s="25"/>
      <c r="L81" s="25"/>
      <c r="M81" s="25"/>
      <c r="N81" s="25"/>
      <c r="O81" s="25"/>
      <c r="P81" s="25"/>
      <c r="Q81" s="25"/>
      <c r="R81" s="25"/>
      <c r="S81" s="25"/>
      <c r="T81" s="25"/>
      <c r="U81" s="25"/>
      <c r="V81" s="25"/>
      <c r="W81" s="25"/>
      <c r="X81" s="25"/>
      <c r="Y81" s="25"/>
      <c r="Z81" s="25"/>
      <c r="AA81" s="25"/>
      <c r="AB81" s="25"/>
      <c r="AC81" s="25"/>
      <c r="AD81" s="25"/>
      <c r="AE81" s="25"/>
      <c r="AF81" s="135"/>
    </row>
    <row r="82" spans="1:32" s="10" customFormat="1" ht="74.400000000000006" customHeight="1" x14ac:dyDescent="0.3">
      <c r="A82" s="80" t="s">
        <v>201</v>
      </c>
      <c r="B82" s="4">
        <f t="shared" ref="B82:E82" si="53">B84+B85+B86+B88</f>
        <v>6435.9969999999994</v>
      </c>
      <c r="C82" s="4">
        <f t="shared" si="53"/>
        <v>6430.94</v>
      </c>
      <c r="D82" s="4">
        <f t="shared" si="53"/>
        <v>6377</v>
      </c>
      <c r="E82" s="4">
        <f t="shared" si="53"/>
        <v>6377</v>
      </c>
      <c r="F82" s="4">
        <f>E82/B82%</f>
        <v>99.083327726846377</v>
      </c>
      <c r="G82" s="4">
        <f>E82/C82%</f>
        <v>99.161242368922743</v>
      </c>
      <c r="H82" s="4">
        <f t="shared" ref="H82:AE82" si="54">H84+H85+H86+H88</f>
        <v>0</v>
      </c>
      <c r="I82" s="4">
        <f t="shared" si="54"/>
        <v>0</v>
      </c>
      <c r="J82" s="4">
        <f t="shared" si="54"/>
        <v>0</v>
      </c>
      <c r="K82" s="4">
        <f t="shared" si="54"/>
        <v>0</v>
      </c>
      <c r="L82" s="4">
        <f t="shared" si="54"/>
        <v>0</v>
      </c>
      <c r="M82" s="4">
        <f t="shared" si="54"/>
        <v>0</v>
      </c>
      <c r="N82" s="4">
        <f t="shared" si="54"/>
        <v>0</v>
      </c>
      <c r="O82" s="4">
        <f t="shared" si="54"/>
        <v>0</v>
      </c>
      <c r="P82" s="4">
        <f t="shared" si="54"/>
        <v>0</v>
      </c>
      <c r="Q82" s="4">
        <f t="shared" si="54"/>
        <v>0</v>
      </c>
      <c r="R82" s="4">
        <f t="shared" si="54"/>
        <v>0</v>
      </c>
      <c r="S82" s="4">
        <f t="shared" si="54"/>
        <v>0</v>
      </c>
      <c r="T82" s="4">
        <f t="shared" si="54"/>
        <v>0</v>
      </c>
      <c r="U82" s="4">
        <f t="shared" si="54"/>
        <v>0</v>
      </c>
      <c r="V82" s="4">
        <f t="shared" si="54"/>
        <v>6428.24</v>
      </c>
      <c r="W82" s="4">
        <f t="shared" si="54"/>
        <v>6377</v>
      </c>
      <c r="X82" s="4">
        <f t="shared" si="54"/>
        <v>2.7</v>
      </c>
      <c r="Y82" s="4">
        <f t="shared" si="54"/>
        <v>0</v>
      </c>
      <c r="Z82" s="4">
        <f t="shared" si="54"/>
        <v>4.2999999999999997E-2</v>
      </c>
      <c r="AA82" s="4">
        <f t="shared" si="54"/>
        <v>0</v>
      </c>
      <c r="AB82" s="4">
        <f t="shared" si="54"/>
        <v>0</v>
      </c>
      <c r="AC82" s="4">
        <f t="shared" si="54"/>
        <v>0</v>
      </c>
      <c r="AD82" s="4">
        <f t="shared" si="54"/>
        <v>5.0140000000000002</v>
      </c>
      <c r="AE82" s="4">
        <f t="shared" si="54"/>
        <v>0</v>
      </c>
      <c r="AF82" s="133" t="s">
        <v>223</v>
      </c>
    </row>
    <row r="83" spans="1:32" s="10" customFormat="1" x14ac:dyDescent="0.3">
      <c r="A83" s="60" t="s">
        <v>151</v>
      </c>
      <c r="B83" s="60"/>
      <c r="C83" s="60"/>
      <c r="D83" s="60"/>
      <c r="E83" s="60"/>
      <c r="F83" s="60"/>
      <c r="G83" s="60"/>
      <c r="H83" s="4"/>
      <c r="I83" s="25"/>
      <c r="J83" s="25"/>
      <c r="K83" s="25"/>
      <c r="L83" s="25"/>
      <c r="M83" s="25"/>
      <c r="N83" s="25"/>
      <c r="O83" s="25"/>
      <c r="P83" s="25"/>
      <c r="Q83" s="25"/>
      <c r="R83" s="25"/>
      <c r="S83" s="25"/>
      <c r="T83" s="25"/>
      <c r="U83" s="25"/>
      <c r="V83" s="25"/>
      <c r="W83" s="25"/>
      <c r="X83" s="25"/>
      <c r="Y83" s="25"/>
      <c r="Z83" s="25"/>
      <c r="AA83" s="25"/>
      <c r="AB83" s="25"/>
      <c r="AC83" s="25"/>
      <c r="AD83" s="25"/>
      <c r="AE83" s="25"/>
      <c r="AF83" s="134"/>
    </row>
    <row r="84" spans="1:32" s="10" customFormat="1" x14ac:dyDescent="0.3">
      <c r="A84" s="77" t="s">
        <v>138</v>
      </c>
      <c r="B84" s="4">
        <f t="shared" ref="B84:B88" si="55">H84+J84+L84+N84+P84+R84+T84+V84+X84+Z84+AB84+AD84</f>
        <v>0</v>
      </c>
      <c r="C84" s="4">
        <f t="shared" ref="C84:C88" si="56">H84+J84+L84+N84+P84+R84+T84+V84+X84</f>
        <v>0</v>
      </c>
      <c r="D84" s="4">
        <f>E84</f>
        <v>0</v>
      </c>
      <c r="E84" s="4">
        <f>I84+K84+M84+O84+Q84+S84+U84+W84+Y84+AA84+AC84+AE84</f>
        <v>0</v>
      </c>
      <c r="F84" s="4"/>
      <c r="G84" s="4"/>
      <c r="H84" s="4"/>
      <c r="I84" s="25"/>
      <c r="J84" s="25"/>
      <c r="K84" s="25"/>
      <c r="L84" s="25"/>
      <c r="M84" s="25"/>
      <c r="N84" s="25"/>
      <c r="O84" s="25"/>
      <c r="P84" s="25"/>
      <c r="Q84" s="25"/>
      <c r="R84" s="25"/>
      <c r="S84" s="25"/>
      <c r="T84" s="25"/>
      <c r="U84" s="25"/>
      <c r="V84" s="25"/>
      <c r="W84" s="25"/>
      <c r="X84" s="25"/>
      <c r="Y84" s="25"/>
      <c r="Z84" s="25"/>
      <c r="AA84" s="25"/>
      <c r="AB84" s="25"/>
      <c r="AC84" s="25"/>
      <c r="AD84" s="25"/>
      <c r="AE84" s="25"/>
      <c r="AF84" s="134"/>
    </row>
    <row r="85" spans="1:32" s="10" customFormat="1" x14ac:dyDescent="0.3">
      <c r="A85" s="77" t="s">
        <v>19</v>
      </c>
      <c r="B85" s="4">
        <f t="shared" si="55"/>
        <v>0</v>
      </c>
      <c r="C85" s="4">
        <f t="shared" si="56"/>
        <v>0</v>
      </c>
      <c r="D85" s="4">
        <f t="shared" ref="D85:D88" si="57">E85</f>
        <v>0</v>
      </c>
      <c r="E85" s="4">
        <f t="shared" ref="E85:E88" si="58">I85+K85+M85+O85+Q85+S85+U85+W85+Y85+AA85+AC85+AE85</f>
        <v>0</v>
      </c>
      <c r="F85" s="4"/>
      <c r="G85" s="4"/>
      <c r="H85" s="4"/>
      <c r="I85" s="25"/>
      <c r="J85" s="25"/>
      <c r="K85" s="25"/>
      <c r="L85" s="25"/>
      <c r="M85" s="25"/>
      <c r="N85" s="25"/>
      <c r="O85" s="25"/>
      <c r="P85" s="25"/>
      <c r="Q85" s="25"/>
      <c r="R85" s="25"/>
      <c r="S85" s="25"/>
      <c r="T85" s="25"/>
      <c r="U85" s="25"/>
      <c r="V85" s="25"/>
      <c r="W85" s="25"/>
      <c r="X85" s="25"/>
      <c r="Y85" s="25"/>
      <c r="Z85" s="25"/>
      <c r="AA85" s="25"/>
      <c r="AB85" s="25"/>
      <c r="AC85" s="25"/>
      <c r="AD85" s="25"/>
      <c r="AE85" s="25"/>
      <c r="AF85" s="134"/>
    </row>
    <row r="86" spans="1:32" s="10" customFormat="1" x14ac:dyDescent="0.3">
      <c r="A86" s="77" t="s">
        <v>13</v>
      </c>
      <c r="B86" s="4">
        <f t="shared" si="55"/>
        <v>6435.9969999999994</v>
      </c>
      <c r="C86" s="4">
        <f t="shared" si="56"/>
        <v>6430.94</v>
      </c>
      <c r="D86" s="4">
        <f t="shared" si="57"/>
        <v>6377</v>
      </c>
      <c r="E86" s="4">
        <f t="shared" si="58"/>
        <v>6377</v>
      </c>
      <c r="F86" s="4">
        <f>E86/B86%</f>
        <v>99.083327726846377</v>
      </c>
      <c r="G86" s="4">
        <f>E86/C86%</f>
        <v>99.161242368922743</v>
      </c>
      <c r="H86" s="4"/>
      <c r="I86" s="25"/>
      <c r="J86" s="25"/>
      <c r="K86" s="25"/>
      <c r="L86" s="25"/>
      <c r="M86" s="25"/>
      <c r="N86" s="25"/>
      <c r="O86" s="25"/>
      <c r="P86" s="25"/>
      <c r="Q86" s="25"/>
      <c r="R86" s="25"/>
      <c r="S86" s="25"/>
      <c r="T86" s="25"/>
      <c r="U86" s="25"/>
      <c r="V86" s="25">
        <v>6428.24</v>
      </c>
      <c r="W86" s="25">
        <v>6377</v>
      </c>
      <c r="X86" s="25">
        <v>2.7</v>
      </c>
      <c r="Y86" s="25"/>
      <c r="Z86" s="25">
        <v>4.2999999999999997E-2</v>
      </c>
      <c r="AA86" s="25"/>
      <c r="AB86" s="25"/>
      <c r="AC86" s="25"/>
      <c r="AD86" s="25">
        <v>5.0140000000000002</v>
      </c>
      <c r="AE86" s="25"/>
      <c r="AF86" s="134"/>
    </row>
    <row r="87" spans="1:32" s="72" customFormat="1" ht="19.2" customHeight="1" x14ac:dyDescent="0.25">
      <c r="A87" s="64" t="s">
        <v>177</v>
      </c>
      <c r="B87" s="66">
        <f t="shared" si="55"/>
        <v>0</v>
      </c>
      <c r="C87" s="66">
        <f t="shared" si="56"/>
        <v>0</v>
      </c>
      <c r="D87" s="66">
        <f t="shared" si="57"/>
        <v>0</v>
      </c>
      <c r="E87" s="66">
        <f t="shared" si="58"/>
        <v>0</v>
      </c>
      <c r="F87" s="66"/>
      <c r="G87" s="66"/>
      <c r="H87" s="65"/>
      <c r="I87" s="73"/>
      <c r="J87" s="73"/>
      <c r="K87" s="73"/>
      <c r="L87" s="73"/>
      <c r="M87" s="73"/>
      <c r="N87" s="73"/>
      <c r="O87" s="73"/>
      <c r="P87" s="73"/>
      <c r="Q87" s="73"/>
      <c r="R87" s="73"/>
      <c r="S87" s="73"/>
      <c r="T87" s="73"/>
      <c r="U87" s="73"/>
      <c r="V87" s="73"/>
      <c r="W87" s="73"/>
      <c r="X87" s="73"/>
      <c r="Y87" s="73"/>
      <c r="Z87" s="73"/>
      <c r="AA87" s="73"/>
      <c r="AB87" s="73"/>
      <c r="AC87" s="73"/>
      <c r="AD87" s="73"/>
      <c r="AE87" s="73"/>
      <c r="AF87" s="134"/>
    </row>
    <row r="88" spans="1:32" s="10" customFormat="1" ht="23.4" customHeight="1" x14ac:dyDescent="0.3">
      <c r="A88" s="77" t="s">
        <v>139</v>
      </c>
      <c r="B88" s="4">
        <f t="shared" si="55"/>
        <v>0</v>
      </c>
      <c r="C88" s="4">
        <f t="shared" si="56"/>
        <v>0</v>
      </c>
      <c r="D88" s="4">
        <f t="shared" si="57"/>
        <v>0</v>
      </c>
      <c r="E88" s="4">
        <f t="shared" si="58"/>
        <v>0</v>
      </c>
      <c r="F88" s="4"/>
      <c r="G88" s="4"/>
      <c r="H88" s="4"/>
      <c r="I88" s="25"/>
      <c r="J88" s="25"/>
      <c r="K88" s="25"/>
      <c r="L88" s="25"/>
      <c r="M88" s="25"/>
      <c r="N88" s="25"/>
      <c r="O88" s="25"/>
      <c r="P88" s="25"/>
      <c r="Q88" s="25"/>
      <c r="R88" s="25"/>
      <c r="S88" s="25"/>
      <c r="T88" s="25"/>
      <c r="U88" s="25"/>
      <c r="V88" s="25"/>
      <c r="W88" s="25"/>
      <c r="X88" s="25"/>
      <c r="Y88" s="25"/>
      <c r="Z88" s="25"/>
      <c r="AA88" s="25"/>
      <c r="AB88" s="25"/>
      <c r="AC88" s="25"/>
      <c r="AD88" s="25"/>
      <c r="AE88" s="25"/>
      <c r="AF88" s="135"/>
    </row>
    <row r="89" spans="1:32" ht="50.4" customHeight="1" x14ac:dyDescent="0.3">
      <c r="A89" s="77" t="s">
        <v>156</v>
      </c>
      <c r="B89" s="4">
        <f t="shared" ref="B89:AE89" si="59">B93+B95</f>
        <v>182609.09</v>
      </c>
      <c r="C89" s="4">
        <f t="shared" si="59"/>
        <v>146034.51</v>
      </c>
      <c r="D89" s="4">
        <f t="shared" si="59"/>
        <v>145569.51</v>
      </c>
      <c r="E89" s="4">
        <f t="shared" si="59"/>
        <v>111946.14</v>
      </c>
      <c r="F89" s="4">
        <f>E89/B89%</f>
        <v>61.303706184615457</v>
      </c>
      <c r="G89" s="4">
        <f>E89/C89%</f>
        <v>76.657318876202623</v>
      </c>
      <c r="H89" s="4">
        <f t="shared" si="59"/>
        <v>8920.84</v>
      </c>
      <c r="I89" s="4">
        <f t="shared" si="59"/>
        <v>5324.72</v>
      </c>
      <c r="J89" s="4">
        <f t="shared" si="59"/>
        <v>10808.03</v>
      </c>
      <c r="K89" s="4">
        <f t="shared" si="59"/>
        <v>11348.380000000001</v>
      </c>
      <c r="L89" s="4">
        <f t="shared" si="59"/>
        <v>10732.24</v>
      </c>
      <c r="M89" s="4">
        <f t="shared" si="59"/>
        <v>9427.16</v>
      </c>
      <c r="N89" s="4">
        <f t="shared" si="59"/>
        <v>18600.920000000002</v>
      </c>
      <c r="O89" s="4">
        <f t="shared" si="59"/>
        <v>15176.84</v>
      </c>
      <c r="P89" s="4">
        <f t="shared" si="59"/>
        <v>15159.76</v>
      </c>
      <c r="Q89" s="4">
        <f t="shared" si="59"/>
        <v>11003.33</v>
      </c>
      <c r="R89" s="4">
        <f t="shared" si="59"/>
        <v>20802.030000000002</v>
      </c>
      <c r="S89" s="4">
        <f t="shared" si="59"/>
        <v>9623.14</v>
      </c>
      <c r="T89" s="4">
        <f t="shared" si="59"/>
        <v>33754.83</v>
      </c>
      <c r="U89" s="4">
        <f t="shared" si="59"/>
        <v>20119.39</v>
      </c>
      <c r="V89" s="4">
        <f t="shared" si="59"/>
        <v>18846.05</v>
      </c>
      <c r="W89" s="4">
        <f t="shared" si="59"/>
        <v>8563.74</v>
      </c>
      <c r="X89" s="4">
        <f t="shared" si="59"/>
        <v>8409.81</v>
      </c>
      <c r="Y89" s="4">
        <f t="shared" si="59"/>
        <v>21359.439999999999</v>
      </c>
      <c r="Z89" s="4">
        <f t="shared" si="59"/>
        <v>17216.510000000002</v>
      </c>
      <c r="AA89" s="4">
        <f t="shared" si="59"/>
        <v>0</v>
      </c>
      <c r="AB89" s="4">
        <f t="shared" si="59"/>
        <v>10060.99</v>
      </c>
      <c r="AC89" s="4">
        <f t="shared" si="59"/>
        <v>0</v>
      </c>
      <c r="AD89" s="4">
        <f t="shared" si="59"/>
        <v>9297.0799999999981</v>
      </c>
      <c r="AE89" s="4">
        <f t="shared" si="59"/>
        <v>0</v>
      </c>
      <c r="AF89" s="144"/>
    </row>
    <row r="90" spans="1:32" x14ac:dyDescent="0.3">
      <c r="A90" s="60" t="s">
        <v>151</v>
      </c>
      <c r="B90" s="60"/>
      <c r="C90" s="60"/>
      <c r="D90" s="60"/>
      <c r="E90" s="60"/>
      <c r="F90" s="60"/>
      <c r="G90" s="60"/>
      <c r="H90" s="4"/>
      <c r="I90" s="25"/>
      <c r="J90" s="25"/>
      <c r="K90" s="25"/>
      <c r="L90" s="25"/>
      <c r="M90" s="25"/>
      <c r="N90" s="25"/>
      <c r="O90" s="25"/>
      <c r="P90" s="25"/>
      <c r="Q90" s="25"/>
      <c r="R90" s="25"/>
      <c r="S90" s="25"/>
      <c r="T90" s="25"/>
      <c r="U90" s="25"/>
      <c r="V90" s="25"/>
      <c r="W90" s="25"/>
      <c r="X90" s="25"/>
      <c r="Y90" s="25"/>
      <c r="Z90" s="25"/>
      <c r="AA90" s="25"/>
      <c r="AB90" s="25"/>
      <c r="AC90" s="25"/>
      <c r="AD90" s="25"/>
      <c r="AE90" s="25"/>
      <c r="AF90" s="145"/>
    </row>
    <row r="91" spans="1:32" x14ac:dyDescent="0.3">
      <c r="A91" s="77" t="s">
        <v>138</v>
      </c>
      <c r="B91" s="4">
        <f t="shared" ref="B91:B95" si="60">H91+J91+L91+N91+P91+R91+T91+V91+X91+Z91+AB91+AD91</f>
        <v>0</v>
      </c>
      <c r="C91" s="4">
        <f>C98+C119+C126+C133+C140+C147+C154</f>
        <v>0</v>
      </c>
      <c r="D91" s="4">
        <f t="shared" ref="D91:E95" si="61">D98+D119+D126+D133+D140+D147+D154</f>
        <v>0</v>
      </c>
      <c r="E91" s="4">
        <f t="shared" si="61"/>
        <v>0</v>
      </c>
      <c r="F91" s="4"/>
      <c r="G91" s="4"/>
      <c r="H91" s="4">
        <f t="shared" ref="H91:K95" si="62">H98+H119+H126+H133+H140+H147</f>
        <v>0</v>
      </c>
      <c r="I91" s="4">
        <f t="shared" si="62"/>
        <v>0</v>
      </c>
      <c r="J91" s="4">
        <f t="shared" si="62"/>
        <v>0</v>
      </c>
      <c r="K91" s="4">
        <f t="shared" si="62"/>
        <v>0</v>
      </c>
      <c r="L91" s="4">
        <f>L98+L119+L126+L133+L140+L147+L154</f>
        <v>0</v>
      </c>
      <c r="M91" s="4">
        <f t="shared" ref="M91:AE95" si="63">M98+M119+M126+M133+M140+M147+M154</f>
        <v>0</v>
      </c>
      <c r="N91" s="4">
        <f t="shared" si="63"/>
        <v>0</v>
      </c>
      <c r="O91" s="4">
        <f t="shared" si="63"/>
        <v>0</v>
      </c>
      <c r="P91" s="4">
        <f t="shared" si="63"/>
        <v>0</v>
      </c>
      <c r="Q91" s="4">
        <f t="shared" si="63"/>
        <v>0</v>
      </c>
      <c r="R91" s="4">
        <f t="shared" si="63"/>
        <v>0</v>
      </c>
      <c r="S91" s="4">
        <f t="shared" si="63"/>
        <v>0</v>
      </c>
      <c r="T91" s="4">
        <f t="shared" si="63"/>
        <v>0</v>
      </c>
      <c r="U91" s="4">
        <f t="shared" si="63"/>
        <v>0</v>
      </c>
      <c r="V91" s="4">
        <f t="shared" si="63"/>
        <v>0</v>
      </c>
      <c r="W91" s="4">
        <f t="shared" si="63"/>
        <v>0</v>
      </c>
      <c r="X91" s="4">
        <f t="shared" si="63"/>
        <v>0</v>
      </c>
      <c r="Y91" s="4">
        <f t="shared" si="63"/>
        <v>0</v>
      </c>
      <c r="Z91" s="4">
        <f t="shared" si="63"/>
        <v>0</v>
      </c>
      <c r="AA91" s="4">
        <f t="shared" si="63"/>
        <v>0</v>
      </c>
      <c r="AB91" s="4">
        <f t="shared" si="63"/>
        <v>0</v>
      </c>
      <c r="AC91" s="4">
        <f t="shared" si="63"/>
        <v>0</v>
      </c>
      <c r="AD91" s="4">
        <f t="shared" si="63"/>
        <v>0</v>
      </c>
      <c r="AE91" s="4">
        <f t="shared" si="63"/>
        <v>0</v>
      </c>
      <c r="AF91" s="145"/>
    </row>
    <row r="92" spans="1:32" x14ac:dyDescent="0.3">
      <c r="A92" s="77" t="s">
        <v>19</v>
      </c>
      <c r="B92" s="4">
        <f t="shared" si="60"/>
        <v>0</v>
      </c>
      <c r="C92" s="4">
        <f>C99+C120+C127+C134+C141+C148+C155</f>
        <v>0</v>
      </c>
      <c r="D92" s="4">
        <f t="shared" si="61"/>
        <v>0</v>
      </c>
      <c r="E92" s="4">
        <f t="shared" si="61"/>
        <v>0</v>
      </c>
      <c r="F92" s="4"/>
      <c r="G92" s="4"/>
      <c r="H92" s="4">
        <f t="shared" si="62"/>
        <v>0</v>
      </c>
      <c r="I92" s="4">
        <f t="shared" si="62"/>
        <v>0</v>
      </c>
      <c r="J92" s="4">
        <f t="shared" si="62"/>
        <v>0</v>
      </c>
      <c r="K92" s="4">
        <f t="shared" si="62"/>
        <v>0</v>
      </c>
      <c r="L92" s="4">
        <f>L99+L120+L127+L134+L141+L148+L155</f>
        <v>0</v>
      </c>
      <c r="M92" s="4">
        <f t="shared" si="63"/>
        <v>0</v>
      </c>
      <c r="N92" s="4">
        <f t="shared" si="63"/>
        <v>0</v>
      </c>
      <c r="O92" s="4">
        <f t="shared" si="63"/>
        <v>0</v>
      </c>
      <c r="P92" s="4">
        <f t="shared" si="63"/>
        <v>0</v>
      </c>
      <c r="Q92" s="4">
        <f t="shared" si="63"/>
        <v>0</v>
      </c>
      <c r="R92" s="4">
        <f t="shared" si="63"/>
        <v>0</v>
      </c>
      <c r="S92" s="4">
        <f t="shared" si="63"/>
        <v>0</v>
      </c>
      <c r="T92" s="4">
        <f t="shared" si="63"/>
        <v>0</v>
      </c>
      <c r="U92" s="4">
        <f t="shared" si="63"/>
        <v>0</v>
      </c>
      <c r="V92" s="4">
        <f t="shared" si="63"/>
        <v>0</v>
      </c>
      <c r="W92" s="4">
        <f t="shared" si="63"/>
        <v>0</v>
      </c>
      <c r="X92" s="4">
        <f t="shared" si="63"/>
        <v>0</v>
      </c>
      <c r="Y92" s="4">
        <f t="shared" si="63"/>
        <v>0</v>
      </c>
      <c r="Z92" s="4">
        <f t="shared" si="63"/>
        <v>0</v>
      </c>
      <c r="AA92" s="4">
        <f t="shared" si="63"/>
        <v>0</v>
      </c>
      <c r="AB92" s="4">
        <f t="shared" si="63"/>
        <v>0</v>
      </c>
      <c r="AC92" s="4">
        <f t="shared" si="63"/>
        <v>0</v>
      </c>
      <c r="AD92" s="4">
        <f t="shared" si="63"/>
        <v>0</v>
      </c>
      <c r="AE92" s="4">
        <f t="shared" si="63"/>
        <v>0</v>
      </c>
      <c r="AF92" s="145"/>
    </row>
    <row r="93" spans="1:32" x14ac:dyDescent="0.3">
      <c r="A93" s="77" t="s">
        <v>13</v>
      </c>
      <c r="B93" s="4">
        <f t="shared" si="60"/>
        <v>162609.09</v>
      </c>
      <c r="C93" s="4">
        <f>C100+C121+C128+C135+C142+C149+C156</f>
        <v>126034.51000000001</v>
      </c>
      <c r="D93" s="4">
        <f t="shared" si="61"/>
        <v>125569.51000000002</v>
      </c>
      <c r="E93" s="4">
        <f t="shared" si="61"/>
        <v>91946.14</v>
      </c>
      <c r="F93" s="4">
        <f>E93/B93%</f>
        <v>56.544280519619171</v>
      </c>
      <c r="G93" s="4">
        <f>E93/C93%</f>
        <v>72.953145928047803</v>
      </c>
      <c r="H93" s="4">
        <f t="shared" si="62"/>
        <v>8920.84</v>
      </c>
      <c r="I93" s="4">
        <f t="shared" si="62"/>
        <v>5324.72</v>
      </c>
      <c r="J93" s="4">
        <f t="shared" si="62"/>
        <v>10808.03</v>
      </c>
      <c r="K93" s="4">
        <f t="shared" si="62"/>
        <v>11348.380000000001</v>
      </c>
      <c r="L93" s="4">
        <f>L100+L121+L128+L135+L142+L149+L156</f>
        <v>10732.24</v>
      </c>
      <c r="M93" s="4">
        <f t="shared" si="63"/>
        <v>9427.16</v>
      </c>
      <c r="N93" s="4">
        <f t="shared" si="63"/>
        <v>18600.920000000002</v>
      </c>
      <c r="O93" s="4">
        <f t="shared" si="63"/>
        <v>15176.84</v>
      </c>
      <c r="P93" s="4">
        <f t="shared" si="63"/>
        <v>15159.76</v>
      </c>
      <c r="Q93" s="4">
        <f t="shared" si="63"/>
        <v>11003.33</v>
      </c>
      <c r="R93" s="4">
        <f t="shared" si="63"/>
        <v>20802.030000000002</v>
      </c>
      <c r="S93" s="4">
        <f t="shared" si="63"/>
        <v>9623.14</v>
      </c>
      <c r="T93" s="4">
        <f t="shared" si="63"/>
        <v>13754.83</v>
      </c>
      <c r="U93" s="4">
        <f t="shared" si="63"/>
        <v>14119.390000000001</v>
      </c>
      <c r="V93" s="4">
        <f t="shared" si="63"/>
        <v>18846.05</v>
      </c>
      <c r="W93" s="4">
        <f t="shared" si="63"/>
        <v>8563.74</v>
      </c>
      <c r="X93" s="4">
        <f t="shared" si="63"/>
        <v>8409.81</v>
      </c>
      <c r="Y93" s="4">
        <f t="shared" si="63"/>
        <v>7359.44</v>
      </c>
      <c r="Z93" s="4">
        <f t="shared" si="63"/>
        <v>17216.510000000002</v>
      </c>
      <c r="AA93" s="4">
        <f t="shared" si="63"/>
        <v>0</v>
      </c>
      <c r="AB93" s="4">
        <f t="shared" si="63"/>
        <v>10060.99</v>
      </c>
      <c r="AC93" s="4">
        <f t="shared" si="63"/>
        <v>0</v>
      </c>
      <c r="AD93" s="4">
        <f t="shared" si="63"/>
        <v>9297.0799999999981</v>
      </c>
      <c r="AE93" s="4">
        <f t="shared" si="63"/>
        <v>0</v>
      </c>
      <c r="AF93" s="145"/>
    </row>
    <row r="94" spans="1:32" s="72" customFormat="1" ht="13.8" x14ac:dyDescent="0.25">
      <c r="A94" s="64" t="s">
        <v>177</v>
      </c>
      <c r="B94" s="66">
        <f t="shared" si="60"/>
        <v>0</v>
      </c>
      <c r="C94" s="65">
        <f>C101+C122+C129+C136+C143+C150+C157</f>
        <v>0</v>
      </c>
      <c r="D94" s="65">
        <f t="shared" si="61"/>
        <v>0</v>
      </c>
      <c r="E94" s="65">
        <f t="shared" si="61"/>
        <v>0</v>
      </c>
      <c r="F94" s="66"/>
      <c r="G94" s="66"/>
      <c r="H94" s="65">
        <f t="shared" si="62"/>
        <v>0</v>
      </c>
      <c r="I94" s="65">
        <f t="shared" si="62"/>
        <v>0</v>
      </c>
      <c r="J94" s="65">
        <f t="shared" si="62"/>
        <v>0</v>
      </c>
      <c r="K94" s="65">
        <f t="shared" si="62"/>
        <v>0</v>
      </c>
      <c r="L94" s="65">
        <f>L101+L122+L129+L136+L143+L150+L157</f>
        <v>0</v>
      </c>
      <c r="M94" s="65">
        <f t="shared" si="63"/>
        <v>0</v>
      </c>
      <c r="N94" s="65">
        <f t="shared" si="63"/>
        <v>0</v>
      </c>
      <c r="O94" s="65">
        <f t="shared" si="63"/>
        <v>0</v>
      </c>
      <c r="P94" s="65">
        <f t="shared" si="63"/>
        <v>0</v>
      </c>
      <c r="Q94" s="65">
        <f t="shared" si="63"/>
        <v>0</v>
      </c>
      <c r="R94" s="65">
        <f t="shared" si="63"/>
        <v>0</v>
      </c>
      <c r="S94" s="65">
        <f t="shared" si="63"/>
        <v>0</v>
      </c>
      <c r="T94" s="65">
        <f t="shared" si="63"/>
        <v>0</v>
      </c>
      <c r="U94" s="65">
        <f t="shared" si="63"/>
        <v>0</v>
      </c>
      <c r="V94" s="65">
        <f t="shared" si="63"/>
        <v>0</v>
      </c>
      <c r="W94" s="65">
        <f t="shared" si="63"/>
        <v>0</v>
      </c>
      <c r="X94" s="65">
        <f t="shared" si="63"/>
        <v>0</v>
      </c>
      <c r="Y94" s="65">
        <f t="shared" si="63"/>
        <v>0</v>
      </c>
      <c r="Z94" s="65">
        <f t="shared" si="63"/>
        <v>0</v>
      </c>
      <c r="AA94" s="65">
        <f t="shared" si="63"/>
        <v>0</v>
      </c>
      <c r="AB94" s="65">
        <f t="shared" si="63"/>
        <v>0</v>
      </c>
      <c r="AC94" s="65">
        <f t="shared" si="63"/>
        <v>0</v>
      </c>
      <c r="AD94" s="65">
        <f t="shared" si="63"/>
        <v>0</v>
      </c>
      <c r="AE94" s="65">
        <f t="shared" si="63"/>
        <v>0</v>
      </c>
      <c r="AF94" s="145"/>
    </row>
    <row r="95" spans="1:32" x14ac:dyDescent="0.3">
      <c r="A95" s="77" t="s">
        <v>139</v>
      </c>
      <c r="B95" s="4">
        <f t="shared" si="60"/>
        <v>20000</v>
      </c>
      <c r="C95" s="4">
        <f>C102+C123+C130+C137+C144+C151+C158</f>
        <v>20000</v>
      </c>
      <c r="D95" s="4">
        <f t="shared" si="61"/>
        <v>20000</v>
      </c>
      <c r="E95" s="4">
        <f t="shared" si="61"/>
        <v>20000</v>
      </c>
      <c r="F95" s="4"/>
      <c r="G95" s="4"/>
      <c r="H95" s="4">
        <f t="shared" si="62"/>
        <v>0</v>
      </c>
      <c r="I95" s="4">
        <f t="shared" si="62"/>
        <v>0</v>
      </c>
      <c r="J95" s="4">
        <f t="shared" si="62"/>
        <v>0</v>
      </c>
      <c r="K95" s="4">
        <f t="shared" si="62"/>
        <v>0</v>
      </c>
      <c r="L95" s="4">
        <f>L102+L123+L130+L137+L144+L151+L158</f>
        <v>0</v>
      </c>
      <c r="M95" s="4">
        <f t="shared" si="63"/>
        <v>0</v>
      </c>
      <c r="N95" s="4">
        <f t="shared" si="63"/>
        <v>0</v>
      </c>
      <c r="O95" s="4">
        <f t="shared" si="63"/>
        <v>0</v>
      </c>
      <c r="P95" s="4">
        <f t="shared" si="63"/>
        <v>0</v>
      </c>
      <c r="Q95" s="4">
        <f t="shared" si="63"/>
        <v>0</v>
      </c>
      <c r="R95" s="4">
        <f t="shared" si="63"/>
        <v>0</v>
      </c>
      <c r="S95" s="4">
        <f t="shared" si="63"/>
        <v>0</v>
      </c>
      <c r="T95" s="4">
        <f t="shared" si="63"/>
        <v>20000</v>
      </c>
      <c r="U95" s="4">
        <f t="shared" si="63"/>
        <v>6000</v>
      </c>
      <c r="V95" s="4">
        <f t="shared" si="63"/>
        <v>0</v>
      </c>
      <c r="W95" s="4">
        <f t="shared" si="63"/>
        <v>0</v>
      </c>
      <c r="X95" s="4">
        <f t="shared" si="63"/>
        <v>0</v>
      </c>
      <c r="Y95" s="4">
        <f t="shared" si="63"/>
        <v>14000</v>
      </c>
      <c r="Z95" s="4">
        <f t="shared" si="63"/>
        <v>0</v>
      </c>
      <c r="AA95" s="4">
        <f t="shared" si="63"/>
        <v>0</v>
      </c>
      <c r="AB95" s="4">
        <f t="shared" si="63"/>
        <v>0</v>
      </c>
      <c r="AC95" s="4">
        <f t="shared" si="63"/>
        <v>0</v>
      </c>
      <c r="AD95" s="4">
        <f t="shared" si="63"/>
        <v>0</v>
      </c>
      <c r="AE95" s="4">
        <f t="shared" si="63"/>
        <v>0</v>
      </c>
      <c r="AF95" s="146"/>
    </row>
    <row r="96" spans="1:32" ht="84.75" customHeight="1" x14ac:dyDescent="0.3">
      <c r="A96" s="77" t="s">
        <v>157</v>
      </c>
      <c r="B96" s="4">
        <f t="shared" ref="B96:AE96" si="64">B100</f>
        <v>146138.19</v>
      </c>
      <c r="C96" s="4">
        <f t="shared" si="64"/>
        <v>120746.66</v>
      </c>
      <c r="D96" s="4">
        <f t="shared" si="64"/>
        <v>120746.66000000002</v>
      </c>
      <c r="E96" s="4">
        <f t="shared" si="64"/>
        <v>87123.29</v>
      </c>
      <c r="F96" s="4">
        <f>E96/B96%</f>
        <v>59.617058347308109</v>
      </c>
      <c r="G96" s="4">
        <f>E96/C96%</f>
        <v>72.153788767324912</v>
      </c>
      <c r="H96" s="4">
        <f t="shared" si="64"/>
        <v>8533.24</v>
      </c>
      <c r="I96" s="4">
        <f t="shared" si="64"/>
        <v>4956.42</v>
      </c>
      <c r="J96" s="4">
        <f t="shared" si="64"/>
        <v>10331.16</v>
      </c>
      <c r="K96" s="4">
        <f t="shared" si="64"/>
        <v>11115.43</v>
      </c>
      <c r="L96" s="4">
        <f t="shared" si="64"/>
        <v>10253.34</v>
      </c>
      <c r="M96" s="4">
        <f t="shared" si="64"/>
        <v>9287.73</v>
      </c>
      <c r="N96" s="4">
        <f t="shared" si="64"/>
        <v>18121.68</v>
      </c>
      <c r="O96" s="4">
        <f t="shared" si="64"/>
        <v>15021.61</v>
      </c>
      <c r="P96" s="4">
        <f t="shared" si="64"/>
        <v>14679.84</v>
      </c>
      <c r="Q96" s="4">
        <f t="shared" si="64"/>
        <v>10451.82</v>
      </c>
      <c r="R96" s="4">
        <f t="shared" si="64"/>
        <v>20322.79</v>
      </c>
      <c r="S96" s="4">
        <f t="shared" si="64"/>
        <v>9056.07</v>
      </c>
      <c r="T96" s="4">
        <f t="shared" si="64"/>
        <v>13274.91</v>
      </c>
      <c r="U96" s="4">
        <f t="shared" si="64"/>
        <v>13546.880000000001</v>
      </c>
      <c r="V96" s="4">
        <f t="shared" si="64"/>
        <v>18365.63</v>
      </c>
      <c r="W96" s="4">
        <f t="shared" si="64"/>
        <v>7967.84</v>
      </c>
      <c r="X96" s="4">
        <f t="shared" si="64"/>
        <v>6864.07</v>
      </c>
      <c r="Y96" s="4">
        <f t="shared" si="64"/>
        <v>5719.49</v>
      </c>
      <c r="Z96" s="4">
        <f t="shared" si="64"/>
        <v>9472.7900000000009</v>
      </c>
      <c r="AA96" s="4">
        <f t="shared" si="64"/>
        <v>0</v>
      </c>
      <c r="AB96" s="4">
        <f t="shared" si="64"/>
        <v>7103.55</v>
      </c>
      <c r="AC96" s="4">
        <f t="shared" si="64"/>
        <v>0</v>
      </c>
      <c r="AD96" s="4">
        <f t="shared" si="64"/>
        <v>8815.1899999999987</v>
      </c>
      <c r="AE96" s="4">
        <f t="shared" si="64"/>
        <v>0</v>
      </c>
      <c r="AF96" s="149" t="s">
        <v>220</v>
      </c>
    </row>
    <row r="97" spans="1:32" x14ac:dyDescent="0.3">
      <c r="A97" s="60" t="s">
        <v>151</v>
      </c>
      <c r="B97" s="60"/>
      <c r="C97" s="60"/>
      <c r="D97" s="60"/>
      <c r="E97" s="60"/>
      <c r="F97" s="60"/>
      <c r="G97" s="60"/>
      <c r="H97" s="4"/>
      <c r="I97" s="25"/>
      <c r="J97" s="25"/>
      <c r="K97" s="25"/>
      <c r="L97" s="25"/>
      <c r="M97" s="25"/>
      <c r="N97" s="25"/>
      <c r="O97" s="25"/>
      <c r="P97" s="25"/>
      <c r="Q97" s="25"/>
      <c r="R97" s="25"/>
      <c r="S97" s="25"/>
      <c r="T97" s="25"/>
      <c r="U97" s="25"/>
      <c r="V97" s="25"/>
      <c r="W97" s="25"/>
      <c r="X97" s="25"/>
      <c r="Y97" s="25"/>
      <c r="Z97" s="25"/>
      <c r="AA97" s="25"/>
      <c r="AB97" s="25"/>
      <c r="AC97" s="25"/>
      <c r="AD97" s="25"/>
      <c r="AE97" s="25"/>
      <c r="AF97" s="150"/>
    </row>
    <row r="98" spans="1:32" x14ac:dyDescent="0.3">
      <c r="A98" s="77" t="s">
        <v>138</v>
      </c>
      <c r="B98" s="4">
        <f t="shared" ref="B98:B102" si="65">H98+J98+L98+N98+P98+R98+T98+V98+X98+Z98+AB98+AD98</f>
        <v>0</v>
      </c>
      <c r="C98" s="4">
        <f t="shared" ref="C98:C102" si="66">H98+J98+L98+N98+P98+R98+T98+V98+X98</f>
        <v>0</v>
      </c>
      <c r="D98" s="4">
        <f t="shared" ref="D98:E98" si="67">D105+D112</f>
        <v>0</v>
      </c>
      <c r="E98" s="4">
        <f t="shared" si="67"/>
        <v>0</v>
      </c>
      <c r="F98" s="4"/>
      <c r="G98" s="4"/>
      <c r="H98" s="4">
        <f>H105+H112</f>
        <v>0</v>
      </c>
      <c r="I98" s="4">
        <f t="shared" ref="I98:AE102" si="68">I105+I112</f>
        <v>0</v>
      </c>
      <c r="J98" s="4">
        <f t="shared" si="68"/>
        <v>0</v>
      </c>
      <c r="K98" s="4">
        <f t="shared" si="68"/>
        <v>0</v>
      </c>
      <c r="L98" s="4">
        <f t="shared" si="68"/>
        <v>0</v>
      </c>
      <c r="M98" s="4">
        <f t="shared" si="68"/>
        <v>0</v>
      </c>
      <c r="N98" s="4">
        <f t="shared" si="68"/>
        <v>0</v>
      </c>
      <c r="O98" s="4">
        <f t="shared" si="68"/>
        <v>0</v>
      </c>
      <c r="P98" s="4">
        <f t="shared" si="68"/>
        <v>0</v>
      </c>
      <c r="Q98" s="4">
        <f t="shared" si="68"/>
        <v>0</v>
      </c>
      <c r="R98" s="4">
        <f t="shared" si="68"/>
        <v>0</v>
      </c>
      <c r="S98" s="4">
        <f t="shared" si="68"/>
        <v>0</v>
      </c>
      <c r="T98" s="4">
        <f t="shared" si="68"/>
        <v>0</v>
      </c>
      <c r="U98" s="4">
        <f t="shared" si="68"/>
        <v>0</v>
      </c>
      <c r="V98" s="4">
        <f t="shared" si="68"/>
        <v>0</v>
      </c>
      <c r="W98" s="4">
        <f t="shared" si="68"/>
        <v>0</v>
      </c>
      <c r="X98" s="4">
        <f t="shared" si="68"/>
        <v>0</v>
      </c>
      <c r="Y98" s="4">
        <f t="shared" si="68"/>
        <v>0</v>
      </c>
      <c r="Z98" s="4">
        <f t="shared" si="68"/>
        <v>0</v>
      </c>
      <c r="AA98" s="4">
        <f t="shared" si="68"/>
        <v>0</v>
      </c>
      <c r="AB98" s="4">
        <f t="shared" si="68"/>
        <v>0</v>
      </c>
      <c r="AC98" s="4">
        <f t="shared" si="68"/>
        <v>0</v>
      </c>
      <c r="AD98" s="4">
        <f t="shared" si="68"/>
        <v>0</v>
      </c>
      <c r="AE98" s="4">
        <f t="shared" si="68"/>
        <v>0</v>
      </c>
      <c r="AF98" s="150"/>
    </row>
    <row r="99" spans="1:32" x14ac:dyDescent="0.3">
      <c r="A99" s="77" t="s">
        <v>19</v>
      </c>
      <c r="B99" s="4">
        <f t="shared" si="65"/>
        <v>0</v>
      </c>
      <c r="C99" s="4">
        <f t="shared" si="66"/>
        <v>0</v>
      </c>
      <c r="D99" s="4">
        <f t="shared" ref="D99:E102" si="69">D106+D113</f>
        <v>0</v>
      </c>
      <c r="E99" s="4">
        <f t="shared" si="69"/>
        <v>0</v>
      </c>
      <c r="F99" s="4"/>
      <c r="G99" s="4"/>
      <c r="H99" s="4">
        <f t="shared" ref="H99:W102" si="70">H106+H113</f>
        <v>0</v>
      </c>
      <c r="I99" s="4">
        <f t="shared" si="70"/>
        <v>0</v>
      </c>
      <c r="J99" s="4">
        <f t="shared" si="70"/>
        <v>0</v>
      </c>
      <c r="K99" s="4">
        <f t="shared" si="70"/>
        <v>0</v>
      </c>
      <c r="L99" s="4">
        <f t="shared" si="70"/>
        <v>0</v>
      </c>
      <c r="M99" s="4">
        <f t="shared" si="70"/>
        <v>0</v>
      </c>
      <c r="N99" s="4">
        <f t="shared" si="70"/>
        <v>0</v>
      </c>
      <c r="O99" s="4">
        <f t="shared" si="70"/>
        <v>0</v>
      </c>
      <c r="P99" s="4">
        <f t="shared" si="70"/>
        <v>0</v>
      </c>
      <c r="Q99" s="4">
        <f t="shared" si="70"/>
        <v>0</v>
      </c>
      <c r="R99" s="4">
        <f t="shared" si="70"/>
        <v>0</v>
      </c>
      <c r="S99" s="4">
        <f t="shared" si="70"/>
        <v>0</v>
      </c>
      <c r="T99" s="4">
        <f t="shared" si="70"/>
        <v>0</v>
      </c>
      <c r="U99" s="4">
        <f t="shared" si="70"/>
        <v>0</v>
      </c>
      <c r="V99" s="4">
        <f t="shared" si="70"/>
        <v>0</v>
      </c>
      <c r="W99" s="4">
        <f t="shared" si="70"/>
        <v>0</v>
      </c>
      <c r="X99" s="4">
        <f t="shared" si="68"/>
        <v>0</v>
      </c>
      <c r="Y99" s="4">
        <f t="shared" si="68"/>
        <v>0</v>
      </c>
      <c r="Z99" s="4">
        <f t="shared" si="68"/>
        <v>0</v>
      </c>
      <c r="AA99" s="4">
        <f t="shared" si="68"/>
        <v>0</v>
      </c>
      <c r="AB99" s="4">
        <f t="shared" si="68"/>
        <v>0</v>
      </c>
      <c r="AC99" s="4">
        <f t="shared" si="68"/>
        <v>0</v>
      </c>
      <c r="AD99" s="4">
        <f t="shared" si="68"/>
        <v>0</v>
      </c>
      <c r="AE99" s="4">
        <f t="shared" si="68"/>
        <v>0</v>
      </c>
      <c r="AF99" s="150"/>
    </row>
    <row r="100" spans="1:32" x14ac:dyDescent="0.3">
      <c r="A100" s="77" t="s">
        <v>13</v>
      </c>
      <c r="B100" s="4">
        <f t="shared" si="65"/>
        <v>146138.19</v>
      </c>
      <c r="C100" s="4">
        <f t="shared" si="66"/>
        <v>120746.66</v>
      </c>
      <c r="D100" s="4">
        <f t="shared" si="69"/>
        <v>120746.66000000002</v>
      </c>
      <c r="E100" s="4">
        <f t="shared" si="69"/>
        <v>87123.29</v>
      </c>
      <c r="F100" s="4">
        <f>E100/B100%</f>
        <v>59.617058347308109</v>
      </c>
      <c r="G100" s="4">
        <f>E100/C100%</f>
        <v>72.153788767324912</v>
      </c>
      <c r="H100" s="4">
        <f t="shared" si="70"/>
        <v>8533.24</v>
      </c>
      <c r="I100" s="4">
        <f t="shared" si="68"/>
        <v>4956.42</v>
      </c>
      <c r="J100" s="4">
        <f t="shared" si="68"/>
        <v>10331.16</v>
      </c>
      <c r="K100" s="4">
        <f t="shared" si="68"/>
        <v>11115.43</v>
      </c>
      <c r="L100" s="4">
        <f t="shared" si="68"/>
        <v>10253.34</v>
      </c>
      <c r="M100" s="4">
        <f t="shared" si="68"/>
        <v>9287.73</v>
      </c>
      <c r="N100" s="4">
        <f t="shared" si="68"/>
        <v>18121.68</v>
      </c>
      <c r="O100" s="4">
        <f t="shared" si="68"/>
        <v>15021.61</v>
      </c>
      <c r="P100" s="4">
        <f t="shared" si="68"/>
        <v>14679.84</v>
      </c>
      <c r="Q100" s="4">
        <f t="shared" si="68"/>
        <v>10451.82</v>
      </c>
      <c r="R100" s="4">
        <f t="shared" si="68"/>
        <v>20322.79</v>
      </c>
      <c r="S100" s="4">
        <f t="shared" si="68"/>
        <v>9056.07</v>
      </c>
      <c r="T100" s="4">
        <f t="shared" si="68"/>
        <v>13274.91</v>
      </c>
      <c r="U100" s="4">
        <f t="shared" si="68"/>
        <v>13546.880000000001</v>
      </c>
      <c r="V100" s="4">
        <f t="shared" si="68"/>
        <v>18365.63</v>
      </c>
      <c r="W100" s="4">
        <f t="shared" si="68"/>
        <v>7967.84</v>
      </c>
      <c r="X100" s="4">
        <f t="shared" si="68"/>
        <v>6864.07</v>
      </c>
      <c r="Y100" s="4">
        <f t="shared" si="68"/>
        <v>5719.49</v>
      </c>
      <c r="Z100" s="4">
        <f t="shared" si="68"/>
        <v>9472.7900000000009</v>
      </c>
      <c r="AA100" s="4">
        <f t="shared" si="68"/>
        <v>0</v>
      </c>
      <c r="AB100" s="4">
        <f t="shared" si="68"/>
        <v>7103.55</v>
      </c>
      <c r="AC100" s="4">
        <f t="shared" si="68"/>
        <v>0</v>
      </c>
      <c r="AD100" s="4">
        <f t="shared" si="68"/>
        <v>8815.1899999999987</v>
      </c>
      <c r="AE100" s="4">
        <f t="shared" si="68"/>
        <v>0</v>
      </c>
      <c r="AF100" s="150"/>
    </row>
    <row r="101" spans="1:32" s="72" customFormat="1" ht="13.95" customHeight="1" x14ac:dyDescent="0.25">
      <c r="A101" s="64" t="s">
        <v>177</v>
      </c>
      <c r="B101" s="66">
        <f t="shared" si="65"/>
        <v>0</v>
      </c>
      <c r="C101" s="65">
        <f t="shared" si="66"/>
        <v>0</v>
      </c>
      <c r="D101" s="65">
        <f t="shared" si="69"/>
        <v>0</v>
      </c>
      <c r="E101" s="65">
        <f t="shared" si="69"/>
        <v>0</v>
      </c>
      <c r="F101" s="66"/>
      <c r="G101" s="66"/>
      <c r="H101" s="65">
        <f t="shared" si="70"/>
        <v>0</v>
      </c>
      <c r="I101" s="73">
        <f t="shared" si="68"/>
        <v>0</v>
      </c>
      <c r="J101" s="73">
        <f t="shared" si="68"/>
        <v>0</v>
      </c>
      <c r="K101" s="73">
        <f t="shared" si="68"/>
        <v>0</v>
      </c>
      <c r="L101" s="73">
        <f t="shared" si="68"/>
        <v>0</v>
      </c>
      <c r="M101" s="73">
        <f t="shared" si="68"/>
        <v>0</v>
      </c>
      <c r="N101" s="73">
        <f t="shared" si="68"/>
        <v>0</v>
      </c>
      <c r="O101" s="73">
        <f t="shared" si="68"/>
        <v>0</v>
      </c>
      <c r="P101" s="73">
        <f t="shared" si="68"/>
        <v>0</v>
      </c>
      <c r="Q101" s="73">
        <f t="shared" si="68"/>
        <v>0</v>
      </c>
      <c r="R101" s="73">
        <f t="shared" si="68"/>
        <v>0</v>
      </c>
      <c r="S101" s="73">
        <f t="shared" si="68"/>
        <v>0</v>
      </c>
      <c r="T101" s="73">
        <f t="shared" si="68"/>
        <v>0</v>
      </c>
      <c r="U101" s="73">
        <f t="shared" si="68"/>
        <v>0</v>
      </c>
      <c r="V101" s="73">
        <f t="shared" si="68"/>
        <v>0</v>
      </c>
      <c r="W101" s="73">
        <f t="shared" si="68"/>
        <v>0</v>
      </c>
      <c r="X101" s="73">
        <f t="shared" si="68"/>
        <v>0</v>
      </c>
      <c r="Y101" s="73">
        <f t="shared" si="68"/>
        <v>0</v>
      </c>
      <c r="Z101" s="73">
        <f t="shared" si="68"/>
        <v>0</v>
      </c>
      <c r="AA101" s="73">
        <f t="shared" si="68"/>
        <v>0</v>
      </c>
      <c r="AB101" s="73">
        <f t="shared" si="68"/>
        <v>0</v>
      </c>
      <c r="AC101" s="73">
        <f t="shared" si="68"/>
        <v>0</v>
      </c>
      <c r="AD101" s="73">
        <f t="shared" si="68"/>
        <v>0</v>
      </c>
      <c r="AE101" s="73">
        <f t="shared" si="68"/>
        <v>0</v>
      </c>
      <c r="AF101" s="150"/>
    </row>
    <row r="102" spans="1:32" x14ac:dyDescent="0.3">
      <c r="A102" s="77" t="s">
        <v>139</v>
      </c>
      <c r="B102" s="4">
        <f t="shared" si="65"/>
        <v>0</v>
      </c>
      <c r="C102" s="4">
        <f t="shared" si="66"/>
        <v>0</v>
      </c>
      <c r="D102" s="4">
        <f t="shared" si="69"/>
        <v>0</v>
      </c>
      <c r="E102" s="4">
        <f t="shared" si="69"/>
        <v>0</v>
      </c>
      <c r="F102" s="4"/>
      <c r="G102" s="4"/>
      <c r="H102" s="4">
        <f t="shared" si="70"/>
        <v>0</v>
      </c>
      <c r="I102" s="4">
        <f t="shared" si="68"/>
        <v>0</v>
      </c>
      <c r="J102" s="4">
        <f t="shared" si="68"/>
        <v>0</v>
      </c>
      <c r="K102" s="4">
        <f t="shared" si="68"/>
        <v>0</v>
      </c>
      <c r="L102" s="4">
        <f t="shared" si="68"/>
        <v>0</v>
      </c>
      <c r="M102" s="4">
        <f t="shared" si="68"/>
        <v>0</v>
      </c>
      <c r="N102" s="4">
        <f t="shared" si="68"/>
        <v>0</v>
      </c>
      <c r="O102" s="4">
        <f t="shared" si="68"/>
        <v>0</v>
      </c>
      <c r="P102" s="4">
        <f t="shared" si="68"/>
        <v>0</v>
      </c>
      <c r="Q102" s="4">
        <f t="shared" si="68"/>
        <v>0</v>
      </c>
      <c r="R102" s="4">
        <f t="shared" si="68"/>
        <v>0</v>
      </c>
      <c r="S102" s="4">
        <f t="shared" si="68"/>
        <v>0</v>
      </c>
      <c r="T102" s="4">
        <f t="shared" si="68"/>
        <v>0</v>
      </c>
      <c r="U102" s="4">
        <f t="shared" si="68"/>
        <v>0</v>
      </c>
      <c r="V102" s="4">
        <f t="shared" si="68"/>
        <v>0</v>
      </c>
      <c r="W102" s="4">
        <f t="shared" si="68"/>
        <v>0</v>
      </c>
      <c r="X102" s="4">
        <f t="shared" si="68"/>
        <v>0</v>
      </c>
      <c r="Y102" s="4">
        <f t="shared" si="68"/>
        <v>0</v>
      </c>
      <c r="Z102" s="4">
        <f t="shared" si="68"/>
        <v>0</v>
      </c>
      <c r="AA102" s="4">
        <f t="shared" si="68"/>
        <v>0</v>
      </c>
      <c r="AB102" s="4">
        <f t="shared" si="68"/>
        <v>0</v>
      </c>
      <c r="AC102" s="4">
        <f t="shared" si="68"/>
        <v>0</v>
      </c>
      <c r="AD102" s="4">
        <f t="shared" si="68"/>
        <v>0</v>
      </c>
      <c r="AE102" s="4">
        <f t="shared" si="68"/>
        <v>0</v>
      </c>
      <c r="AF102" s="150"/>
    </row>
    <row r="103" spans="1:32" ht="115.95" customHeight="1" x14ac:dyDescent="0.3">
      <c r="A103" s="77" t="s">
        <v>158</v>
      </c>
      <c r="B103" s="4">
        <f t="shared" ref="B103:AE103" si="71">B105+B106+B107+B109</f>
        <v>119123.90000000002</v>
      </c>
      <c r="C103" s="4">
        <f t="shared" si="71"/>
        <v>96498.020000000019</v>
      </c>
      <c r="D103" s="4">
        <f t="shared" si="71"/>
        <v>96498.020000000019</v>
      </c>
      <c r="E103" s="4">
        <f t="shared" si="71"/>
        <v>86052.26</v>
      </c>
      <c r="F103" s="4">
        <f>E103/B103%</f>
        <v>72.237611428101303</v>
      </c>
      <c r="G103" s="4">
        <f>E103/C103%</f>
        <v>89.175156132737214</v>
      </c>
      <c r="H103" s="4">
        <f t="shared" si="71"/>
        <v>8414.24</v>
      </c>
      <c r="I103" s="4">
        <f t="shared" si="71"/>
        <v>4837.42</v>
      </c>
      <c r="J103" s="4">
        <f t="shared" si="71"/>
        <v>10212.16</v>
      </c>
      <c r="K103" s="4">
        <f t="shared" si="71"/>
        <v>10996.43</v>
      </c>
      <c r="L103" s="4">
        <f t="shared" si="71"/>
        <v>10134.34</v>
      </c>
      <c r="M103" s="4">
        <f t="shared" si="71"/>
        <v>9168.73</v>
      </c>
      <c r="N103" s="4">
        <f t="shared" si="71"/>
        <v>18002.68</v>
      </c>
      <c r="O103" s="4">
        <f t="shared" si="71"/>
        <v>14902.61</v>
      </c>
      <c r="P103" s="4">
        <f t="shared" si="71"/>
        <v>14560.83</v>
      </c>
      <c r="Q103" s="4">
        <f t="shared" si="71"/>
        <v>10332.81</v>
      </c>
      <c r="R103" s="4">
        <f t="shared" si="71"/>
        <v>9945.6</v>
      </c>
      <c r="S103" s="4">
        <f t="shared" si="71"/>
        <v>8937.07</v>
      </c>
      <c r="T103" s="4">
        <f t="shared" si="71"/>
        <v>12341.83</v>
      </c>
      <c r="U103" s="4">
        <f t="shared" si="71"/>
        <v>13427.87</v>
      </c>
      <c r="V103" s="4">
        <f t="shared" si="71"/>
        <v>6955.3499999999995</v>
      </c>
      <c r="W103" s="4">
        <f t="shared" si="71"/>
        <v>7848.84</v>
      </c>
      <c r="X103" s="4">
        <f t="shared" si="71"/>
        <v>5930.99</v>
      </c>
      <c r="Y103" s="4">
        <f t="shared" si="71"/>
        <v>5600.48</v>
      </c>
      <c r="Z103" s="4">
        <f t="shared" si="71"/>
        <v>6941.2</v>
      </c>
      <c r="AA103" s="4">
        <f t="shared" si="71"/>
        <v>0</v>
      </c>
      <c r="AB103" s="4">
        <f t="shared" si="71"/>
        <v>6984.55</v>
      </c>
      <c r="AC103" s="4">
        <f t="shared" si="71"/>
        <v>0</v>
      </c>
      <c r="AD103" s="4">
        <f t="shared" si="71"/>
        <v>8700.1299999999992</v>
      </c>
      <c r="AE103" s="4">
        <f t="shared" si="71"/>
        <v>0</v>
      </c>
      <c r="AF103" s="150"/>
    </row>
    <row r="104" spans="1:32" x14ac:dyDescent="0.3">
      <c r="A104" s="60" t="s">
        <v>151</v>
      </c>
      <c r="B104" s="60"/>
      <c r="C104" s="60"/>
      <c r="D104" s="60"/>
      <c r="E104" s="60"/>
      <c r="F104" s="60"/>
      <c r="G104" s="60"/>
      <c r="H104" s="4"/>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150"/>
    </row>
    <row r="105" spans="1:32" ht="31.2" customHeight="1" x14ac:dyDescent="0.3">
      <c r="A105" s="77" t="s">
        <v>138</v>
      </c>
      <c r="B105" s="4">
        <f t="shared" ref="B105:B109" si="72">H105+J105+L105+N105+P105+R105+T105+V105+X105+Z105+AB105+AD105</f>
        <v>0</v>
      </c>
      <c r="C105" s="4">
        <f t="shared" ref="C105:C109" si="73">H105+J105+L105+N105+P105+R105+T105+V105+X105</f>
        <v>0</v>
      </c>
      <c r="D105" s="4">
        <f>C105</f>
        <v>0</v>
      </c>
      <c r="E105" s="4">
        <f>I105+K105+M105+O105+Q105+S105+U105+W105+Y105+AA105+AC105+AE105</f>
        <v>0</v>
      </c>
      <c r="F105" s="4"/>
      <c r="G105" s="4"/>
      <c r="H105" s="4"/>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150"/>
    </row>
    <row r="106" spans="1:32" ht="79.2" customHeight="1" x14ac:dyDescent="0.3">
      <c r="A106" s="77" t="s">
        <v>19</v>
      </c>
      <c r="B106" s="4">
        <f t="shared" si="72"/>
        <v>0</v>
      </c>
      <c r="C106" s="4">
        <f t="shared" si="73"/>
        <v>0</v>
      </c>
      <c r="D106" s="4">
        <f t="shared" ref="D106:D109" si="74">C106</f>
        <v>0</v>
      </c>
      <c r="E106" s="4">
        <f t="shared" ref="E106:E109" si="75">I106+K106+M106+O106+Q106+S106+U106+W106+Y106+AA106+AC106+AE106</f>
        <v>0</v>
      </c>
      <c r="F106" s="4"/>
      <c r="G106" s="4"/>
      <c r="H106" s="4"/>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150"/>
    </row>
    <row r="107" spans="1:32" ht="68.400000000000006" customHeight="1" x14ac:dyDescent="0.3">
      <c r="A107" s="77" t="s">
        <v>13</v>
      </c>
      <c r="B107" s="4">
        <f t="shared" si="72"/>
        <v>119123.90000000002</v>
      </c>
      <c r="C107" s="4">
        <f t="shared" si="73"/>
        <v>96498.020000000019</v>
      </c>
      <c r="D107" s="4">
        <f t="shared" si="74"/>
        <v>96498.020000000019</v>
      </c>
      <c r="E107" s="4">
        <f t="shared" si="75"/>
        <v>86052.26</v>
      </c>
      <c r="F107" s="4">
        <f>E107/B107%</f>
        <v>72.237611428101303</v>
      </c>
      <c r="G107" s="4">
        <f>E107/C107%</f>
        <v>89.175156132737214</v>
      </c>
      <c r="H107" s="4">
        <v>8414.24</v>
      </c>
      <c r="I107" s="4">
        <v>4837.42</v>
      </c>
      <c r="J107" s="4">
        <v>10212.16</v>
      </c>
      <c r="K107" s="4">
        <v>10996.43</v>
      </c>
      <c r="L107" s="4">
        <v>10134.34</v>
      </c>
      <c r="M107" s="4">
        <v>9168.73</v>
      </c>
      <c r="N107" s="4">
        <v>18002.68</v>
      </c>
      <c r="O107" s="4">
        <v>14902.61</v>
      </c>
      <c r="P107" s="4">
        <v>14560.83</v>
      </c>
      <c r="Q107" s="4">
        <v>10332.81</v>
      </c>
      <c r="R107" s="4">
        <v>9945.6</v>
      </c>
      <c r="S107" s="4">
        <v>8937.07</v>
      </c>
      <c r="T107" s="4">
        <f>11480.83+861</f>
        <v>12341.83</v>
      </c>
      <c r="U107" s="4">
        <v>13427.87</v>
      </c>
      <c r="V107" s="4">
        <f>6027.65+927.7</f>
        <v>6955.3499999999995</v>
      </c>
      <c r="W107" s="4">
        <v>7848.84</v>
      </c>
      <c r="X107" s="4">
        <v>5930.99</v>
      </c>
      <c r="Y107" s="4">
        <v>5600.48</v>
      </c>
      <c r="Z107" s="4">
        <v>6941.2</v>
      </c>
      <c r="AA107" s="4"/>
      <c r="AB107" s="4">
        <v>6984.55</v>
      </c>
      <c r="AC107" s="4"/>
      <c r="AD107" s="4">
        <v>8700.1299999999992</v>
      </c>
      <c r="AE107" s="4"/>
      <c r="AF107" s="150"/>
    </row>
    <row r="108" spans="1:32" s="72" customFormat="1" ht="33" customHeight="1" x14ac:dyDescent="0.25">
      <c r="A108" s="64" t="s">
        <v>177</v>
      </c>
      <c r="B108" s="66">
        <f t="shared" si="72"/>
        <v>0</v>
      </c>
      <c r="C108" s="66">
        <f t="shared" si="73"/>
        <v>0</v>
      </c>
      <c r="D108" s="66">
        <f t="shared" si="74"/>
        <v>0</v>
      </c>
      <c r="E108" s="66">
        <f t="shared" si="75"/>
        <v>0</v>
      </c>
      <c r="F108" s="66"/>
      <c r="G108" s="66"/>
      <c r="H108" s="6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150"/>
    </row>
    <row r="109" spans="1:32" ht="72.599999999999994" customHeight="1" x14ac:dyDescent="0.3">
      <c r="A109" s="77" t="s">
        <v>139</v>
      </c>
      <c r="B109" s="4">
        <f t="shared" si="72"/>
        <v>0</v>
      </c>
      <c r="C109" s="4">
        <f t="shared" si="73"/>
        <v>0</v>
      </c>
      <c r="D109" s="4">
        <f t="shared" si="74"/>
        <v>0</v>
      </c>
      <c r="E109" s="4">
        <f t="shared" si="75"/>
        <v>0</v>
      </c>
      <c r="F109" s="4"/>
      <c r="G109" s="4"/>
      <c r="H109" s="4"/>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151"/>
    </row>
    <row r="110" spans="1:32" ht="100.8" x14ac:dyDescent="0.3">
      <c r="A110" s="77" t="s">
        <v>159</v>
      </c>
      <c r="B110" s="4">
        <f t="shared" ref="B110:AE110" si="76">B112+B113+B114+B116</f>
        <v>27014.290000000005</v>
      </c>
      <c r="C110" s="4">
        <f t="shared" si="76"/>
        <v>24248.640000000003</v>
      </c>
      <c r="D110" s="4">
        <f t="shared" si="76"/>
        <v>24248.640000000003</v>
      </c>
      <c r="E110" s="4">
        <f t="shared" si="76"/>
        <v>1071.03</v>
      </c>
      <c r="F110" s="4">
        <f>E110/B110%</f>
        <v>3.9646794344770853</v>
      </c>
      <c r="G110" s="4">
        <f>E110/C110%</f>
        <v>4.4168662654895279</v>
      </c>
      <c r="H110" s="4">
        <f t="shared" si="76"/>
        <v>119</v>
      </c>
      <c r="I110" s="4">
        <f t="shared" si="76"/>
        <v>119</v>
      </c>
      <c r="J110" s="4">
        <f t="shared" si="76"/>
        <v>119</v>
      </c>
      <c r="K110" s="4">
        <f t="shared" si="76"/>
        <v>119</v>
      </c>
      <c r="L110" s="4">
        <f t="shared" si="76"/>
        <v>119</v>
      </c>
      <c r="M110" s="4">
        <f t="shared" si="76"/>
        <v>119</v>
      </c>
      <c r="N110" s="4">
        <f t="shared" si="76"/>
        <v>119</v>
      </c>
      <c r="O110" s="4">
        <f t="shared" si="76"/>
        <v>119</v>
      </c>
      <c r="P110" s="4">
        <f t="shared" si="76"/>
        <v>119.01</v>
      </c>
      <c r="Q110" s="4">
        <f t="shared" si="76"/>
        <v>119.01</v>
      </c>
      <c r="R110" s="4">
        <f t="shared" si="76"/>
        <v>10377.19</v>
      </c>
      <c r="S110" s="4">
        <f t="shared" si="76"/>
        <v>119</v>
      </c>
      <c r="T110" s="4">
        <f t="shared" si="76"/>
        <v>933.08</v>
      </c>
      <c r="U110" s="4">
        <f t="shared" si="76"/>
        <v>119.01</v>
      </c>
      <c r="V110" s="4">
        <f t="shared" si="76"/>
        <v>11410.28</v>
      </c>
      <c r="W110" s="4">
        <f t="shared" si="76"/>
        <v>119</v>
      </c>
      <c r="X110" s="4">
        <f t="shared" si="76"/>
        <v>933.08</v>
      </c>
      <c r="Y110" s="4">
        <f t="shared" si="76"/>
        <v>119.01</v>
      </c>
      <c r="Z110" s="4">
        <f t="shared" si="76"/>
        <v>2531.59</v>
      </c>
      <c r="AA110" s="4">
        <f t="shared" si="76"/>
        <v>0</v>
      </c>
      <c r="AB110" s="4">
        <f t="shared" si="76"/>
        <v>119</v>
      </c>
      <c r="AC110" s="4">
        <f t="shared" si="76"/>
        <v>0</v>
      </c>
      <c r="AD110" s="4">
        <f t="shared" si="76"/>
        <v>115.06</v>
      </c>
      <c r="AE110" s="4">
        <f t="shared" si="76"/>
        <v>0</v>
      </c>
      <c r="AF110" s="144"/>
    </row>
    <row r="111" spans="1:32" x14ac:dyDescent="0.3">
      <c r="A111" s="60" t="s">
        <v>151</v>
      </c>
      <c r="B111" s="60"/>
      <c r="C111" s="60"/>
      <c r="D111" s="60"/>
      <c r="E111" s="60"/>
      <c r="F111" s="60"/>
      <c r="G111" s="60"/>
      <c r="H111" s="4"/>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145"/>
    </row>
    <row r="112" spans="1:32" x14ac:dyDescent="0.3">
      <c r="A112" s="77" t="s">
        <v>138</v>
      </c>
      <c r="B112" s="4">
        <f t="shared" ref="B112:B116" si="77">H112+J112+L112+N112+P112+R112+T112+V112+X112+Z112+AB112+AD112</f>
        <v>0</v>
      </c>
      <c r="C112" s="4">
        <f t="shared" ref="C112:C116" si="78">H112+J112+L112+N112+P112+R112+T112+V112+X112</f>
        <v>0</v>
      </c>
      <c r="D112" s="4">
        <f t="shared" ref="D112:D116" si="79">C112</f>
        <v>0</v>
      </c>
      <c r="E112" s="4">
        <f>I112+K112+M112+O112+Q112+S112+U112+W112+Y112+AA112+AC112+AE112</f>
        <v>0</v>
      </c>
      <c r="F112" s="4"/>
      <c r="G112" s="4"/>
      <c r="H112" s="4"/>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145"/>
    </row>
    <row r="113" spans="1:32" x14ac:dyDescent="0.3">
      <c r="A113" s="77" t="s">
        <v>19</v>
      </c>
      <c r="B113" s="4">
        <f t="shared" si="77"/>
        <v>0</v>
      </c>
      <c r="C113" s="4">
        <f t="shared" si="78"/>
        <v>0</v>
      </c>
      <c r="D113" s="4">
        <f t="shared" si="79"/>
        <v>0</v>
      </c>
      <c r="E113" s="4">
        <f t="shared" ref="E113:E116" si="80">I113+K113+M113+O113+Q113+S113+U113+W113+Y113+AA113+AC113+AE113</f>
        <v>0</v>
      </c>
      <c r="F113" s="4"/>
      <c r="G113" s="4"/>
      <c r="H113" s="4"/>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145"/>
    </row>
    <row r="114" spans="1:32" x14ac:dyDescent="0.3">
      <c r="A114" s="77" t="s">
        <v>13</v>
      </c>
      <c r="B114" s="4">
        <f t="shared" si="77"/>
        <v>27014.290000000005</v>
      </c>
      <c r="C114" s="4">
        <f t="shared" si="78"/>
        <v>24248.640000000003</v>
      </c>
      <c r="D114" s="4">
        <f t="shared" si="79"/>
        <v>24248.640000000003</v>
      </c>
      <c r="E114" s="4">
        <f t="shared" si="80"/>
        <v>1071.03</v>
      </c>
      <c r="F114" s="4">
        <f>E114/B114%</f>
        <v>3.9646794344770853</v>
      </c>
      <c r="G114" s="4">
        <f>E114/C114%</f>
        <v>4.4168662654895279</v>
      </c>
      <c r="H114" s="4">
        <v>119</v>
      </c>
      <c r="I114" s="4">
        <v>119</v>
      </c>
      <c r="J114" s="4">
        <v>119</v>
      </c>
      <c r="K114" s="4">
        <v>119</v>
      </c>
      <c r="L114" s="4">
        <v>119</v>
      </c>
      <c r="M114" s="4">
        <v>119</v>
      </c>
      <c r="N114" s="4">
        <v>119</v>
      </c>
      <c r="O114" s="4">
        <v>119</v>
      </c>
      <c r="P114" s="4">
        <v>119.01</v>
      </c>
      <c r="Q114" s="4">
        <v>119.01</v>
      </c>
      <c r="R114" s="4">
        <v>10377.19</v>
      </c>
      <c r="S114" s="4">
        <v>119</v>
      </c>
      <c r="T114" s="4">
        <v>933.08</v>
      </c>
      <c r="U114" s="4">
        <v>119.01</v>
      </c>
      <c r="V114" s="4">
        <f>933.08+10477.2</f>
        <v>11410.28</v>
      </c>
      <c r="W114" s="4">
        <v>119</v>
      </c>
      <c r="X114" s="4">
        <v>933.08</v>
      </c>
      <c r="Y114" s="4">
        <v>119.01</v>
      </c>
      <c r="Z114" s="4">
        <v>2531.59</v>
      </c>
      <c r="AA114" s="4"/>
      <c r="AB114" s="4">
        <v>119</v>
      </c>
      <c r="AC114" s="4"/>
      <c r="AD114" s="4">
        <v>115.06</v>
      </c>
      <c r="AE114" s="4"/>
      <c r="AF114" s="145"/>
    </row>
    <row r="115" spans="1:32" s="72" customFormat="1" ht="13.8" x14ac:dyDescent="0.25">
      <c r="A115" s="64" t="s">
        <v>177</v>
      </c>
      <c r="B115" s="66">
        <f t="shared" si="77"/>
        <v>0</v>
      </c>
      <c r="C115" s="66">
        <f t="shared" si="78"/>
        <v>0</v>
      </c>
      <c r="D115" s="66">
        <f t="shared" si="79"/>
        <v>0</v>
      </c>
      <c r="E115" s="66">
        <f t="shared" si="80"/>
        <v>0</v>
      </c>
      <c r="F115" s="66"/>
      <c r="G115" s="66"/>
      <c r="H115" s="65"/>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145"/>
    </row>
    <row r="116" spans="1:32" x14ac:dyDescent="0.3">
      <c r="A116" s="77" t="s">
        <v>139</v>
      </c>
      <c r="B116" s="4">
        <f t="shared" si="77"/>
        <v>0</v>
      </c>
      <c r="C116" s="4">
        <f t="shared" si="78"/>
        <v>0</v>
      </c>
      <c r="D116" s="4">
        <f t="shared" si="79"/>
        <v>0</v>
      </c>
      <c r="E116" s="4">
        <f t="shared" si="80"/>
        <v>0</v>
      </c>
      <c r="F116" s="4"/>
      <c r="G116" s="4"/>
      <c r="H116" s="4"/>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146"/>
    </row>
    <row r="117" spans="1:32" s="48" customFormat="1" ht="120" customHeight="1" x14ac:dyDescent="0.3">
      <c r="A117" s="77" t="s">
        <v>160</v>
      </c>
      <c r="B117" s="4">
        <f t="shared" ref="B117:AE117" si="81">B119+B120+B121+B123</f>
        <v>5662.4</v>
      </c>
      <c r="C117" s="4">
        <f t="shared" si="81"/>
        <v>4221.3499999999995</v>
      </c>
      <c r="D117" s="4">
        <f t="shared" si="81"/>
        <v>3756.3500000000004</v>
      </c>
      <c r="E117" s="4">
        <f t="shared" si="81"/>
        <v>3756.3500000000004</v>
      </c>
      <c r="F117" s="4"/>
      <c r="G117" s="4"/>
      <c r="H117" s="4">
        <f t="shared" si="81"/>
        <v>387.6</v>
      </c>
      <c r="I117" s="4">
        <f t="shared" si="81"/>
        <v>368.3</v>
      </c>
      <c r="J117" s="4">
        <f t="shared" si="81"/>
        <v>476.87</v>
      </c>
      <c r="K117" s="4">
        <f t="shared" si="81"/>
        <v>232.95</v>
      </c>
      <c r="L117" s="4">
        <f t="shared" si="81"/>
        <v>478.9</v>
      </c>
      <c r="M117" s="4">
        <f t="shared" si="81"/>
        <v>139.43</v>
      </c>
      <c r="N117" s="4">
        <f t="shared" si="81"/>
        <v>479.24</v>
      </c>
      <c r="O117" s="4">
        <f t="shared" si="81"/>
        <v>155.22999999999999</v>
      </c>
      <c r="P117" s="4">
        <f t="shared" si="81"/>
        <v>479.92</v>
      </c>
      <c r="Q117" s="4">
        <f t="shared" si="81"/>
        <v>551.51</v>
      </c>
      <c r="R117" s="4">
        <f t="shared" si="81"/>
        <v>479.24</v>
      </c>
      <c r="S117" s="4">
        <f t="shared" si="81"/>
        <v>567.07000000000005</v>
      </c>
      <c r="T117" s="4">
        <f t="shared" si="81"/>
        <v>479.92</v>
      </c>
      <c r="U117" s="4">
        <f t="shared" si="81"/>
        <v>572.51</v>
      </c>
      <c r="V117" s="4">
        <f t="shared" si="81"/>
        <v>480.42</v>
      </c>
      <c r="W117" s="4">
        <f t="shared" si="81"/>
        <v>595.9</v>
      </c>
      <c r="X117" s="4">
        <f t="shared" si="81"/>
        <v>479.24</v>
      </c>
      <c r="Y117" s="4">
        <f t="shared" si="81"/>
        <v>573.45000000000005</v>
      </c>
      <c r="Z117" s="4">
        <f t="shared" si="81"/>
        <v>479.92</v>
      </c>
      <c r="AA117" s="4">
        <f t="shared" si="81"/>
        <v>0</v>
      </c>
      <c r="AB117" s="4">
        <f t="shared" si="81"/>
        <v>479.24</v>
      </c>
      <c r="AC117" s="4">
        <f t="shared" si="81"/>
        <v>0</v>
      </c>
      <c r="AD117" s="4">
        <f t="shared" si="81"/>
        <v>481.89</v>
      </c>
      <c r="AE117" s="4">
        <f t="shared" si="81"/>
        <v>0</v>
      </c>
      <c r="AF117" s="133" t="s">
        <v>204</v>
      </c>
    </row>
    <row r="118" spans="1:32" s="48" customFormat="1" ht="22.95" customHeight="1" x14ac:dyDescent="0.3">
      <c r="A118" s="60" t="s">
        <v>151</v>
      </c>
      <c r="B118" s="60"/>
      <c r="C118" s="60"/>
      <c r="D118" s="60"/>
      <c r="E118" s="60"/>
      <c r="F118" s="60"/>
      <c r="G118" s="60"/>
      <c r="H118" s="4"/>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137"/>
    </row>
    <row r="119" spans="1:32" s="48" customFormat="1" x14ac:dyDescent="0.3">
      <c r="A119" s="77" t="s">
        <v>138</v>
      </c>
      <c r="B119" s="4">
        <f t="shared" ref="B119:B123" si="82">H119+J119+L119+N119+P119+R119+T119+V119+X119+Z119+AB119+AD119</f>
        <v>0</v>
      </c>
      <c r="C119" s="4">
        <f t="shared" ref="C119:C123" si="83">H119+J119+L119+N119+P119+R119+T119+V119+X119</f>
        <v>0</v>
      </c>
      <c r="D119" s="4">
        <f>E119</f>
        <v>0</v>
      </c>
      <c r="E119" s="4">
        <f>I119+K119+M119+O119+Q119+S119+U119+W119+Y119+AA119+AC119+AE119</f>
        <v>0</v>
      </c>
      <c r="F119" s="4"/>
      <c r="G119" s="4"/>
      <c r="H119" s="4"/>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137"/>
    </row>
    <row r="120" spans="1:32" s="48" customFormat="1" ht="25.2" customHeight="1" x14ac:dyDescent="0.3">
      <c r="A120" s="77" t="s">
        <v>19</v>
      </c>
      <c r="B120" s="4">
        <f t="shared" si="82"/>
        <v>0</v>
      </c>
      <c r="C120" s="4">
        <f t="shared" si="83"/>
        <v>0</v>
      </c>
      <c r="D120" s="4">
        <f t="shared" ref="D120:D123" si="84">E120</f>
        <v>0</v>
      </c>
      <c r="E120" s="4">
        <f t="shared" ref="E120:E123" si="85">I120+K120+M120+O120+Q120+S120+U120+W120+Y120+AA120+AC120+AE120</f>
        <v>0</v>
      </c>
      <c r="F120" s="4"/>
      <c r="G120" s="4"/>
      <c r="H120" s="4"/>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137"/>
    </row>
    <row r="121" spans="1:32" s="48" customFormat="1" ht="52.95" customHeight="1" x14ac:dyDescent="0.3">
      <c r="A121" s="77" t="s">
        <v>13</v>
      </c>
      <c r="B121" s="4">
        <f t="shared" si="82"/>
        <v>5662.4</v>
      </c>
      <c r="C121" s="4">
        <f t="shared" si="83"/>
        <v>4221.3499999999995</v>
      </c>
      <c r="D121" s="4">
        <f t="shared" si="84"/>
        <v>3756.3500000000004</v>
      </c>
      <c r="E121" s="4">
        <f t="shared" si="85"/>
        <v>3756.3500000000004</v>
      </c>
      <c r="F121" s="4">
        <f>E121/B121%</f>
        <v>66.338478383724222</v>
      </c>
      <c r="G121" s="4">
        <f>E121/C121%</f>
        <v>88.984566548615987</v>
      </c>
      <c r="H121" s="4">
        <v>387.6</v>
      </c>
      <c r="I121" s="4">
        <v>368.3</v>
      </c>
      <c r="J121" s="4">
        <v>476.87</v>
      </c>
      <c r="K121" s="4">
        <v>232.95</v>
      </c>
      <c r="L121" s="4">
        <v>478.9</v>
      </c>
      <c r="M121" s="4">
        <v>139.43</v>
      </c>
      <c r="N121" s="4">
        <v>479.24</v>
      </c>
      <c r="O121" s="4">
        <v>155.22999999999999</v>
      </c>
      <c r="P121" s="4">
        <v>479.92</v>
      </c>
      <c r="Q121" s="4">
        <v>551.51</v>
      </c>
      <c r="R121" s="4">
        <v>479.24</v>
      </c>
      <c r="S121" s="4">
        <v>567.07000000000005</v>
      </c>
      <c r="T121" s="4">
        <v>479.92</v>
      </c>
      <c r="U121" s="4">
        <v>572.51</v>
      </c>
      <c r="V121" s="4">
        <v>480.42</v>
      </c>
      <c r="W121" s="4">
        <v>595.9</v>
      </c>
      <c r="X121" s="4">
        <v>479.24</v>
      </c>
      <c r="Y121" s="4">
        <v>573.45000000000005</v>
      </c>
      <c r="Z121" s="4">
        <v>479.92</v>
      </c>
      <c r="AA121" s="4"/>
      <c r="AB121" s="4">
        <v>479.24</v>
      </c>
      <c r="AC121" s="4"/>
      <c r="AD121" s="4">
        <v>481.89</v>
      </c>
      <c r="AE121" s="4"/>
      <c r="AF121" s="137"/>
    </row>
    <row r="122" spans="1:32" s="72" customFormat="1" ht="22.2" customHeight="1" x14ac:dyDescent="0.25">
      <c r="A122" s="64" t="s">
        <v>177</v>
      </c>
      <c r="B122" s="66">
        <f t="shared" si="82"/>
        <v>0</v>
      </c>
      <c r="C122" s="66">
        <f t="shared" si="83"/>
        <v>0</v>
      </c>
      <c r="D122" s="66">
        <f t="shared" si="84"/>
        <v>0</v>
      </c>
      <c r="E122" s="66">
        <f t="shared" si="85"/>
        <v>0</v>
      </c>
      <c r="F122" s="66"/>
      <c r="G122" s="66"/>
      <c r="H122" s="65"/>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137"/>
    </row>
    <row r="123" spans="1:32" s="48" customFormat="1" ht="38.4" customHeight="1" x14ac:dyDescent="0.3">
      <c r="A123" s="77" t="s">
        <v>139</v>
      </c>
      <c r="B123" s="4">
        <f t="shared" si="82"/>
        <v>0</v>
      </c>
      <c r="C123" s="4">
        <f t="shared" si="83"/>
        <v>0</v>
      </c>
      <c r="D123" s="4">
        <f t="shared" si="84"/>
        <v>0</v>
      </c>
      <c r="E123" s="4">
        <f t="shared" si="85"/>
        <v>0</v>
      </c>
      <c r="F123" s="4"/>
      <c r="G123" s="4"/>
      <c r="H123" s="4"/>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138"/>
    </row>
    <row r="124" spans="1:32" ht="33.6" customHeight="1" x14ac:dyDescent="0.3">
      <c r="A124" s="77" t="s">
        <v>161</v>
      </c>
      <c r="B124" s="4">
        <f t="shared" ref="B124:AE124" si="86">B126+B127+B128+B130</f>
        <v>2478.1999999999998</v>
      </c>
      <c r="C124" s="4">
        <f t="shared" si="86"/>
        <v>0</v>
      </c>
      <c r="D124" s="4">
        <f t="shared" si="86"/>
        <v>0</v>
      </c>
      <c r="E124" s="4">
        <f t="shared" si="86"/>
        <v>0</v>
      </c>
      <c r="F124" s="4">
        <f>E124/B124%</f>
        <v>0</v>
      </c>
      <c r="G124" s="4" t="e">
        <f>E124/C124%</f>
        <v>#DIV/0!</v>
      </c>
      <c r="H124" s="4">
        <f t="shared" si="86"/>
        <v>0</v>
      </c>
      <c r="I124" s="4">
        <f t="shared" si="86"/>
        <v>0</v>
      </c>
      <c r="J124" s="4">
        <f t="shared" si="86"/>
        <v>0</v>
      </c>
      <c r="K124" s="4">
        <f t="shared" si="86"/>
        <v>0</v>
      </c>
      <c r="L124" s="4">
        <f t="shared" si="86"/>
        <v>0</v>
      </c>
      <c r="M124" s="4">
        <f t="shared" si="86"/>
        <v>0</v>
      </c>
      <c r="N124" s="4">
        <f t="shared" si="86"/>
        <v>0</v>
      </c>
      <c r="O124" s="4">
        <f t="shared" si="86"/>
        <v>0</v>
      </c>
      <c r="P124" s="4">
        <f t="shared" si="86"/>
        <v>0</v>
      </c>
      <c r="Q124" s="4">
        <f t="shared" si="86"/>
        <v>0</v>
      </c>
      <c r="R124" s="4">
        <f t="shared" si="86"/>
        <v>0</v>
      </c>
      <c r="S124" s="4">
        <f t="shared" si="86"/>
        <v>0</v>
      </c>
      <c r="T124" s="4">
        <f t="shared" si="86"/>
        <v>0</v>
      </c>
      <c r="U124" s="4">
        <f t="shared" si="86"/>
        <v>0</v>
      </c>
      <c r="V124" s="4">
        <f t="shared" si="86"/>
        <v>0</v>
      </c>
      <c r="W124" s="4">
        <f t="shared" si="86"/>
        <v>0</v>
      </c>
      <c r="X124" s="4">
        <f t="shared" si="86"/>
        <v>0</v>
      </c>
      <c r="Y124" s="4">
        <f t="shared" si="86"/>
        <v>0</v>
      </c>
      <c r="Z124" s="4">
        <f t="shared" si="86"/>
        <v>0</v>
      </c>
      <c r="AA124" s="4">
        <f t="shared" si="86"/>
        <v>0</v>
      </c>
      <c r="AB124" s="4">
        <f t="shared" si="86"/>
        <v>2478.1999999999998</v>
      </c>
      <c r="AC124" s="4">
        <f t="shared" si="86"/>
        <v>0</v>
      </c>
      <c r="AD124" s="4">
        <f t="shared" si="86"/>
        <v>0</v>
      </c>
      <c r="AE124" s="4">
        <f t="shared" si="86"/>
        <v>0</v>
      </c>
      <c r="AF124" s="133" t="s">
        <v>217</v>
      </c>
    </row>
    <row r="125" spans="1:32" x14ac:dyDescent="0.3">
      <c r="A125" s="60" t="s">
        <v>151</v>
      </c>
      <c r="B125" s="60"/>
      <c r="C125" s="60"/>
      <c r="D125" s="60"/>
      <c r="E125" s="60"/>
      <c r="F125" s="60"/>
      <c r="G125" s="60"/>
      <c r="H125" s="4"/>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137"/>
    </row>
    <row r="126" spans="1:32" x14ac:dyDescent="0.3">
      <c r="A126" s="77" t="s">
        <v>138</v>
      </c>
      <c r="B126" s="4">
        <f t="shared" ref="B126:B130" si="87">H126+J126+L126+N126+P126+R126+T126+V126+X126+Z126+AB126+AD126</f>
        <v>0</v>
      </c>
      <c r="C126" s="4">
        <f t="shared" ref="C126:C130" si="88">H126+J126+L126+N126+P126+R126+T126+V126+X126</f>
        <v>0</v>
      </c>
      <c r="D126" s="4">
        <f>E126</f>
        <v>0</v>
      </c>
      <c r="E126" s="4">
        <f>I126+K126+M126+O126+Q126+S126+U126+W126+Y126+AA126+AC126+AE126</f>
        <v>0</v>
      </c>
      <c r="F126" s="4"/>
      <c r="G126" s="4"/>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137"/>
    </row>
    <row r="127" spans="1:32" x14ac:dyDescent="0.3">
      <c r="A127" s="77" t="s">
        <v>19</v>
      </c>
      <c r="B127" s="4">
        <f t="shared" si="87"/>
        <v>0</v>
      </c>
      <c r="C127" s="4">
        <f t="shared" si="88"/>
        <v>0</v>
      </c>
      <c r="D127" s="4">
        <f t="shared" ref="D127:D130" si="89">E127</f>
        <v>0</v>
      </c>
      <c r="E127" s="4">
        <f t="shared" ref="E127:E130" si="90">I127+K127+M127+O127+Q127+S127+U127+W127+Y127+AA127+AC127+AE127</f>
        <v>0</v>
      </c>
      <c r="F127" s="4"/>
      <c r="G127" s="4"/>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137"/>
    </row>
    <row r="128" spans="1:32" x14ac:dyDescent="0.3">
      <c r="A128" s="77" t="s">
        <v>13</v>
      </c>
      <c r="B128" s="4">
        <f t="shared" si="87"/>
        <v>2478.1999999999998</v>
      </c>
      <c r="C128" s="4">
        <f t="shared" si="88"/>
        <v>0</v>
      </c>
      <c r="D128" s="4">
        <f t="shared" si="89"/>
        <v>0</v>
      </c>
      <c r="E128" s="4">
        <f t="shared" si="90"/>
        <v>0</v>
      </c>
      <c r="F128" s="4">
        <f>E128/B128%</f>
        <v>0</v>
      </c>
      <c r="G128" s="4" t="e">
        <f>E128/C128%</f>
        <v>#DIV/0!</v>
      </c>
      <c r="H128" s="4"/>
      <c r="I128" s="4"/>
      <c r="J128" s="4"/>
      <c r="K128" s="4"/>
      <c r="L128" s="4"/>
      <c r="M128" s="4"/>
      <c r="N128" s="4"/>
      <c r="O128" s="4"/>
      <c r="P128" s="4"/>
      <c r="Q128" s="4"/>
      <c r="R128" s="4"/>
      <c r="S128" s="4"/>
      <c r="T128" s="4"/>
      <c r="U128" s="4"/>
      <c r="V128" s="4"/>
      <c r="W128" s="4"/>
      <c r="X128" s="4"/>
      <c r="Y128" s="4"/>
      <c r="Z128" s="4"/>
      <c r="AA128" s="4"/>
      <c r="AB128" s="4">
        <v>2478.1999999999998</v>
      </c>
      <c r="AC128" s="4"/>
      <c r="AD128" s="4"/>
      <c r="AE128" s="4"/>
      <c r="AF128" s="137"/>
    </row>
    <row r="129" spans="1:32" s="72" customFormat="1" ht="13.8" x14ac:dyDescent="0.25">
      <c r="A129" s="64" t="s">
        <v>177</v>
      </c>
      <c r="B129" s="66">
        <f t="shared" si="87"/>
        <v>0</v>
      </c>
      <c r="C129" s="66">
        <f t="shared" si="88"/>
        <v>0</v>
      </c>
      <c r="D129" s="66">
        <f t="shared" si="89"/>
        <v>0</v>
      </c>
      <c r="E129" s="66">
        <f t="shared" si="90"/>
        <v>0</v>
      </c>
      <c r="F129" s="66"/>
      <c r="G129" s="66"/>
      <c r="H129" s="65"/>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137"/>
    </row>
    <row r="130" spans="1:32" x14ac:dyDescent="0.3">
      <c r="A130" s="77" t="s">
        <v>139</v>
      </c>
      <c r="B130" s="4">
        <f t="shared" si="87"/>
        <v>0</v>
      </c>
      <c r="C130" s="4">
        <f t="shared" si="88"/>
        <v>0</v>
      </c>
      <c r="D130" s="4">
        <f t="shared" si="89"/>
        <v>0</v>
      </c>
      <c r="E130" s="4">
        <f t="shared" si="90"/>
        <v>0</v>
      </c>
      <c r="F130" s="4"/>
      <c r="G130" s="4"/>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138"/>
    </row>
    <row r="131" spans="1:32" ht="52.95" customHeight="1" x14ac:dyDescent="0.3">
      <c r="A131" s="77" t="s">
        <v>191</v>
      </c>
      <c r="B131" s="4">
        <f t="shared" ref="B131:E131" si="91">B133+B134+B135+B137</f>
        <v>0</v>
      </c>
      <c r="C131" s="4">
        <f t="shared" si="91"/>
        <v>0</v>
      </c>
      <c r="D131" s="4">
        <f t="shared" si="91"/>
        <v>0</v>
      </c>
      <c r="E131" s="4">
        <f t="shared" si="91"/>
        <v>0</v>
      </c>
      <c r="F131" s="4" t="e">
        <f>E131/B131%</f>
        <v>#DIV/0!</v>
      </c>
      <c r="G131" s="4" t="e">
        <f>E131/C131%</f>
        <v>#DIV/0!</v>
      </c>
      <c r="H131" s="4">
        <f t="shared" ref="H131:AE131" si="92">H133+H134+H135+H137</f>
        <v>0</v>
      </c>
      <c r="I131" s="4">
        <f t="shared" si="92"/>
        <v>0</v>
      </c>
      <c r="J131" s="4">
        <f t="shared" si="92"/>
        <v>0</v>
      </c>
      <c r="K131" s="4">
        <f t="shared" si="92"/>
        <v>0</v>
      </c>
      <c r="L131" s="4">
        <f t="shared" si="92"/>
        <v>0</v>
      </c>
      <c r="M131" s="4">
        <f t="shared" si="92"/>
        <v>0</v>
      </c>
      <c r="N131" s="4">
        <f t="shared" si="92"/>
        <v>0</v>
      </c>
      <c r="O131" s="4">
        <f t="shared" si="92"/>
        <v>0</v>
      </c>
      <c r="P131" s="4">
        <f t="shared" si="92"/>
        <v>0</v>
      </c>
      <c r="Q131" s="4">
        <f t="shared" si="92"/>
        <v>0</v>
      </c>
      <c r="R131" s="4">
        <f t="shared" si="92"/>
        <v>0</v>
      </c>
      <c r="S131" s="4">
        <f t="shared" si="92"/>
        <v>0</v>
      </c>
      <c r="T131" s="4">
        <f t="shared" si="92"/>
        <v>0</v>
      </c>
      <c r="U131" s="4">
        <f t="shared" si="92"/>
        <v>0</v>
      </c>
      <c r="V131" s="4">
        <f t="shared" si="92"/>
        <v>0</v>
      </c>
      <c r="W131" s="4">
        <f t="shared" si="92"/>
        <v>0</v>
      </c>
      <c r="X131" s="4">
        <f t="shared" si="92"/>
        <v>0</v>
      </c>
      <c r="Y131" s="4">
        <f t="shared" si="92"/>
        <v>0</v>
      </c>
      <c r="Z131" s="4">
        <f t="shared" si="92"/>
        <v>0</v>
      </c>
      <c r="AA131" s="4">
        <f t="shared" si="92"/>
        <v>0</v>
      </c>
      <c r="AB131" s="4">
        <f t="shared" si="92"/>
        <v>0</v>
      </c>
      <c r="AC131" s="4">
        <f t="shared" si="92"/>
        <v>0</v>
      </c>
      <c r="AD131" s="4">
        <f t="shared" si="92"/>
        <v>0</v>
      </c>
      <c r="AE131" s="4">
        <f t="shared" si="92"/>
        <v>0</v>
      </c>
      <c r="AF131" s="105" t="s">
        <v>203</v>
      </c>
    </row>
    <row r="132" spans="1:32" x14ac:dyDescent="0.3">
      <c r="A132" s="60" t="s">
        <v>151</v>
      </c>
      <c r="B132" s="60"/>
      <c r="C132" s="60"/>
      <c r="D132" s="60"/>
      <c r="E132" s="60"/>
      <c r="F132" s="60"/>
      <c r="G132" s="60"/>
      <c r="H132" s="4"/>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106"/>
    </row>
    <row r="133" spans="1:32" x14ac:dyDescent="0.3">
      <c r="A133" s="77" t="s">
        <v>138</v>
      </c>
      <c r="B133" s="4">
        <f t="shared" ref="B133:B137" si="93">H133+J133+L133+N133+P133+R133+T133+V133+X133+Z133+AB133+AD133</f>
        <v>0</v>
      </c>
      <c r="C133" s="4">
        <f t="shared" ref="C133:C137" si="94">H133+J133+L133+N133+P133+R133+T133+V133+X133</f>
        <v>0</v>
      </c>
      <c r="D133" s="4">
        <f>E133</f>
        <v>0</v>
      </c>
      <c r="E133" s="4">
        <f>I133+K133+M133+O133+Q133+S133+U133+W133+Y133+AA133+AC133+AE133</f>
        <v>0</v>
      </c>
      <c r="F133" s="4"/>
      <c r="G133" s="4"/>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106"/>
    </row>
    <row r="134" spans="1:32" x14ac:dyDescent="0.3">
      <c r="A134" s="77" t="s">
        <v>19</v>
      </c>
      <c r="B134" s="4">
        <f t="shared" si="93"/>
        <v>0</v>
      </c>
      <c r="C134" s="4">
        <f t="shared" si="94"/>
        <v>0</v>
      </c>
      <c r="D134" s="4">
        <f t="shared" ref="D134:D137" si="95">E134</f>
        <v>0</v>
      </c>
      <c r="E134" s="4">
        <f t="shared" ref="E134:E137" si="96">I134+K134+M134+O134+Q134+S134+U134+W134+Y134+AA134+AC134+AE134</f>
        <v>0</v>
      </c>
      <c r="F134" s="4"/>
      <c r="G134" s="4"/>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106"/>
    </row>
    <row r="135" spans="1:32" x14ac:dyDescent="0.3">
      <c r="A135" s="77" t="s">
        <v>13</v>
      </c>
      <c r="B135" s="4">
        <f t="shared" si="93"/>
        <v>0</v>
      </c>
      <c r="C135" s="4">
        <f t="shared" si="94"/>
        <v>0</v>
      </c>
      <c r="D135" s="4">
        <f t="shared" si="95"/>
        <v>0</v>
      </c>
      <c r="E135" s="4">
        <f t="shared" si="96"/>
        <v>0</v>
      </c>
      <c r="F135" s="4" t="e">
        <f>E135/B135%</f>
        <v>#DIV/0!</v>
      </c>
      <c r="G135" s="4" t="e">
        <f>E135/C135%</f>
        <v>#DIV/0!</v>
      </c>
      <c r="H135" s="25"/>
      <c r="I135" s="25"/>
      <c r="J135" s="25"/>
      <c r="K135" s="25"/>
      <c r="L135" s="25"/>
      <c r="M135" s="25"/>
      <c r="N135" s="25"/>
      <c r="O135" s="25"/>
      <c r="P135" s="25"/>
      <c r="Q135" s="25"/>
      <c r="R135" s="25"/>
      <c r="S135" s="25"/>
      <c r="T135" s="25"/>
      <c r="U135" s="25"/>
      <c r="V135" s="25"/>
      <c r="W135" s="25"/>
      <c r="X135" s="25"/>
      <c r="Y135" s="25"/>
      <c r="Z135" s="4"/>
      <c r="AA135" s="25"/>
      <c r="AB135" s="25"/>
      <c r="AC135" s="25"/>
      <c r="AD135" s="25"/>
      <c r="AE135" s="25"/>
      <c r="AF135" s="106"/>
    </row>
    <row r="136" spans="1:32" s="72" customFormat="1" ht="13.8" x14ac:dyDescent="0.25">
      <c r="A136" s="64" t="s">
        <v>177</v>
      </c>
      <c r="B136" s="66">
        <f t="shared" si="93"/>
        <v>0</v>
      </c>
      <c r="C136" s="66">
        <f t="shared" si="94"/>
        <v>0</v>
      </c>
      <c r="D136" s="66">
        <f t="shared" si="95"/>
        <v>0</v>
      </c>
      <c r="E136" s="66">
        <f t="shared" si="96"/>
        <v>0</v>
      </c>
      <c r="F136" s="66"/>
      <c r="G136" s="66"/>
      <c r="H136" s="65"/>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106"/>
    </row>
    <row r="137" spans="1:32" x14ac:dyDescent="0.3">
      <c r="A137" s="77" t="s">
        <v>139</v>
      </c>
      <c r="B137" s="4">
        <f t="shared" si="93"/>
        <v>0</v>
      </c>
      <c r="C137" s="4">
        <f t="shared" si="94"/>
        <v>0</v>
      </c>
      <c r="D137" s="4">
        <f t="shared" si="95"/>
        <v>0</v>
      </c>
      <c r="E137" s="4">
        <f t="shared" si="96"/>
        <v>0</v>
      </c>
      <c r="F137" s="4"/>
      <c r="G137" s="4"/>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107"/>
    </row>
    <row r="138" spans="1:32" ht="33.6" customHeight="1" x14ac:dyDescent="0.3">
      <c r="A138" s="77" t="s">
        <v>192</v>
      </c>
      <c r="B138" s="4">
        <f t="shared" ref="B138:E138" si="97">B140+B141+B142+B144</f>
        <v>1151.2</v>
      </c>
      <c r="C138" s="4">
        <f t="shared" si="97"/>
        <v>769.5</v>
      </c>
      <c r="D138" s="4">
        <f t="shared" si="97"/>
        <v>769.5</v>
      </c>
      <c r="E138" s="4">
        <f t="shared" si="97"/>
        <v>769.5</v>
      </c>
      <c r="F138" s="4">
        <f>E138/B138%</f>
        <v>66.843293954134808</v>
      </c>
      <c r="G138" s="4">
        <f>E138/C138%</f>
        <v>100</v>
      </c>
      <c r="H138" s="4">
        <f t="shared" ref="H138:AE138" si="98">H140+H141+H142+H144</f>
        <v>0</v>
      </c>
      <c r="I138" s="4">
        <f t="shared" si="98"/>
        <v>0</v>
      </c>
      <c r="J138" s="4">
        <f t="shared" si="98"/>
        <v>0</v>
      </c>
      <c r="K138" s="4">
        <f t="shared" si="98"/>
        <v>0</v>
      </c>
      <c r="L138" s="4">
        <f t="shared" si="98"/>
        <v>0</v>
      </c>
      <c r="M138" s="4">
        <f t="shared" si="98"/>
        <v>0</v>
      </c>
      <c r="N138" s="4">
        <f t="shared" si="98"/>
        <v>0</v>
      </c>
      <c r="O138" s="4">
        <f t="shared" si="98"/>
        <v>0</v>
      </c>
      <c r="P138" s="4">
        <f t="shared" si="98"/>
        <v>0</v>
      </c>
      <c r="Q138" s="4">
        <f t="shared" si="98"/>
        <v>0</v>
      </c>
      <c r="R138" s="4">
        <f t="shared" si="98"/>
        <v>0</v>
      </c>
      <c r="S138" s="4">
        <f t="shared" si="98"/>
        <v>0</v>
      </c>
      <c r="T138" s="4">
        <f t="shared" si="98"/>
        <v>0</v>
      </c>
      <c r="U138" s="4">
        <f t="shared" si="98"/>
        <v>0</v>
      </c>
      <c r="V138" s="4">
        <f t="shared" si="98"/>
        <v>0</v>
      </c>
      <c r="W138" s="4">
        <f t="shared" si="98"/>
        <v>0</v>
      </c>
      <c r="X138" s="4">
        <f t="shared" si="98"/>
        <v>769.5</v>
      </c>
      <c r="Y138" s="4">
        <f t="shared" si="98"/>
        <v>769.5</v>
      </c>
      <c r="Z138" s="4">
        <f t="shared" si="98"/>
        <v>381.7</v>
      </c>
      <c r="AA138" s="4">
        <f t="shared" si="98"/>
        <v>0</v>
      </c>
      <c r="AB138" s="4">
        <f t="shared" si="98"/>
        <v>0</v>
      </c>
      <c r="AC138" s="4">
        <f t="shared" si="98"/>
        <v>0</v>
      </c>
      <c r="AD138" s="4">
        <f t="shared" si="98"/>
        <v>0</v>
      </c>
      <c r="AE138" s="4">
        <f t="shared" si="98"/>
        <v>0</v>
      </c>
      <c r="AF138" s="133" t="s">
        <v>218</v>
      </c>
    </row>
    <row r="139" spans="1:32" x14ac:dyDescent="0.3">
      <c r="A139" s="60" t="s">
        <v>151</v>
      </c>
      <c r="B139" s="60"/>
      <c r="C139" s="60"/>
      <c r="D139" s="60"/>
      <c r="E139" s="60"/>
      <c r="F139" s="60"/>
      <c r="G139" s="60"/>
      <c r="H139" s="4"/>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137"/>
    </row>
    <row r="140" spans="1:32" x14ac:dyDescent="0.3">
      <c r="A140" s="77" t="s">
        <v>138</v>
      </c>
      <c r="B140" s="4">
        <f t="shared" ref="B140:B144" si="99">H140+J140+L140+N140+P140+R140+T140+V140+X140+Z140+AB140+AD140</f>
        <v>0</v>
      </c>
      <c r="C140" s="4">
        <f t="shared" ref="C140:C144" si="100">H140+J140+L140+N140+P140+R140+T140+V140+X140</f>
        <v>0</v>
      </c>
      <c r="D140" s="4">
        <f>E140</f>
        <v>0</v>
      </c>
      <c r="E140" s="4">
        <f>I140+K140+M140+O140+Q140+S140+U140+W140+Y140+AA140+AC140+AE140</f>
        <v>0</v>
      </c>
      <c r="F140" s="4"/>
      <c r="G140" s="4"/>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137"/>
    </row>
    <row r="141" spans="1:32" x14ac:dyDescent="0.3">
      <c r="A141" s="77" t="s">
        <v>19</v>
      </c>
      <c r="B141" s="4">
        <f t="shared" si="99"/>
        <v>0</v>
      </c>
      <c r="C141" s="4">
        <f t="shared" si="100"/>
        <v>0</v>
      </c>
      <c r="D141" s="4">
        <f t="shared" ref="D141:D144" si="101">E141</f>
        <v>0</v>
      </c>
      <c r="E141" s="4">
        <f t="shared" ref="E141:E144" si="102">I141+K141+M141+O141+Q141+S141+U141+W141+Y141+AA141+AC141+AE141</f>
        <v>0</v>
      </c>
      <c r="F141" s="4"/>
      <c r="G141" s="4"/>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137"/>
    </row>
    <row r="142" spans="1:32" x14ac:dyDescent="0.3">
      <c r="A142" s="77" t="s">
        <v>13</v>
      </c>
      <c r="B142" s="4">
        <f t="shared" si="99"/>
        <v>1151.2</v>
      </c>
      <c r="C142" s="4">
        <f t="shared" si="100"/>
        <v>769.5</v>
      </c>
      <c r="D142" s="4">
        <f t="shared" si="101"/>
        <v>769.5</v>
      </c>
      <c r="E142" s="4">
        <f t="shared" si="102"/>
        <v>769.5</v>
      </c>
      <c r="F142" s="4">
        <f>E142/B142%</f>
        <v>66.843293954134808</v>
      </c>
      <c r="G142" s="4">
        <f>E142/C142%</f>
        <v>100</v>
      </c>
      <c r="H142" s="25"/>
      <c r="I142" s="25"/>
      <c r="J142" s="25"/>
      <c r="K142" s="25"/>
      <c r="L142" s="25"/>
      <c r="M142" s="25"/>
      <c r="N142" s="25"/>
      <c r="O142" s="25"/>
      <c r="P142" s="25"/>
      <c r="Q142" s="25"/>
      <c r="R142" s="25"/>
      <c r="S142" s="25"/>
      <c r="T142" s="25"/>
      <c r="U142" s="25"/>
      <c r="V142" s="25"/>
      <c r="W142" s="25"/>
      <c r="X142" s="25">
        <v>769.5</v>
      </c>
      <c r="Y142" s="25">
        <v>769.5</v>
      </c>
      <c r="Z142" s="4">
        <v>381.7</v>
      </c>
      <c r="AA142" s="25"/>
      <c r="AB142" s="25"/>
      <c r="AC142" s="25"/>
      <c r="AD142" s="25"/>
      <c r="AE142" s="25"/>
      <c r="AF142" s="137"/>
    </row>
    <row r="143" spans="1:32" s="72" customFormat="1" ht="13.95" customHeight="1" x14ac:dyDescent="0.25">
      <c r="A143" s="64" t="s">
        <v>177</v>
      </c>
      <c r="B143" s="66">
        <f t="shared" si="99"/>
        <v>0</v>
      </c>
      <c r="C143" s="66">
        <f t="shared" si="100"/>
        <v>0</v>
      </c>
      <c r="D143" s="66">
        <f t="shared" si="101"/>
        <v>0</v>
      </c>
      <c r="E143" s="66">
        <f t="shared" si="102"/>
        <v>0</v>
      </c>
      <c r="F143" s="66"/>
      <c r="G143" s="66"/>
      <c r="H143" s="65"/>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137"/>
    </row>
    <row r="144" spans="1:32" x14ac:dyDescent="0.3">
      <c r="A144" s="77" t="s">
        <v>139</v>
      </c>
      <c r="B144" s="4">
        <f t="shared" si="99"/>
        <v>0</v>
      </c>
      <c r="C144" s="4">
        <f t="shared" si="100"/>
        <v>0</v>
      </c>
      <c r="D144" s="4">
        <f t="shared" si="101"/>
        <v>0</v>
      </c>
      <c r="E144" s="4">
        <f t="shared" si="102"/>
        <v>0</v>
      </c>
      <c r="F144" s="4"/>
      <c r="G144" s="4"/>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138"/>
    </row>
    <row r="145" spans="1:32" ht="39.6" customHeight="1" x14ac:dyDescent="0.3">
      <c r="A145" s="77" t="s">
        <v>193</v>
      </c>
      <c r="B145" s="4">
        <f t="shared" ref="B145:E145" si="103">B147+B148+B149+B151</f>
        <v>7179.1</v>
      </c>
      <c r="C145" s="4">
        <f t="shared" si="103"/>
        <v>297</v>
      </c>
      <c r="D145" s="4">
        <f t="shared" si="103"/>
        <v>297</v>
      </c>
      <c r="E145" s="4">
        <f t="shared" si="103"/>
        <v>297</v>
      </c>
      <c r="F145" s="4">
        <f>E145/B145%</f>
        <v>4.1370088172612167</v>
      </c>
      <c r="G145" s="4">
        <f>E145/C145%</f>
        <v>100</v>
      </c>
      <c r="H145" s="4">
        <f t="shared" ref="H145:AE145" si="104">H147+H148+H149+H151</f>
        <v>0</v>
      </c>
      <c r="I145" s="4">
        <f t="shared" si="104"/>
        <v>0</v>
      </c>
      <c r="J145" s="4">
        <f t="shared" si="104"/>
        <v>0</v>
      </c>
      <c r="K145" s="4">
        <f t="shared" si="104"/>
        <v>0</v>
      </c>
      <c r="L145" s="4">
        <f t="shared" si="104"/>
        <v>0</v>
      </c>
      <c r="M145" s="4">
        <f t="shared" si="104"/>
        <v>0</v>
      </c>
      <c r="N145" s="4">
        <f t="shared" si="104"/>
        <v>0</v>
      </c>
      <c r="O145" s="4">
        <f t="shared" si="104"/>
        <v>0</v>
      </c>
      <c r="P145" s="4">
        <f t="shared" si="104"/>
        <v>0</v>
      </c>
      <c r="Q145" s="4">
        <f t="shared" si="104"/>
        <v>0</v>
      </c>
      <c r="R145" s="4">
        <f t="shared" si="104"/>
        <v>0</v>
      </c>
      <c r="S145" s="4">
        <f t="shared" si="104"/>
        <v>0</v>
      </c>
      <c r="T145" s="4">
        <f t="shared" si="104"/>
        <v>0</v>
      </c>
      <c r="U145" s="4">
        <f t="shared" si="104"/>
        <v>0</v>
      </c>
      <c r="V145" s="4">
        <f t="shared" si="104"/>
        <v>0</v>
      </c>
      <c r="W145" s="4">
        <f t="shared" si="104"/>
        <v>0</v>
      </c>
      <c r="X145" s="4">
        <f t="shared" si="104"/>
        <v>297</v>
      </c>
      <c r="Y145" s="4">
        <f t="shared" si="104"/>
        <v>297</v>
      </c>
      <c r="Z145" s="4">
        <f t="shared" si="104"/>
        <v>6882.1</v>
      </c>
      <c r="AA145" s="4">
        <f t="shared" si="104"/>
        <v>0</v>
      </c>
      <c r="AB145" s="4">
        <f t="shared" si="104"/>
        <v>0</v>
      </c>
      <c r="AC145" s="4">
        <f t="shared" si="104"/>
        <v>0</v>
      </c>
      <c r="AD145" s="4">
        <f t="shared" si="104"/>
        <v>0</v>
      </c>
      <c r="AE145" s="4">
        <f t="shared" si="104"/>
        <v>0</v>
      </c>
      <c r="AF145" s="133" t="s">
        <v>219</v>
      </c>
    </row>
    <row r="146" spans="1:32" x14ac:dyDescent="0.3">
      <c r="A146" s="60" t="s">
        <v>151</v>
      </c>
      <c r="B146" s="60"/>
      <c r="C146" s="60"/>
      <c r="D146" s="60"/>
      <c r="E146" s="60"/>
      <c r="F146" s="60"/>
      <c r="G146" s="60"/>
      <c r="H146" s="4"/>
      <c r="I146" s="25"/>
      <c r="J146" s="25"/>
      <c r="K146" s="25"/>
      <c r="L146" s="25"/>
      <c r="M146" s="25"/>
      <c r="N146" s="25"/>
      <c r="O146" s="25"/>
      <c r="P146" s="25"/>
      <c r="Q146" s="25"/>
      <c r="R146" s="25"/>
      <c r="S146" s="25"/>
      <c r="T146" s="25"/>
      <c r="U146" s="25"/>
      <c r="V146" s="25"/>
      <c r="W146" s="25"/>
      <c r="X146" s="25"/>
      <c r="Y146" s="25"/>
      <c r="Z146" s="25"/>
      <c r="AA146" s="25"/>
      <c r="AB146" s="25"/>
      <c r="AC146" s="25"/>
      <c r="AD146" s="25"/>
      <c r="AE146" s="55"/>
      <c r="AF146" s="137"/>
    </row>
    <row r="147" spans="1:32" x14ac:dyDescent="0.3">
      <c r="A147" s="77" t="s">
        <v>138</v>
      </c>
      <c r="B147" s="4">
        <f t="shared" ref="B147:B151" si="105">H147+J147+L147+N147+P147+R147+T147+V147+X147+Z147+AB147+AD147</f>
        <v>0</v>
      </c>
      <c r="C147" s="4">
        <f t="shared" ref="C147:C151" si="106">H147+J147+L147+N147+P147+R147+T147+V147+X147</f>
        <v>0</v>
      </c>
      <c r="D147" s="4">
        <f>E147</f>
        <v>0</v>
      </c>
      <c r="E147" s="4">
        <f>I147+K147+M147+O147+Q147+S147+U147+W147+Y147+AA147+AC147+AE147</f>
        <v>0</v>
      </c>
      <c r="F147" s="4"/>
      <c r="G147" s="4"/>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55"/>
      <c r="AF147" s="137"/>
    </row>
    <row r="148" spans="1:32" x14ac:dyDescent="0.3">
      <c r="A148" s="77" t="s">
        <v>19</v>
      </c>
      <c r="B148" s="4">
        <f t="shared" si="105"/>
        <v>0</v>
      </c>
      <c r="C148" s="4">
        <f t="shared" si="106"/>
        <v>0</v>
      </c>
      <c r="D148" s="4">
        <f t="shared" ref="D148:D151" si="107">E148</f>
        <v>0</v>
      </c>
      <c r="E148" s="4">
        <f t="shared" ref="E148:E151" si="108">I148+K148+M148+O148+Q148+S148+U148+W148+Y148+AA148+AC148+AE148</f>
        <v>0</v>
      </c>
      <c r="F148" s="4"/>
      <c r="G148" s="4"/>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55"/>
      <c r="AF148" s="137"/>
    </row>
    <row r="149" spans="1:32" x14ac:dyDescent="0.3">
      <c r="A149" s="77" t="s">
        <v>13</v>
      </c>
      <c r="B149" s="4">
        <f t="shared" si="105"/>
        <v>7179.1</v>
      </c>
      <c r="C149" s="4">
        <f t="shared" si="106"/>
        <v>297</v>
      </c>
      <c r="D149" s="4">
        <f t="shared" si="107"/>
        <v>297</v>
      </c>
      <c r="E149" s="4">
        <f t="shared" si="108"/>
        <v>297</v>
      </c>
      <c r="F149" s="4">
        <f>E149/B149%</f>
        <v>4.1370088172612167</v>
      </c>
      <c r="G149" s="4">
        <f>E149/C149%</f>
        <v>100</v>
      </c>
      <c r="H149" s="25"/>
      <c r="I149" s="25"/>
      <c r="J149" s="25"/>
      <c r="K149" s="25"/>
      <c r="L149" s="25"/>
      <c r="M149" s="25"/>
      <c r="N149" s="25"/>
      <c r="O149" s="25"/>
      <c r="P149" s="25"/>
      <c r="Q149" s="25"/>
      <c r="R149" s="25"/>
      <c r="S149" s="25"/>
      <c r="T149" s="25"/>
      <c r="U149" s="25"/>
      <c r="V149" s="25"/>
      <c r="W149" s="25"/>
      <c r="X149" s="25">
        <v>297</v>
      </c>
      <c r="Y149" s="25">
        <v>297</v>
      </c>
      <c r="Z149" s="4">
        <v>6882.1</v>
      </c>
      <c r="AA149" s="25"/>
      <c r="AB149" s="25"/>
      <c r="AC149" s="25"/>
      <c r="AD149" s="25"/>
      <c r="AE149" s="55"/>
      <c r="AF149" s="137"/>
    </row>
    <row r="150" spans="1:32" s="72" customFormat="1" ht="13.95" customHeight="1" x14ac:dyDescent="0.25">
      <c r="A150" s="64" t="s">
        <v>177</v>
      </c>
      <c r="B150" s="66">
        <f t="shared" si="105"/>
        <v>0</v>
      </c>
      <c r="C150" s="79">
        <f t="shared" si="106"/>
        <v>0</v>
      </c>
      <c r="D150" s="66">
        <f t="shared" si="107"/>
        <v>0</v>
      </c>
      <c r="E150" s="66">
        <f t="shared" si="108"/>
        <v>0</v>
      </c>
      <c r="F150" s="66"/>
      <c r="G150" s="66"/>
      <c r="H150" s="65"/>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1"/>
      <c r="AF150" s="137"/>
    </row>
    <row r="151" spans="1:32" x14ac:dyDescent="0.3">
      <c r="A151" s="77" t="s">
        <v>139</v>
      </c>
      <c r="B151" s="4">
        <f t="shared" si="105"/>
        <v>0</v>
      </c>
      <c r="C151" s="4">
        <f t="shared" si="106"/>
        <v>0</v>
      </c>
      <c r="D151" s="4">
        <f t="shared" si="107"/>
        <v>0</v>
      </c>
      <c r="E151" s="4">
        <f t="shared" si="108"/>
        <v>0</v>
      </c>
      <c r="F151" s="4"/>
      <c r="G151" s="4"/>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55"/>
      <c r="AF151" s="138"/>
    </row>
    <row r="152" spans="1:32" ht="39.6" customHeight="1" x14ac:dyDescent="0.3">
      <c r="A152" s="77" t="s">
        <v>200</v>
      </c>
      <c r="B152" s="4">
        <f t="shared" ref="B152:E152" si="109">B154+B155+B156+B158</f>
        <v>20000</v>
      </c>
      <c r="C152" s="4">
        <f t="shared" si="109"/>
        <v>20000</v>
      </c>
      <c r="D152" s="4">
        <f t="shared" si="109"/>
        <v>20000</v>
      </c>
      <c r="E152" s="4">
        <f t="shared" si="109"/>
        <v>20000</v>
      </c>
      <c r="F152" s="4">
        <f>E152/B152%</f>
        <v>100</v>
      </c>
      <c r="G152" s="4">
        <f>E152/C152%</f>
        <v>100</v>
      </c>
      <c r="H152" s="4">
        <f t="shared" ref="H152:AE152" si="110">H154+H155+H156+H158</f>
        <v>0</v>
      </c>
      <c r="I152" s="4">
        <f t="shared" si="110"/>
        <v>0</v>
      </c>
      <c r="J152" s="4">
        <f t="shared" si="110"/>
        <v>0</v>
      </c>
      <c r="K152" s="4">
        <f t="shared" si="110"/>
        <v>0</v>
      </c>
      <c r="L152" s="4">
        <f t="shared" si="110"/>
        <v>0</v>
      </c>
      <c r="M152" s="4">
        <f t="shared" si="110"/>
        <v>0</v>
      </c>
      <c r="N152" s="4">
        <f t="shared" si="110"/>
        <v>0</v>
      </c>
      <c r="O152" s="4">
        <f t="shared" si="110"/>
        <v>0</v>
      </c>
      <c r="P152" s="4">
        <f t="shared" si="110"/>
        <v>0</v>
      </c>
      <c r="Q152" s="4">
        <f t="shared" si="110"/>
        <v>0</v>
      </c>
      <c r="R152" s="4">
        <f t="shared" si="110"/>
        <v>0</v>
      </c>
      <c r="S152" s="4">
        <f t="shared" si="110"/>
        <v>0</v>
      </c>
      <c r="T152" s="4">
        <f t="shared" si="110"/>
        <v>20000</v>
      </c>
      <c r="U152" s="4">
        <f t="shared" si="110"/>
        <v>6000</v>
      </c>
      <c r="V152" s="4">
        <f t="shared" si="110"/>
        <v>0</v>
      </c>
      <c r="W152" s="4">
        <f t="shared" si="110"/>
        <v>0</v>
      </c>
      <c r="X152" s="4">
        <f t="shared" si="110"/>
        <v>0</v>
      </c>
      <c r="Y152" s="4">
        <f t="shared" si="110"/>
        <v>14000</v>
      </c>
      <c r="Z152" s="4">
        <f t="shared" si="110"/>
        <v>0</v>
      </c>
      <c r="AA152" s="4">
        <f t="shared" si="110"/>
        <v>0</v>
      </c>
      <c r="AB152" s="4">
        <f t="shared" si="110"/>
        <v>0</v>
      </c>
      <c r="AC152" s="4">
        <f t="shared" si="110"/>
        <v>0</v>
      </c>
      <c r="AD152" s="4">
        <f t="shared" si="110"/>
        <v>0</v>
      </c>
      <c r="AE152" s="4">
        <f t="shared" si="110"/>
        <v>0</v>
      </c>
      <c r="AF152" s="133"/>
    </row>
    <row r="153" spans="1:32" x14ac:dyDescent="0.3">
      <c r="A153" s="60" t="s">
        <v>151</v>
      </c>
      <c r="B153" s="60"/>
      <c r="C153" s="60"/>
      <c r="D153" s="60"/>
      <c r="E153" s="60"/>
      <c r="F153" s="60"/>
      <c r="G153" s="60"/>
      <c r="H153" s="4"/>
      <c r="I153" s="25"/>
      <c r="J153" s="25"/>
      <c r="K153" s="25"/>
      <c r="L153" s="25"/>
      <c r="M153" s="25"/>
      <c r="N153" s="25"/>
      <c r="O153" s="25"/>
      <c r="P153" s="25"/>
      <c r="Q153" s="25"/>
      <c r="R153" s="25"/>
      <c r="S153" s="25"/>
      <c r="T153" s="25"/>
      <c r="U153" s="25"/>
      <c r="V153" s="25"/>
      <c r="W153" s="25"/>
      <c r="X153" s="25"/>
      <c r="Y153" s="25"/>
      <c r="Z153" s="25"/>
      <c r="AA153" s="25"/>
      <c r="AB153" s="25"/>
      <c r="AC153" s="25"/>
      <c r="AD153" s="25"/>
      <c r="AE153" s="55"/>
      <c r="AF153" s="137"/>
    </row>
    <row r="154" spans="1:32" x14ac:dyDescent="0.3">
      <c r="A154" s="77" t="s">
        <v>138</v>
      </c>
      <c r="B154" s="4">
        <f t="shared" ref="B154:B158" si="111">H154+J154+L154+N154+P154+R154+T154+V154+X154+Z154+AB154+AD154</f>
        <v>0</v>
      </c>
      <c r="C154" s="4">
        <f t="shared" ref="C154:C158" si="112">H154+J154+L154+N154+P154+R154+T154+V154+X154</f>
        <v>0</v>
      </c>
      <c r="D154" s="4">
        <f>E154</f>
        <v>0</v>
      </c>
      <c r="E154" s="4">
        <f>I154+K154+M154+O154+Q154+S154+U154+W154+Y154+AA154+AC154+AE154</f>
        <v>0</v>
      </c>
      <c r="F154" s="4"/>
      <c r="G154" s="4"/>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55"/>
      <c r="AF154" s="137"/>
    </row>
    <row r="155" spans="1:32" x14ac:dyDescent="0.3">
      <c r="A155" s="77" t="s">
        <v>19</v>
      </c>
      <c r="B155" s="4">
        <f t="shared" si="111"/>
        <v>0</v>
      </c>
      <c r="C155" s="4">
        <f t="shared" si="112"/>
        <v>0</v>
      </c>
      <c r="D155" s="4">
        <f t="shared" ref="D155:D158" si="113">E155</f>
        <v>0</v>
      </c>
      <c r="E155" s="4">
        <f t="shared" ref="E155:E158" si="114">I155+K155+M155+O155+Q155+S155+U155+W155+Y155+AA155+AC155+AE155</f>
        <v>0</v>
      </c>
      <c r="F155" s="4"/>
      <c r="G155" s="4"/>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55"/>
      <c r="AF155" s="137"/>
    </row>
    <row r="156" spans="1:32" x14ac:dyDescent="0.3">
      <c r="A156" s="77" t="s">
        <v>13</v>
      </c>
      <c r="B156" s="4">
        <f t="shared" si="111"/>
        <v>0</v>
      </c>
      <c r="C156" s="4">
        <f t="shared" si="112"/>
        <v>0</v>
      </c>
      <c r="D156" s="4">
        <f t="shared" si="113"/>
        <v>0</v>
      </c>
      <c r="E156" s="4">
        <f t="shared" si="114"/>
        <v>0</v>
      </c>
      <c r="F156" s="4" t="e">
        <f>E156/B156%</f>
        <v>#DIV/0!</v>
      </c>
      <c r="G156" s="4" t="e">
        <f>E156/C156%</f>
        <v>#DIV/0!</v>
      </c>
      <c r="H156" s="25"/>
      <c r="I156" s="25"/>
      <c r="J156" s="25"/>
      <c r="K156" s="25"/>
      <c r="L156" s="25"/>
      <c r="M156" s="25"/>
      <c r="N156" s="25"/>
      <c r="O156" s="25"/>
      <c r="P156" s="25"/>
      <c r="Q156" s="25"/>
      <c r="R156" s="25"/>
      <c r="S156" s="25"/>
      <c r="T156" s="25"/>
      <c r="U156" s="25"/>
      <c r="V156" s="25"/>
      <c r="W156" s="25"/>
      <c r="X156" s="25"/>
      <c r="Y156" s="25"/>
      <c r="Z156" s="4"/>
      <c r="AA156" s="25"/>
      <c r="AB156" s="25"/>
      <c r="AC156" s="25"/>
      <c r="AD156" s="25"/>
      <c r="AE156" s="55"/>
      <c r="AF156" s="137"/>
    </row>
    <row r="157" spans="1:32" s="72" customFormat="1" ht="13.95" customHeight="1" x14ac:dyDescent="0.25">
      <c r="A157" s="64" t="s">
        <v>177</v>
      </c>
      <c r="B157" s="66">
        <f t="shared" si="111"/>
        <v>0</v>
      </c>
      <c r="C157" s="79">
        <f t="shared" si="112"/>
        <v>0</v>
      </c>
      <c r="D157" s="66">
        <f t="shared" si="113"/>
        <v>0</v>
      </c>
      <c r="E157" s="66">
        <f t="shared" si="114"/>
        <v>0</v>
      </c>
      <c r="F157" s="66"/>
      <c r="G157" s="66"/>
      <c r="H157" s="65"/>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1"/>
      <c r="AF157" s="137"/>
    </row>
    <row r="158" spans="1:32" x14ac:dyDescent="0.3">
      <c r="A158" s="77" t="s">
        <v>139</v>
      </c>
      <c r="B158" s="4">
        <f t="shared" si="111"/>
        <v>20000</v>
      </c>
      <c r="C158" s="4">
        <f t="shared" si="112"/>
        <v>20000</v>
      </c>
      <c r="D158" s="4">
        <f t="shared" si="113"/>
        <v>20000</v>
      </c>
      <c r="E158" s="4">
        <f t="shared" si="114"/>
        <v>20000</v>
      </c>
      <c r="F158" s="4"/>
      <c r="G158" s="4"/>
      <c r="H158" s="25"/>
      <c r="I158" s="25"/>
      <c r="J158" s="25"/>
      <c r="K158" s="25"/>
      <c r="L158" s="25"/>
      <c r="M158" s="25"/>
      <c r="N158" s="25"/>
      <c r="O158" s="25"/>
      <c r="P158" s="25"/>
      <c r="Q158" s="25"/>
      <c r="R158" s="25"/>
      <c r="S158" s="25"/>
      <c r="T158" s="25">
        <v>20000</v>
      </c>
      <c r="U158" s="25">
        <v>6000</v>
      </c>
      <c r="V158" s="25"/>
      <c r="W158" s="25"/>
      <c r="X158" s="25"/>
      <c r="Y158" s="25">
        <v>14000</v>
      </c>
      <c r="Z158" s="25"/>
      <c r="AA158" s="25"/>
      <c r="AB158" s="25"/>
      <c r="AC158" s="25"/>
      <c r="AD158" s="25"/>
      <c r="AE158" s="55"/>
      <c r="AF158" s="138"/>
    </row>
    <row r="159" spans="1:32" s="54" customFormat="1" x14ac:dyDescent="0.3">
      <c r="A159" s="53" t="s">
        <v>42</v>
      </c>
      <c r="B159" s="67">
        <f>B33+B75+B89</f>
        <v>258110.886</v>
      </c>
      <c r="C159" s="67">
        <f>C33+C75+C89</f>
        <v>218675.39</v>
      </c>
      <c r="D159" s="67">
        <f>D33+D75+D89</f>
        <v>214390.5</v>
      </c>
      <c r="E159" s="67">
        <f>E33+E75+E89</f>
        <v>180767.13</v>
      </c>
      <c r="F159" s="67">
        <f t="shared" ref="F159:F160" si="115">E159/B159%</f>
        <v>70.034678816297586</v>
      </c>
      <c r="G159" s="67">
        <f t="shared" ref="G159:G160" si="116">E159/C159%</f>
        <v>82.66459705410837</v>
      </c>
      <c r="H159" s="67">
        <f t="shared" ref="H159:AE159" si="117">H33+H75+H89</f>
        <v>8984.9600000000009</v>
      </c>
      <c r="I159" s="67">
        <f t="shared" si="117"/>
        <v>5388.84</v>
      </c>
      <c r="J159" s="67">
        <f t="shared" si="117"/>
        <v>10809.91</v>
      </c>
      <c r="K159" s="67">
        <f t="shared" si="117"/>
        <v>11348.380000000001</v>
      </c>
      <c r="L159" s="67">
        <f t="shared" si="117"/>
        <v>10732.24</v>
      </c>
      <c r="M159" s="67">
        <f t="shared" si="117"/>
        <v>9427.16</v>
      </c>
      <c r="N159" s="67">
        <f t="shared" si="117"/>
        <v>18643.620000000003</v>
      </c>
      <c r="O159" s="67">
        <f t="shared" si="117"/>
        <v>15176.84</v>
      </c>
      <c r="P159" s="67">
        <f t="shared" si="117"/>
        <v>15191.82</v>
      </c>
      <c r="Q159" s="67">
        <f t="shared" si="117"/>
        <v>11078.09</v>
      </c>
      <c r="R159" s="67">
        <f t="shared" si="117"/>
        <v>20802.030000000002</v>
      </c>
      <c r="S159" s="67">
        <f t="shared" si="117"/>
        <v>9623.14</v>
      </c>
      <c r="T159" s="67">
        <f t="shared" si="117"/>
        <v>48445.64</v>
      </c>
      <c r="U159" s="67">
        <f t="shared" si="117"/>
        <v>30807.200000000001</v>
      </c>
      <c r="V159" s="67">
        <f t="shared" si="117"/>
        <v>55409.040000000008</v>
      </c>
      <c r="W159" s="67">
        <f t="shared" si="117"/>
        <v>45126.73</v>
      </c>
      <c r="X159" s="67">
        <f t="shared" si="117"/>
        <v>29658.856999999996</v>
      </c>
      <c r="Y159" s="67">
        <f t="shared" si="117"/>
        <v>42790.75</v>
      </c>
      <c r="Z159" s="67">
        <f t="shared" si="117"/>
        <v>17216.550000000003</v>
      </c>
      <c r="AA159" s="67">
        <f t="shared" si="117"/>
        <v>0</v>
      </c>
      <c r="AB159" s="67">
        <f t="shared" si="117"/>
        <v>10060.99</v>
      </c>
      <c r="AC159" s="67">
        <f t="shared" si="117"/>
        <v>0</v>
      </c>
      <c r="AD159" s="67">
        <f t="shared" si="117"/>
        <v>12155.228999999999</v>
      </c>
      <c r="AE159" s="67">
        <f t="shared" si="117"/>
        <v>0</v>
      </c>
      <c r="AF159" s="139"/>
    </row>
    <row r="160" spans="1:32" s="54" customFormat="1" x14ac:dyDescent="0.3">
      <c r="A160" s="52" t="s">
        <v>5</v>
      </c>
      <c r="B160" s="67">
        <f>B159</f>
        <v>258110.886</v>
      </c>
      <c r="C160" s="67">
        <f t="shared" ref="C160:E160" si="118">C159</f>
        <v>218675.39</v>
      </c>
      <c r="D160" s="67">
        <f t="shared" si="118"/>
        <v>214390.5</v>
      </c>
      <c r="E160" s="67">
        <f t="shared" si="118"/>
        <v>180767.13</v>
      </c>
      <c r="F160" s="67">
        <f t="shared" si="115"/>
        <v>70.034678816297586</v>
      </c>
      <c r="G160" s="67">
        <f t="shared" si="116"/>
        <v>82.66459705410837</v>
      </c>
      <c r="H160" s="67">
        <f>H159</f>
        <v>8984.9600000000009</v>
      </c>
      <c r="I160" s="67">
        <f t="shared" ref="I160:AE160" si="119">I159</f>
        <v>5388.84</v>
      </c>
      <c r="J160" s="67">
        <f t="shared" si="119"/>
        <v>10809.91</v>
      </c>
      <c r="K160" s="67">
        <f t="shared" si="119"/>
        <v>11348.380000000001</v>
      </c>
      <c r="L160" s="67">
        <f t="shared" si="119"/>
        <v>10732.24</v>
      </c>
      <c r="M160" s="67">
        <f t="shared" si="119"/>
        <v>9427.16</v>
      </c>
      <c r="N160" s="67">
        <f t="shared" si="119"/>
        <v>18643.620000000003</v>
      </c>
      <c r="O160" s="67">
        <f t="shared" si="119"/>
        <v>15176.84</v>
      </c>
      <c r="P160" s="67">
        <f t="shared" si="119"/>
        <v>15191.82</v>
      </c>
      <c r="Q160" s="67">
        <f t="shared" si="119"/>
        <v>11078.09</v>
      </c>
      <c r="R160" s="67">
        <f t="shared" si="119"/>
        <v>20802.030000000002</v>
      </c>
      <c r="S160" s="67">
        <f t="shared" si="119"/>
        <v>9623.14</v>
      </c>
      <c r="T160" s="67">
        <f t="shared" si="119"/>
        <v>48445.64</v>
      </c>
      <c r="U160" s="67">
        <f t="shared" si="119"/>
        <v>30807.200000000001</v>
      </c>
      <c r="V160" s="67">
        <f t="shared" si="119"/>
        <v>55409.040000000008</v>
      </c>
      <c r="W160" s="67">
        <f t="shared" si="119"/>
        <v>45126.73</v>
      </c>
      <c r="X160" s="67">
        <f t="shared" si="119"/>
        <v>29658.856999999996</v>
      </c>
      <c r="Y160" s="67">
        <f t="shared" si="119"/>
        <v>42790.75</v>
      </c>
      <c r="Z160" s="67">
        <f t="shared" si="119"/>
        <v>17216.550000000003</v>
      </c>
      <c r="AA160" s="67">
        <f t="shared" si="119"/>
        <v>0</v>
      </c>
      <c r="AB160" s="67">
        <f t="shared" si="119"/>
        <v>10060.99</v>
      </c>
      <c r="AC160" s="67">
        <f t="shared" si="119"/>
        <v>0</v>
      </c>
      <c r="AD160" s="67">
        <f t="shared" si="119"/>
        <v>12155.228999999999</v>
      </c>
      <c r="AE160" s="67">
        <f t="shared" si="119"/>
        <v>0</v>
      </c>
      <c r="AF160" s="140"/>
    </row>
    <row r="161" spans="1:32" x14ac:dyDescent="0.3">
      <c r="A161" s="70" t="s">
        <v>138</v>
      </c>
      <c r="B161" s="4">
        <f t="shared" ref="B161:B165" si="120">H161+J161+L161+N161+P161+R161+T161+V161+X161+Z161+AB161+AD161</f>
        <v>0</v>
      </c>
      <c r="C161" s="4">
        <f t="shared" ref="C161:E165" si="121">C35+C77+C91</f>
        <v>0</v>
      </c>
      <c r="D161" s="4">
        <f t="shared" si="121"/>
        <v>0</v>
      </c>
      <c r="E161" s="4">
        <f t="shared" si="121"/>
        <v>0</v>
      </c>
      <c r="F161" s="4"/>
      <c r="G161" s="4"/>
      <c r="H161" s="4">
        <f t="shared" ref="H161:AE165" si="122">H35+H77+H91</f>
        <v>0</v>
      </c>
      <c r="I161" s="4">
        <f t="shared" si="122"/>
        <v>0</v>
      </c>
      <c r="J161" s="4">
        <f t="shared" si="122"/>
        <v>0</v>
      </c>
      <c r="K161" s="4">
        <f t="shared" si="122"/>
        <v>0</v>
      </c>
      <c r="L161" s="4">
        <f t="shared" si="122"/>
        <v>0</v>
      </c>
      <c r="M161" s="4">
        <f t="shared" si="122"/>
        <v>0</v>
      </c>
      <c r="N161" s="4">
        <f t="shared" si="122"/>
        <v>0</v>
      </c>
      <c r="O161" s="4">
        <f t="shared" si="122"/>
        <v>0</v>
      </c>
      <c r="P161" s="4">
        <f t="shared" si="122"/>
        <v>0</v>
      </c>
      <c r="Q161" s="4">
        <f t="shared" si="122"/>
        <v>0</v>
      </c>
      <c r="R161" s="4">
        <f t="shared" si="122"/>
        <v>0</v>
      </c>
      <c r="S161" s="4">
        <f t="shared" si="122"/>
        <v>0</v>
      </c>
      <c r="T161" s="4">
        <f t="shared" si="122"/>
        <v>0</v>
      </c>
      <c r="U161" s="4">
        <f t="shared" si="122"/>
        <v>0</v>
      </c>
      <c r="V161" s="4">
        <f t="shared" si="122"/>
        <v>0</v>
      </c>
      <c r="W161" s="4">
        <f t="shared" si="122"/>
        <v>0</v>
      </c>
      <c r="X161" s="4">
        <f t="shared" si="122"/>
        <v>0</v>
      </c>
      <c r="Y161" s="4">
        <f t="shared" si="122"/>
        <v>0</v>
      </c>
      <c r="Z161" s="4">
        <f t="shared" si="122"/>
        <v>0</v>
      </c>
      <c r="AA161" s="4">
        <f t="shared" si="122"/>
        <v>0</v>
      </c>
      <c r="AB161" s="4">
        <f t="shared" si="122"/>
        <v>0</v>
      </c>
      <c r="AC161" s="4">
        <f t="shared" si="122"/>
        <v>0</v>
      </c>
      <c r="AD161" s="4">
        <f t="shared" si="122"/>
        <v>0</v>
      </c>
      <c r="AE161" s="4">
        <f t="shared" si="122"/>
        <v>0</v>
      </c>
      <c r="AF161" s="140"/>
    </row>
    <row r="162" spans="1:32" ht="50.4" x14ac:dyDescent="0.3">
      <c r="A162" s="77" t="s">
        <v>49</v>
      </c>
      <c r="B162" s="4">
        <f t="shared" si="120"/>
        <v>54252.210000000006</v>
      </c>
      <c r="C162" s="4">
        <f t="shared" si="121"/>
        <v>54252.210000000006</v>
      </c>
      <c r="D162" s="4">
        <f t="shared" si="121"/>
        <v>54252.210000000006</v>
      </c>
      <c r="E162" s="4">
        <f t="shared" si="121"/>
        <v>54252.210000000006</v>
      </c>
      <c r="F162" s="4">
        <f t="shared" ref="F162:F164" si="123">E162/B162%</f>
        <v>100.00000000000001</v>
      </c>
      <c r="G162" s="4">
        <f t="shared" ref="G162:G164" si="124">E162/C162%</f>
        <v>100.00000000000001</v>
      </c>
      <c r="H162" s="4">
        <f t="shared" si="122"/>
        <v>0</v>
      </c>
      <c r="I162" s="4">
        <f t="shared" si="122"/>
        <v>0</v>
      </c>
      <c r="J162" s="4">
        <f t="shared" si="122"/>
        <v>0</v>
      </c>
      <c r="K162" s="4">
        <f t="shared" si="122"/>
        <v>0</v>
      </c>
      <c r="L162" s="4">
        <f t="shared" si="122"/>
        <v>0</v>
      </c>
      <c r="M162" s="4">
        <f t="shared" si="122"/>
        <v>0</v>
      </c>
      <c r="N162" s="4">
        <f t="shared" si="122"/>
        <v>0</v>
      </c>
      <c r="O162" s="4">
        <f t="shared" si="122"/>
        <v>0</v>
      </c>
      <c r="P162" s="4">
        <f t="shared" si="122"/>
        <v>0</v>
      </c>
      <c r="Q162" s="4">
        <f t="shared" si="122"/>
        <v>0</v>
      </c>
      <c r="R162" s="4">
        <f t="shared" si="122"/>
        <v>0</v>
      </c>
      <c r="S162" s="4">
        <f t="shared" si="122"/>
        <v>0</v>
      </c>
      <c r="T162" s="4">
        <f t="shared" si="122"/>
        <v>8219.7800000000007</v>
      </c>
      <c r="U162" s="4">
        <f t="shared" si="122"/>
        <v>8219.7800000000007</v>
      </c>
      <c r="V162" s="4">
        <f t="shared" si="122"/>
        <v>27106.02</v>
      </c>
      <c r="W162" s="4">
        <f t="shared" si="122"/>
        <v>27106.02</v>
      </c>
      <c r="X162" s="4">
        <f t="shared" si="122"/>
        <v>18926.41</v>
      </c>
      <c r="Y162" s="4">
        <f t="shared" si="122"/>
        <v>18926.41</v>
      </c>
      <c r="Z162" s="4">
        <f t="shared" si="122"/>
        <v>0</v>
      </c>
      <c r="AA162" s="4">
        <f t="shared" si="122"/>
        <v>0</v>
      </c>
      <c r="AB162" s="4">
        <f t="shared" si="122"/>
        <v>0</v>
      </c>
      <c r="AC162" s="4">
        <f t="shared" si="122"/>
        <v>0</v>
      </c>
      <c r="AD162" s="4">
        <f t="shared" si="122"/>
        <v>0</v>
      </c>
      <c r="AE162" s="4">
        <f t="shared" si="122"/>
        <v>0</v>
      </c>
      <c r="AF162" s="140"/>
    </row>
    <row r="163" spans="1:32" x14ac:dyDescent="0.3">
      <c r="A163" s="77" t="s">
        <v>178</v>
      </c>
      <c r="B163" s="4">
        <f t="shared" si="120"/>
        <v>183858.67599999998</v>
      </c>
      <c r="C163" s="4">
        <f t="shared" si="121"/>
        <v>144423.18</v>
      </c>
      <c r="D163" s="4">
        <f t="shared" si="121"/>
        <v>140138.29000000004</v>
      </c>
      <c r="E163" s="4">
        <f t="shared" si="121"/>
        <v>106514.92</v>
      </c>
      <c r="F163" s="4">
        <f t="shared" si="123"/>
        <v>57.933039831092884</v>
      </c>
      <c r="G163" s="4">
        <f t="shared" si="124"/>
        <v>73.751955884090066</v>
      </c>
      <c r="H163" s="4">
        <f t="shared" si="122"/>
        <v>8984.9600000000009</v>
      </c>
      <c r="I163" s="4">
        <f t="shared" si="122"/>
        <v>5388.84</v>
      </c>
      <c r="J163" s="4">
        <f t="shared" si="122"/>
        <v>10809.91</v>
      </c>
      <c r="K163" s="4">
        <f t="shared" si="122"/>
        <v>11348.380000000001</v>
      </c>
      <c r="L163" s="4">
        <f t="shared" si="122"/>
        <v>10732.24</v>
      </c>
      <c r="M163" s="4">
        <f t="shared" si="122"/>
        <v>9427.16</v>
      </c>
      <c r="N163" s="4">
        <f t="shared" si="122"/>
        <v>18643.620000000003</v>
      </c>
      <c r="O163" s="4">
        <f t="shared" si="122"/>
        <v>15176.84</v>
      </c>
      <c r="P163" s="4">
        <f t="shared" si="122"/>
        <v>15191.82</v>
      </c>
      <c r="Q163" s="4">
        <f t="shared" si="122"/>
        <v>11078.09</v>
      </c>
      <c r="R163" s="4">
        <f t="shared" si="122"/>
        <v>20802.030000000002</v>
      </c>
      <c r="S163" s="4">
        <f t="shared" si="122"/>
        <v>9623.14</v>
      </c>
      <c r="T163" s="4">
        <f t="shared" si="122"/>
        <v>20225.86</v>
      </c>
      <c r="U163" s="4">
        <f t="shared" si="122"/>
        <v>16587.420000000002</v>
      </c>
      <c r="V163" s="4">
        <f t="shared" si="122"/>
        <v>28303.019999999997</v>
      </c>
      <c r="W163" s="4">
        <f t="shared" si="122"/>
        <v>18020.71</v>
      </c>
      <c r="X163" s="4">
        <f t="shared" si="122"/>
        <v>10732.447</v>
      </c>
      <c r="Y163" s="4">
        <f t="shared" si="122"/>
        <v>9864.34</v>
      </c>
      <c r="Z163" s="4">
        <f t="shared" si="122"/>
        <v>17216.550000000003</v>
      </c>
      <c r="AA163" s="4">
        <f t="shared" si="122"/>
        <v>0</v>
      </c>
      <c r="AB163" s="4">
        <f t="shared" si="122"/>
        <v>10060.99</v>
      </c>
      <c r="AC163" s="4">
        <f t="shared" si="122"/>
        <v>0</v>
      </c>
      <c r="AD163" s="4">
        <f t="shared" si="122"/>
        <v>12155.228999999999</v>
      </c>
      <c r="AE163" s="4">
        <f t="shared" si="122"/>
        <v>0</v>
      </c>
      <c r="AF163" s="140"/>
    </row>
    <row r="164" spans="1:32" s="72" customFormat="1" ht="13.8" x14ac:dyDescent="0.25">
      <c r="A164" s="64" t="s">
        <v>177</v>
      </c>
      <c r="B164" s="66">
        <f t="shared" si="120"/>
        <v>6028.1</v>
      </c>
      <c r="C164" s="65">
        <f t="shared" si="121"/>
        <v>6028.1</v>
      </c>
      <c r="D164" s="65">
        <f t="shared" si="121"/>
        <v>6028.1</v>
      </c>
      <c r="E164" s="65">
        <f t="shared" si="121"/>
        <v>6028.1</v>
      </c>
      <c r="F164" s="66">
        <f t="shared" si="123"/>
        <v>100</v>
      </c>
      <c r="G164" s="66">
        <f t="shared" si="124"/>
        <v>100</v>
      </c>
      <c r="H164" s="65">
        <f t="shared" si="122"/>
        <v>0</v>
      </c>
      <c r="I164" s="65">
        <f t="shared" si="122"/>
        <v>0</v>
      </c>
      <c r="J164" s="65">
        <f t="shared" si="122"/>
        <v>0</v>
      </c>
      <c r="K164" s="65">
        <f t="shared" si="122"/>
        <v>0</v>
      </c>
      <c r="L164" s="65">
        <f t="shared" si="122"/>
        <v>0</v>
      </c>
      <c r="M164" s="65">
        <f t="shared" si="122"/>
        <v>0</v>
      </c>
      <c r="N164" s="65">
        <f t="shared" si="122"/>
        <v>0</v>
      </c>
      <c r="O164" s="65">
        <f t="shared" si="122"/>
        <v>0</v>
      </c>
      <c r="P164" s="65">
        <f t="shared" si="122"/>
        <v>0</v>
      </c>
      <c r="Q164" s="65">
        <f t="shared" si="122"/>
        <v>0</v>
      </c>
      <c r="R164" s="65">
        <f t="shared" si="122"/>
        <v>0</v>
      </c>
      <c r="S164" s="65">
        <f t="shared" si="122"/>
        <v>0</v>
      </c>
      <c r="T164" s="65">
        <f t="shared" si="122"/>
        <v>2372.33</v>
      </c>
      <c r="U164" s="65">
        <f t="shared" si="122"/>
        <v>2372.33</v>
      </c>
      <c r="V164" s="65">
        <f t="shared" si="122"/>
        <v>1552.76</v>
      </c>
      <c r="W164" s="65">
        <f t="shared" si="122"/>
        <v>1552.76</v>
      </c>
      <c r="X164" s="65">
        <f t="shared" si="122"/>
        <v>2103.0100000000002</v>
      </c>
      <c r="Y164" s="65">
        <f t="shared" si="122"/>
        <v>2103.0100000000002</v>
      </c>
      <c r="Z164" s="65">
        <f t="shared" si="122"/>
        <v>0</v>
      </c>
      <c r="AA164" s="65">
        <f t="shared" si="122"/>
        <v>0</v>
      </c>
      <c r="AB164" s="65">
        <f t="shared" si="122"/>
        <v>0</v>
      </c>
      <c r="AC164" s="65">
        <f t="shared" si="122"/>
        <v>0</v>
      </c>
      <c r="AD164" s="65">
        <f t="shared" si="122"/>
        <v>0</v>
      </c>
      <c r="AE164" s="65">
        <f t="shared" si="122"/>
        <v>0</v>
      </c>
      <c r="AF164" s="140"/>
    </row>
    <row r="165" spans="1:32" x14ac:dyDescent="0.3">
      <c r="A165" s="77" t="s">
        <v>139</v>
      </c>
      <c r="B165" s="4">
        <f t="shared" si="120"/>
        <v>20000</v>
      </c>
      <c r="C165" s="4">
        <f t="shared" si="121"/>
        <v>20000</v>
      </c>
      <c r="D165" s="4">
        <f t="shared" si="121"/>
        <v>20000</v>
      </c>
      <c r="E165" s="4">
        <f t="shared" si="121"/>
        <v>20000</v>
      </c>
      <c r="F165" s="4"/>
      <c r="G165" s="4"/>
      <c r="H165" s="4">
        <f t="shared" si="122"/>
        <v>0</v>
      </c>
      <c r="I165" s="4">
        <f t="shared" si="122"/>
        <v>0</v>
      </c>
      <c r="J165" s="4">
        <f t="shared" si="122"/>
        <v>0</v>
      </c>
      <c r="K165" s="4">
        <f t="shared" si="122"/>
        <v>0</v>
      </c>
      <c r="L165" s="4">
        <f t="shared" si="122"/>
        <v>0</v>
      </c>
      <c r="M165" s="4">
        <f t="shared" si="122"/>
        <v>0</v>
      </c>
      <c r="N165" s="4">
        <f t="shared" si="122"/>
        <v>0</v>
      </c>
      <c r="O165" s="4">
        <f t="shared" si="122"/>
        <v>0</v>
      </c>
      <c r="P165" s="4">
        <f t="shared" si="122"/>
        <v>0</v>
      </c>
      <c r="Q165" s="4">
        <f t="shared" si="122"/>
        <v>0</v>
      </c>
      <c r="R165" s="4">
        <f t="shared" si="122"/>
        <v>0</v>
      </c>
      <c r="S165" s="4">
        <f t="shared" si="122"/>
        <v>0</v>
      </c>
      <c r="T165" s="4">
        <f t="shared" si="122"/>
        <v>20000</v>
      </c>
      <c r="U165" s="4">
        <f t="shared" si="122"/>
        <v>6000</v>
      </c>
      <c r="V165" s="4">
        <f t="shared" si="122"/>
        <v>0</v>
      </c>
      <c r="W165" s="4">
        <f t="shared" si="122"/>
        <v>0</v>
      </c>
      <c r="X165" s="4">
        <f t="shared" si="122"/>
        <v>0</v>
      </c>
      <c r="Y165" s="4">
        <f t="shared" si="122"/>
        <v>14000</v>
      </c>
      <c r="Z165" s="4">
        <f t="shared" si="122"/>
        <v>0</v>
      </c>
      <c r="AA165" s="4">
        <f t="shared" si="122"/>
        <v>0</v>
      </c>
      <c r="AB165" s="4">
        <f t="shared" si="122"/>
        <v>0</v>
      </c>
      <c r="AC165" s="4">
        <f t="shared" si="122"/>
        <v>0</v>
      </c>
      <c r="AD165" s="4">
        <f t="shared" si="122"/>
        <v>0</v>
      </c>
      <c r="AE165" s="4">
        <f t="shared" si="122"/>
        <v>0</v>
      </c>
      <c r="AF165" s="141"/>
    </row>
    <row r="166" spans="1:32" ht="84" x14ac:dyDescent="0.3">
      <c r="A166" s="53" t="s">
        <v>140</v>
      </c>
      <c r="B166" s="4">
        <v>0</v>
      </c>
      <c r="C166" s="4">
        <v>0</v>
      </c>
      <c r="D166" s="4">
        <v>0</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55"/>
    </row>
    <row r="167" spans="1:32" x14ac:dyDescent="0.3">
      <c r="A167" s="70" t="s">
        <v>138</v>
      </c>
      <c r="B167" s="4">
        <v>0</v>
      </c>
      <c r="C167" s="4">
        <v>0</v>
      </c>
      <c r="D167" s="4">
        <v>0</v>
      </c>
      <c r="E167" s="4">
        <v>0</v>
      </c>
      <c r="F167" s="4">
        <v>0</v>
      </c>
      <c r="G167" s="4">
        <v>0</v>
      </c>
      <c r="H167" s="4">
        <v>0</v>
      </c>
      <c r="I167" s="4">
        <v>0</v>
      </c>
      <c r="J167" s="4">
        <v>0</v>
      </c>
      <c r="K167" s="4">
        <v>0</v>
      </c>
      <c r="L167" s="4">
        <v>0</v>
      </c>
      <c r="M167" s="4">
        <v>0</v>
      </c>
      <c r="N167" s="4">
        <v>0</v>
      </c>
      <c r="O167" s="4">
        <v>0</v>
      </c>
      <c r="P167" s="4">
        <v>0</v>
      </c>
      <c r="Q167" s="4">
        <v>0</v>
      </c>
      <c r="R167" s="4">
        <v>0</v>
      </c>
      <c r="S167" s="4">
        <v>0</v>
      </c>
      <c r="T167" s="4">
        <v>0</v>
      </c>
      <c r="U167" s="4">
        <v>0</v>
      </c>
      <c r="V167" s="4">
        <v>0</v>
      </c>
      <c r="W167" s="4">
        <v>0</v>
      </c>
      <c r="X167" s="4">
        <v>0</v>
      </c>
      <c r="Y167" s="4">
        <v>0</v>
      </c>
      <c r="Z167" s="4">
        <v>0</v>
      </c>
      <c r="AA167" s="4">
        <v>0</v>
      </c>
      <c r="AB167" s="4">
        <v>0</v>
      </c>
      <c r="AC167" s="4">
        <v>0</v>
      </c>
      <c r="AD167" s="4">
        <v>0</v>
      </c>
      <c r="AE167" s="4">
        <v>0</v>
      </c>
      <c r="AF167" s="55"/>
    </row>
    <row r="168" spans="1:32" ht="50.4" x14ac:dyDescent="0.3">
      <c r="A168" s="77" t="s">
        <v>49</v>
      </c>
      <c r="B168" s="4">
        <v>0</v>
      </c>
      <c r="C168" s="4">
        <v>0</v>
      </c>
      <c r="D168" s="4">
        <v>0</v>
      </c>
      <c r="E168" s="4">
        <v>0</v>
      </c>
      <c r="F168" s="4">
        <v>0</v>
      </c>
      <c r="G168" s="4">
        <v>0</v>
      </c>
      <c r="H168" s="4">
        <v>0</v>
      </c>
      <c r="I168" s="4">
        <v>0</v>
      </c>
      <c r="J168" s="4">
        <v>0</v>
      </c>
      <c r="K168" s="4">
        <v>0</v>
      </c>
      <c r="L168" s="4">
        <v>0</v>
      </c>
      <c r="M168" s="4">
        <v>0</v>
      </c>
      <c r="N168" s="4">
        <v>0</v>
      </c>
      <c r="O168" s="4">
        <v>0</v>
      </c>
      <c r="P168" s="4">
        <v>0</v>
      </c>
      <c r="Q168" s="4">
        <v>0</v>
      </c>
      <c r="R168" s="4">
        <v>0</v>
      </c>
      <c r="S168" s="4">
        <v>0</v>
      </c>
      <c r="T168" s="4">
        <v>0</v>
      </c>
      <c r="U168" s="4">
        <v>0</v>
      </c>
      <c r="V168" s="4">
        <v>0</v>
      </c>
      <c r="W168" s="4">
        <v>0</v>
      </c>
      <c r="X168" s="4">
        <v>0</v>
      </c>
      <c r="Y168" s="4">
        <v>0</v>
      </c>
      <c r="Z168" s="4">
        <v>0</v>
      </c>
      <c r="AA168" s="4">
        <v>0</v>
      </c>
      <c r="AB168" s="4">
        <v>0</v>
      </c>
      <c r="AC168" s="4">
        <v>0</v>
      </c>
      <c r="AD168" s="4">
        <v>0</v>
      </c>
      <c r="AE168" s="4">
        <v>0</v>
      </c>
      <c r="AF168" s="55"/>
    </row>
    <row r="169" spans="1:32" x14ac:dyDescent="0.3">
      <c r="A169" s="77" t="s">
        <v>178</v>
      </c>
      <c r="B169" s="4">
        <v>0</v>
      </c>
      <c r="C169" s="4">
        <v>0</v>
      </c>
      <c r="D169" s="4">
        <v>0</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55"/>
    </row>
    <row r="170" spans="1:32" x14ac:dyDescent="0.3">
      <c r="A170" s="51" t="s">
        <v>177</v>
      </c>
      <c r="B170" s="66">
        <v>0</v>
      </c>
      <c r="C170" s="66">
        <v>0</v>
      </c>
      <c r="D170" s="66">
        <v>0</v>
      </c>
      <c r="E170" s="66">
        <v>0</v>
      </c>
      <c r="F170" s="66">
        <v>0</v>
      </c>
      <c r="G170" s="66">
        <v>0</v>
      </c>
      <c r="H170" s="66">
        <v>0</v>
      </c>
      <c r="I170" s="66">
        <v>0</v>
      </c>
      <c r="J170" s="66">
        <v>0</v>
      </c>
      <c r="K170" s="66">
        <v>0</v>
      </c>
      <c r="L170" s="66">
        <v>0</v>
      </c>
      <c r="M170" s="66">
        <v>0</v>
      </c>
      <c r="N170" s="66">
        <v>0</v>
      </c>
      <c r="O170" s="66">
        <v>0</v>
      </c>
      <c r="P170" s="66">
        <v>0</v>
      </c>
      <c r="Q170" s="66">
        <v>0</v>
      </c>
      <c r="R170" s="66">
        <v>0</v>
      </c>
      <c r="S170" s="66">
        <v>0</v>
      </c>
      <c r="T170" s="66">
        <v>0</v>
      </c>
      <c r="U170" s="66">
        <v>0</v>
      </c>
      <c r="V170" s="66">
        <v>0</v>
      </c>
      <c r="W170" s="66">
        <v>0</v>
      </c>
      <c r="X170" s="66">
        <v>0</v>
      </c>
      <c r="Y170" s="66">
        <v>0</v>
      </c>
      <c r="Z170" s="66">
        <v>0</v>
      </c>
      <c r="AA170" s="66">
        <v>0</v>
      </c>
      <c r="AB170" s="66">
        <v>0</v>
      </c>
      <c r="AC170" s="66">
        <v>0</v>
      </c>
      <c r="AD170" s="66">
        <v>0</v>
      </c>
      <c r="AE170" s="66">
        <v>0</v>
      </c>
      <c r="AF170" s="55"/>
    </row>
    <row r="171" spans="1:32" x14ac:dyDescent="0.3">
      <c r="A171" s="77" t="s">
        <v>139</v>
      </c>
      <c r="B171" s="4">
        <v>0</v>
      </c>
      <c r="C171" s="4">
        <v>0</v>
      </c>
      <c r="D171" s="4">
        <v>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55"/>
    </row>
    <row r="172" spans="1:32" x14ac:dyDescent="0.3">
      <c r="A172" s="136" t="s">
        <v>9</v>
      </c>
      <c r="B172" s="136"/>
      <c r="C172" s="136"/>
      <c r="D172" s="136"/>
      <c r="E172" s="136"/>
      <c r="F172" s="136"/>
      <c r="G172" s="136"/>
      <c r="H172" s="136"/>
      <c r="I172" s="136"/>
      <c r="J172" s="136"/>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row>
    <row r="173" spans="1:32" s="48" customFormat="1" ht="84" x14ac:dyDescent="0.3">
      <c r="A173" s="77" t="s">
        <v>196</v>
      </c>
      <c r="B173" s="4">
        <f t="shared" ref="B173:E173" si="125">B175+B176+B177+B179</f>
        <v>16365.197</v>
      </c>
      <c r="C173" s="4">
        <f t="shared" si="125"/>
        <v>15130.331999999999</v>
      </c>
      <c r="D173" s="4">
        <f t="shared" si="125"/>
        <v>12563.547</v>
      </c>
      <c r="E173" s="4">
        <f t="shared" si="125"/>
        <v>12563.547</v>
      </c>
      <c r="F173" s="4">
        <f>E173/B173%</f>
        <v>76.769909949754961</v>
      </c>
      <c r="G173" s="4">
        <f>E173/C173%</f>
        <v>83.035501137714633</v>
      </c>
      <c r="H173" s="4">
        <f t="shared" ref="H173:AE173" si="126">H175+H176+H177+H179</f>
        <v>242.86500000000001</v>
      </c>
      <c r="I173" s="4">
        <f t="shared" si="126"/>
        <v>0</v>
      </c>
      <c r="J173" s="4">
        <f t="shared" si="126"/>
        <v>433.899</v>
      </c>
      <c r="K173" s="4">
        <f t="shared" si="126"/>
        <v>0</v>
      </c>
      <c r="L173" s="4">
        <f t="shared" si="126"/>
        <v>382.32400000000001</v>
      </c>
      <c r="M173" s="4">
        <f t="shared" si="126"/>
        <v>0</v>
      </c>
      <c r="N173" s="4">
        <f t="shared" si="126"/>
        <v>2166.5239999999999</v>
      </c>
      <c r="O173" s="4">
        <f t="shared" si="126"/>
        <v>3167.3589999999999</v>
      </c>
      <c r="P173" s="4">
        <f t="shared" si="126"/>
        <v>742.92399999999998</v>
      </c>
      <c r="Q173" s="4">
        <f t="shared" si="126"/>
        <v>380.09699999999998</v>
      </c>
      <c r="R173" s="4">
        <f t="shared" si="126"/>
        <v>2214.1239999999998</v>
      </c>
      <c r="S173" s="4">
        <f t="shared" si="126"/>
        <v>380.09</v>
      </c>
      <c r="T173" s="4">
        <f t="shared" si="126"/>
        <v>7782.9889999999996</v>
      </c>
      <c r="U173" s="4">
        <f t="shared" si="126"/>
        <v>7780.77</v>
      </c>
      <c r="V173" s="4">
        <f t="shared" si="126"/>
        <v>382.35900000000004</v>
      </c>
      <c r="W173" s="4">
        <f t="shared" si="126"/>
        <v>443.99099999999999</v>
      </c>
      <c r="X173" s="4">
        <f t="shared" si="126"/>
        <v>782.32399999999996</v>
      </c>
      <c r="Y173" s="4">
        <f t="shared" si="126"/>
        <v>411.24</v>
      </c>
      <c r="Z173" s="4">
        <f t="shared" si="126"/>
        <v>382.32400000000001</v>
      </c>
      <c r="AA173" s="4">
        <f t="shared" si="126"/>
        <v>0</v>
      </c>
      <c r="AB173" s="4">
        <f t="shared" si="126"/>
        <v>382.32400000000001</v>
      </c>
      <c r="AC173" s="4">
        <f t="shared" si="126"/>
        <v>0</v>
      </c>
      <c r="AD173" s="4">
        <f t="shared" si="126"/>
        <v>470.21699999999998</v>
      </c>
      <c r="AE173" s="4">
        <f t="shared" si="126"/>
        <v>0</v>
      </c>
      <c r="AF173" s="144"/>
    </row>
    <row r="174" spans="1:32" s="48" customFormat="1" x14ac:dyDescent="0.3">
      <c r="A174" s="60" t="s">
        <v>151</v>
      </c>
      <c r="B174" s="60"/>
      <c r="C174" s="60"/>
      <c r="D174" s="60"/>
      <c r="E174" s="60"/>
      <c r="F174" s="60"/>
      <c r="G174" s="60"/>
      <c r="H174" s="4"/>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145"/>
    </row>
    <row r="175" spans="1:32" s="48" customFormat="1" x14ac:dyDescent="0.3">
      <c r="A175" s="77" t="s">
        <v>138</v>
      </c>
      <c r="B175" s="49">
        <f t="shared" ref="B175:B179" si="127">H175+J175+L175+N175+P175+R175+T175+V175+X175+Z175+AB175+AD175</f>
        <v>0</v>
      </c>
      <c r="C175" s="49">
        <f t="shared" ref="C175:E179" si="128">C182+C189</f>
        <v>0</v>
      </c>
      <c r="D175" s="49">
        <f t="shared" si="128"/>
        <v>0</v>
      </c>
      <c r="E175" s="49">
        <f t="shared" si="128"/>
        <v>0</v>
      </c>
      <c r="F175" s="49"/>
      <c r="G175" s="49"/>
      <c r="H175" s="49">
        <f>H182+H189</f>
        <v>0</v>
      </c>
      <c r="I175" s="49">
        <f t="shared" ref="I175:AE179" si="129">I182+I189</f>
        <v>0</v>
      </c>
      <c r="J175" s="49">
        <f t="shared" si="129"/>
        <v>0</v>
      </c>
      <c r="K175" s="49">
        <f t="shared" si="129"/>
        <v>0</v>
      </c>
      <c r="L175" s="49">
        <f t="shared" si="129"/>
        <v>0</v>
      </c>
      <c r="M175" s="49">
        <f t="shared" si="129"/>
        <v>0</v>
      </c>
      <c r="N175" s="49">
        <f t="shared" si="129"/>
        <v>0</v>
      </c>
      <c r="O175" s="49">
        <f t="shared" si="129"/>
        <v>0</v>
      </c>
      <c r="P175" s="49">
        <f t="shared" si="129"/>
        <v>0</v>
      </c>
      <c r="Q175" s="49">
        <f t="shared" si="129"/>
        <v>0</v>
      </c>
      <c r="R175" s="49">
        <f t="shared" si="129"/>
        <v>0</v>
      </c>
      <c r="S175" s="49">
        <f t="shared" si="129"/>
        <v>0</v>
      </c>
      <c r="T175" s="49">
        <f t="shared" si="129"/>
        <v>0</v>
      </c>
      <c r="U175" s="49">
        <f t="shared" si="129"/>
        <v>0</v>
      </c>
      <c r="V175" s="49">
        <f t="shared" si="129"/>
        <v>0</v>
      </c>
      <c r="W175" s="49">
        <f t="shared" si="129"/>
        <v>0</v>
      </c>
      <c r="X175" s="49">
        <f t="shared" si="129"/>
        <v>0</v>
      </c>
      <c r="Y175" s="49">
        <f t="shared" si="129"/>
        <v>0</v>
      </c>
      <c r="Z175" s="49">
        <f t="shared" si="129"/>
        <v>0</v>
      </c>
      <c r="AA175" s="49">
        <f t="shared" si="129"/>
        <v>0</v>
      </c>
      <c r="AB175" s="49">
        <f t="shared" si="129"/>
        <v>0</v>
      </c>
      <c r="AC175" s="49">
        <f t="shared" si="129"/>
        <v>0</v>
      </c>
      <c r="AD175" s="49">
        <f t="shared" si="129"/>
        <v>0</v>
      </c>
      <c r="AE175" s="49">
        <f t="shared" si="129"/>
        <v>0</v>
      </c>
      <c r="AF175" s="145"/>
    </row>
    <row r="176" spans="1:32" s="48" customFormat="1" x14ac:dyDescent="0.3">
      <c r="A176" s="77" t="s">
        <v>19</v>
      </c>
      <c r="B176" s="49">
        <f t="shared" si="127"/>
        <v>1970.3</v>
      </c>
      <c r="C176" s="49">
        <f t="shared" si="128"/>
        <v>1970.3</v>
      </c>
      <c r="D176" s="49">
        <f t="shared" si="128"/>
        <v>0</v>
      </c>
      <c r="E176" s="49">
        <f t="shared" si="128"/>
        <v>0</v>
      </c>
      <c r="F176" s="49"/>
      <c r="G176" s="49"/>
      <c r="H176" s="49">
        <f>H183+H190</f>
        <v>0</v>
      </c>
      <c r="I176" s="49">
        <f t="shared" si="129"/>
        <v>0</v>
      </c>
      <c r="J176" s="49">
        <f t="shared" si="129"/>
        <v>0</v>
      </c>
      <c r="K176" s="49">
        <f t="shared" si="129"/>
        <v>0</v>
      </c>
      <c r="L176" s="49">
        <f t="shared" si="129"/>
        <v>0</v>
      </c>
      <c r="M176" s="49">
        <f t="shared" si="129"/>
        <v>0</v>
      </c>
      <c r="N176" s="49">
        <f t="shared" si="129"/>
        <v>0</v>
      </c>
      <c r="O176" s="49">
        <f t="shared" si="129"/>
        <v>0</v>
      </c>
      <c r="P176" s="49">
        <f t="shared" si="129"/>
        <v>162.30000000000001</v>
      </c>
      <c r="Q176" s="49">
        <f t="shared" si="129"/>
        <v>0</v>
      </c>
      <c r="R176" s="49">
        <f t="shared" si="129"/>
        <v>1808</v>
      </c>
      <c r="S176" s="49">
        <f t="shared" si="129"/>
        <v>0</v>
      </c>
      <c r="T176" s="49">
        <f t="shared" si="129"/>
        <v>0</v>
      </c>
      <c r="U176" s="49">
        <f t="shared" si="129"/>
        <v>0</v>
      </c>
      <c r="V176" s="49">
        <f t="shared" si="129"/>
        <v>0</v>
      </c>
      <c r="W176" s="49">
        <f t="shared" si="129"/>
        <v>0</v>
      </c>
      <c r="X176" s="49">
        <f t="shared" si="129"/>
        <v>0</v>
      </c>
      <c r="Y176" s="49">
        <f t="shared" si="129"/>
        <v>0</v>
      </c>
      <c r="Z176" s="49">
        <f t="shared" si="129"/>
        <v>0</v>
      </c>
      <c r="AA176" s="49">
        <f t="shared" si="129"/>
        <v>0</v>
      </c>
      <c r="AB176" s="49">
        <f t="shared" si="129"/>
        <v>0</v>
      </c>
      <c r="AC176" s="49">
        <f t="shared" si="129"/>
        <v>0</v>
      </c>
      <c r="AD176" s="49">
        <f t="shared" si="129"/>
        <v>0</v>
      </c>
      <c r="AE176" s="49">
        <f t="shared" si="129"/>
        <v>0</v>
      </c>
      <c r="AF176" s="145"/>
    </row>
    <row r="177" spans="1:32" s="48" customFormat="1" x14ac:dyDescent="0.3">
      <c r="A177" s="77" t="s">
        <v>13</v>
      </c>
      <c r="B177" s="49">
        <f t="shared" si="127"/>
        <v>14394.897000000001</v>
      </c>
      <c r="C177" s="49">
        <f t="shared" si="128"/>
        <v>13160.031999999999</v>
      </c>
      <c r="D177" s="49">
        <f t="shared" si="128"/>
        <v>12563.547</v>
      </c>
      <c r="E177" s="49">
        <f t="shared" si="128"/>
        <v>12563.547</v>
      </c>
      <c r="F177" s="49">
        <f>E177/B177%</f>
        <v>87.277783231099193</v>
      </c>
      <c r="G177" s="49">
        <f>E177/C177%</f>
        <v>95.467450231124076</v>
      </c>
      <c r="H177" s="49">
        <f>H184+H191</f>
        <v>242.86500000000001</v>
      </c>
      <c r="I177" s="49">
        <f t="shared" si="129"/>
        <v>0</v>
      </c>
      <c r="J177" s="49">
        <f t="shared" si="129"/>
        <v>433.899</v>
      </c>
      <c r="K177" s="49">
        <f t="shared" si="129"/>
        <v>0</v>
      </c>
      <c r="L177" s="49">
        <f t="shared" si="129"/>
        <v>382.32400000000001</v>
      </c>
      <c r="M177" s="49">
        <f t="shared" si="129"/>
        <v>0</v>
      </c>
      <c r="N177" s="49">
        <f t="shared" si="129"/>
        <v>2166.5239999999999</v>
      </c>
      <c r="O177" s="49">
        <f t="shared" si="129"/>
        <v>3167.3589999999999</v>
      </c>
      <c r="P177" s="49">
        <f t="shared" si="129"/>
        <v>580.62400000000002</v>
      </c>
      <c r="Q177" s="49">
        <f t="shared" si="129"/>
        <v>380.09699999999998</v>
      </c>
      <c r="R177" s="49">
        <f t="shared" si="129"/>
        <v>406.12400000000002</v>
      </c>
      <c r="S177" s="49">
        <f t="shared" si="129"/>
        <v>380.09</v>
      </c>
      <c r="T177" s="49">
        <f t="shared" si="129"/>
        <v>7782.9889999999996</v>
      </c>
      <c r="U177" s="49">
        <f t="shared" si="129"/>
        <v>7780.77</v>
      </c>
      <c r="V177" s="49">
        <f t="shared" si="129"/>
        <v>382.35900000000004</v>
      </c>
      <c r="W177" s="49">
        <f t="shared" si="129"/>
        <v>443.99099999999999</v>
      </c>
      <c r="X177" s="49">
        <f t="shared" si="129"/>
        <v>782.32399999999996</v>
      </c>
      <c r="Y177" s="49">
        <f t="shared" si="129"/>
        <v>411.24</v>
      </c>
      <c r="Z177" s="49">
        <f t="shared" si="129"/>
        <v>382.32400000000001</v>
      </c>
      <c r="AA177" s="49">
        <f t="shared" si="129"/>
        <v>0</v>
      </c>
      <c r="AB177" s="49">
        <f t="shared" si="129"/>
        <v>382.32400000000001</v>
      </c>
      <c r="AC177" s="49">
        <f t="shared" si="129"/>
        <v>0</v>
      </c>
      <c r="AD177" s="49">
        <f t="shared" si="129"/>
        <v>470.21699999999998</v>
      </c>
      <c r="AE177" s="49">
        <f t="shared" si="129"/>
        <v>0</v>
      </c>
      <c r="AF177" s="145"/>
    </row>
    <row r="178" spans="1:32" s="72" customFormat="1" ht="13.8" x14ac:dyDescent="0.25">
      <c r="A178" s="64" t="s">
        <v>177</v>
      </c>
      <c r="B178" s="66">
        <f t="shared" si="127"/>
        <v>1970.3</v>
      </c>
      <c r="C178" s="66">
        <f t="shared" si="128"/>
        <v>1970.3</v>
      </c>
      <c r="D178" s="66">
        <f t="shared" si="128"/>
        <v>1754.2</v>
      </c>
      <c r="E178" s="66">
        <f t="shared" si="128"/>
        <v>1754.2</v>
      </c>
      <c r="F178" s="66"/>
      <c r="G178" s="66"/>
      <c r="H178" s="66">
        <f>H185+H192</f>
        <v>0</v>
      </c>
      <c r="I178" s="66">
        <f t="shared" si="129"/>
        <v>0</v>
      </c>
      <c r="J178" s="66">
        <f t="shared" si="129"/>
        <v>0</v>
      </c>
      <c r="K178" s="66">
        <f t="shared" si="129"/>
        <v>0</v>
      </c>
      <c r="L178" s="66">
        <f t="shared" si="129"/>
        <v>0</v>
      </c>
      <c r="M178" s="66">
        <f t="shared" si="129"/>
        <v>0</v>
      </c>
      <c r="N178" s="66">
        <f t="shared" si="129"/>
        <v>1784.2</v>
      </c>
      <c r="O178" s="66">
        <f t="shared" si="129"/>
        <v>1754.2</v>
      </c>
      <c r="P178" s="66">
        <f t="shared" si="129"/>
        <v>162.30000000000001</v>
      </c>
      <c r="Q178" s="66">
        <f t="shared" si="129"/>
        <v>0</v>
      </c>
      <c r="R178" s="66">
        <f t="shared" si="129"/>
        <v>23.8</v>
      </c>
      <c r="S178" s="66">
        <f t="shared" si="129"/>
        <v>0</v>
      </c>
      <c r="T178" s="66">
        <f t="shared" si="129"/>
        <v>0</v>
      </c>
      <c r="U178" s="66">
        <f t="shared" si="129"/>
        <v>0</v>
      </c>
      <c r="V178" s="66">
        <f t="shared" si="129"/>
        <v>0</v>
      </c>
      <c r="W178" s="66">
        <f t="shared" si="129"/>
        <v>0</v>
      </c>
      <c r="X178" s="66">
        <f t="shared" si="129"/>
        <v>0</v>
      </c>
      <c r="Y178" s="66">
        <f t="shared" si="129"/>
        <v>0</v>
      </c>
      <c r="Z178" s="66">
        <f t="shared" si="129"/>
        <v>0</v>
      </c>
      <c r="AA178" s="66">
        <f t="shared" si="129"/>
        <v>0</v>
      </c>
      <c r="AB178" s="66">
        <f t="shared" si="129"/>
        <v>0</v>
      </c>
      <c r="AC178" s="66">
        <f t="shared" si="129"/>
        <v>0</v>
      </c>
      <c r="AD178" s="66">
        <f t="shared" si="129"/>
        <v>0</v>
      </c>
      <c r="AE178" s="66">
        <f t="shared" si="129"/>
        <v>0</v>
      </c>
      <c r="AF178" s="145"/>
    </row>
    <row r="179" spans="1:32" s="48" customFormat="1" x14ac:dyDescent="0.3">
      <c r="A179" s="77" t="s">
        <v>139</v>
      </c>
      <c r="B179" s="49">
        <f t="shared" si="127"/>
        <v>0</v>
      </c>
      <c r="C179" s="49">
        <f t="shared" si="128"/>
        <v>0</v>
      </c>
      <c r="D179" s="49">
        <f t="shared" si="128"/>
        <v>0</v>
      </c>
      <c r="E179" s="49">
        <f t="shared" si="128"/>
        <v>0</v>
      </c>
      <c r="F179" s="49"/>
      <c r="G179" s="49"/>
      <c r="H179" s="49">
        <f>H186+H193</f>
        <v>0</v>
      </c>
      <c r="I179" s="49">
        <f t="shared" si="129"/>
        <v>0</v>
      </c>
      <c r="J179" s="49">
        <f t="shared" si="129"/>
        <v>0</v>
      </c>
      <c r="K179" s="49">
        <f t="shared" si="129"/>
        <v>0</v>
      </c>
      <c r="L179" s="49">
        <f t="shared" si="129"/>
        <v>0</v>
      </c>
      <c r="M179" s="49">
        <f t="shared" si="129"/>
        <v>0</v>
      </c>
      <c r="N179" s="49">
        <f t="shared" si="129"/>
        <v>0</v>
      </c>
      <c r="O179" s="49">
        <f t="shared" si="129"/>
        <v>0</v>
      </c>
      <c r="P179" s="49">
        <f t="shared" si="129"/>
        <v>0</v>
      </c>
      <c r="Q179" s="49">
        <f t="shared" si="129"/>
        <v>0</v>
      </c>
      <c r="R179" s="49">
        <f t="shared" si="129"/>
        <v>0</v>
      </c>
      <c r="S179" s="49">
        <f t="shared" si="129"/>
        <v>0</v>
      </c>
      <c r="T179" s="49">
        <f t="shared" si="129"/>
        <v>0</v>
      </c>
      <c r="U179" s="49">
        <f t="shared" si="129"/>
        <v>0</v>
      </c>
      <c r="V179" s="49">
        <f t="shared" si="129"/>
        <v>0</v>
      </c>
      <c r="W179" s="49">
        <f t="shared" si="129"/>
        <v>0</v>
      </c>
      <c r="X179" s="49">
        <f t="shared" si="129"/>
        <v>0</v>
      </c>
      <c r="Y179" s="49">
        <f t="shared" si="129"/>
        <v>0</v>
      </c>
      <c r="Z179" s="49">
        <f t="shared" si="129"/>
        <v>0</v>
      </c>
      <c r="AA179" s="49">
        <f t="shared" si="129"/>
        <v>0</v>
      </c>
      <c r="AB179" s="49">
        <f t="shared" si="129"/>
        <v>0</v>
      </c>
      <c r="AC179" s="49">
        <f t="shared" si="129"/>
        <v>0</v>
      </c>
      <c r="AD179" s="49">
        <f t="shared" si="129"/>
        <v>0</v>
      </c>
      <c r="AE179" s="49">
        <f t="shared" si="129"/>
        <v>0</v>
      </c>
      <c r="AF179" s="146"/>
    </row>
    <row r="180" spans="1:32" s="48" customFormat="1" ht="100.8" x14ac:dyDescent="0.3">
      <c r="A180" s="77" t="s">
        <v>197</v>
      </c>
      <c r="B180" s="4">
        <f t="shared" ref="B180:E180" si="130">B182+B183+B184+B186</f>
        <v>7400.7</v>
      </c>
      <c r="C180" s="4">
        <f t="shared" si="130"/>
        <v>7400.7</v>
      </c>
      <c r="D180" s="4">
        <f t="shared" si="130"/>
        <v>7400.67</v>
      </c>
      <c r="E180" s="4">
        <f t="shared" si="130"/>
        <v>7400.67</v>
      </c>
      <c r="F180" s="4"/>
      <c r="G180" s="4"/>
      <c r="H180" s="4">
        <f t="shared" ref="H180:AE180" si="131">H182+H183+H184+H186</f>
        <v>0</v>
      </c>
      <c r="I180" s="4">
        <f t="shared" si="131"/>
        <v>0</v>
      </c>
      <c r="J180" s="4">
        <f t="shared" si="131"/>
        <v>0</v>
      </c>
      <c r="K180" s="4">
        <f t="shared" si="131"/>
        <v>0</v>
      </c>
      <c r="L180" s="4">
        <f t="shared" si="131"/>
        <v>0</v>
      </c>
      <c r="M180" s="4">
        <f t="shared" si="131"/>
        <v>0</v>
      </c>
      <c r="N180" s="4">
        <f t="shared" si="131"/>
        <v>0</v>
      </c>
      <c r="O180" s="4">
        <f t="shared" si="131"/>
        <v>0</v>
      </c>
      <c r="P180" s="4">
        <f t="shared" si="131"/>
        <v>0</v>
      </c>
      <c r="Q180" s="4">
        <f t="shared" si="131"/>
        <v>0</v>
      </c>
      <c r="R180" s="4">
        <f t="shared" si="131"/>
        <v>0</v>
      </c>
      <c r="S180" s="4">
        <f t="shared" si="131"/>
        <v>0</v>
      </c>
      <c r="T180" s="4">
        <f t="shared" si="131"/>
        <v>7400.665</v>
      </c>
      <c r="U180" s="4">
        <f t="shared" si="131"/>
        <v>7400.67</v>
      </c>
      <c r="V180" s="4">
        <f t="shared" si="131"/>
        <v>3.5000000000000003E-2</v>
      </c>
      <c r="W180" s="4">
        <f t="shared" si="131"/>
        <v>0</v>
      </c>
      <c r="X180" s="4">
        <f t="shared" si="131"/>
        <v>0</v>
      </c>
      <c r="Y180" s="4">
        <f t="shared" si="131"/>
        <v>0</v>
      </c>
      <c r="Z180" s="4">
        <f t="shared" si="131"/>
        <v>0</v>
      </c>
      <c r="AA180" s="4">
        <f t="shared" si="131"/>
        <v>0</v>
      </c>
      <c r="AB180" s="4">
        <f t="shared" si="131"/>
        <v>0</v>
      </c>
      <c r="AC180" s="4">
        <f t="shared" si="131"/>
        <v>0</v>
      </c>
      <c r="AD180" s="4">
        <f t="shared" si="131"/>
        <v>0</v>
      </c>
      <c r="AE180" s="4">
        <f t="shared" si="131"/>
        <v>0</v>
      </c>
      <c r="AF180" s="102" t="s">
        <v>209</v>
      </c>
    </row>
    <row r="181" spans="1:32" s="48" customFormat="1" x14ac:dyDescent="0.3">
      <c r="A181" s="60" t="s">
        <v>151</v>
      </c>
      <c r="B181" s="60"/>
      <c r="C181" s="60"/>
      <c r="D181" s="60"/>
      <c r="E181" s="60"/>
      <c r="F181" s="60"/>
      <c r="G181" s="60"/>
      <c r="H181" s="4"/>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147"/>
    </row>
    <row r="182" spans="1:32" s="48" customFormat="1" x14ac:dyDescent="0.3">
      <c r="A182" s="77" t="s">
        <v>138</v>
      </c>
      <c r="B182" s="4">
        <f t="shared" ref="B182:B186" si="132">H182+J182+L182+N182+P182+R182+T182+V182+X182+Z182+AB182+AD182</f>
        <v>0</v>
      </c>
      <c r="C182" s="4">
        <f t="shared" ref="C182:C186" si="133">H182+J182+L182+N182+P182+R182+T182+V182+X182</f>
        <v>0</v>
      </c>
      <c r="D182" s="4">
        <f>E182</f>
        <v>0</v>
      </c>
      <c r="E182" s="4">
        <f>I182+K182+M182+O182+Q182+S182+U182+W182+Y182+AA182+AC182+AE182</f>
        <v>0</v>
      </c>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25"/>
      <c r="AF182" s="147"/>
    </row>
    <row r="183" spans="1:32" s="48" customFormat="1" x14ac:dyDescent="0.3">
      <c r="A183" s="77" t="s">
        <v>19</v>
      </c>
      <c r="B183" s="4">
        <f t="shared" si="132"/>
        <v>0</v>
      </c>
      <c r="C183" s="4">
        <f t="shared" si="133"/>
        <v>0</v>
      </c>
      <c r="D183" s="4">
        <f t="shared" ref="D183:D186" si="134">E183</f>
        <v>0</v>
      </c>
      <c r="E183" s="4">
        <f t="shared" ref="E183:E186" si="135">I183+K183+M183+O183+Q183+S183+U183+W183+Y183+AA183+AC183+AE183</f>
        <v>0</v>
      </c>
      <c r="F183" s="4" t="e">
        <f t="shared" ref="F183:F185" si="136">E183/B183%</f>
        <v>#DIV/0!</v>
      </c>
      <c r="G183" s="4" t="e">
        <f t="shared" ref="G183:G185" si="137">E183/C183%</f>
        <v>#DIV/0!</v>
      </c>
      <c r="H183" s="4"/>
      <c r="I183" s="4"/>
      <c r="J183" s="4"/>
      <c r="K183" s="4"/>
      <c r="L183" s="4"/>
      <c r="M183" s="4"/>
      <c r="N183" s="4"/>
      <c r="O183" s="4"/>
      <c r="P183" s="4"/>
      <c r="Q183" s="4"/>
      <c r="R183" s="4"/>
      <c r="S183" s="4"/>
      <c r="T183" s="4"/>
      <c r="U183" s="4"/>
      <c r="V183" s="4"/>
      <c r="W183" s="4"/>
      <c r="X183" s="4"/>
      <c r="Y183" s="4"/>
      <c r="Z183" s="4"/>
      <c r="AA183" s="4"/>
      <c r="AB183" s="4"/>
      <c r="AC183" s="4"/>
      <c r="AD183" s="4"/>
      <c r="AE183" s="25"/>
      <c r="AF183" s="147"/>
    </row>
    <row r="184" spans="1:32" s="48" customFormat="1" x14ac:dyDescent="0.3">
      <c r="A184" s="77" t="s">
        <v>13</v>
      </c>
      <c r="B184" s="4">
        <f t="shared" si="132"/>
        <v>7400.7</v>
      </c>
      <c r="C184" s="4">
        <f t="shared" si="133"/>
        <v>7400.7</v>
      </c>
      <c r="D184" s="4">
        <f t="shared" si="134"/>
        <v>7400.67</v>
      </c>
      <c r="E184" s="4">
        <f t="shared" si="135"/>
        <v>7400.67</v>
      </c>
      <c r="F184" s="4">
        <f t="shared" si="136"/>
        <v>99.999594632940116</v>
      </c>
      <c r="G184" s="4">
        <f t="shared" si="137"/>
        <v>99.999594632940116</v>
      </c>
      <c r="H184" s="4"/>
      <c r="I184" s="4"/>
      <c r="J184" s="4"/>
      <c r="K184" s="4"/>
      <c r="L184" s="4"/>
      <c r="M184" s="4"/>
      <c r="N184" s="4"/>
      <c r="O184" s="4"/>
      <c r="P184" s="4"/>
      <c r="Q184" s="4"/>
      <c r="R184" s="4"/>
      <c r="S184" s="4"/>
      <c r="T184" s="4">
        <v>7400.665</v>
      </c>
      <c r="U184" s="4">
        <v>7400.67</v>
      </c>
      <c r="V184" s="4">
        <v>3.5000000000000003E-2</v>
      </c>
      <c r="W184" s="4"/>
      <c r="X184" s="4"/>
      <c r="Y184" s="4"/>
      <c r="Z184" s="4"/>
      <c r="AA184" s="4"/>
      <c r="AB184" s="4"/>
      <c r="AC184" s="4"/>
      <c r="AD184" s="4"/>
      <c r="AE184" s="25"/>
      <c r="AF184" s="147"/>
    </row>
    <row r="185" spans="1:32" s="72" customFormat="1" x14ac:dyDescent="0.25">
      <c r="A185" s="64" t="s">
        <v>177</v>
      </c>
      <c r="B185" s="66">
        <f t="shared" si="132"/>
        <v>0</v>
      </c>
      <c r="C185" s="79">
        <f t="shared" si="133"/>
        <v>0</v>
      </c>
      <c r="D185" s="66">
        <f t="shared" si="134"/>
        <v>0</v>
      </c>
      <c r="E185" s="66">
        <f t="shared" si="135"/>
        <v>0</v>
      </c>
      <c r="F185" s="66" t="e">
        <f t="shared" si="136"/>
        <v>#DIV/0!</v>
      </c>
      <c r="G185" s="66" t="e">
        <f t="shared" si="137"/>
        <v>#DIV/0!</v>
      </c>
      <c r="H185" s="65"/>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147"/>
    </row>
    <row r="186" spans="1:32" s="48" customFormat="1" x14ac:dyDescent="0.3">
      <c r="A186" s="77" t="s">
        <v>139</v>
      </c>
      <c r="B186" s="4">
        <f t="shared" si="132"/>
        <v>0</v>
      </c>
      <c r="C186" s="4">
        <f t="shared" si="133"/>
        <v>0</v>
      </c>
      <c r="D186" s="4">
        <f t="shared" si="134"/>
        <v>0</v>
      </c>
      <c r="E186" s="4">
        <f t="shared" si="135"/>
        <v>0</v>
      </c>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25"/>
      <c r="AF186" s="148"/>
    </row>
    <row r="187" spans="1:32" s="48" customFormat="1" ht="270" customHeight="1" x14ac:dyDescent="0.3">
      <c r="A187" s="81" t="s">
        <v>224</v>
      </c>
      <c r="B187" s="4">
        <f t="shared" ref="B187:E187" si="138">B189+B190+B191+B193</f>
        <v>8964.4969999999976</v>
      </c>
      <c r="C187" s="4">
        <f t="shared" si="138"/>
        <v>7729.6319999999987</v>
      </c>
      <c r="D187" s="4">
        <f t="shared" si="138"/>
        <v>5162.8770000000004</v>
      </c>
      <c r="E187" s="4">
        <f t="shared" si="138"/>
        <v>5162.8770000000004</v>
      </c>
      <c r="F187" s="4"/>
      <c r="G187" s="4"/>
      <c r="H187" s="4">
        <f t="shared" ref="H187:AE187" si="139">H189+H190+H191+H193</f>
        <v>242.86500000000001</v>
      </c>
      <c r="I187" s="4">
        <f t="shared" si="139"/>
        <v>0</v>
      </c>
      <c r="J187" s="4">
        <f t="shared" si="139"/>
        <v>433.899</v>
      </c>
      <c r="K187" s="4">
        <f t="shared" si="139"/>
        <v>0</v>
      </c>
      <c r="L187" s="4">
        <f t="shared" si="139"/>
        <v>382.32400000000001</v>
      </c>
      <c r="M187" s="4">
        <f t="shared" si="139"/>
        <v>0</v>
      </c>
      <c r="N187" s="4">
        <f t="shared" si="139"/>
        <v>2166.5239999999999</v>
      </c>
      <c r="O187" s="4">
        <f t="shared" si="139"/>
        <v>3167.3589999999999</v>
      </c>
      <c r="P187" s="4">
        <f t="shared" si="139"/>
        <v>742.92399999999998</v>
      </c>
      <c r="Q187" s="4">
        <f t="shared" si="139"/>
        <v>380.09699999999998</v>
      </c>
      <c r="R187" s="4">
        <f t="shared" si="139"/>
        <v>2214.1239999999998</v>
      </c>
      <c r="S187" s="4">
        <f t="shared" si="139"/>
        <v>380.09</v>
      </c>
      <c r="T187" s="4">
        <f t="shared" si="139"/>
        <v>382.32400000000001</v>
      </c>
      <c r="U187" s="4">
        <f t="shared" si="139"/>
        <v>380.1</v>
      </c>
      <c r="V187" s="4">
        <f t="shared" si="139"/>
        <v>382.32400000000001</v>
      </c>
      <c r="W187" s="4">
        <f t="shared" si="139"/>
        <v>443.99099999999999</v>
      </c>
      <c r="X187" s="4">
        <f t="shared" si="139"/>
        <v>782.32399999999996</v>
      </c>
      <c r="Y187" s="4">
        <f t="shared" si="139"/>
        <v>411.24</v>
      </c>
      <c r="Z187" s="4">
        <f t="shared" si="139"/>
        <v>382.32400000000001</v>
      </c>
      <c r="AA187" s="4">
        <f t="shared" si="139"/>
        <v>0</v>
      </c>
      <c r="AB187" s="4">
        <f t="shared" si="139"/>
        <v>382.32400000000001</v>
      </c>
      <c r="AC187" s="4">
        <f t="shared" si="139"/>
        <v>0</v>
      </c>
      <c r="AD187" s="4">
        <f t="shared" si="139"/>
        <v>470.21699999999998</v>
      </c>
      <c r="AE187" s="4">
        <f t="shared" si="139"/>
        <v>0</v>
      </c>
      <c r="AF187" s="102" t="s">
        <v>205</v>
      </c>
    </row>
    <row r="188" spans="1:32" s="48" customFormat="1" x14ac:dyDescent="0.3">
      <c r="A188" s="60" t="s">
        <v>151</v>
      </c>
      <c r="B188" s="60"/>
      <c r="C188" s="60"/>
      <c r="D188" s="60"/>
      <c r="E188" s="60"/>
      <c r="F188" s="60"/>
      <c r="G188" s="60"/>
      <c r="H188" s="4"/>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147"/>
    </row>
    <row r="189" spans="1:32" s="48" customFormat="1" ht="76.95" customHeight="1" x14ac:dyDescent="0.3">
      <c r="A189" s="77" t="s">
        <v>138</v>
      </c>
      <c r="B189" s="4">
        <f t="shared" ref="B189:B193" si="140">H189+J189+L189+N189+P189+R189+T189+V189+X189+Z189+AB189+AD189</f>
        <v>0</v>
      </c>
      <c r="C189" s="4">
        <f t="shared" ref="C189:C193" si="141">H189+J189+L189+N189+P189+R189+T189+V189+X189</f>
        <v>0</v>
      </c>
      <c r="D189" s="4">
        <f>E189</f>
        <v>0</v>
      </c>
      <c r="E189" s="4">
        <f>I189+K189+M189+O189+Q189+S189+U189+W189+Y189+AA189+AC189+AE189</f>
        <v>0</v>
      </c>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25"/>
      <c r="AF189" s="147"/>
    </row>
    <row r="190" spans="1:32" s="48" customFormat="1" ht="104.4" customHeight="1" x14ac:dyDescent="0.3">
      <c r="A190" s="77" t="s">
        <v>19</v>
      </c>
      <c r="B190" s="4">
        <f t="shared" si="140"/>
        <v>1970.3</v>
      </c>
      <c r="C190" s="4">
        <f t="shared" si="141"/>
        <v>1970.3</v>
      </c>
      <c r="D190" s="4">
        <f t="shared" ref="D190:D193" si="142">E190</f>
        <v>0</v>
      </c>
      <c r="E190" s="4">
        <f t="shared" ref="E190:E193" si="143">I190+K190+M190+O190+Q190+S190+U190+W190+Y190+AA190+AC190+AE190</f>
        <v>0</v>
      </c>
      <c r="F190" s="4">
        <f t="shared" ref="F190:F192" si="144">E190/B190%</f>
        <v>0</v>
      </c>
      <c r="G190" s="4">
        <f t="shared" ref="G190:G192" si="145">E190/C190%</f>
        <v>0</v>
      </c>
      <c r="H190" s="4"/>
      <c r="I190" s="4"/>
      <c r="J190" s="4"/>
      <c r="K190" s="4"/>
      <c r="L190" s="4"/>
      <c r="M190" s="4"/>
      <c r="N190" s="4"/>
      <c r="O190" s="4"/>
      <c r="P190" s="4">
        <v>162.30000000000001</v>
      </c>
      <c r="Q190" s="4"/>
      <c r="R190" s="4">
        <v>1808</v>
      </c>
      <c r="S190" s="4"/>
      <c r="T190" s="4"/>
      <c r="U190" s="4"/>
      <c r="V190" s="4"/>
      <c r="W190" s="4"/>
      <c r="X190" s="4"/>
      <c r="Y190" s="4"/>
      <c r="Z190" s="4"/>
      <c r="AA190" s="4"/>
      <c r="AB190" s="4"/>
      <c r="AC190" s="4"/>
      <c r="AD190" s="4"/>
      <c r="AE190" s="25"/>
      <c r="AF190" s="147"/>
    </row>
    <row r="191" spans="1:32" s="48" customFormat="1" ht="48" customHeight="1" x14ac:dyDescent="0.3">
      <c r="A191" s="77" t="s">
        <v>13</v>
      </c>
      <c r="B191" s="4">
        <f t="shared" si="140"/>
        <v>6994.1969999999974</v>
      </c>
      <c r="C191" s="4">
        <f t="shared" si="141"/>
        <v>5759.3319999999985</v>
      </c>
      <c r="D191" s="4">
        <f t="shared" si="142"/>
        <v>5162.8770000000004</v>
      </c>
      <c r="E191" s="4">
        <f t="shared" si="143"/>
        <v>5162.8770000000004</v>
      </c>
      <c r="F191" s="4">
        <f t="shared" si="144"/>
        <v>73.816579658822917</v>
      </c>
      <c r="G191" s="4">
        <f t="shared" si="145"/>
        <v>89.643677426479357</v>
      </c>
      <c r="H191" s="4">
        <v>242.86500000000001</v>
      </c>
      <c r="I191" s="4"/>
      <c r="J191" s="4">
        <v>433.899</v>
      </c>
      <c r="K191" s="4"/>
      <c r="L191" s="4">
        <v>382.32400000000001</v>
      </c>
      <c r="M191" s="4"/>
      <c r="N191" s="4">
        <v>2166.5239999999999</v>
      </c>
      <c r="O191" s="4">
        <v>3167.3589999999999</v>
      </c>
      <c r="P191" s="4">
        <v>580.62400000000002</v>
      </c>
      <c r="Q191" s="4">
        <v>380.09699999999998</v>
      </c>
      <c r="R191" s="4">
        <v>406.12400000000002</v>
      </c>
      <c r="S191" s="4">
        <v>380.09</v>
      </c>
      <c r="T191" s="4">
        <v>382.32400000000001</v>
      </c>
      <c r="U191" s="4">
        <v>380.1</v>
      </c>
      <c r="V191" s="4">
        <v>382.32400000000001</v>
      </c>
      <c r="W191" s="4">
        <v>443.99099999999999</v>
      </c>
      <c r="X191" s="4">
        <v>782.32399999999996</v>
      </c>
      <c r="Y191" s="4">
        <v>411.24</v>
      </c>
      <c r="Z191" s="4">
        <v>382.32400000000001</v>
      </c>
      <c r="AA191" s="4"/>
      <c r="AB191" s="4">
        <v>382.32400000000001</v>
      </c>
      <c r="AC191" s="4"/>
      <c r="AD191" s="4">
        <v>470.21699999999998</v>
      </c>
      <c r="AE191" s="25"/>
      <c r="AF191" s="147"/>
    </row>
    <row r="192" spans="1:32" s="72" customFormat="1" ht="42.6" customHeight="1" x14ac:dyDescent="0.25">
      <c r="A192" s="64" t="s">
        <v>177</v>
      </c>
      <c r="B192" s="82">
        <f t="shared" si="140"/>
        <v>1970.3</v>
      </c>
      <c r="C192" s="79">
        <f t="shared" si="141"/>
        <v>1970.3</v>
      </c>
      <c r="D192" s="66">
        <f t="shared" si="142"/>
        <v>1754.2</v>
      </c>
      <c r="E192" s="66">
        <f t="shared" si="143"/>
        <v>1754.2</v>
      </c>
      <c r="F192" s="66">
        <f t="shared" si="144"/>
        <v>89.032127087245598</v>
      </c>
      <c r="G192" s="66">
        <f t="shared" si="145"/>
        <v>89.032127087245598</v>
      </c>
      <c r="H192" s="65"/>
      <c r="I192" s="73"/>
      <c r="J192" s="73"/>
      <c r="K192" s="73"/>
      <c r="L192" s="73"/>
      <c r="M192" s="73"/>
      <c r="N192" s="73">
        <v>1784.2</v>
      </c>
      <c r="O192" s="73">
        <v>1754.2</v>
      </c>
      <c r="P192" s="73">
        <v>162.30000000000001</v>
      </c>
      <c r="Q192" s="73"/>
      <c r="R192" s="73">
        <v>23.8</v>
      </c>
      <c r="S192" s="73"/>
      <c r="T192" s="73"/>
      <c r="U192" s="73"/>
      <c r="V192" s="73"/>
      <c r="W192" s="73"/>
      <c r="X192" s="83">
        <v>0</v>
      </c>
      <c r="Y192" s="73"/>
      <c r="Z192" s="83">
        <v>0</v>
      </c>
      <c r="AA192" s="73"/>
      <c r="AB192" s="73"/>
      <c r="AC192" s="73"/>
      <c r="AD192" s="73"/>
      <c r="AE192" s="73"/>
      <c r="AF192" s="147"/>
    </row>
    <row r="193" spans="1:32" s="48" customFormat="1" ht="90.6" customHeight="1" x14ac:dyDescent="0.3">
      <c r="A193" s="77" t="s">
        <v>139</v>
      </c>
      <c r="B193" s="4">
        <f t="shared" si="140"/>
        <v>0</v>
      </c>
      <c r="C193" s="4">
        <f t="shared" si="141"/>
        <v>0</v>
      </c>
      <c r="D193" s="4">
        <f t="shared" si="142"/>
        <v>0</v>
      </c>
      <c r="E193" s="4">
        <f t="shared" si="143"/>
        <v>0</v>
      </c>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25"/>
      <c r="AF193" s="148"/>
    </row>
    <row r="194" spans="1:32" s="54" customFormat="1" x14ac:dyDescent="0.3">
      <c r="A194" s="53" t="s">
        <v>198</v>
      </c>
      <c r="B194" s="67">
        <f t="shared" ref="B194:E194" si="146">B195+B196+B197+B199</f>
        <v>16365.197</v>
      </c>
      <c r="C194" s="67">
        <f t="shared" si="146"/>
        <v>15130.331999999999</v>
      </c>
      <c r="D194" s="67">
        <f t="shared" si="146"/>
        <v>12563.547</v>
      </c>
      <c r="E194" s="67">
        <f t="shared" si="146"/>
        <v>12563.547</v>
      </c>
      <c r="F194" s="67">
        <f t="shared" ref="F194" si="147">E194/B194%</f>
        <v>76.769909949754961</v>
      </c>
      <c r="G194" s="67">
        <f t="shared" ref="G194" si="148">E194/C194%</f>
        <v>83.035501137714633</v>
      </c>
      <c r="H194" s="67">
        <f>H195+H196+H197+H199</f>
        <v>242.86500000000001</v>
      </c>
      <c r="I194" s="67">
        <f t="shared" ref="I194:AE194" si="149">I195+I196+I197+I199</f>
        <v>0</v>
      </c>
      <c r="J194" s="67">
        <f t="shared" si="149"/>
        <v>433.899</v>
      </c>
      <c r="K194" s="67">
        <f t="shared" si="149"/>
        <v>0</v>
      </c>
      <c r="L194" s="67">
        <f t="shared" si="149"/>
        <v>382.32400000000001</v>
      </c>
      <c r="M194" s="67">
        <f t="shared" si="149"/>
        <v>0</v>
      </c>
      <c r="N194" s="67">
        <f t="shared" si="149"/>
        <v>2166.5239999999999</v>
      </c>
      <c r="O194" s="67">
        <f t="shared" si="149"/>
        <v>3167.3589999999999</v>
      </c>
      <c r="P194" s="67">
        <f t="shared" si="149"/>
        <v>742.92399999999998</v>
      </c>
      <c r="Q194" s="67">
        <f t="shared" si="149"/>
        <v>380.09699999999998</v>
      </c>
      <c r="R194" s="67">
        <f t="shared" si="149"/>
        <v>2214.1239999999998</v>
      </c>
      <c r="S194" s="67">
        <f t="shared" si="149"/>
        <v>380.09</v>
      </c>
      <c r="T194" s="67">
        <f t="shared" si="149"/>
        <v>7782.9889999999996</v>
      </c>
      <c r="U194" s="67">
        <f t="shared" si="149"/>
        <v>7780.77</v>
      </c>
      <c r="V194" s="67">
        <f t="shared" si="149"/>
        <v>382.35900000000004</v>
      </c>
      <c r="W194" s="67">
        <f t="shared" si="149"/>
        <v>443.99099999999999</v>
      </c>
      <c r="X194" s="67">
        <f t="shared" si="149"/>
        <v>782.32399999999996</v>
      </c>
      <c r="Y194" s="67">
        <f t="shared" si="149"/>
        <v>411.24</v>
      </c>
      <c r="Z194" s="67">
        <f t="shared" si="149"/>
        <v>382.32400000000001</v>
      </c>
      <c r="AA194" s="67">
        <f t="shared" si="149"/>
        <v>0</v>
      </c>
      <c r="AB194" s="67">
        <f t="shared" si="149"/>
        <v>382.32400000000001</v>
      </c>
      <c r="AC194" s="67">
        <f t="shared" si="149"/>
        <v>0</v>
      </c>
      <c r="AD194" s="67">
        <f t="shared" si="149"/>
        <v>470.21699999999998</v>
      </c>
      <c r="AE194" s="67">
        <f t="shared" si="149"/>
        <v>0</v>
      </c>
      <c r="AF194" s="139"/>
    </row>
    <row r="195" spans="1:32" x14ac:dyDescent="0.3">
      <c r="A195" s="70" t="s">
        <v>138</v>
      </c>
      <c r="B195" s="4">
        <f t="shared" ref="B195:B199" si="150">H195+J195+L195+N195+P195+R195+T195+V195+X195+Z195+AB195+AD195</f>
        <v>0</v>
      </c>
      <c r="C195" s="4">
        <f t="shared" ref="C195:E199" si="151">C175</f>
        <v>0</v>
      </c>
      <c r="D195" s="4">
        <f t="shared" si="151"/>
        <v>0</v>
      </c>
      <c r="E195" s="4">
        <f t="shared" si="151"/>
        <v>0</v>
      </c>
      <c r="F195" s="4"/>
      <c r="G195" s="4"/>
      <c r="H195" s="4">
        <f>H175</f>
        <v>0</v>
      </c>
      <c r="I195" s="4">
        <f t="shared" ref="I195:AE199" si="152">I175</f>
        <v>0</v>
      </c>
      <c r="J195" s="4">
        <f t="shared" si="152"/>
        <v>0</v>
      </c>
      <c r="K195" s="4">
        <f t="shared" si="152"/>
        <v>0</v>
      </c>
      <c r="L195" s="4">
        <f t="shared" si="152"/>
        <v>0</v>
      </c>
      <c r="M195" s="4">
        <f t="shared" si="152"/>
        <v>0</v>
      </c>
      <c r="N195" s="4">
        <f t="shared" si="152"/>
        <v>0</v>
      </c>
      <c r="O195" s="4">
        <f t="shared" si="152"/>
        <v>0</v>
      </c>
      <c r="P195" s="4">
        <f t="shared" si="152"/>
        <v>0</v>
      </c>
      <c r="Q195" s="4">
        <f t="shared" si="152"/>
        <v>0</v>
      </c>
      <c r="R195" s="4">
        <f t="shared" si="152"/>
        <v>0</v>
      </c>
      <c r="S195" s="4">
        <f t="shared" si="152"/>
        <v>0</v>
      </c>
      <c r="T195" s="4">
        <f t="shared" si="152"/>
        <v>0</v>
      </c>
      <c r="U195" s="4">
        <f t="shared" si="152"/>
        <v>0</v>
      </c>
      <c r="V195" s="4">
        <f t="shared" si="152"/>
        <v>0</v>
      </c>
      <c r="W195" s="4">
        <f t="shared" si="152"/>
        <v>0</v>
      </c>
      <c r="X195" s="4">
        <f t="shared" si="152"/>
        <v>0</v>
      </c>
      <c r="Y195" s="4">
        <f t="shared" si="152"/>
        <v>0</v>
      </c>
      <c r="Z195" s="4">
        <f t="shared" si="152"/>
        <v>0</v>
      </c>
      <c r="AA195" s="4">
        <f t="shared" si="152"/>
        <v>0</v>
      </c>
      <c r="AB195" s="4">
        <f t="shared" si="152"/>
        <v>0</v>
      </c>
      <c r="AC195" s="4">
        <f t="shared" si="152"/>
        <v>0</v>
      </c>
      <c r="AD195" s="4">
        <f t="shared" si="152"/>
        <v>0</v>
      </c>
      <c r="AE195" s="4">
        <f t="shared" si="152"/>
        <v>0</v>
      </c>
      <c r="AF195" s="140"/>
    </row>
    <row r="196" spans="1:32" ht="50.4" x14ac:dyDescent="0.3">
      <c r="A196" s="77" t="s">
        <v>49</v>
      </c>
      <c r="B196" s="4">
        <f t="shared" si="150"/>
        <v>1970.3</v>
      </c>
      <c r="C196" s="4">
        <f t="shared" si="151"/>
        <v>1970.3</v>
      </c>
      <c r="D196" s="4">
        <f t="shared" si="151"/>
        <v>0</v>
      </c>
      <c r="E196" s="4">
        <f t="shared" si="151"/>
        <v>0</v>
      </c>
      <c r="F196" s="4">
        <f t="shared" ref="F196:F198" si="153">E196/B196%</f>
        <v>0</v>
      </c>
      <c r="G196" s="4">
        <f t="shared" ref="G196:G198" si="154">E196/C196%</f>
        <v>0</v>
      </c>
      <c r="H196" s="4">
        <f t="shared" ref="H196:W199" si="155">H176</f>
        <v>0</v>
      </c>
      <c r="I196" s="4">
        <f t="shared" si="155"/>
        <v>0</v>
      </c>
      <c r="J196" s="4">
        <f t="shared" si="155"/>
        <v>0</v>
      </c>
      <c r="K196" s="4">
        <f t="shared" si="155"/>
        <v>0</v>
      </c>
      <c r="L196" s="4">
        <f t="shared" si="155"/>
        <v>0</v>
      </c>
      <c r="M196" s="4">
        <f t="shared" si="155"/>
        <v>0</v>
      </c>
      <c r="N196" s="4">
        <f t="shared" si="155"/>
        <v>0</v>
      </c>
      <c r="O196" s="4">
        <f t="shared" si="155"/>
        <v>0</v>
      </c>
      <c r="P196" s="4">
        <f t="shared" si="155"/>
        <v>162.30000000000001</v>
      </c>
      <c r="Q196" s="4">
        <f t="shared" si="155"/>
        <v>0</v>
      </c>
      <c r="R196" s="4">
        <f t="shared" si="155"/>
        <v>1808</v>
      </c>
      <c r="S196" s="4">
        <f t="shared" si="155"/>
        <v>0</v>
      </c>
      <c r="T196" s="4">
        <f t="shared" si="155"/>
        <v>0</v>
      </c>
      <c r="U196" s="4">
        <f t="shared" si="155"/>
        <v>0</v>
      </c>
      <c r="V196" s="4">
        <f t="shared" si="155"/>
        <v>0</v>
      </c>
      <c r="W196" s="4">
        <f t="shared" si="155"/>
        <v>0</v>
      </c>
      <c r="X196" s="4">
        <f t="shared" si="152"/>
        <v>0</v>
      </c>
      <c r="Y196" s="4">
        <f t="shared" si="152"/>
        <v>0</v>
      </c>
      <c r="Z196" s="4">
        <f t="shared" si="152"/>
        <v>0</v>
      </c>
      <c r="AA196" s="4">
        <f t="shared" si="152"/>
        <v>0</v>
      </c>
      <c r="AB196" s="4">
        <f t="shared" si="152"/>
        <v>0</v>
      </c>
      <c r="AC196" s="4">
        <f t="shared" si="152"/>
        <v>0</v>
      </c>
      <c r="AD196" s="4">
        <f t="shared" si="152"/>
        <v>0</v>
      </c>
      <c r="AE196" s="4">
        <f t="shared" si="152"/>
        <v>0</v>
      </c>
      <c r="AF196" s="140"/>
    </row>
    <row r="197" spans="1:32" x14ac:dyDescent="0.3">
      <c r="A197" s="77" t="s">
        <v>178</v>
      </c>
      <c r="B197" s="4">
        <f t="shared" si="150"/>
        <v>14394.897000000001</v>
      </c>
      <c r="C197" s="4">
        <f t="shared" si="151"/>
        <v>13160.031999999999</v>
      </c>
      <c r="D197" s="4">
        <f t="shared" si="151"/>
        <v>12563.547</v>
      </c>
      <c r="E197" s="4">
        <f t="shared" si="151"/>
        <v>12563.547</v>
      </c>
      <c r="F197" s="4">
        <f t="shared" si="153"/>
        <v>87.277783231099193</v>
      </c>
      <c r="G197" s="4">
        <f t="shared" si="154"/>
        <v>95.467450231124076</v>
      </c>
      <c r="H197" s="4">
        <f t="shared" si="155"/>
        <v>242.86500000000001</v>
      </c>
      <c r="I197" s="4">
        <f t="shared" si="152"/>
        <v>0</v>
      </c>
      <c r="J197" s="4">
        <f t="shared" si="152"/>
        <v>433.899</v>
      </c>
      <c r="K197" s="4">
        <f t="shared" si="152"/>
        <v>0</v>
      </c>
      <c r="L197" s="4">
        <f t="shared" si="152"/>
        <v>382.32400000000001</v>
      </c>
      <c r="M197" s="4">
        <f t="shared" si="152"/>
        <v>0</v>
      </c>
      <c r="N197" s="4">
        <f t="shared" si="152"/>
        <v>2166.5239999999999</v>
      </c>
      <c r="O197" s="4">
        <f t="shared" si="152"/>
        <v>3167.3589999999999</v>
      </c>
      <c r="P197" s="4">
        <f t="shared" si="152"/>
        <v>580.62400000000002</v>
      </c>
      <c r="Q197" s="4">
        <f t="shared" si="152"/>
        <v>380.09699999999998</v>
      </c>
      <c r="R197" s="4">
        <f t="shared" si="152"/>
        <v>406.12400000000002</v>
      </c>
      <c r="S197" s="4">
        <f t="shared" si="152"/>
        <v>380.09</v>
      </c>
      <c r="T197" s="4">
        <f t="shared" si="152"/>
        <v>7782.9889999999996</v>
      </c>
      <c r="U197" s="4">
        <f t="shared" si="152"/>
        <v>7780.77</v>
      </c>
      <c r="V197" s="4">
        <f t="shared" si="152"/>
        <v>382.35900000000004</v>
      </c>
      <c r="W197" s="4">
        <f t="shared" si="152"/>
        <v>443.99099999999999</v>
      </c>
      <c r="X197" s="4">
        <f t="shared" si="152"/>
        <v>782.32399999999996</v>
      </c>
      <c r="Y197" s="4">
        <f t="shared" si="152"/>
        <v>411.24</v>
      </c>
      <c r="Z197" s="4">
        <f t="shared" si="152"/>
        <v>382.32400000000001</v>
      </c>
      <c r="AA197" s="4">
        <f t="shared" si="152"/>
        <v>0</v>
      </c>
      <c r="AB197" s="4">
        <f t="shared" si="152"/>
        <v>382.32400000000001</v>
      </c>
      <c r="AC197" s="4">
        <f t="shared" si="152"/>
        <v>0</v>
      </c>
      <c r="AD197" s="4">
        <f t="shared" si="152"/>
        <v>470.21699999999998</v>
      </c>
      <c r="AE197" s="4">
        <f t="shared" si="152"/>
        <v>0</v>
      </c>
      <c r="AF197" s="140"/>
    </row>
    <row r="198" spans="1:32" s="72" customFormat="1" ht="13.8" x14ac:dyDescent="0.25">
      <c r="A198" s="64" t="s">
        <v>177</v>
      </c>
      <c r="B198" s="66">
        <f t="shared" si="150"/>
        <v>1970.3</v>
      </c>
      <c r="C198" s="65">
        <f t="shared" si="151"/>
        <v>1970.3</v>
      </c>
      <c r="D198" s="65">
        <f t="shared" si="151"/>
        <v>1754.2</v>
      </c>
      <c r="E198" s="65">
        <f t="shared" si="151"/>
        <v>1754.2</v>
      </c>
      <c r="F198" s="66">
        <f t="shared" si="153"/>
        <v>89.032127087245598</v>
      </c>
      <c r="G198" s="66">
        <f t="shared" si="154"/>
        <v>89.032127087245598</v>
      </c>
      <c r="H198" s="65">
        <f>H178</f>
        <v>0</v>
      </c>
      <c r="I198" s="65">
        <f t="shared" si="152"/>
        <v>0</v>
      </c>
      <c r="J198" s="65">
        <f t="shared" si="152"/>
        <v>0</v>
      </c>
      <c r="K198" s="65">
        <f t="shared" si="152"/>
        <v>0</v>
      </c>
      <c r="L198" s="65">
        <f t="shared" si="152"/>
        <v>0</v>
      </c>
      <c r="M198" s="65">
        <f t="shared" si="152"/>
        <v>0</v>
      </c>
      <c r="N198" s="65">
        <f t="shared" si="152"/>
        <v>1784.2</v>
      </c>
      <c r="O198" s="65">
        <f t="shared" si="152"/>
        <v>1754.2</v>
      </c>
      <c r="P198" s="65">
        <f t="shared" si="152"/>
        <v>162.30000000000001</v>
      </c>
      <c r="Q198" s="65">
        <f t="shared" si="152"/>
        <v>0</v>
      </c>
      <c r="R198" s="65">
        <f t="shared" si="152"/>
        <v>23.8</v>
      </c>
      <c r="S198" s="65">
        <f t="shared" si="152"/>
        <v>0</v>
      </c>
      <c r="T198" s="65">
        <f t="shared" si="152"/>
        <v>0</v>
      </c>
      <c r="U198" s="65">
        <f t="shared" si="152"/>
        <v>0</v>
      </c>
      <c r="V198" s="65">
        <f t="shared" si="152"/>
        <v>0</v>
      </c>
      <c r="W198" s="65">
        <f t="shared" si="152"/>
        <v>0</v>
      </c>
      <c r="X198" s="65">
        <f t="shared" si="152"/>
        <v>0</v>
      </c>
      <c r="Y198" s="65">
        <f t="shared" si="152"/>
        <v>0</v>
      </c>
      <c r="Z198" s="65">
        <f t="shared" si="152"/>
        <v>0</v>
      </c>
      <c r="AA198" s="65">
        <f t="shared" si="152"/>
        <v>0</v>
      </c>
      <c r="AB198" s="65">
        <f t="shared" si="152"/>
        <v>0</v>
      </c>
      <c r="AC198" s="65">
        <f t="shared" si="152"/>
        <v>0</v>
      </c>
      <c r="AD198" s="65">
        <f t="shared" si="152"/>
        <v>0</v>
      </c>
      <c r="AE198" s="65">
        <f t="shared" si="152"/>
        <v>0</v>
      </c>
      <c r="AF198" s="140"/>
    </row>
    <row r="199" spans="1:32" x14ac:dyDescent="0.3">
      <c r="A199" s="77" t="s">
        <v>139</v>
      </c>
      <c r="B199" s="4">
        <f t="shared" si="150"/>
        <v>0</v>
      </c>
      <c r="C199" s="4">
        <f t="shared" si="151"/>
        <v>0</v>
      </c>
      <c r="D199" s="4">
        <f t="shared" si="151"/>
        <v>0</v>
      </c>
      <c r="E199" s="4">
        <f t="shared" si="151"/>
        <v>0</v>
      </c>
      <c r="F199" s="4"/>
      <c r="G199" s="4"/>
      <c r="H199" s="4">
        <f t="shared" si="155"/>
        <v>0</v>
      </c>
      <c r="I199" s="4">
        <f t="shared" si="152"/>
        <v>0</v>
      </c>
      <c r="J199" s="4">
        <f t="shared" si="152"/>
        <v>0</v>
      </c>
      <c r="K199" s="4">
        <f t="shared" si="152"/>
        <v>0</v>
      </c>
      <c r="L199" s="4">
        <f t="shared" si="152"/>
        <v>0</v>
      </c>
      <c r="M199" s="4">
        <f t="shared" si="152"/>
        <v>0</v>
      </c>
      <c r="N199" s="4">
        <f t="shared" si="152"/>
        <v>0</v>
      </c>
      <c r="O199" s="4">
        <f t="shared" si="152"/>
        <v>0</v>
      </c>
      <c r="P199" s="4">
        <f t="shared" si="152"/>
        <v>0</v>
      </c>
      <c r="Q199" s="4">
        <f t="shared" si="152"/>
        <v>0</v>
      </c>
      <c r="R199" s="4">
        <f t="shared" si="152"/>
        <v>0</v>
      </c>
      <c r="S199" s="4">
        <f t="shared" si="152"/>
        <v>0</v>
      </c>
      <c r="T199" s="4">
        <f t="shared" si="152"/>
        <v>0</v>
      </c>
      <c r="U199" s="4">
        <f t="shared" si="152"/>
        <v>0</v>
      </c>
      <c r="V199" s="4">
        <f t="shared" si="152"/>
        <v>0</v>
      </c>
      <c r="W199" s="4">
        <f t="shared" si="152"/>
        <v>0</v>
      </c>
      <c r="X199" s="4">
        <f t="shared" si="152"/>
        <v>0</v>
      </c>
      <c r="Y199" s="4">
        <f t="shared" si="152"/>
        <v>0</v>
      </c>
      <c r="Z199" s="4">
        <f t="shared" si="152"/>
        <v>0</v>
      </c>
      <c r="AA199" s="4">
        <f t="shared" si="152"/>
        <v>0</v>
      </c>
      <c r="AB199" s="4">
        <f t="shared" si="152"/>
        <v>0</v>
      </c>
      <c r="AC199" s="4">
        <f t="shared" si="152"/>
        <v>0</v>
      </c>
      <c r="AD199" s="4">
        <f t="shared" si="152"/>
        <v>0</v>
      </c>
      <c r="AE199" s="4">
        <f t="shared" si="152"/>
        <v>0</v>
      </c>
      <c r="AF199" s="141"/>
    </row>
    <row r="200" spans="1:32" ht="84" x14ac:dyDescent="0.3">
      <c r="A200" s="53" t="s">
        <v>140</v>
      </c>
      <c r="B200" s="4">
        <v>0</v>
      </c>
      <c r="C200" s="4">
        <v>0</v>
      </c>
      <c r="D200" s="4">
        <v>0</v>
      </c>
      <c r="E200" s="4">
        <v>0</v>
      </c>
      <c r="F200" s="4">
        <v>0</v>
      </c>
      <c r="G200" s="4">
        <v>0</v>
      </c>
      <c r="H200" s="4">
        <v>0</v>
      </c>
      <c r="I200" s="4">
        <v>0</v>
      </c>
      <c r="J200" s="4">
        <v>0</v>
      </c>
      <c r="K200" s="4">
        <v>0</v>
      </c>
      <c r="L200" s="4">
        <v>0</v>
      </c>
      <c r="M200" s="4">
        <v>0</v>
      </c>
      <c r="N200" s="4">
        <v>0</v>
      </c>
      <c r="O200" s="4">
        <v>0</v>
      </c>
      <c r="P200" s="4">
        <v>0</v>
      </c>
      <c r="Q200" s="4">
        <v>0</v>
      </c>
      <c r="R200" s="4">
        <v>0</v>
      </c>
      <c r="S200" s="4">
        <v>0</v>
      </c>
      <c r="T200" s="4">
        <v>0</v>
      </c>
      <c r="U200" s="4">
        <v>0</v>
      </c>
      <c r="V200" s="4">
        <v>0</v>
      </c>
      <c r="W200" s="4">
        <v>0</v>
      </c>
      <c r="X200" s="4">
        <v>0</v>
      </c>
      <c r="Y200" s="4">
        <v>0</v>
      </c>
      <c r="Z200" s="4">
        <v>0</v>
      </c>
      <c r="AA200" s="4">
        <v>0</v>
      </c>
      <c r="AB200" s="4">
        <v>0</v>
      </c>
      <c r="AC200" s="4">
        <v>0</v>
      </c>
      <c r="AD200" s="4">
        <v>0</v>
      </c>
      <c r="AE200" s="4">
        <v>0</v>
      </c>
      <c r="AF200" s="55"/>
    </row>
    <row r="201" spans="1:32" x14ac:dyDescent="0.3">
      <c r="A201" s="70" t="s">
        <v>138</v>
      </c>
      <c r="B201" s="4">
        <v>0</v>
      </c>
      <c r="C201" s="4">
        <v>0</v>
      </c>
      <c r="D201" s="4">
        <v>0</v>
      </c>
      <c r="E201" s="4">
        <v>0</v>
      </c>
      <c r="F201" s="4">
        <v>0</v>
      </c>
      <c r="G201" s="4">
        <v>0</v>
      </c>
      <c r="H201" s="4">
        <v>0</v>
      </c>
      <c r="I201" s="4">
        <v>0</v>
      </c>
      <c r="J201" s="4">
        <v>0</v>
      </c>
      <c r="K201" s="4">
        <v>0</v>
      </c>
      <c r="L201" s="4">
        <v>0</v>
      </c>
      <c r="M201" s="4">
        <v>0</v>
      </c>
      <c r="N201" s="4">
        <v>0</v>
      </c>
      <c r="O201" s="4">
        <v>0</v>
      </c>
      <c r="P201" s="4">
        <v>0</v>
      </c>
      <c r="Q201" s="4">
        <v>0</v>
      </c>
      <c r="R201" s="4">
        <v>0</v>
      </c>
      <c r="S201" s="4">
        <v>0</v>
      </c>
      <c r="T201" s="4">
        <v>0</v>
      </c>
      <c r="U201" s="4">
        <v>0</v>
      </c>
      <c r="V201" s="4">
        <v>0</v>
      </c>
      <c r="W201" s="4">
        <v>0</v>
      </c>
      <c r="X201" s="4">
        <v>0</v>
      </c>
      <c r="Y201" s="4">
        <v>0</v>
      </c>
      <c r="Z201" s="4">
        <v>0</v>
      </c>
      <c r="AA201" s="4">
        <v>0</v>
      </c>
      <c r="AB201" s="4">
        <v>0</v>
      </c>
      <c r="AC201" s="4">
        <v>0</v>
      </c>
      <c r="AD201" s="4">
        <v>0</v>
      </c>
      <c r="AE201" s="4">
        <v>0</v>
      </c>
      <c r="AF201" s="55"/>
    </row>
    <row r="202" spans="1:32" ht="50.4" x14ac:dyDescent="0.3">
      <c r="A202" s="77" t="s">
        <v>49</v>
      </c>
      <c r="B202" s="4">
        <v>0</v>
      </c>
      <c r="C202" s="4">
        <v>0</v>
      </c>
      <c r="D202" s="4">
        <v>0</v>
      </c>
      <c r="E202" s="4">
        <v>0</v>
      </c>
      <c r="F202" s="4">
        <v>0</v>
      </c>
      <c r="G202" s="4">
        <v>0</v>
      </c>
      <c r="H202" s="4">
        <v>0</v>
      </c>
      <c r="I202" s="4">
        <v>0</v>
      </c>
      <c r="J202" s="4">
        <v>0</v>
      </c>
      <c r="K202" s="4">
        <v>0</v>
      </c>
      <c r="L202" s="4">
        <v>0</v>
      </c>
      <c r="M202" s="4">
        <v>0</v>
      </c>
      <c r="N202" s="4">
        <v>0</v>
      </c>
      <c r="O202" s="4">
        <v>0</v>
      </c>
      <c r="P202" s="4">
        <v>0</v>
      </c>
      <c r="Q202" s="4">
        <v>0</v>
      </c>
      <c r="R202" s="4">
        <v>0</v>
      </c>
      <c r="S202" s="4">
        <v>0</v>
      </c>
      <c r="T202" s="4">
        <v>0</v>
      </c>
      <c r="U202" s="4">
        <v>0</v>
      </c>
      <c r="V202" s="4">
        <v>0</v>
      </c>
      <c r="W202" s="4">
        <v>0</v>
      </c>
      <c r="X202" s="4">
        <v>0</v>
      </c>
      <c r="Y202" s="4">
        <v>0</v>
      </c>
      <c r="Z202" s="4">
        <v>0</v>
      </c>
      <c r="AA202" s="4">
        <v>0</v>
      </c>
      <c r="AB202" s="4">
        <v>0</v>
      </c>
      <c r="AC202" s="4">
        <v>0</v>
      </c>
      <c r="AD202" s="4">
        <v>0</v>
      </c>
      <c r="AE202" s="4">
        <v>0</v>
      </c>
      <c r="AF202" s="55"/>
    </row>
    <row r="203" spans="1:32" x14ac:dyDescent="0.3">
      <c r="A203" s="77" t="s">
        <v>178</v>
      </c>
      <c r="B203" s="4">
        <v>0</v>
      </c>
      <c r="C203" s="4">
        <v>0</v>
      </c>
      <c r="D203" s="4">
        <v>0</v>
      </c>
      <c r="E203" s="4">
        <v>0</v>
      </c>
      <c r="F203" s="4">
        <v>0</v>
      </c>
      <c r="G203" s="4">
        <v>0</v>
      </c>
      <c r="H203" s="4">
        <v>0</v>
      </c>
      <c r="I203" s="4">
        <v>0</v>
      </c>
      <c r="J203" s="4">
        <v>0</v>
      </c>
      <c r="K203" s="4">
        <v>0</v>
      </c>
      <c r="L203" s="4">
        <v>0</v>
      </c>
      <c r="M203" s="4">
        <v>0</v>
      </c>
      <c r="N203" s="4">
        <v>0</v>
      </c>
      <c r="O203" s="4">
        <v>0</v>
      </c>
      <c r="P203" s="4">
        <v>0</v>
      </c>
      <c r="Q203" s="4">
        <v>0</v>
      </c>
      <c r="R203" s="4">
        <v>0</v>
      </c>
      <c r="S203" s="4">
        <v>0</v>
      </c>
      <c r="T203" s="4">
        <v>0</v>
      </c>
      <c r="U203" s="4">
        <v>0</v>
      </c>
      <c r="V203" s="4">
        <v>0</v>
      </c>
      <c r="W203" s="4">
        <v>0</v>
      </c>
      <c r="X203" s="4">
        <v>0</v>
      </c>
      <c r="Y203" s="4">
        <v>0</v>
      </c>
      <c r="Z203" s="4">
        <v>0</v>
      </c>
      <c r="AA203" s="4">
        <v>0</v>
      </c>
      <c r="AB203" s="4">
        <v>0</v>
      </c>
      <c r="AC203" s="4">
        <v>0</v>
      </c>
      <c r="AD203" s="4">
        <v>0</v>
      </c>
      <c r="AE203" s="4">
        <v>0</v>
      </c>
      <c r="AF203" s="55"/>
    </row>
    <row r="204" spans="1:32" x14ac:dyDescent="0.3">
      <c r="A204" s="51" t="s">
        <v>177</v>
      </c>
      <c r="B204" s="66">
        <v>0</v>
      </c>
      <c r="C204" s="66">
        <v>0</v>
      </c>
      <c r="D204" s="66">
        <v>0</v>
      </c>
      <c r="E204" s="66">
        <v>0</v>
      </c>
      <c r="F204" s="66">
        <v>0</v>
      </c>
      <c r="G204" s="66">
        <v>0</v>
      </c>
      <c r="H204" s="66">
        <v>0</v>
      </c>
      <c r="I204" s="66">
        <v>0</v>
      </c>
      <c r="J204" s="66">
        <v>0</v>
      </c>
      <c r="K204" s="66">
        <v>0</v>
      </c>
      <c r="L204" s="66">
        <v>0</v>
      </c>
      <c r="M204" s="66">
        <v>0</v>
      </c>
      <c r="N204" s="66">
        <v>0</v>
      </c>
      <c r="O204" s="66">
        <v>0</v>
      </c>
      <c r="P204" s="66">
        <v>0</v>
      </c>
      <c r="Q204" s="66">
        <v>0</v>
      </c>
      <c r="R204" s="66">
        <v>0</v>
      </c>
      <c r="S204" s="66">
        <v>0</v>
      </c>
      <c r="T204" s="66">
        <v>0</v>
      </c>
      <c r="U204" s="66">
        <v>0</v>
      </c>
      <c r="V204" s="66">
        <v>0</v>
      </c>
      <c r="W204" s="66">
        <v>0</v>
      </c>
      <c r="X204" s="66">
        <v>0</v>
      </c>
      <c r="Y204" s="66">
        <v>0</v>
      </c>
      <c r="Z204" s="66">
        <v>0</v>
      </c>
      <c r="AA204" s="66">
        <v>0</v>
      </c>
      <c r="AB204" s="66">
        <v>0</v>
      </c>
      <c r="AC204" s="66">
        <v>0</v>
      </c>
      <c r="AD204" s="66">
        <v>0</v>
      </c>
      <c r="AE204" s="66">
        <v>0</v>
      </c>
      <c r="AF204" s="55"/>
    </row>
    <row r="205" spans="1:32" x14ac:dyDescent="0.3">
      <c r="A205" s="77" t="s">
        <v>139</v>
      </c>
      <c r="B205" s="4">
        <v>0</v>
      </c>
      <c r="C205" s="4">
        <v>0</v>
      </c>
      <c r="D205" s="4">
        <v>0</v>
      </c>
      <c r="E205" s="4">
        <v>0</v>
      </c>
      <c r="F205" s="4">
        <v>0</v>
      </c>
      <c r="G205" s="4">
        <v>0</v>
      </c>
      <c r="H205" s="4">
        <v>0</v>
      </c>
      <c r="I205" s="4">
        <v>0</v>
      </c>
      <c r="J205" s="4">
        <v>0</v>
      </c>
      <c r="K205" s="4">
        <v>0</v>
      </c>
      <c r="L205" s="4">
        <v>0</v>
      </c>
      <c r="M205" s="4">
        <v>0</v>
      </c>
      <c r="N205" s="4">
        <v>0</v>
      </c>
      <c r="O205" s="4">
        <v>0</v>
      </c>
      <c r="P205" s="4">
        <v>0</v>
      </c>
      <c r="Q205" s="4">
        <v>0</v>
      </c>
      <c r="R205" s="4">
        <v>0</v>
      </c>
      <c r="S205" s="4">
        <v>0</v>
      </c>
      <c r="T205" s="4">
        <v>0</v>
      </c>
      <c r="U205" s="4">
        <v>0</v>
      </c>
      <c r="V205" s="4">
        <v>0</v>
      </c>
      <c r="W205" s="4">
        <v>0</v>
      </c>
      <c r="X205" s="4">
        <v>0</v>
      </c>
      <c r="Y205" s="4">
        <v>0</v>
      </c>
      <c r="Z205" s="4">
        <v>0</v>
      </c>
      <c r="AA205" s="4">
        <v>0</v>
      </c>
      <c r="AB205" s="4">
        <v>0</v>
      </c>
      <c r="AC205" s="4">
        <v>0</v>
      </c>
      <c r="AD205" s="4">
        <v>0</v>
      </c>
      <c r="AE205" s="4">
        <v>0</v>
      </c>
      <c r="AF205" s="55"/>
    </row>
    <row r="206" spans="1:32" s="54" customFormat="1" x14ac:dyDescent="0.3">
      <c r="A206" s="53" t="s">
        <v>141</v>
      </c>
      <c r="B206" s="67">
        <f>B208+B209+B210+B212</f>
        <v>292710.68070000003</v>
      </c>
      <c r="C206" s="67">
        <f t="shared" ref="C206:E206" si="156">C208+C209+C210+C212</f>
        <v>247350.11970000001</v>
      </c>
      <c r="D206" s="67">
        <f t="shared" si="156"/>
        <v>239909.35700000002</v>
      </c>
      <c r="E206" s="67">
        <f t="shared" si="156"/>
        <v>206285.98700000002</v>
      </c>
      <c r="F206" s="67">
        <f>E206/B206%</f>
        <v>70.474362775789217</v>
      </c>
      <c r="G206" s="67">
        <f>E206/C206%</f>
        <v>83.398377672181908</v>
      </c>
      <c r="H206" s="67">
        <f t="shared" ref="H206:AE206" si="157">H208+H209+H210+H212</f>
        <v>10928.5797</v>
      </c>
      <c r="I206" s="67">
        <f t="shared" si="157"/>
        <v>7089.59</v>
      </c>
      <c r="J206" s="67">
        <f t="shared" si="157"/>
        <v>12424.089</v>
      </c>
      <c r="K206" s="67">
        <f t="shared" si="157"/>
        <v>12114.730000000001</v>
      </c>
      <c r="L206" s="67">
        <f t="shared" si="157"/>
        <v>12630.954</v>
      </c>
      <c r="M206" s="67">
        <f t="shared" si="157"/>
        <v>9511.869999999999</v>
      </c>
      <c r="N206" s="67">
        <f t="shared" si="157"/>
        <v>22489.034000000003</v>
      </c>
      <c r="O206" s="67">
        <f t="shared" si="157"/>
        <v>20235.969000000001</v>
      </c>
      <c r="P206" s="67">
        <f t="shared" si="157"/>
        <v>17559.447</v>
      </c>
      <c r="Q206" s="67">
        <f t="shared" si="157"/>
        <v>13300.057000000001</v>
      </c>
      <c r="R206" s="67">
        <f t="shared" si="157"/>
        <v>24480.464000000004</v>
      </c>
      <c r="S206" s="67">
        <f t="shared" si="157"/>
        <v>11652.689999999999</v>
      </c>
      <c r="T206" s="67">
        <f t="shared" si="157"/>
        <v>57657.228999999999</v>
      </c>
      <c r="U206" s="67">
        <f t="shared" si="157"/>
        <v>40273.800000000003</v>
      </c>
      <c r="V206" s="67">
        <f t="shared" si="157"/>
        <v>57266.008999999998</v>
      </c>
      <c r="W206" s="67">
        <f t="shared" si="157"/>
        <v>47235.641000000003</v>
      </c>
      <c r="X206" s="67">
        <f t="shared" si="157"/>
        <v>31917.041000000001</v>
      </c>
      <c r="Y206" s="67">
        <f t="shared" si="157"/>
        <v>44871.64</v>
      </c>
      <c r="Z206" s="67">
        <f t="shared" si="157"/>
        <v>19015.924000000003</v>
      </c>
      <c r="AA206" s="67">
        <f t="shared" si="157"/>
        <v>0</v>
      </c>
      <c r="AB206" s="67">
        <f t="shared" si="157"/>
        <v>12025.294</v>
      </c>
      <c r="AC206" s="67">
        <f t="shared" si="157"/>
        <v>0</v>
      </c>
      <c r="AD206" s="67">
        <f t="shared" si="157"/>
        <v>14316.616</v>
      </c>
      <c r="AE206" s="67">
        <f t="shared" si="157"/>
        <v>0</v>
      </c>
      <c r="AF206" s="139"/>
    </row>
    <row r="207" spans="1:32" x14ac:dyDescent="0.3">
      <c r="A207" s="60" t="s">
        <v>151</v>
      </c>
      <c r="B207" s="60"/>
      <c r="C207" s="60"/>
      <c r="D207" s="60"/>
      <c r="E207" s="60"/>
      <c r="F207" s="60"/>
      <c r="G207" s="60"/>
      <c r="H207" s="4"/>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140"/>
    </row>
    <row r="208" spans="1:32" x14ac:dyDescent="0.3">
      <c r="A208" s="77" t="s">
        <v>138</v>
      </c>
      <c r="B208" s="4">
        <f t="shared" ref="B208:B212" si="158">H208+J208+L208+N208+P208+R208+T208+V208+X208+Z208+AB208+AD208</f>
        <v>0</v>
      </c>
      <c r="C208" s="4">
        <f>C175+C161+C13</f>
        <v>0</v>
      </c>
      <c r="D208" s="4">
        <f>D175+D161+D13</f>
        <v>0</v>
      </c>
      <c r="E208" s="4">
        <f>E175+E161+E13</f>
        <v>0</v>
      </c>
      <c r="F208" s="4"/>
      <c r="G208" s="4"/>
      <c r="H208" s="4">
        <f>H175+H161+H13</f>
        <v>0</v>
      </c>
      <c r="I208" s="4">
        <f t="shared" ref="I208:AE212" si="159">I175+I161+I13</f>
        <v>0</v>
      </c>
      <c r="J208" s="4">
        <f t="shared" si="159"/>
        <v>0</v>
      </c>
      <c r="K208" s="4">
        <f t="shared" si="159"/>
        <v>0</v>
      </c>
      <c r="L208" s="4">
        <f t="shared" si="159"/>
        <v>0</v>
      </c>
      <c r="M208" s="4">
        <f t="shared" si="159"/>
        <v>0</v>
      </c>
      <c r="N208" s="4">
        <f t="shared" si="159"/>
        <v>0</v>
      </c>
      <c r="O208" s="4">
        <f t="shared" si="159"/>
        <v>0</v>
      </c>
      <c r="P208" s="4">
        <f t="shared" si="159"/>
        <v>0</v>
      </c>
      <c r="Q208" s="4">
        <f t="shared" si="159"/>
        <v>0</v>
      </c>
      <c r="R208" s="4">
        <f t="shared" si="159"/>
        <v>0</v>
      </c>
      <c r="S208" s="4">
        <f t="shared" si="159"/>
        <v>0</v>
      </c>
      <c r="T208" s="4">
        <f t="shared" si="159"/>
        <v>0</v>
      </c>
      <c r="U208" s="4">
        <f t="shared" si="159"/>
        <v>0</v>
      </c>
      <c r="V208" s="4">
        <f t="shared" si="159"/>
        <v>0</v>
      </c>
      <c r="W208" s="4">
        <f t="shared" si="159"/>
        <v>0</v>
      </c>
      <c r="X208" s="4">
        <f t="shared" si="159"/>
        <v>0</v>
      </c>
      <c r="Y208" s="4">
        <f t="shared" si="159"/>
        <v>0</v>
      </c>
      <c r="Z208" s="4">
        <f t="shared" si="159"/>
        <v>0</v>
      </c>
      <c r="AA208" s="4">
        <f t="shared" si="159"/>
        <v>0</v>
      </c>
      <c r="AB208" s="4">
        <f t="shared" si="159"/>
        <v>0</v>
      </c>
      <c r="AC208" s="4">
        <f t="shared" si="159"/>
        <v>0</v>
      </c>
      <c r="AD208" s="4">
        <f t="shared" si="159"/>
        <v>0</v>
      </c>
      <c r="AE208" s="4">
        <f t="shared" si="159"/>
        <v>0</v>
      </c>
      <c r="AF208" s="140"/>
    </row>
    <row r="209" spans="1:32" x14ac:dyDescent="0.3">
      <c r="A209" s="77" t="s">
        <v>19</v>
      </c>
      <c r="B209" s="4">
        <f t="shared" si="158"/>
        <v>56222.509999999995</v>
      </c>
      <c r="C209" s="4">
        <f t="shared" ref="C209:E212" si="160">C176+C162+C14</f>
        <v>56222.510000000009</v>
      </c>
      <c r="D209" s="4">
        <f t="shared" si="160"/>
        <v>54252.210000000006</v>
      </c>
      <c r="E209" s="4">
        <f t="shared" si="160"/>
        <v>54252.210000000006</v>
      </c>
      <c r="F209" s="4">
        <f t="shared" ref="F209:F211" si="161">E209/B209%</f>
        <v>96.495531771882838</v>
      </c>
      <c r="G209" s="4">
        <f t="shared" ref="G209:G211" si="162">E209/C209%</f>
        <v>96.495531771882824</v>
      </c>
      <c r="H209" s="4">
        <f t="shared" ref="H209:W212" si="163">H176+H162+H14</f>
        <v>0</v>
      </c>
      <c r="I209" s="4">
        <f t="shared" si="163"/>
        <v>0</v>
      </c>
      <c r="J209" s="4">
        <f t="shared" si="163"/>
        <v>0</v>
      </c>
      <c r="K209" s="4">
        <f t="shared" si="163"/>
        <v>0</v>
      </c>
      <c r="L209" s="4">
        <f t="shared" si="163"/>
        <v>0</v>
      </c>
      <c r="M209" s="4">
        <f t="shared" si="163"/>
        <v>0</v>
      </c>
      <c r="N209" s="4">
        <f t="shared" si="163"/>
        <v>0</v>
      </c>
      <c r="O209" s="4">
        <f t="shared" si="163"/>
        <v>0</v>
      </c>
      <c r="P209" s="4">
        <f t="shared" si="163"/>
        <v>162.30000000000001</v>
      </c>
      <c r="Q209" s="4">
        <f t="shared" si="163"/>
        <v>0</v>
      </c>
      <c r="R209" s="4">
        <f t="shared" si="163"/>
        <v>1808</v>
      </c>
      <c r="S209" s="4">
        <f t="shared" si="163"/>
        <v>0</v>
      </c>
      <c r="T209" s="4">
        <f t="shared" si="163"/>
        <v>8219.7800000000007</v>
      </c>
      <c r="U209" s="4">
        <f t="shared" si="163"/>
        <v>8219.7800000000007</v>
      </c>
      <c r="V209" s="4">
        <f t="shared" si="163"/>
        <v>27106.02</v>
      </c>
      <c r="W209" s="4">
        <f t="shared" si="163"/>
        <v>27106.02</v>
      </c>
      <c r="X209" s="4">
        <f t="shared" si="159"/>
        <v>18926.41</v>
      </c>
      <c r="Y209" s="4">
        <f t="shared" si="159"/>
        <v>18926.41</v>
      </c>
      <c r="Z209" s="4">
        <f t="shared" si="159"/>
        <v>0</v>
      </c>
      <c r="AA209" s="4">
        <f t="shared" si="159"/>
        <v>0</v>
      </c>
      <c r="AB209" s="4">
        <f t="shared" si="159"/>
        <v>0</v>
      </c>
      <c r="AC209" s="4">
        <f t="shared" si="159"/>
        <v>0</v>
      </c>
      <c r="AD209" s="4">
        <f t="shared" si="159"/>
        <v>0</v>
      </c>
      <c r="AE209" s="4">
        <f t="shared" si="159"/>
        <v>0</v>
      </c>
      <c r="AF209" s="140"/>
    </row>
    <row r="210" spans="1:32" x14ac:dyDescent="0.3">
      <c r="A210" s="77" t="s">
        <v>13</v>
      </c>
      <c r="B210" s="4">
        <f t="shared" si="158"/>
        <v>216488.17070000002</v>
      </c>
      <c r="C210" s="4">
        <f t="shared" si="160"/>
        <v>171127.6097</v>
      </c>
      <c r="D210" s="4">
        <f t="shared" si="160"/>
        <v>165657.14700000003</v>
      </c>
      <c r="E210" s="4">
        <f t="shared" si="160"/>
        <v>132033.777</v>
      </c>
      <c r="F210" s="4">
        <f t="shared" si="161"/>
        <v>60.988910651828057</v>
      </c>
      <c r="G210" s="4">
        <f t="shared" si="162"/>
        <v>77.155157622703598</v>
      </c>
      <c r="H210" s="4">
        <f t="shared" si="163"/>
        <v>10928.5797</v>
      </c>
      <c r="I210" s="4">
        <f t="shared" si="159"/>
        <v>7089.59</v>
      </c>
      <c r="J210" s="4">
        <f t="shared" si="159"/>
        <v>12424.089</v>
      </c>
      <c r="K210" s="4">
        <f t="shared" si="159"/>
        <v>12114.730000000001</v>
      </c>
      <c r="L210" s="4">
        <f t="shared" si="159"/>
        <v>12630.954</v>
      </c>
      <c r="M210" s="4">
        <f t="shared" si="159"/>
        <v>9511.869999999999</v>
      </c>
      <c r="N210" s="4">
        <f t="shared" si="159"/>
        <v>22489.034000000003</v>
      </c>
      <c r="O210" s="4">
        <f t="shared" si="159"/>
        <v>20235.969000000001</v>
      </c>
      <c r="P210" s="4">
        <f t="shared" si="159"/>
        <v>17397.147000000001</v>
      </c>
      <c r="Q210" s="4">
        <f t="shared" si="159"/>
        <v>13300.057000000001</v>
      </c>
      <c r="R210" s="4">
        <f t="shared" si="159"/>
        <v>22672.464000000004</v>
      </c>
      <c r="S210" s="4">
        <f t="shared" si="159"/>
        <v>11652.689999999999</v>
      </c>
      <c r="T210" s="4">
        <f t="shared" si="159"/>
        <v>29437.449000000001</v>
      </c>
      <c r="U210" s="4">
        <f t="shared" si="159"/>
        <v>26054.020000000004</v>
      </c>
      <c r="V210" s="4">
        <f t="shared" si="159"/>
        <v>30159.988999999998</v>
      </c>
      <c r="W210" s="4">
        <f t="shared" si="159"/>
        <v>20129.620999999999</v>
      </c>
      <c r="X210" s="4">
        <f t="shared" si="159"/>
        <v>12990.631000000001</v>
      </c>
      <c r="Y210" s="4">
        <f t="shared" si="159"/>
        <v>11945.23</v>
      </c>
      <c r="Z210" s="4">
        <f t="shared" si="159"/>
        <v>19015.924000000003</v>
      </c>
      <c r="AA210" s="4">
        <f t="shared" si="159"/>
        <v>0</v>
      </c>
      <c r="AB210" s="4">
        <f t="shared" si="159"/>
        <v>12025.294</v>
      </c>
      <c r="AC210" s="4">
        <f t="shared" si="159"/>
        <v>0</v>
      </c>
      <c r="AD210" s="4">
        <f t="shared" si="159"/>
        <v>14316.616</v>
      </c>
      <c r="AE210" s="4">
        <f t="shared" si="159"/>
        <v>0</v>
      </c>
      <c r="AF210" s="140"/>
    </row>
    <row r="211" spans="1:32" s="72" customFormat="1" ht="13.8" x14ac:dyDescent="0.25">
      <c r="A211" s="64" t="s">
        <v>177</v>
      </c>
      <c r="B211" s="66">
        <f t="shared" si="158"/>
        <v>7998.4000000000005</v>
      </c>
      <c r="C211" s="65">
        <f t="shared" si="160"/>
        <v>7998.4000000000005</v>
      </c>
      <c r="D211" s="65">
        <f t="shared" si="160"/>
        <v>7782.3</v>
      </c>
      <c r="E211" s="65">
        <f t="shared" si="160"/>
        <v>7782.3</v>
      </c>
      <c r="F211" s="66">
        <f t="shared" si="161"/>
        <v>97.298209641928381</v>
      </c>
      <c r="G211" s="66">
        <f t="shared" si="162"/>
        <v>97.298209641928381</v>
      </c>
      <c r="H211" s="65">
        <f t="shared" si="163"/>
        <v>0</v>
      </c>
      <c r="I211" s="65">
        <f t="shared" si="159"/>
        <v>0</v>
      </c>
      <c r="J211" s="65">
        <f t="shared" si="159"/>
        <v>0</v>
      </c>
      <c r="K211" s="65">
        <f t="shared" si="159"/>
        <v>0</v>
      </c>
      <c r="L211" s="65">
        <f t="shared" si="159"/>
        <v>0</v>
      </c>
      <c r="M211" s="65">
        <f t="shared" si="159"/>
        <v>0</v>
      </c>
      <c r="N211" s="65">
        <f t="shared" si="159"/>
        <v>1784.2</v>
      </c>
      <c r="O211" s="65">
        <f t="shared" si="159"/>
        <v>1754.2</v>
      </c>
      <c r="P211" s="65">
        <f t="shared" si="159"/>
        <v>162.30000000000001</v>
      </c>
      <c r="Q211" s="65">
        <f t="shared" si="159"/>
        <v>0</v>
      </c>
      <c r="R211" s="65">
        <f t="shared" si="159"/>
        <v>23.8</v>
      </c>
      <c r="S211" s="65">
        <f t="shared" si="159"/>
        <v>0</v>
      </c>
      <c r="T211" s="65">
        <f t="shared" si="159"/>
        <v>2372.33</v>
      </c>
      <c r="U211" s="65">
        <f t="shared" si="159"/>
        <v>2372.33</v>
      </c>
      <c r="V211" s="65">
        <f t="shared" si="159"/>
        <v>1552.76</v>
      </c>
      <c r="W211" s="65">
        <f t="shared" si="159"/>
        <v>1552.76</v>
      </c>
      <c r="X211" s="65">
        <f t="shared" si="159"/>
        <v>2103.0100000000002</v>
      </c>
      <c r="Y211" s="65">
        <f t="shared" si="159"/>
        <v>2103.0100000000002</v>
      </c>
      <c r="Z211" s="65">
        <f t="shared" si="159"/>
        <v>0</v>
      </c>
      <c r="AA211" s="65">
        <f t="shared" si="159"/>
        <v>0</v>
      </c>
      <c r="AB211" s="65">
        <f t="shared" si="159"/>
        <v>0</v>
      </c>
      <c r="AC211" s="65">
        <f t="shared" si="159"/>
        <v>0</v>
      </c>
      <c r="AD211" s="65">
        <f t="shared" si="159"/>
        <v>0</v>
      </c>
      <c r="AE211" s="65">
        <f t="shared" si="159"/>
        <v>0</v>
      </c>
      <c r="AF211" s="140"/>
    </row>
    <row r="212" spans="1:32" x14ac:dyDescent="0.3">
      <c r="A212" s="77" t="s">
        <v>139</v>
      </c>
      <c r="B212" s="4">
        <f t="shared" si="158"/>
        <v>20000</v>
      </c>
      <c r="C212" s="4">
        <f t="shared" si="160"/>
        <v>20000</v>
      </c>
      <c r="D212" s="4">
        <f t="shared" si="160"/>
        <v>20000</v>
      </c>
      <c r="E212" s="4">
        <f t="shared" si="160"/>
        <v>20000</v>
      </c>
      <c r="F212" s="4"/>
      <c r="G212" s="4"/>
      <c r="H212" s="4">
        <f t="shared" si="163"/>
        <v>0</v>
      </c>
      <c r="I212" s="4">
        <f t="shared" si="159"/>
        <v>0</v>
      </c>
      <c r="J212" s="4">
        <f t="shared" si="159"/>
        <v>0</v>
      </c>
      <c r="K212" s="4">
        <f t="shared" si="159"/>
        <v>0</v>
      </c>
      <c r="L212" s="4">
        <f t="shared" si="159"/>
        <v>0</v>
      </c>
      <c r="M212" s="4">
        <f t="shared" si="159"/>
        <v>0</v>
      </c>
      <c r="N212" s="4">
        <f t="shared" si="159"/>
        <v>0</v>
      </c>
      <c r="O212" s="4">
        <f t="shared" si="159"/>
        <v>0</v>
      </c>
      <c r="P212" s="4">
        <f t="shared" si="159"/>
        <v>0</v>
      </c>
      <c r="Q212" s="4">
        <f t="shared" si="159"/>
        <v>0</v>
      </c>
      <c r="R212" s="4">
        <f t="shared" si="159"/>
        <v>0</v>
      </c>
      <c r="S212" s="4">
        <f t="shared" si="159"/>
        <v>0</v>
      </c>
      <c r="T212" s="4">
        <f t="shared" si="159"/>
        <v>20000</v>
      </c>
      <c r="U212" s="4">
        <f t="shared" si="159"/>
        <v>6000</v>
      </c>
      <c r="V212" s="4">
        <f t="shared" si="159"/>
        <v>0</v>
      </c>
      <c r="W212" s="4">
        <f t="shared" si="159"/>
        <v>0</v>
      </c>
      <c r="X212" s="4">
        <f t="shared" si="159"/>
        <v>0</v>
      </c>
      <c r="Y212" s="4">
        <f t="shared" si="159"/>
        <v>14000</v>
      </c>
      <c r="Z212" s="4">
        <f t="shared" si="159"/>
        <v>0</v>
      </c>
      <c r="AA212" s="4">
        <f t="shared" si="159"/>
        <v>0</v>
      </c>
      <c r="AB212" s="4">
        <f t="shared" si="159"/>
        <v>0</v>
      </c>
      <c r="AC212" s="4">
        <f t="shared" si="159"/>
        <v>0</v>
      </c>
      <c r="AD212" s="4">
        <f t="shared" si="159"/>
        <v>0</v>
      </c>
      <c r="AE212" s="4">
        <f t="shared" si="159"/>
        <v>0</v>
      </c>
      <c r="AF212" s="141"/>
    </row>
    <row r="213" spans="1:32" s="54" customFormat="1" ht="42.6" customHeight="1" x14ac:dyDescent="0.3">
      <c r="A213" s="63" t="s">
        <v>142</v>
      </c>
      <c r="B213" s="67">
        <f>B215+B216+B217+B219</f>
        <v>7645.6869999999999</v>
      </c>
      <c r="C213" s="67">
        <f t="shared" ref="C213:E213" si="164">C215+C216+C217+C219</f>
        <v>7637.91</v>
      </c>
      <c r="D213" s="67">
        <f t="shared" si="164"/>
        <v>7637.91</v>
      </c>
      <c r="E213" s="67">
        <f t="shared" si="164"/>
        <v>7637.91</v>
      </c>
      <c r="F213" s="67">
        <f>E213/B213%</f>
        <v>99.898282521897642</v>
      </c>
      <c r="G213" s="67">
        <f>E213/C213%</f>
        <v>100</v>
      </c>
      <c r="H213" s="67">
        <f t="shared" ref="H213:AE213" si="165">H215+H216+H217+H219</f>
        <v>0</v>
      </c>
      <c r="I213" s="67">
        <f t="shared" si="165"/>
        <v>0</v>
      </c>
      <c r="J213" s="67">
        <f t="shared" si="165"/>
        <v>0</v>
      </c>
      <c r="K213" s="67">
        <f t="shared" si="165"/>
        <v>0</v>
      </c>
      <c r="L213" s="67">
        <f t="shared" si="165"/>
        <v>0</v>
      </c>
      <c r="M213" s="67">
        <f t="shared" si="165"/>
        <v>0</v>
      </c>
      <c r="N213" s="67">
        <f t="shared" si="165"/>
        <v>0</v>
      </c>
      <c r="O213" s="67">
        <f t="shared" si="165"/>
        <v>0</v>
      </c>
      <c r="P213" s="67">
        <f t="shared" si="165"/>
        <v>0</v>
      </c>
      <c r="Q213" s="67">
        <f t="shared" si="165"/>
        <v>0</v>
      </c>
      <c r="R213" s="67">
        <f t="shared" si="165"/>
        <v>0</v>
      </c>
      <c r="S213" s="67">
        <f t="shared" si="165"/>
        <v>0</v>
      </c>
      <c r="T213" s="67">
        <f t="shared" si="165"/>
        <v>0</v>
      </c>
      <c r="U213" s="67">
        <f t="shared" si="165"/>
        <v>0</v>
      </c>
      <c r="V213" s="67">
        <f t="shared" si="165"/>
        <v>7637.91</v>
      </c>
      <c r="W213" s="67">
        <f t="shared" si="165"/>
        <v>7637.91</v>
      </c>
      <c r="X213" s="67">
        <f t="shared" si="165"/>
        <v>2.7270000000000003</v>
      </c>
      <c r="Y213" s="67">
        <f t="shared" si="165"/>
        <v>0</v>
      </c>
      <c r="Z213" s="67">
        <f t="shared" si="165"/>
        <v>0.04</v>
      </c>
      <c r="AA213" s="67">
        <f t="shared" si="165"/>
        <v>0</v>
      </c>
      <c r="AB213" s="67">
        <f t="shared" si="165"/>
        <v>0</v>
      </c>
      <c r="AC213" s="67">
        <f t="shared" si="165"/>
        <v>0</v>
      </c>
      <c r="AD213" s="67">
        <f t="shared" si="165"/>
        <v>5.01</v>
      </c>
      <c r="AE213" s="67">
        <f t="shared" si="165"/>
        <v>0</v>
      </c>
      <c r="AF213" s="139"/>
    </row>
    <row r="214" spans="1:32" x14ac:dyDescent="0.3">
      <c r="A214" s="60" t="s">
        <v>151</v>
      </c>
      <c r="B214" s="4"/>
      <c r="C214" s="4"/>
      <c r="D214" s="4"/>
      <c r="E214" s="4"/>
      <c r="F214" s="4"/>
      <c r="G214" s="4"/>
      <c r="H214" s="24"/>
      <c r="I214" s="25"/>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140"/>
    </row>
    <row r="215" spans="1:32" x14ac:dyDescent="0.3">
      <c r="A215" s="77" t="s">
        <v>138</v>
      </c>
      <c r="B215" s="4">
        <f t="shared" ref="B215:E219" si="166">B77</f>
        <v>0</v>
      </c>
      <c r="C215" s="4">
        <f t="shared" si="166"/>
        <v>0</v>
      </c>
      <c r="D215" s="4">
        <f t="shared" si="166"/>
        <v>0</v>
      </c>
      <c r="E215" s="4">
        <f t="shared" si="166"/>
        <v>0</v>
      </c>
      <c r="F215" s="4"/>
      <c r="G215" s="4"/>
      <c r="H215" s="4">
        <f t="shared" ref="H215:AE219" si="167">H77</f>
        <v>0</v>
      </c>
      <c r="I215" s="4">
        <f t="shared" si="167"/>
        <v>0</v>
      </c>
      <c r="J215" s="4">
        <f t="shared" si="167"/>
        <v>0</v>
      </c>
      <c r="K215" s="4">
        <f t="shared" si="167"/>
        <v>0</v>
      </c>
      <c r="L215" s="4">
        <f t="shared" si="167"/>
        <v>0</v>
      </c>
      <c r="M215" s="4">
        <f t="shared" si="167"/>
        <v>0</v>
      </c>
      <c r="N215" s="4">
        <f t="shared" si="167"/>
        <v>0</v>
      </c>
      <c r="O215" s="4">
        <f t="shared" si="167"/>
        <v>0</v>
      </c>
      <c r="P215" s="4">
        <f t="shared" si="167"/>
        <v>0</v>
      </c>
      <c r="Q215" s="4">
        <f t="shared" si="167"/>
        <v>0</v>
      </c>
      <c r="R215" s="4">
        <f t="shared" si="167"/>
        <v>0</v>
      </c>
      <c r="S215" s="4">
        <f t="shared" si="167"/>
        <v>0</v>
      </c>
      <c r="T215" s="4">
        <f t="shared" si="167"/>
        <v>0</v>
      </c>
      <c r="U215" s="4">
        <f t="shared" si="167"/>
        <v>0</v>
      </c>
      <c r="V215" s="4">
        <f t="shared" si="167"/>
        <v>0</v>
      </c>
      <c r="W215" s="4">
        <f t="shared" si="167"/>
        <v>0</v>
      </c>
      <c r="X215" s="4">
        <f t="shared" si="167"/>
        <v>0</v>
      </c>
      <c r="Y215" s="4">
        <f t="shared" si="167"/>
        <v>0</v>
      </c>
      <c r="Z215" s="4">
        <f t="shared" si="167"/>
        <v>0</v>
      </c>
      <c r="AA215" s="4">
        <f t="shared" si="167"/>
        <v>0</v>
      </c>
      <c r="AB215" s="4">
        <f t="shared" si="167"/>
        <v>0</v>
      </c>
      <c r="AC215" s="4">
        <f t="shared" si="167"/>
        <v>0</v>
      </c>
      <c r="AD215" s="4">
        <f t="shared" si="167"/>
        <v>0</v>
      </c>
      <c r="AE215" s="4">
        <f t="shared" si="167"/>
        <v>0</v>
      </c>
      <c r="AF215" s="140"/>
    </row>
    <row r="216" spans="1:32" x14ac:dyDescent="0.3">
      <c r="A216" s="77" t="s">
        <v>19</v>
      </c>
      <c r="B216" s="4">
        <f t="shared" si="166"/>
        <v>0</v>
      </c>
      <c r="C216" s="4">
        <f t="shared" si="166"/>
        <v>0</v>
      </c>
      <c r="D216" s="4">
        <f t="shared" si="166"/>
        <v>0</v>
      </c>
      <c r="E216" s="4">
        <f t="shared" si="166"/>
        <v>0</v>
      </c>
      <c r="F216" s="4"/>
      <c r="G216" s="4"/>
      <c r="H216" s="4">
        <f t="shared" si="167"/>
        <v>0</v>
      </c>
      <c r="I216" s="4">
        <f t="shared" si="167"/>
        <v>0</v>
      </c>
      <c r="J216" s="4">
        <f t="shared" si="167"/>
        <v>0</v>
      </c>
      <c r="K216" s="4">
        <f t="shared" si="167"/>
        <v>0</v>
      </c>
      <c r="L216" s="4">
        <f t="shared" si="167"/>
        <v>0</v>
      </c>
      <c r="M216" s="4">
        <f t="shared" si="167"/>
        <v>0</v>
      </c>
      <c r="N216" s="4">
        <f t="shared" si="167"/>
        <v>0</v>
      </c>
      <c r="O216" s="4">
        <f t="shared" si="167"/>
        <v>0</v>
      </c>
      <c r="P216" s="4">
        <f t="shared" si="167"/>
        <v>0</v>
      </c>
      <c r="Q216" s="4">
        <f t="shared" si="167"/>
        <v>0</v>
      </c>
      <c r="R216" s="4">
        <f t="shared" si="167"/>
        <v>0</v>
      </c>
      <c r="S216" s="4">
        <f t="shared" si="167"/>
        <v>0</v>
      </c>
      <c r="T216" s="4">
        <f t="shared" si="167"/>
        <v>0</v>
      </c>
      <c r="U216" s="4">
        <f t="shared" si="167"/>
        <v>0</v>
      </c>
      <c r="V216" s="4">
        <f t="shared" si="167"/>
        <v>0</v>
      </c>
      <c r="W216" s="4">
        <f t="shared" si="167"/>
        <v>0</v>
      </c>
      <c r="X216" s="4">
        <f t="shared" si="167"/>
        <v>0</v>
      </c>
      <c r="Y216" s="4">
        <f t="shared" si="167"/>
        <v>0</v>
      </c>
      <c r="Z216" s="4">
        <f t="shared" si="167"/>
        <v>0</v>
      </c>
      <c r="AA216" s="4">
        <f t="shared" si="167"/>
        <v>0</v>
      </c>
      <c r="AB216" s="4">
        <f t="shared" si="167"/>
        <v>0</v>
      </c>
      <c r="AC216" s="4">
        <f t="shared" si="167"/>
        <v>0</v>
      </c>
      <c r="AD216" s="4">
        <f t="shared" si="167"/>
        <v>0</v>
      </c>
      <c r="AE216" s="4">
        <f t="shared" si="167"/>
        <v>0</v>
      </c>
      <c r="AF216" s="140"/>
    </row>
    <row r="217" spans="1:32" x14ac:dyDescent="0.3">
      <c r="A217" s="77" t="s">
        <v>13</v>
      </c>
      <c r="B217" s="4">
        <f t="shared" si="166"/>
        <v>7645.6869999999999</v>
      </c>
      <c r="C217" s="4">
        <f t="shared" si="166"/>
        <v>7637.91</v>
      </c>
      <c r="D217" s="4">
        <f t="shared" si="166"/>
        <v>7637.91</v>
      </c>
      <c r="E217" s="4">
        <f t="shared" si="166"/>
        <v>7637.91</v>
      </c>
      <c r="F217" s="4">
        <f>E217/B217%</f>
        <v>99.898282521897642</v>
      </c>
      <c r="G217" s="4">
        <f>E217/C217%</f>
        <v>100</v>
      </c>
      <c r="H217" s="4">
        <f t="shared" si="167"/>
        <v>0</v>
      </c>
      <c r="I217" s="4">
        <f t="shared" si="167"/>
        <v>0</v>
      </c>
      <c r="J217" s="4">
        <f t="shared" si="167"/>
        <v>0</v>
      </c>
      <c r="K217" s="4">
        <f t="shared" si="167"/>
        <v>0</v>
      </c>
      <c r="L217" s="4">
        <f t="shared" si="167"/>
        <v>0</v>
      </c>
      <c r="M217" s="4">
        <f t="shared" si="167"/>
        <v>0</v>
      </c>
      <c r="N217" s="4">
        <f t="shared" si="167"/>
        <v>0</v>
      </c>
      <c r="O217" s="4">
        <f t="shared" si="167"/>
        <v>0</v>
      </c>
      <c r="P217" s="4">
        <f t="shared" si="167"/>
        <v>0</v>
      </c>
      <c r="Q217" s="4">
        <f t="shared" si="167"/>
        <v>0</v>
      </c>
      <c r="R217" s="4">
        <f t="shared" si="167"/>
        <v>0</v>
      </c>
      <c r="S217" s="4">
        <f t="shared" si="167"/>
        <v>0</v>
      </c>
      <c r="T217" s="4">
        <f t="shared" si="167"/>
        <v>0</v>
      </c>
      <c r="U217" s="4">
        <f t="shared" si="167"/>
        <v>0</v>
      </c>
      <c r="V217" s="4">
        <f t="shared" si="167"/>
        <v>7637.91</v>
      </c>
      <c r="W217" s="4">
        <f t="shared" si="167"/>
        <v>7637.91</v>
      </c>
      <c r="X217" s="4">
        <f t="shared" si="167"/>
        <v>2.7270000000000003</v>
      </c>
      <c r="Y217" s="4">
        <f t="shared" si="167"/>
        <v>0</v>
      </c>
      <c r="Z217" s="4">
        <f t="shared" si="167"/>
        <v>0.04</v>
      </c>
      <c r="AA217" s="4">
        <f t="shared" si="167"/>
        <v>0</v>
      </c>
      <c r="AB217" s="4">
        <f t="shared" si="167"/>
        <v>0</v>
      </c>
      <c r="AC217" s="4">
        <f t="shared" si="167"/>
        <v>0</v>
      </c>
      <c r="AD217" s="4">
        <f t="shared" si="167"/>
        <v>5.01</v>
      </c>
      <c r="AE217" s="4">
        <f t="shared" si="167"/>
        <v>0</v>
      </c>
      <c r="AF217" s="140"/>
    </row>
    <row r="218" spans="1:32" s="72" customFormat="1" ht="13.8" x14ac:dyDescent="0.25">
      <c r="A218" s="64" t="s">
        <v>177</v>
      </c>
      <c r="B218" s="65">
        <f t="shared" si="166"/>
        <v>0</v>
      </c>
      <c r="C218" s="65">
        <f t="shared" si="166"/>
        <v>0</v>
      </c>
      <c r="D218" s="65">
        <f t="shared" si="166"/>
        <v>0</v>
      </c>
      <c r="E218" s="65">
        <f t="shared" si="166"/>
        <v>0</v>
      </c>
      <c r="F218" s="66"/>
      <c r="G218" s="66"/>
      <c r="H218" s="65">
        <f t="shared" si="167"/>
        <v>0</v>
      </c>
      <c r="I218" s="65">
        <f t="shared" si="167"/>
        <v>0</v>
      </c>
      <c r="J218" s="65">
        <f t="shared" si="167"/>
        <v>0</v>
      </c>
      <c r="K218" s="65">
        <f t="shared" si="167"/>
        <v>0</v>
      </c>
      <c r="L218" s="65">
        <f t="shared" si="167"/>
        <v>0</v>
      </c>
      <c r="M218" s="65">
        <f t="shared" si="167"/>
        <v>0</v>
      </c>
      <c r="N218" s="65">
        <f t="shared" si="167"/>
        <v>0</v>
      </c>
      <c r="O218" s="65">
        <f t="shared" si="167"/>
        <v>0</v>
      </c>
      <c r="P218" s="65">
        <f t="shared" si="167"/>
        <v>0</v>
      </c>
      <c r="Q218" s="65">
        <f t="shared" si="167"/>
        <v>0</v>
      </c>
      <c r="R218" s="65">
        <f t="shared" si="167"/>
        <v>0</v>
      </c>
      <c r="S218" s="65">
        <f t="shared" si="167"/>
        <v>0</v>
      </c>
      <c r="T218" s="65">
        <f t="shared" si="167"/>
        <v>0</v>
      </c>
      <c r="U218" s="65">
        <f t="shared" si="167"/>
        <v>0</v>
      </c>
      <c r="V218" s="65">
        <f t="shared" si="167"/>
        <v>0</v>
      </c>
      <c r="W218" s="65">
        <f t="shared" si="167"/>
        <v>0</v>
      </c>
      <c r="X218" s="65">
        <f t="shared" si="167"/>
        <v>0</v>
      </c>
      <c r="Y218" s="65">
        <f t="shared" si="167"/>
        <v>0</v>
      </c>
      <c r="Z218" s="65">
        <f t="shared" si="167"/>
        <v>0</v>
      </c>
      <c r="AA218" s="65">
        <f t="shared" si="167"/>
        <v>0</v>
      </c>
      <c r="AB218" s="65">
        <f t="shared" si="167"/>
        <v>0</v>
      </c>
      <c r="AC218" s="65">
        <f t="shared" si="167"/>
        <v>0</v>
      </c>
      <c r="AD218" s="65">
        <f t="shared" si="167"/>
        <v>0</v>
      </c>
      <c r="AE218" s="65">
        <f t="shared" si="167"/>
        <v>0</v>
      </c>
      <c r="AF218" s="140"/>
    </row>
    <row r="219" spans="1:32" x14ac:dyDescent="0.3">
      <c r="A219" s="77" t="s">
        <v>139</v>
      </c>
      <c r="B219" s="4">
        <f t="shared" si="166"/>
        <v>0</v>
      </c>
      <c r="C219" s="4">
        <f t="shared" si="166"/>
        <v>0</v>
      </c>
      <c r="D219" s="4">
        <f t="shared" si="166"/>
        <v>0</v>
      </c>
      <c r="E219" s="4">
        <f t="shared" si="166"/>
        <v>0</v>
      </c>
      <c r="F219" s="4"/>
      <c r="G219" s="4"/>
      <c r="H219" s="4">
        <f t="shared" si="167"/>
        <v>0</v>
      </c>
      <c r="I219" s="4">
        <f t="shared" si="167"/>
        <v>0</v>
      </c>
      <c r="J219" s="4">
        <f t="shared" si="167"/>
        <v>0</v>
      </c>
      <c r="K219" s="4">
        <f t="shared" si="167"/>
        <v>0</v>
      </c>
      <c r="L219" s="4">
        <f t="shared" si="167"/>
        <v>0</v>
      </c>
      <c r="M219" s="4">
        <f t="shared" si="167"/>
        <v>0</v>
      </c>
      <c r="N219" s="4">
        <f t="shared" si="167"/>
        <v>0</v>
      </c>
      <c r="O219" s="4">
        <f t="shared" si="167"/>
        <v>0</v>
      </c>
      <c r="P219" s="4">
        <f t="shared" si="167"/>
        <v>0</v>
      </c>
      <c r="Q219" s="4">
        <f t="shared" si="167"/>
        <v>0</v>
      </c>
      <c r="R219" s="4">
        <f t="shared" si="167"/>
        <v>0</v>
      </c>
      <c r="S219" s="4">
        <f t="shared" si="167"/>
        <v>0</v>
      </c>
      <c r="T219" s="4">
        <f t="shared" si="167"/>
        <v>0</v>
      </c>
      <c r="U219" s="4">
        <f t="shared" si="167"/>
        <v>0</v>
      </c>
      <c r="V219" s="4">
        <f t="shared" si="167"/>
        <v>0</v>
      </c>
      <c r="W219" s="4">
        <f t="shared" si="167"/>
        <v>0</v>
      </c>
      <c r="X219" s="4">
        <f t="shared" si="167"/>
        <v>0</v>
      </c>
      <c r="Y219" s="4">
        <f t="shared" si="167"/>
        <v>0</v>
      </c>
      <c r="Z219" s="4">
        <f t="shared" si="167"/>
        <v>0</v>
      </c>
      <c r="AA219" s="4">
        <f t="shared" si="167"/>
        <v>0</v>
      </c>
      <c r="AB219" s="4">
        <f t="shared" si="167"/>
        <v>0</v>
      </c>
      <c r="AC219" s="4">
        <f t="shared" si="167"/>
        <v>0</v>
      </c>
      <c r="AD219" s="4">
        <f t="shared" si="167"/>
        <v>0</v>
      </c>
      <c r="AE219" s="4">
        <f t="shared" si="167"/>
        <v>0</v>
      </c>
      <c r="AF219" s="141"/>
    </row>
    <row r="220" spans="1:32" hidden="1" x14ac:dyDescent="0.3">
      <c r="A220" s="62" t="s">
        <v>151</v>
      </c>
      <c r="B220" s="61"/>
      <c r="C220" s="61"/>
      <c r="D220" s="61"/>
      <c r="E220" s="61"/>
      <c r="F220" s="61"/>
      <c r="G220" s="61"/>
      <c r="H220" s="24"/>
      <c r="I220" s="25"/>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55"/>
    </row>
    <row r="221" spans="1:32" hidden="1" x14ac:dyDescent="0.3">
      <c r="A221" s="62" t="s">
        <v>143</v>
      </c>
      <c r="B221" s="61"/>
      <c r="C221" s="61"/>
      <c r="D221" s="61"/>
      <c r="E221" s="61"/>
      <c r="F221" s="61"/>
      <c r="G221" s="61"/>
      <c r="H221" s="24"/>
      <c r="I221" s="25"/>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55"/>
    </row>
    <row r="222" spans="1:32" hidden="1" x14ac:dyDescent="0.3">
      <c r="A222" s="77" t="s">
        <v>138</v>
      </c>
      <c r="B222" s="61"/>
      <c r="C222" s="61"/>
      <c r="D222" s="61"/>
      <c r="E222" s="61"/>
      <c r="F222" s="61"/>
      <c r="G222" s="61"/>
      <c r="H222" s="24"/>
      <c r="I222" s="25"/>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55"/>
    </row>
    <row r="223" spans="1:32" hidden="1" x14ac:dyDescent="0.3">
      <c r="A223" s="77" t="s">
        <v>19</v>
      </c>
      <c r="B223" s="61"/>
      <c r="C223" s="61"/>
      <c r="D223" s="61"/>
      <c r="E223" s="61"/>
      <c r="F223" s="61"/>
      <c r="G223" s="61"/>
      <c r="H223" s="24"/>
      <c r="I223" s="25"/>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55"/>
    </row>
    <row r="224" spans="1:32" hidden="1" x14ac:dyDescent="0.3">
      <c r="A224" s="77" t="s">
        <v>13</v>
      </c>
      <c r="B224" s="61"/>
      <c r="C224" s="61"/>
      <c r="D224" s="61"/>
      <c r="E224" s="61"/>
      <c r="F224" s="61"/>
      <c r="G224" s="61"/>
      <c r="H224" s="24"/>
      <c r="I224" s="25"/>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55"/>
    </row>
    <row r="225" spans="1:32" hidden="1" x14ac:dyDescent="0.3">
      <c r="A225" s="51" t="s">
        <v>177</v>
      </c>
      <c r="B225" s="61"/>
      <c r="C225" s="61"/>
      <c r="D225" s="61"/>
      <c r="E225" s="61"/>
      <c r="F225" s="61"/>
      <c r="G225" s="61"/>
      <c r="H225" s="24"/>
      <c r="I225" s="25"/>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55"/>
    </row>
    <row r="226" spans="1:32" hidden="1" x14ac:dyDescent="0.3">
      <c r="A226" s="77" t="s">
        <v>139</v>
      </c>
      <c r="B226" s="61"/>
      <c r="C226" s="61"/>
      <c r="D226" s="61"/>
      <c r="E226" s="61"/>
      <c r="F226" s="61"/>
      <c r="G226" s="61"/>
      <c r="H226" s="24"/>
      <c r="I226" s="25"/>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55"/>
    </row>
    <row r="227" spans="1:32" ht="32.4" hidden="1" customHeight="1" x14ac:dyDescent="0.3">
      <c r="A227" s="63" t="s">
        <v>144</v>
      </c>
      <c r="B227" s="61"/>
      <c r="C227" s="61"/>
      <c r="D227" s="61"/>
      <c r="E227" s="61"/>
      <c r="F227" s="61"/>
      <c r="G227" s="61"/>
      <c r="H227" s="24"/>
      <c r="I227" s="25"/>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55"/>
    </row>
    <row r="228" spans="1:32" hidden="1" x14ac:dyDescent="0.3">
      <c r="A228" s="77" t="s">
        <v>138</v>
      </c>
      <c r="B228" s="61"/>
      <c r="C228" s="61"/>
      <c r="D228" s="61"/>
      <c r="E228" s="61"/>
      <c r="F228" s="61"/>
      <c r="G228" s="61"/>
      <c r="H228" s="24"/>
      <c r="I228" s="25"/>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55"/>
    </row>
    <row r="229" spans="1:32" hidden="1" x14ac:dyDescent="0.3">
      <c r="A229" s="77" t="s">
        <v>19</v>
      </c>
      <c r="B229" s="61"/>
      <c r="C229" s="61"/>
      <c r="D229" s="61"/>
      <c r="E229" s="61"/>
      <c r="F229" s="61"/>
      <c r="G229" s="61"/>
      <c r="H229" s="24"/>
      <c r="I229" s="25"/>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55"/>
    </row>
    <row r="230" spans="1:32" hidden="1" x14ac:dyDescent="0.3">
      <c r="A230" s="77" t="s">
        <v>13</v>
      </c>
      <c r="B230" s="61"/>
      <c r="C230" s="61"/>
      <c r="D230" s="61"/>
      <c r="E230" s="61"/>
      <c r="F230" s="61"/>
      <c r="G230" s="61"/>
      <c r="H230" s="24"/>
      <c r="I230" s="25"/>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55"/>
    </row>
    <row r="231" spans="1:32" hidden="1" x14ac:dyDescent="0.3">
      <c r="A231" s="51" t="s">
        <v>177</v>
      </c>
      <c r="B231" s="61"/>
      <c r="C231" s="61"/>
      <c r="D231" s="61"/>
      <c r="E231" s="61"/>
      <c r="F231" s="61"/>
      <c r="G231" s="61"/>
      <c r="H231" s="24"/>
      <c r="I231" s="25"/>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55"/>
    </row>
    <row r="232" spans="1:32" hidden="1" x14ac:dyDescent="0.3">
      <c r="A232" s="77" t="s">
        <v>139</v>
      </c>
      <c r="B232" s="61"/>
      <c r="C232" s="61"/>
      <c r="D232" s="61"/>
      <c r="E232" s="61"/>
      <c r="F232" s="61"/>
      <c r="G232" s="61"/>
      <c r="H232" s="24"/>
      <c r="I232" s="25"/>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55"/>
    </row>
    <row r="233" spans="1:32" ht="91.2" customHeight="1" x14ac:dyDescent="0.3">
      <c r="A233" s="63" t="s">
        <v>145</v>
      </c>
      <c r="B233" s="67">
        <f>B234+B236+B235+B238</f>
        <v>7645.6869999999999</v>
      </c>
      <c r="C233" s="67">
        <f t="shared" ref="C233:E233" si="168">C234+C236+C235+C238</f>
        <v>7637.91</v>
      </c>
      <c r="D233" s="67">
        <f t="shared" si="168"/>
        <v>7637.91</v>
      </c>
      <c r="E233" s="67">
        <f t="shared" si="168"/>
        <v>7637.91</v>
      </c>
      <c r="F233" s="67">
        <f>E233/B233%</f>
        <v>99.898282521897642</v>
      </c>
      <c r="G233" s="67">
        <f>E233/C233%</f>
        <v>100</v>
      </c>
      <c r="H233" s="67">
        <f t="shared" ref="H233:AE233" si="169">H234+H236+H235+H238</f>
        <v>0</v>
      </c>
      <c r="I233" s="67">
        <f t="shared" si="169"/>
        <v>0</v>
      </c>
      <c r="J233" s="67">
        <f t="shared" si="169"/>
        <v>0</v>
      </c>
      <c r="K233" s="67">
        <f t="shared" si="169"/>
        <v>0</v>
      </c>
      <c r="L233" s="67">
        <f t="shared" si="169"/>
        <v>0</v>
      </c>
      <c r="M233" s="67">
        <f t="shared" si="169"/>
        <v>0</v>
      </c>
      <c r="N233" s="67">
        <f t="shared" si="169"/>
        <v>0</v>
      </c>
      <c r="O233" s="67">
        <f t="shared" si="169"/>
        <v>0</v>
      </c>
      <c r="P233" s="67">
        <f t="shared" si="169"/>
        <v>0</v>
      </c>
      <c r="Q233" s="67">
        <f t="shared" si="169"/>
        <v>0</v>
      </c>
      <c r="R233" s="67">
        <f t="shared" si="169"/>
        <v>0</v>
      </c>
      <c r="S233" s="67">
        <f t="shared" si="169"/>
        <v>0</v>
      </c>
      <c r="T233" s="67">
        <f t="shared" si="169"/>
        <v>0</v>
      </c>
      <c r="U233" s="67">
        <f t="shared" si="169"/>
        <v>0</v>
      </c>
      <c r="V233" s="67">
        <f t="shared" si="169"/>
        <v>7637.91</v>
      </c>
      <c r="W233" s="67">
        <f t="shared" si="169"/>
        <v>7637.91</v>
      </c>
      <c r="X233" s="67">
        <f t="shared" si="169"/>
        <v>2.7270000000000003</v>
      </c>
      <c r="Y233" s="67">
        <f t="shared" si="169"/>
        <v>0</v>
      </c>
      <c r="Z233" s="67">
        <f t="shared" si="169"/>
        <v>0.04</v>
      </c>
      <c r="AA233" s="67">
        <f t="shared" si="169"/>
        <v>0</v>
      </c>
      <c r="AB233" s="67">
        <f t="shared" si="169"/>
        <v>0</v>
      </c>
      <c r="AC233" s="67">
        <f t="shared" si="169"/>
        <v>0</v>
      </c>
      <c r="AD233" s="67">
        <f t="shared" si="169"/>
        <v>5.01</v>
      </c>
      <c r="AE233" s="67">
        <f t="shared" si="169"/>
        <v>0</v>
      </c>
      <c r="AF233" s="144"/>
    </row>
    <row r="234" spans="1:32" x14ac:dyDescent="0.3">
      <c r="A234" s="77" t="s">
        <v>138</v>
      </c>
      <c r="B234" s="4">
        <f>B215</f>
        <v>0</v>
      </c>
      <c r="C234" s="4">
        <f t="shared" ref="C234:E234" si="170">C215</f>
        <v>0</v>
      </c>
      <c r="D234" s="4">
        <f t="shared" si="170"/>
        <v>0</v>
      </c>
      <c r="E234" s="4">
        <f t="shared" si="170"/>
        <v>0</v>
      </c>
      <c r="F234" s="4"/>
      <c r="G234" s="4"/>
      <c r="H234" s="4">
        <f t="shared" ref="H234:AE238" si="171">H215</f>
        <v>0</v>
      </c>
      <c r="I234" s="4">
        <f t="shared" si="171"/>
        <v>0</v>
      </c>
      <c r="J234" s="4">
        <f t="shared" si="171"/>
        <v>0</v>
      </c>
      <c r="K234" s="4">
        <f t="shared" si="171"/>
        <v>0</v>
      </c>
      <c r="L234" s="4">
        <f t="shared" si="171"/>
        <v>0</v>
      </c>
      <c r="M234" s="4">
        <f t="shared" si="171"/>
        <v>0</v>
      </c>
      <c r="N234" s="4">
        <f t="shared" si="171"/>
        <v>0</v>
      </c>
      <c r="O234" s="4">
        <f t="shared" si="171"/>
        <v>0</v>
      </c>
      <c r="P234" s="4">
        <f t="shared" si="171"/>
        <v>0</v>
      </c>
      <c r="Q234" s="4">
        <f t="shared" si="171"/>
        <v>0</v>
      </c>
      <c r="R234" s="4">
        <f t="shared" si="171"/>
        <v>0</v>
      </c>
      <c r="S234" s="4">
        <f t="shared" si="171"/>
        <v>0</v>
      </c>
      <c r="T234" s="4">
        <f t="shared" si="171"/>
        <v>0</v>
      </c>
      <c r="U234" s="4">
        <f t="shared" si="171"/>
        <v>0</v>
      </c>
      <c r="V234" s="4">
        <f t="shared" si="171"/>
        <v>0</v>
      </c>
      <c r="W234" s="4">
        <f t="shared" si="171"/>
        <v>0</v>
      </c>
      <c r="X234" s="4">
        <f t="shared" si="171"/>
        <v>0</v>
      </c>
      <c r="Y234" s="4">
        <f t="shared" si="171"/>
        <v>0</v>
      </c>
      <c r="Z234" s="4">
        <f t="shared" si="171"/>
        <v>0</v>
      </c>
      <c r="AA234" s="4">
        <f t="shared" si="171"/>
        <v>0</v>
      </c>
      <c r="AB234" s="4">
        <f t="shared" si="171"/>
        <v>0</v>
      </c>
      <c r="AC234" s="4">
        <f t="shared" si="171"/>
        <v>0</v>
      </c>
      <c r="AD234" s="4">
        <f t="shared" si="171"/>
        <v>0</v>
      </c>
      <c r="AE234" s="4">
        <f t="shared" si="171"/>
        <v>0</v>
      </c>
      <c r="AF234" s="145"/>
    </row>
    <row r="235" spans="1:32" x14ac:dyDescent="0.3">
      <c r="A235" s="77" t="s">
        <v>19</v>
      </c>
      <c r="B235" s="4">
        <f t="shared" ref="B235:E238" si="172">B216</f>
        <v>0</v>
      </c>
      <c r="C235" s="4">
        <f t="shared" si="172"/>
        <v>0</v>
      </c>
      <c r="D235" s="4">
        <f t="shared" si="172"/>
        <v>0</v>
      </c>
      <c r="E235" s="4">
        <f t="shared" si="172"/>
        <v>0</v>
      </c>
      <c r="F235" s="4"/>
      <c r="G235" s="4"/>
      <c r="H235" s="4">
        <f t="shared" si="171"/>
        <v>0</v>
      </c>
      <c r="I235" s="4">
        <f t="shared" si="171"/>
        <v>0</v>
      </c>
      <c r="J235" s="4">
        <f t="shared" si="171"/>
        <v>0</v>
      </c>
      <c r="K235" s="4">
        <f t="shared" si="171"/>
        <v>0</v>
      </c>
      <c r="L235" s="4">
        <f t="shared" si="171"/>
        <v>0</v>
      </c>
      <c r="M235" s="4">
        <f t="shared" si="171"/>
        <v>0</v>
      </c>
      <c r="N235" s="4">
        <f t="shared" si="171"/>
        <v>0</v>
      </c>
      <c r="O235" s="4">
        <f t="shared" si="171"/>
        <v>0</v>
      </c>
      <c r="P235" s="4">
        <f t="shared" si="171"/>
        <v>0</v>
      </c>
      <c r="Q235" s="4">
        <f t="shared" si="171"/>
        <v>0</v>
      </c>
      <c r="R235" s="4">
        <f t="shared" si="171"/>
        <v>0</v>
      </c>
      <c r="S235" s="4">
        <f t="shared" si="171"/>
        <v>0</v>
      </c>
      <c r="T235" s="4">
        <f t="shared" si="171"/>
        <v>0</v>
      </c>
      <c r="U235" s="4">
        <f t="shared" si="171"/>
        <v>0</v>
      </c>
      <c r="V235" s="4">
        <f t="shared" si="171"/>
        <v>0</v>
      </c>
      <c r="W235" s="4">
        <f t="shared" si="171"/>
        <v>0</v>
      </c>
      <c r="X235" s="4">
        <f t="shared" si="171"/>
        <v>0</v>
      </c>
      <c r="Y235" s="4">
        <f t="shared" si="171"/>
        <v>0</v>
      </c>
      <c r="Z235" s="4">
        <f t="shared" si="171"/>
        <v>0</v>
      </c>
      <c r="AA235" s="4">
        <f t="shared" si="171"/>
        <v>0</v>
      </c>
      <c r="AB235" s="4">
        <f t="shared" si="171"/>
        <v>0</v>
      </c>
      <c r="AC235" s="4">
        <f t="shared" si="171"/>
        <v>0</v>
      </c>
      <c r="AD235" s="4">
        <f t="shared" si="171"/>
        <v>0</v>
      </c>
      <c r="AE235" s="4">
        <f t="shared" si="171"/>
        <v>0</v>
      </c>
      <c r="AF235" s="145"/>
    </row>
    <row r="236" spans="1:32" x14ac:dyDescent="0.3">
      <c r="A236" s="77" t="s">
        <v>13</v>
      </c>
      <c r="B236" s="4">
        <f t="shared" si="172"/>
        <v>7645.6869999999999</v>
      </c>
      <c r="C236" s="4">
        <f t="shared" si="172"/>
        <v>7637.91</v>
      </c>
      <c r="D236" s="4">
        <f t="shared" si="172"/>
        <v>7637.91</v>
      </c>
      <c r="E236" s="4">
        <f t="shared" si="172"/>
        <v>7637.91</v>
      </c>
      <c r="F236" s="4">
        <f>E236/B236%</f>
        <v>99.898282521897642</v>
      </c>
      <c r="G236" s="4">
        <f>E236/C236%</f>
        <v>100</v>
      </c>
      <c r="H236" s="4">
        <f t="shared" si="171"/>
        <v>0</v>
      </c>
      <c r="I236" s="4">
        <f t="shared" si="171"/>
        <v>0</v>
      </c>
      <c r="J236" s="4">
        <f t="shared" si="171"/>
        <v>0</v>
      </c>
      <c r="K236" s="4">
        <f t="shared" si="171"/>
        <v>0</v>
      </c>
      <c r="L236" s="4">
        <f t="shared" si="171"/>
        <v>0</v>
      </c>
      <c r="M236" s="4">
        <f t="shared" si="171"/>
        <v>0</v>
      </c>
      <c r="N236" s="4">
        <f t="shared" si="171"/>
        <v>0</v>
      </c>
      <c r="O236" s="4">
        <f t="shared" si="171"/>
        <v>0</v>
      </c>
      <c r="P236" s="4">
        <f t="shared" si="171"/>
        <v>0</v>
      </c>
      <c r="Q236" s="4">
        <f t="shared" si="171"/>
        <v>0</v>
      </c>
      <c r="R236" s="4">
        <f t="shared" si="171"/>
        <v>0</v>
      </c>
      <c r="S236" s="4">
        <f t="shared" si="171"/>
        <v>0</v>
      </c>
      <c r="T236" s="4">
        <f t="shared" si="171"/>
        <v>0</v>
      </c>
      <c r="U236" s="4">
        <f t="shared" si="171"/>
        <v>0</v>
      </c>
      <c r="V236" s="4">
        <f t="shared" si="171"/>
        <v>7637.91</v>
      </c>
      <c r="W236" s="4">
        <f t="shared" si="171"/>
        <v>7637.91</v>
      </c>
      <c r="X236" s="4">
        <f t="shared" si="171"/>
        <v>2.7270000000000003</v>
      </c>
      <c r="Y236" s="4">
        <f t="shared" si="171"/>
        <v>0</v>
      </c>
      <c r="Z236" s="4">
        <f t="shared" si="171"/>
        <v>0.04</v>
      </c>
      <c r="AA236" s="4">
        <f t="shared" si="171"/>
        <v>0</v>
      </c>
      <c r="AB236" s="4">
        <f t="shared" si="171"/>
        <v>0</v>
      </c>
      <c r="AC236" s="4">
        <f t="shared" si="171"/>
        <v>0</v>
      </c>
      <c r="AD236" s="4">
        <f t="shared" si="171"/>
        <v>5.01</v>
      </c>
      <c r="AE236" s="4">
        <f t="shared" si="171"/>
        <v>0</v>
      </c>
      <c r="AF236" s="145"/>
    </row>
    <row r="237" spans="1:32" s="72" customFormat="1" ht="13.8" x14ac:dyDescent="0.25">
      <c r="A237" s="64" t="s">
        <v>177</v>
      </c>
      <c r="B237" s="65">
        <f t="shared" si="172"/>
        <v>0</v>
      </c>
      <c r="C237" s="65">
        <f t="shared" si="172"/>
        <v>0</v>
      </c>
      <c r="D237" s="65">
        <f t="shared" si="172"/>
        <v>0</v>
      </c>
      <c r="E237" s="65">
        <f t="shared" si="172"/>
        <v>0</v>
      </c>
      <c r="F237" s="66"/>
      <c r="G237" s="66"/>
      <c r="H237" s="65">
        <f t="shared" si="171"/>
        <v>0</v>
      </c>
      <c r="I237" s="65">
        <f t="shared" si="171"/>
        <v>0</v>
      </c>
      <c r="J237" s="65">
        <f t="shared" si="171"/>
        <v>0</v>
      </c>
      <c r="K237" s="65">
        <f t="shared" si="171"/>
        <v>0</v>
      </c>
      <c r="L237" s="65">
        <f t="shared" si="171"/>
        <v>0</v>
      </c>
      <c r="M237" s="65">
        <f t="shared" si="171"/>
        <v>0</v>
      </c>
      <c r="N237" s="65">
        <f t="shared" si="171"/>
        <v>0</v>
      </c>
      <c r="O237" s="65">
        <f t="shared" si="171"/>
        <v>0</v>
      </c>
      <c r="P237" s="65">
        <f t="shared" si="171"/>
        <v>0</v>
      </c>
      <c r="Q237" s="65">
        <f t="shared" si="171"/>
        <v>0</v>
      </c>
      <c r="R237" s="65">
        <f t="shared" si="171"/>
        <v>0</v>
      </c>
      <c r="S237" s="65">
        <f t="shared" si="171"/>
        <v>0</v>
      </c>
      <c r="T237" s="65">
        <f t="shared" si="171"/>
        <v>0</v>
      </c>
      <c r="U237" s="65">
        <f t="shared" si="171"/>
        <v>0</v>
      </c>
      <c r="V237" s="65">
        <f t="shared" si="171"/>
        <v>0</v>
      </c>
      <c r="W237" s="65">
        <f t="shared" si="171"/>
        <v>0</v>
      </c>
      <c r="X237" s="65">
        <f t="shared" si="171"/>
        <v>0</v>
      </c>
      <c r="Y237" s="65">
        <f t="shared" si="171"/>
        <v>0</v>
      </c>
      <c r="Z237" s="65">
        <f t="shared" si="171"/>
        <v>0</v>
      </c>
      <c r="AA237" s="65">
        <f t="shared" si="171"/>
        <v>0</v>
      </c>
      <c r="AB237" s="65">
        <f t="shared" si="171"/>
        <v>0</v>
      </c>
      <c r="AC237" s="65">
        <f t="shared" si="171"/>
        <v>0</v>
      </c>
      <c r="AD237" s="65">
        <f t="shared" si="171"/>
        <v>0</v>
      </c>
      <c r="AE237" s="65">
        <f t="shared" si="171"/>
        <v>0</v>
      </c>
      <c r="AF237" s="145"/>
    </row>
    <row r="238" spans="1:32" x14ac:dyDescent="0.3">
      <c r="A238" s="77" t="s">
        <v>139</v>
      </c>
      <c r="B238" s="4">
        <f t="shared" si="172"/>
        <v>0</v>
      </c>
      <c r="C238" s="4">
        <f t="shared" si="172"/>
        <v>0</v>
      </c>
      <c r="D238" s="4">
        <f t="shared" si="172"/>
        <v>0</v>
      </c>
      <c r="E238" s="4">
        <f t="shared" si="172"/>
        <v>0</v>
      </c>
      <c r="F238" s="4"/>
      <c r="G238" s="4"/>
      <c r="H238" s="4">
        <f t="shared" si="171"/>
        <v>0</v>
      </c>
      <c r="I238" s="4">
        <f t="shared" si="171"/>
        <v>0</v>
      </c>
      <c r="J238" s="4">
        <f t="shared" si="171"/>
        <v>0</v>
      </c>
      <c r="K238" s="4">
        <f t="shared" si="171"/>
        <v>0</v>
      </c>
      <c r="L238" s="4">
        <f t="shared" si="171"/>
        <v>0</v>
      </c>
      <c r="M238" s="4">
        <f t="shared" si="171"/>
        <v>0</v>
      </c>
      <c r="N238" s="4">
        <f t="shared" si="171"/>
        <v>0</v>
      </c>
      <c r="O238" s="4">
        <f t="shared" si="171"/>
        <v>0</v>
      </c>
      <c r="P238" s="4">
        <f t="shared" si="171"/>
        <v>0</v>
      </c>
      <c r="Q238" s="4">
        <f t="shared" si="171"/>
        <v>0</v>
      </c>
      <c r="R238" s="4">
        <f t="shared" si="171"/>
        <v>0</v>
      </c>
      <c r="S238" s="4">
        <f t="shared" si="171"/>
        <v>0</v>
      </c>
      <c r="T238" s="4">
        <f t="shared" si="171"/>
        <v>0</v>
      </c>
      <c r="U238" s="4">
        <f t="shared" si="171"/>
        <v>0</v>
      </c>
      <c r="V238" s="4">
        <f t="shared" si="171"/>
        <v>0</v>
      </c>
      <c r="W238" s="4">
        <f t="shared" si="171"/>
        <v>0</v>
      </c>
      <c r="X238" s="4">
        <f t="shared" si="171"/>
        <v>0</v>
      </c>
      <c r="Y238" s="4">
        <f t="shared" si="171"/>
        <v>0</v>
      </c>
      <c r="Z238" s="4">
        <f t="shared" si="171"/>
        <v>0</v>
      </c>
      <c r="AA238" s="4">
        <f t="shared" si="171"/>
        <v>0</v>
      </c>
      <c r="AB238" s="4">
        <f t="shared" si="171"/>
        <v>0</v>
      </c>
      <c r="AC238" s="4">
        <f t="shared" si="171"/>
        <v>0</v>
      </c>
      <c r="AD238" s="4">
        <f t="shared" si="171"/>
        <v>0</v>
      </c>
      <c r="AE238" s="4">
        <f t="shared" si="171"/>
        <v>0</v>
      </c>
      <c r="AF238" s="146"/>
    </row>
    <row r="239" spans="1:32" hidden="1" x14ac:dyDescent="0.3">
      <c r="A239" s="54" t="s">
        <v>146</v>
      </c>
    </row>
    <row r="240" spans="1:32" hidden="1" x14ac:dyDescent="0.3">
      <c r="A240" s="77" t="s">
        <v>138</v>
      </c>
    </row>
    <row r="241" spans="1:26" hidden="1" x14ac:dyDescent="0.3">
      <c r="A241" s="77" t="s">
        <v>19</v>
      </c>
    </row>
    <row r="242" spans="1:26" hidden="1" x14ac:dyDescent="0.3">
      <c r="A242" s="77" t="s">
        <v>13</v>
      </c>
    </row>
    <row r="243" spans="1:26" hidden="1" x14ac:dyDescent="0.3">
      <c r="A243" s="51" t="s">
        <v>177</v>
      </c>
    </row>
    <row r="244" spans="1:26" hidden="1" x14ac:dyDescent="0.3">
      <c r="A244" s="77" t="s">
        <v>139</v>
      </c>
    </row>
    <row r="246" spans="1:26" x14ac:dyDescent="0.3">
      <c r="A246" s="98" t="s">
        <v>179</v>
      </c>
      <c r="B246" s="98"/>
      <c r="C246" s="98"/>
      <c r="D246" s="98"/>
      <c r="E246" s="98"/>
      <c r="F246" s="98"/>
      <c r="G246" s="98"/>
      <c r="H246" s="98"/>
      <c r="I246" s="98"/>
      <c r="J246" s="98"/>
      <c r="K246" s="98"/>
      <c r="L246" s="98"/>
      <c r="R246" s="98" t="s">
        <v>180</v>
      </c>
      <c r="S246" s="98"/>
      <c r="T246" s="98"/>
      <c r="U246" s="98"/>
      <c r="V246" s="98"/>
      <c r="W246" s="98"/>
      <c r="X246" s="98"/>
      <c r="Y246" s="98"/>
      <c r="Z246" s="98"/>
    </row>
    <row r="248" spans="1:26" x14ac:dyDescent="0.3">
      <c r="A248" s="1" t="s">
        <v>181</v>
      </c>
    </row>
    <row r="249" spans="1:26" x14ac:dyDescent="0.3">
      <c r="A249" s="1" t="s">
        <v>215</v>
      </c>
    </row>
    <row r="250" spans="1:26" x14ac:dyDescent="0.3">
      <c r="A250" s="1" t="s">
        <v>182</v>
      </c>
    </row>
    <row r="251" spans="1:26" x14ac:dyDescent="0.3">
      <c r="A251" s="1" t="s">
        <v>183</v>
      </c>
    </row>
    <row r="252" spans="1:26" x14ac:dyDescent="0.3">
      <c r="A252" s="1" t="s">
        <v>184</v>
      </c>
    </row>
  </sheetData>
  <mergeCells count="57">
    <mergeCell ref="AF206:AF212"/>
    <mergeCell ref="AF213:AF219"/>
    <mergeCell ref="AF233:AF238"/>
    <mergeCell ref="A246:L246"/>
    <mergeCell ref="R246:Z246"/>
    <mergeCell ref="AF194:AF199"/>
    <mergeCell ref="AF117:AF123"/>
    <mergeCell ref="AF124:AF130"/>
    <mergeCell ref="AF131:AF137"/>
    <mergeCell ref="AF138:AF144"/>
    <mergeCell ref="AF145:AF151"/>
    <mergeCell ref="AF152:AF158"/>
    <mergeCell ref="AF159:AF165"/>
    <mergeCell ref="A172:AF172"/>
    <mergeCell ref="AF173:AF179"/>
    <mergeCell ref="AF180:AF186"/>
    <mergeCell ref="AF187:AF193"/>
    <mergeCell ref="AF25:AF30"/>
    <mergeCell ref="AF110:AF116"/>
    <mergeCell ref="A32:AF32"/>
    <mergeCell ref="AF33:AF39"/>
    <mergeCell ref="AF40:AF46"/>
    <mergeCell ref="AF47:AF53"/>
    <mergeCell ref="AF54:AF60"/>
    <mergeCell ref="AF61:AF67"/>
    <mergeCell ref="AF68:AF74"/>
    <mergeCell ref="AF75:AF81"/>
    <mergeCell ref="AF82:AF88"/>
    <mergeCell ref="AF89:AF95"/>
    <mergeCell ref="AF96:AF109"/>
    <mergeCell ref="A31:AF31"/>
    <mergeCell ref="AF18:AF24"/>
    <mergeCell ref="A9:AF9"/>
    <mergeCell ref="A10:AF10"/>
    <mergeCell ref="AF11:AF17"/>
    <mergeCell ref="AF7:AF8"/>
    <mergeCell ref="V7:W7"/>
    <mergeCell ref="X7:Y7"/>
    <mergeCell ref="Z7:AA7"/>
    <mergeCell ref="AB7:AC7"/>
    <mergeCell ref="AD7:AE7"/>
    <mergeCell ref="B1:T1"/>
    <mergeCell ref="B3:T3"/>
    <mergeCell ref="A5:AD5"/>
    <mergeCell ref="A7:A8"/>
    <mergeCell ref="B7:B8"/>
    <mergeCell ref="C7:C8"/>
    <mergeCell ref="D7:D8"/>
    <mergeCell ref="E7:E8"/>
    <mergeCell ref="F7:G7"/>
    <mergeCell ref="H7:I7"/>
    <mergeCell ref="J7:K7"/>
    <mergeCell ref="L7:M7"/>
    <mergeCell ref="N7:O7"/>
    <mergeCell ref="P7:Q7"/>
    <mergeCell ref="R7:S7"/>
    <mergeCell ref="T7:U7"/>
  </mergeCells>
  <pageMargins left="0.39370078740157483" right="0.39370078740157483" top="0.39370078740157483" bottom="0.39370078740157483" header="0.31496062992125984" footer="0.31496062992125984"/>
  <pageSetup paperSize="9" scale="28" fitToHeight="7"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приложение 3 </vt:lpstr>
      <vt:lpstr>Лист1</vt:lpstr>
      <vt:lpstr>сентябрь</vt:lpstr>
      <vt:lpstr>'приложение 3 '!Заголовки_для_печати</vt:lpstr>
      <vt:lpstr>сентябрь!Заголовки_для_печати</vt:lpstr>
      <vt:lpstr>'приложение 3 '!Область_печати</vt:lpstr>
      <vt:lpstr>сентябрь!Область_печати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Шмытова Елена Юрьевна</dc:creator>
  <cp:lastModifiedBy>Людмила Г. Низамова</cp:lastModifiedBy>
  <cp:lastPrinted>2019-06-18T11:11:22Z</cp:lastPrinted>
  <dcterms:created xsi:type="dcterms:W3CDTF">2015-10-21T10:48:12Z</dcterms:created>
  <dcterms:modified xsi:type="dcterms:W3CDTF">2019-10-14T12:36:57Z</dcterms:modified>
</cp:coreProperties>
</file>