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1940" activeTab="1"/>
  </bookViews>
  <sheets>
    <sheet name="Лист1" sheetId="1" r:id="rId1"/>
    <sheet name="на 01.04.2017" sheetId="2" r:id="rId2"/>
    <sheet name="Показатели" sheetId="3" r:id="rId3"/>
  </sheets>
  <definedNames>
    <definedName name="_xlfn.IFERROR" hidden="1">#NAME?</definedName>
    <definedName name="_xlnm.Print_Titles" localSheetId="1">'на 01.04.2017'!$A:$A,'на 01.04.2017'!$2:$4</definedName>
    <definedName name="_xlnm.Print_Area" localSheetId="0">'Лист1'!$A$1:$H$50</definedName>
    <definedName name="_xlnm.Print_Area" localSheetId="1">'на 01.04.2017'!$A$1:$AF$103</definedName>
    <definedName name="_xlnm.Print_Area" localSheetId="2">'Показатели'!$A$1:$R$19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0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<sst xmlns="http://schemas.openxmlformats.org/spreadsheetml/2006/main" count="224" uniqueCount="125">
  <si>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</si>
  <si>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</si>
  <si>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</si>
  <si>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</si>
  <si>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</si>
  <si>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</si>
  <si>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</si>
  <si>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</si>
  <si>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</si>
  <si>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</si>
  <si>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</si>
  <si>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</si>
  <si>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</si>
  <si>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</si>
  <si>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</si>
  <si>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</si>
  <si>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</si>
  <si>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</si>
  <si>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</si>
  <si>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</si>
  <si>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</si>
  <si>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</si>
  <si>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</si>
  <si>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</si>
  <si>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</si>
  <si>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</si>
  <si>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</si>
  <si>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</si>
  <si>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 по программе</t>
  </si>
  <si>
    <t>тел.93613</t>
  </si>
  <si>
    <t xml:space="preserve">бюджет города Когалыма </t>
  </si>
  <si>
    <t>Выплата заработной платы, начисления на выплаты по оплате труда</t>
  </si>
  <si>
    <t xml:space="preserve">Основные мероприятия,подмероприятия муниципальной программы 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</si>
  <si>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</si>
  <si>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</si>
  <si>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</si>
  <si>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</si>
  <si>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</si>
  <si>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</si>
  <si>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</si>
  <si>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</si>
  <si>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</si>
  <si>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</si>
  <si>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</si>
  <si>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</si>
  <si>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</si>
  <si>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</si>
  <si>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</si>
  <si>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</si>
  <si>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</si>
  <si>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</si>
  <si>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</si>
  <si>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</si>
  <si>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</si>
  <si>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</si>
  <si>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</si>
  <si>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</si>
  <si>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</si>
  <si>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</si>
  <si>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Общая распространённость наркомании (на 100 тыс. населения)</t>
  </si>
  <si>
    <t>тел.8(34667)93-613 факс 93-736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</si>
  <si>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</si>
  <si>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С.Е.Михалева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</si>
  <si>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</si>
  <si>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</t>
  </si>
  <si>
    <t>Общее количество осужденных - 298, из них ранее судимы - 111 (УИИ)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</si>
  <si>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2017 г.</t>
  </si>
  <si>
    <t>План на 2017 год</t>
  </si>
  <si>
    <t>1.2.1. Обеспечение функционирования и развития систем видеонаблюдения в городе Когалыме в сфере общественного порядка.</t>
  </si>
  <si>
    <t xml:space="preserve">1.2.2. Техническое обеспечение функционирования имеющихся систем видеонаблюдения в городе Когалыме </t>
  </si>
  <si>
    <t>1.3. 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"Об административных правонарушениях". (1)</t>
  </si>
  <si>
    <t>1.1. Создание условий для деятельности народных дружин. (1)</t>
  </si>
  <si>
    <t>1.2. Обеспечение функционирования и развития систем видеонаблюдения в сфере общественного порядка (6)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</si>
  <si>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(1,2,6)</t>
  </si>
  <si>
    <t>1.5. Совершенствование информационного и методического обеспечения профилактики правонарушений, повышения правосознания граждан (1,2,6)</t>
  </si>
  <si>
    <t>1.5.1. Проведение городских конкурсов: «Государство. Право. Я», «Юный помощник полиции»</t>
  </si>
  <si>
    <t>1.5.2. Развитие материально-технической базы профильных классов и военно-патриотических клубов</t>
  </si>
  <si>
    <t xml:space="preserve">1.5.3. Проведение семинаров, сминаров-тренингов, конференций, конкурсов, "круглых столов",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правонарушений.  </t>
  </si>
  <si>
    <t>Подпрограмма 1. Профилактика правонарушений, в сфере общественного порядка</t>
  </si>
  <si>
    <t>1.6. Обеспечение функционирования и развития систем видеонаблюдения в городе Когалыме с целью повышения безопасности дорожного движения, информирования нселения (2)</t>
  </si>
  <si>
    <t>1.7. Организация и проведение мероприятий в сфере безопасности дорожного движения (1)</t>
  </si>
  <si>
    <t>1.7.1. Участие команд юных инспекторов движения в окружном конкурсе «Безопасное колесо»</t>
  </si>
  <si>
    <t>1.7.2.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</si>
  <si>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</si>
  <si>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образовательных организаций</t>
  </si>
  <si>
    <t>1.7.5. Организация и проведение игровой тематической программы среди детей и подростков «Азбука дорог»</t>
  </si>
  <si>
    <t>Подпрограмма II. Профилактика незаконного потребления наркотических средств и психотропных веществ, наркомании.</t>
  </si>
  <si>
    <t>2.1. Организация и проведение мероприятий с субъектами профилактики, в том числе с участием общественности (3,4)</t>
  </si>
  <si>
    <t>2.1.1.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</si>
  <si>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2.2. Проведение информационной антинаркотической пропоганды (7)</t>
  </si>
  <si>
    <t>2.2.1.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</si>
  <si>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потреблению наркотических средств и психотропных веществ (7,4)</t>
  </si>
  <si>
    <t>2.3.1. Реализация проекта «Спорт – основа здорового образа жизни»</t>
  </si>
  <si>
    <t>2.3.2. Организация и проведение детско-юношеского марафона «Прекрасное слово – жизнь»</t>
  </si>
  <si>
    <t xml:space="preserve">2.3.3. Организация профильной смены для лидеров детско-юношеских волонтерских движений </t>
  </si>
  <si>
    <t xml:space="preserve">2.3.4.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</si>
  <si>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2.3.5. Проведение городской акции среди студентов и работающей молодёжи «Шаг навстречу» </t>
  </si>
  <si>
    <t>3.1. 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</si>
  <si>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>3.2. Реализация переданных государственных полномочий по государственной регистрации актов гражданского состояния (5)</t>
  </si>
  <si>
    <t>бюджет автононого округа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</si>
  <si>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01.02.2017 год</t>
    </r>
  </si>
  <si>
    <t>Утверждено программой на 2017 год</t>
  </si>
  <si>
    <t>На 01.01.2017            64745 населения</t>
  </si>
  <si>
    <t>на 01.03.2017 год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</si>
  <si>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</si>
  <si>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0*</t>
  </si>
  <si>
    <t>0</t>
  </si>
  <si>
    <t xml:space="preserve">В феврале 2017 года был заключен договор № 03-17 от 09.02.2017 года, ИП Лебедев А.В., г.Когалым на сумму 55 680,00 руб., на данные финансовые средства были приобретены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космонавтики, в апреле 2017 года. </t>
  </si>
  <si>
    <t>2017 год</t>
  </si>
  <si>
    <t>План на 01.04.2017</t>
  </si>
  <si>
    <t>Профинансировано на 01.04.17</t>
  </si>
  <si>
    <t xml:space="preserve">МКУ «ЕДДС города Когалыма» заключен муниципальный контракт от 29.12.2016 №0187300013716000194 на оказание услуг по техническому и эксплуатационному обслуживанию программно-технического комплекса «Одиссей» на сумму 650,00 тыс.руб. Оплата согласно муниципального контракта: платежные поручения:
№0139 от 22.03.2017 на сумму 54167 рублей;
№0177 от 28.03.2017 на сумму 54167 рублей.
</t>
  </si>
  <si>
    <t xml:space="preserve">По ранее заключенным договорам на услуги технического обслуживания оборудования ИТКБ, проведена оплата в размере 1064923,32 рубля. 
С января 2017 года заключены договора на оказание услуг по передаче данных интегрированного технического комплекса безопасности города Когалыма, на оказание услуг по техническому и эксплуатационному обслуживанию программно-технического комплекса «Одиссей». 
</t>
  </si>
  <si>
    <t xml:space="preserve"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март 31 административное правонарушение. В составе народной дружины, по состоянию на 01.04.2017г. 30 человек. </t>
  </si>
  <si>
    <t>Решением Думы г.Когалыма на монтаж систем видеонаблюдения выделены плановые асигнования в размере 5136,00 тыс.рую. Вносятся изминения в муниципальную программу.</t>
  </si>
  <si>
    <t xml:space="preserve">Заключен договор с ООО "Медиа-холдинг "Западная Сибирь" оказание рекламно-информационных услуг от 25.01.2017 №17К0002 на сумму 85,5 тыс.руб. Оплата по факту оказанных услуг.  </t>
  </si>
  <si>
    <r>
      <t xml:space="preserve">С участием народных дружинников выявлено административных правонарушений (январь-11, февраль-9, март -11). Общее количество таких правонарушений -31. </t>
    </r>
    <r>
      <rPr>
        <sz val="13"/>
        <rFont val="Times New Roman"/>
        <family val="1"/>
      </rPr>
      <t xml:space="preserve">  </t>
    </r>
  </si>
  <si>
    <r>
      <t>Административных правонарушений (январь-269, февраль-330, март- 440). Общее количество по линии БДД - 8693.</t>
    </r>
    <r>
      <rPr>
        <sz val="13"/>
        <rFont val="Times New Roman"/>
        <family val="1"/>
      </rPr>
      <t xml:space="preserve">
</t>
    </r>
  </si>
  <si>
    <t>Количество уличных преступлений - январь-0, февраль-0, март - 0). Всего 0</t>
  </si>
  <si>
    <t>0* показатели уточняются в: ОМВД России по г. Когалыму, БУ "Когалымская городская больница" Управление образования Администрации города Когалыма</t>
  </si>
  <si>
    <r>
      <t>МАОУ "СОШ №10" договор от 27.03.2017 №08-17 на изготовление и поставку информационной продукции. Приобретены световозвращающие наклейки 610 шт. МАОУ "СОШ №1" договор от 15.03.2017 №89 на постаку товара для нужд школы, приобретены световозвращающие наклейки 300 шт.  МАОУ "Средняя школа №3" договор от 14.03.2017 №17 приобретены наклейки светоотражающие 957 шт. МАОУ "СОШ №8" договор от 15.03.2017 №20 приобретена наклейка светоотражающая 957 шт.</t>
    </r>
    <r>
      <rPr>
        <sz val="12"/>
        <color indexed="10"/>
        <rFont val="Times New Roman"/>
        <family val="1"/>
      </rPr>
      <t xml:space="preserve"> МАОУ "Средняя школа №5" заключен договор на поставку товара, оплата по факту. МАОУ "Средняя школа №6" заключен договор на поставку товара, оплата по факту. МАОУ "Средняя школа №7" заключен договор на поставку товара, оплата по факту посавки товара.</t>
    </r>
  </si>
  <si>
    <r>
      <t>Участвовали: (январь-0, февраль-115, март - 84) (УО) Общее количество педагогических работников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468</t>
    </r>
  </si>
  <si>
    <r>
      <t>Общее число молодёжи города Когалыма от 14 до 30 лет -15028 человек, из них в образ.учрежд-2037. Приняли участие УКСиМП (январь-0, февраль-0, март -25)  );УО-(январь-0, февраль-1110, март -3220</t>
    </r>
    <r>
      <rPr>
        <sz val="12"/>
        <rFont val="Times New Roman"/>
        <family val="1"/>
      </rPr>
      <t xml:space="preserve">). </t>
    </r>
  </si>
  <si>
    <t>25,52</t>
  </si>
  <si>
    <t>Заболеваемость (январь-107, фераль-107, март - 104). С 01.01.2017г. населения всего 65695 человек.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</si>
</sst>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2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4" fontId="61" fillId="36" borderId="0" xfId="0" applyNumberFormat="1" applyFont="1" applyFill="1" applyAlignment="1">
      <alignment vertical="center" wrapText="1"/>
    </xf>
    <xf numFmtId="4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4" fontId="2" fillId="16" borderId="0" xfId="0" applyNumberFormat="1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62" fillId="16" borderId="0" xfId="0" applyNumberFormat="1" applyFont="1" applyFill="1" applyBorder="1" applyAlignment="1">
      <alignment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center" wrapText="1"/>
    </xf>
    <xf numFmtId="4" fontId="2" fillId="36" borderId="0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2" fillId="36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174" fontId="3" fillId="36" borderId="12" xfId="0" applyNumberFormat="1" applyFont="1" applyFill="1" applyBorder="1" applyAlignment="1">
      <alignment vertical="top" wrapText="1"/>
    </xf>
    <xf numFmtId="16" fontId="3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16" fontId="2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74" fontId="3" fillId="36" borderId="13" xfId="0" applyNumberFormat="1" applyFont="1" applyFill="1" applyBorder="1" applyAlignment="1">
      <alignment horizontal="left" vertical="top" wrapText="1"/>
    </xf>
    <xf numFmtId="0" fontId="0" fillId="36" borderId="11" xfId="0" applyFill="1" applyBorder="1" applyAlignment="1">
      <alignment vertical="center" wrapText="1"/>
    </xf>
    <xf numFmtId="174" fontId="63" fillId="36" borderId="10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 applyProtection="1">
      <alignment horizontal="justify" vertical="center" wrapText="1"/>
      <protection/>
    </xf>
    <xf numFmtId="4" fontId="2" fillId="36" borderId="10" xfId="0" applyNumberFormat="1" applyFont="1" applyFill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 vertical="center" wrapText="1"/>
      <protection/>
    </xf>
    <xf numFmtId="0" fontId="2" fillId="36" borderId="10" xfId="0" applyFont="1" applyFill="1" applyBorder="1" applyAlignment="1">
      <alignment horizontal="left" vertical="center" wrapText="1"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5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3" xfId="0" applyNumberFormat="1" applyFont="1" applyFill="1" applyBorder="1" applyAlignment="1">
      <alignment vertical="top" wrapText="1"/>
    </xf>
    <xf numFmtId="0" fontId="17" fillId="36" borderId="12" xfId="0" applyFont="1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2" fillId="36" borderId="14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>
      <alignment horizontal="left" vertical="center"/>
    </xf>
    <xf numFmtId="4" fontId="64" fillId="36" borderId="0" xfId="0" applyNumberFormat="1" applyFont="1" applyFill="1" applyAlignment="1">
      <alignment/>
    </xf>
    <xf numFmtId="4" fontId="65" fillId="36" borderId="0" xfId="0" applyNumberFormat="1" applyFont="1" applyFill="1" applyAlignment="1">
      <alignment/>
    </xf>
    <xf numFmtId="0" fontId="6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 vertical="top" wrapText="1"/>
    </xf>
    <xf numFmtId="4" fontId="7" fillId="36" borderId="0" xfId="0" applyNumberFormat="1" applyFont="1" applyFill="1" applyBorder="1" applyAlignment="1">
      <alignment vertical="top"/>
    </xf>
    <xf numFmtId="4" fontId="7" fillId="36" borderId="0" xfId="0" applyNumberFormat="1" applyFont="1" applyFill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0" fillId="36" borderId="0" xfId="0" applyFill="1" applyAlignment="1">
      <alignment vertical="top" wrapText="1"/>
    </xf>
    <xf numFmtId="0" fontId="7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/>
    </xf>
    <xf numFmtId="4" fontId="3" fillId="36" borderId="0" xfId="0" applyNumberFormat="1" applyFont="1" applyFill="1" applyBorder="1" applyAlignment="1">
      <alignment horizontal="left"/>
    </xf>
    <xf numFmtId="4" fontId="12" fillId="36" borderId="0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0" fontId="3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11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4" fontId="8" fillId="36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7" fillId="36" borderId="0" xfId="0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vertical="top" wrapText="1"/>
    </xf>
    <xf numFmtId="174" fontId="3" fillId="36" borderId="13" xfId="0" applyNumberFormat="1" applyFont="1" applyFill="1" applyBorder="1" applyAlignment="1">
      <alignment horizontal="left" vertical="center" wrapText="1"/>
    </xf>
    <xf numFmtId="174" fontId="3" fillId="36" borderId="12" xfId="0" applyNumberFormat="1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4" fontId="3" fillId="36" borderId="13" xfId="0" applyNumberFormat="1" applyFont="1" applyFill="1" applyBorder="1" applyAlignment="1">
      <alignment horizontal="left" vertical="top" wrapText="1"/>
    </xf>
    <xf numFmtId="174" fontId="3" fillId="36" borderId="12" xfId="0" applyNumberFormat="1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0" fontId="0" fillId="36" borderId="12" xfId="0" applyFill="1" applyBorder="1" applyAlignment="1">
      <alignment vertical="top" wrapText="1"/>
    </xf>
    <xf numFmtId="0" fontId="3" fillId="36" borderId="15" xfId="0" applyNumberFormat="1" applyFont="1" applyFill="1" applyBorder="1" applyAlignment="1">
      <alignment vertical="top" wrapText="1"/>
    </xf>
    <xf numFmtId="0" fontId="0" fillId="36" borderId="16" xfId="0" applyFill="1" applyBorder="1" applyAlignment="1">
      <alignment wrapText="1"/>
    </xf>
    <xf numFmtId="0" fontId="0" fillId="36" borderId="18" xfId="0" applyFill="1" applyBorder="1" applyAlignment="1">
      <alignment wrapText="1"/>
    </xf>
    <xf numFmtId="0" fontId="0" fillId="36" borderId="12" xfId="0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34">
      <selection activeCell="D45" sqref="D45"/>
    </sheetView>
  </sheetViews>
  <sheetFormatPr defaultColWidth="9.140625" defaultRowHeight="15"/>
  <cols>
    <col min="1" max="8" width="9.140625" style="16" customWidth="1"/>
    <col min="9" max="9" width="35.8515625" style="16" customWidth="1"/>
    <col min="10" max="16384" width="9.140625" style="16" customWidth="1"/>
  </cols>
  <sheetData>
    <row r="1" spans="1:2" ht="18.75">
      <c r="A1" s="144"/>
      <c r="B1" s="144"/>
    </row>
    <row r="8" ht="9.75" customHeight="1"/>
    <row r="9" spans="1:8" ht="12.75" customHeight="1">
      <c r="A9" s="145" t="s">
        <v>23</v>
      </c>
      <c r="B9" s="146"/>
      <c r="C9" s="146"/>
      <c r="D9" s="146"/>
      <c r="E9" s="146"/>
      <c r="F9" s="146"/>
      <c r="G9" s="146"/>
      <c r="H9" s="146"/>
    </row>
    <row r="10" spans="1:9" ht="15.75" customHeight="1">
      <c r="A10" s="146"/>
      <c r="B10" s="146"/>
      <c r="C10" s="146"/>
      <c r="D10" s="146"/>
      <c r="E10" s="146"/>
      <c r="F10" s="146"/>
      <c r="G10" s="146"/>
      <c r="H10" s="146"/>
      <c r="I10" s="17"/>
    </row>
    <row r="11" spans="1:9" ht="16.5">
      <c r="A11" s="147" t="s">
        <v>24</v>
      </c>
      <c r="B11" s="147"/>
      <c r="C11" s="147"/>
      <c r="D11" s="147"/>
      <c r="E11" s="147"/>
      <c r="F11" s="147"/>
      <c r="G11" s="147"/>
      <c r="H11" s="147"/>
      <c r="I11" s="17"/>
    </row>
    <row r="12" spans="1:8" ht="16.5">
      <c r="A12" s="18"/>
      <c r="B12" s="18"/>
      <c r="C12" s="18"/>
      <c r="D12" s="18"/>
      <c r="E12" s="18"/>
      <c r="F12" s="18"/>
      <c r="G12" s="18"/>
      <c r="H12" s="18"/>
    </row>
    <row r="13" spans="1:9" ht="16.5">
      <c r="A13" s="143" t="s">
        <v>25</v>
      </c>
      <c r="B13" s="143"/>
      <c r="C13" s="143"/>
      <c r="D13" s="143"/>
      <c r="E13" s="143"/>
      <c r="F13" s="143"/>
      <c r="G13" s="143"/>
      <c r="H13" s="143"/>
      <c r="I13" s="17"/>
    </row>
    <row r="14" spans="1:9" ht="16.5">
      <c r="A14" s="143" t="s">
        <v>26</v>
      </c>
      <c r="B14" s="143"/>
      <c r="C14" s="143"/>
      <c r="D14" s="143"/>
      <c r="E14" s="143"/>
      <c r="F14" s="143"/>
      <c r="G14" s="143"/>
      <c r="H14" s="143"/>
      <c r="I14" s="17"/>
    </row>
    <row r="15" spans="1:9" ht="49.5" customHeight="1">
      <c r="A15" s="145" t="s">
        <v>33</v>
      </c>
      <c r="B15" s="145"/>
      <c r="C15" s="145"/>
      <c r="D15" s="145"/>
      <c r="E15" s="145"/>
      <c r="F15" s="145"/>
      <c r="G15" s="145"/>
      <c r="H15" s="145"/>
      <c r="I15" s="17"/>
    </row>
    <row r="16" spans="1:8" ht="16.5">
      <c r="A16" s="143" t="s">
        <v>103</v>
      </c>
      <c r="B16" s="143"/>
      <c r="C16" s="143"/>
      <c r="D16" s="143"/>
      <c r="E16" s="143"/>
      <c r="F16" s="143"/>
      <c r="G16" s="143"/>
      <c r="H16" s="143"/>
    </row>
    <row r="46" spans="1:9" ht="16.5">
      <c r="A46" s="143" t="s">
        <v>27</v>
      </c>
      <c r="B46" s="143"/>
      <c r="C46" s="143"/>
      <c r="D46" s="143"/>
      <c r="E46" s="143"/>
      <c r="F46" s="143"/>
      <c r="G46" s="143"/>
      <c r="H46" s="143"/>
      <c r="I46" s="19"/>
    </row>
    <row r="47" spans="1:9" ht="16.5">
      <c r="A47" s="143" t="s">
        <v>108</v>
      </c>
      <c r="B47" s="143"/>
      <c r="C47" s="143"/>
      <c r="D47" s="143"/>
      <c r="E47" s="143"/>
      <c r="F47" s="143"/>
      <c r="G47" s="143"/>
      <c r="H47" s="143"/>
      <c r="I47" s="19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8"/>
  <sheetViews>
    <sheetView tabSelected="1" view="pageBreakPreview" zoomScale="80" zoomScaleNormal="68" zoomScaleSheetLayoutView="80" zoomScalePageLayoutView="0" workbookViewId="0" topLeftCell="A1">
      <pane xSplit="7" ySplit="3" topLeftCell="AF4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54" sqref="F54"/>
    </sheetView>
  </sheetViews>
  <sheetFormatPr defaultColWidth="9.140625" defaultRowHeight="15"/>
  <cols>
    <col min="1" max="1" width="63.57421875" style="11" customWidth="1"/>
    <col min="2" max="2" width="15.28125" style="9" customWidth="1"/>
    <col min="3" max="3" width="17.7109375" style="9" customWidth="1"/>
    <col min="4" max="4" width="13.00390625" style="12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12" customWidth="1"/>
    <col min="22" max="23" width="11.7109375" style="12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12.4218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35" width="23.57421875" style="9" customWidth="1"/>
    <col min="36" max="36" width="10.8515625" style="9" bestFit="1" customWidth="1"/>
    <col min="37" max="16384" width="9.140625" style="9" customWidth="1"/>
  </cols>
  <sheetData>
    <row r="1" spans="1:33" ht="47.25" customHeight="1">
      <c r="A1" s="5" t="s">
        <v>66</v>
      </c>
      <c r="B1" s="6"/>
      <c r="C1" s="6"/>
      <c r="D1" s="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60" t="s">
        <v>32</v>
      </c>
      <c r="B2" s="153" t="s">
        <v>67</v>
      </c>
      <c r="C2" s="161" t="s">
        <v>109</v>
      </c>
      <c r="D2" s="161" t="s">
        <v>110</v>
      </c>
      <c r="E2" s="153" t="s">
        <v>0</v>
      </c>
      <c r="F2" s="151" t="s">
        <v>1</v>
      </c>
      <c r="G2" s="151"/>
      <c r="H2" s="151" t="s">
        <v>2</v>
      </c>
      <c r="I2" s="151"/>
      <c r="J2" s="151" t="s">
        <v>3</v>
      </c>
      <c r="K2" s="151"/>
      <c r="L2" s="151" t="s">
        <v>4</v>
      </c>
      <c r="M2" s="151"/>
      <c r="N2" s="151" t="s">
        <v>5</v>
      </c>
      <c r="O2" s="151"/>
      <c r="P2" s="151" t="s">
        <v>6</v>
      </c>
      <c r="Q2" s="151"/>
      <c r="R2" s="151" t="s">
        <v>7</v>
      </c>
      <c r="S2" s="151"/>
      <c r="T2" s="151" t="s">
        <v>8</v>
      </c>
      <c r="U2" s="151"/>
      <c r="V2" s="151" t="s">
        <v>9</v>
      </c>
      <c r="W2" s="151"/>
      <c r="X2" s="151" t="s">
        <v>10</v>
      </c>
      <c r="Y2" s="151"/>
      <c r="Z2" s="151" t="s">
        <v>11</v>
      </c>
      <c r="AA2" s="151"/>
      <c r="AB2" s="151" t="s">
        <v>12</v>
      </c>
      <c r="AC2" s="151"/>
      <c r="AD2" s="164" t="s">
        <v>13</v>
      </c>
      <c r="AE2" s="165"/>
      <c r="AF2" s="152" t="s">
        <v>14</v>
      </c>
    </row>
    <row r="3" spans="1:32" s="2" customFormat="1" ht="47.25" customHeight="1">
      <c r="A3" s="160"/>
      <c r="B3" s="154"/>
      <c r="C3" s="162"/>
      <c r="D3" s="163"/>
      <c r="E3" s="154"/>
      <c r="F3" s="20" t="s">
        <v>15</v>
      </c>
      <c r="G3" s="20" t="s">
        <v>16</v>
      </c>
      <c r="H3" s="26" t="s">
        <v>17</v>
      </c>
      <c r="I3" s="26" t="s">
        <v>18</v>
      </c>
      <c r="J3" s="26" t="s">
        <v>17</v>
      </c>
      <c r="K3" s="26" t="s">
        <v>18</v>
      </c>
      <c r="L3" s="26" t="s">
        <v>17</v>
      </c>
      <c r="M3" s="26" t="s">
        <v>18</v>
      </c>
      <c r="N3" s="26" t="s">
        <v>17</v>
      </c>
      <c r="O3" s="26" t="s">
        <v>18</v>
      </c>
      <c r="P3" s="26" t="s">
        <v>17</v>
      </c>
      <c r="Q3" s="26" t="s">
        <v>18</v>
      </c>
      <c r="R3" s="26" t="s">
        <v>17</v>
      </c>
      <c r="S3" s="26" t="s">
        <v>18</v>
      </c>
      <c r="T3" s="26" t="s">
        <v>17</v>
      </c>
      <c r="U3" s="26" t="s">
        <v>18</v>
      </c>
      <c r="V3" s="26" t="s">
        <v>17</v>
      </c>
      <c r="W3" s="26" t="s">
        <v>18</v>
      </c>
      <c r="X3" s="26" t="s">
        <v>17</v>
      </c>
      <c r="Y3" s="26" t="s">
        <v>18</v>
      </c>
      <c r="Z3" s="26" t="s">
        <v>17</v>
      </c>
      <c r="AA3" s="26" t="s">
        <v>18</v>
      </c>
      <c r="AB3" s="26" t="s">
        <v>17</v>
      </c>
      <c r="AC3" s="26" t="s">
        <v>18</v>
      </c>
      <c r="AD3" s="26" t="s">
        <v>17</v>
      </c>
      <c r="AE3" s="26" t="s">
        <v>18</v>
      </c>
      <c r="AF3" s="152"/>
    </row>
    <row r="4" spans="1:32" s="3" customFormat="1" ht="18.75" customHeight="1">
      <c r="A4" s="10">
        <v>1</v>
      </c>
      <c r="B4" s="27">
        <v>2</v>
      </c>
      <c r="C4" s="10">
        <v>3</v>
      </c>
      <c r="D4" s="27">
        <v>4</v>
      </c>
      <c r="E4" s="10">
        <v>5</v>
      </c>
      <c r="F4" s="27">
        <v>6</v>
      </c>
      <c r="G4" s="10">
        <v>7</v>
      </c>
      <c r="H4" s="27">
        <v>8</v>
      </c>
      <c r="I4" s="10">
        <v>9</v>
      </c>
      <c r="J4" s="27">
        <v>10</v>
      </c>
      <c r="K4" s="10">
        <v>11</v>
      </c>
      <c r="L4" s="27">
        <v>12</v>
      </c>
      <c r="M4" s="10">
        <v>13</v>
      </c>
      <c r="N4" s="27">
        <v>14</v>
      </c>
      <c r="O4" s="10">
        <v>15</v>
      </c>
      <c r="P4" s="27">
        <v>16</v>
      </c>
      <c r="Q4" s="10">
        <v>17</v>
      </c>
      <c r="R4" s="27">
        <v>18</v>
      </c>
      <c r="S4" s="10">
        <v>19</v>
      </c>
      <c r="T4" s="27">
        <v>20</v>
      </c>
      <c r="U4" s="10">
        <v>21</v>
      </c>
      <c r="V4" s="27">
        <v>22</v>
      </c>
      <c r="W4" s="10">
        <v>23</v>
      </c>
      <c r="X4" s="27">
        <v>24</v>
      </c>
      <c r="Y4" s="10">
        <v>25</v>
      </c>
      <c r="Z4" s="27">
        <v>26</v>
      </c>
      <c r="AA4" s="10">
        <v>27</v>
      </c>
      <c r="AB4" s="27">
        <v>28</v>
      </c>
      <c r="AC4" s="10">
        <v>29</v>
      </c>
      <c r="AD4" s="27">
        <v>30</v>
      </c>
      <c r="AE4" s="10">
        <v>31</v>
      </c>
      <c r="AF4" s="27">
        <v>32</v>
      </c>
    </row>
    <row r="5" spans="1:34" s="77" customFormat="1" ht="33" customHeight="1">
      <c r="A5" s="105" t="s">
        <v>78</v>
      </c>
      <c r="B5" s="106">
        <f>B7+B11+B23+B26+B29+B41+B44</f>
        <v>18766.8</v>
      </c>
      <c r="C5" s="106">
        <f>C7+C11+C23+C26+C29+C41+C44</f>
        <v>3329.2106600000006</v>
      </c>
      <c r="D5" s="106">
        <f>D7+D11+D23+D26+D29+D41+D44</f>
        <v>2679.01132</v>
      </c>
      <c r="E5" s="106">
        <f>E7+E11+E23+E26+E29+E41+E44</f>
        <v>2660.4761000000003</v>
      </c>
      <c r="F5" s="107">
        <f>D5*100/B5</f>
        <v>14.275269731653772</v>
      </c>
      <c r="G5" s="106">
        <f>E5*100/C5</f>
        <v>79.91311970627896</v>
      </c>
      <c r="H5" s="106">
        <f>H7+H11+H23+H26+H29+H41+H44</f>
        <v>1455.7712300000003</v>
      </c>
      <c r="I5" s="106">
        <f aca="true" t="shared" si="0" ref="I5:AE5">I7+I11+I23+I26+I29+I41+I44</f>
        <v>1159.84878</v>
      </c>
      <c r="J5" s="106">
        <f>J7+J11+J23+J26+J29+J41+J44</f>
        <v>763.58426</v>
      </c>
      <c r="K5" s="106">
        <f t="shared" si="0"/>
        <v>156.1</v>
      </c>
      <c r="L5" s="106">
        <f t="shared" si="0"/>
        <v>1109.85517</v>
      </c>
      <c r="M5" s="106">
        <f t="shared" si="0"/>
        <v>1344.5273200000001</v>
      </c>
      <c r="N5" s="106">
        <f t="shared" si="0"/>
        <v>1016.0551700000001</v>
      </c>
      <c r="O5" s="106">
        <f t="shared" si="0"/>
        <v>0</v>
      </c>
      <c r="P5" s="106">
        <f t="shared" si="0"/>
        <v>2875.28117</v>
      </c>
      <c r="Q5" s="106">
        <f t="shared" si="0"/>
        <v>0</v>
      </c>
      <c r="R5" s="106">
        <f t="shared" si="0"/>
        <v>1073.4761700000001</v>
      </c>
      <c r="S5" s="106">
        <f t="shared" si="0"/>
        <v>0</v>
      </c>
      <c r="T5" s="106">
        <f t="shared" si="0"/>
        <v>6029.06517</v>
      </c>
      <c r="U5" s="106">
        <f t="shared" si="0"/>
        <v>0</v>
      </c>
      <c r="V5" s="106">
        <f t="shared" si="0"/>
        <v>752.22717</v>
      </c>
      <c r="W5" s="106">
        <f t="shared" si="0"/>
        <v>0</v>
      </c>
      <c r="X5" s="106">
        <f t="shared" si="0"/>
        <v>731.2721700000001</v>
      </c>
      <c r="Y5" s="106">
        <f t="shared" si="0"/>
        <v>0</v>
      </c>
      <c r="Z5" s="106">
        <f t="shared" si="0"/>
        <v>1190.80817</v>
      </c>
      <c r="AA5" s="106">
        <f t="shared" si="0"/>
        <v>0</v>
      </c>
      <c r="AB5" s="106">
        <f>AB7+AB11+AB23+AB26+AB29+AB41+AB44</f>
        <v>883.64617</v>
      </c>
      <c r="AC5" s="106">
        <f t="shared" si="0"/>
        <v>0</v>
      </c>
      <c r="AD5" s="106">
        <f t="shared" si="0"/>
        <v>885.75798</v>
      </c>
      <c r="AE5" s="106">
        <f t="shared" si="0"/>
        <v>0</v>
      </c>
      <c r="AF5" s="88"/>
      <c r="AG5" s="76">
        <f>AD5+AB5+Z5+X5+V5+T5+R5+P5+N5+L5+J5+H5</f>
        <v>18766.799999999996</v>
      </c>
      <c r="AH5" s="76"/>
    </row>
    <row r="6" spans="1:34" s="77" customFormat="1" ht="34.5" customHeight="1">
      <c r="A6" s="90" t="s">
        <v>71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55" t="s">
        <v>113</v>
      </c>
      <c r="AH6" s="76"/>
    </row>
    <row r="7" spans="1:34" s="1" customFormat="1" ht="21.75" customHeight="1">
      <c r="A7" s="108" t="s">
        <v>22</v>
      </c>
      <c r="B7" s="83">
        <f>B8+B9</f>
        <v>870.9000000000001</v>
      </c>
      <c r="C7" s="83">
        <f>C8+C9</f>
        <v>1.044</v>
      </c>
      <c r="D7" s="83">
        <f>D8+D9</f>
        <v>1.044</v>
      </c>
      <c r="E7" s="83">
        <f>E8+E9</f>
        <v>1.044</v>
      </c>
      <c r="F7" s="83">
        <f>E7/B7*100</f>
        <v>0.11987599035480537</v>
      </c>
      <c r="G7" s="83">
        <f>_xlfn.IFERROR(E7/C7*100,0)</f>
        <v>100</v>
      </c>
      <c r="H7" s="83">
        <f aca="true" t="shared" si="1" ref="H7:N7">H8+H9</f>
        <v>1.044</v>
      </c>
      <c r="I7" s="83">
        <f>I8+I9</f>
        <v>1.044</v>
      </c>
      <c r="J7" s="83">
        <f t="shared" si="1"/>
        <v>0</v>
      </c>
      <c r="K7" s="83">
        <f>K8+K9</f>
        <v>0</v>
      </c>
      <c r="L7" s="83">
        <f t="shared" si="1"/>
        <v>0</v>
      </c>
      <c r="M7" s="83">
        <f>M8+M9</f>
        <v>0</v>
      </c>
      <c r="N7" s="83">
        <f t="shared" si="1"/>
        <v>208.8</v>
      </c>
      <c r="O7" s="83">
        <f>O8+O9</f>
        <v>0</v>
      </c>
      <c r="P7" s="83">
        <f aca="true" t="shared" si="2" ref="P7:AE7">P8+P9</f>
        <v>32</v>
      </c>
      <c r="Q7" s="83">
        <f t="shared" si="2"/>
        <v>0</v>
      </c>
      <c r="R7" s="83">
        <f t="shared" si="2"/>
        <v>0</v>
      </c>
      <c r="S7" s="83">
        <f t="shared" si="2"/>
        <v>0</v>
      </c>
      <c r="T7" s="83">
        <f t="shared" si="2"/>
        <v>208.8</v>
      </c>
      <c r="U7" s="83">
        <f t="shared" si="2"/>
        <v>0</v>
      </c>
      <c r="V7" s="83">
        <f t="shared" si="2"/>
        <v>0</v>
      </c>
      <c r="W7" s="83">
        <f t="shared" si="2"/>
        <v>0</v>
      </c>
      <c r="X7" s="83">
        <f t="shared" si="2"/>
        <v>0</v>
      </c>
      <c r="Y7" s="83">
        <f t="shared" si="2"/>
        <v>0</v>
      </c>
      <c r="Z7" s="83">
        <f t="shared" si="2"/>
        <v>208.8</v>
      </c>
      <c r="AA7" s="83">
        <f t="shared" si="2"/>
        <v>0</v>
      </c>
      <c r="AB7" s="83">
        <f t="shared" si="2"/>
        <v>0</v>
      </c>
      <c r="AC7" s="83">
        <f t="shared" si="2"/>
        <v>0</v>
      </c>
      <c r="AD7" s="83">
        <f t="shared" si="2"/>
        <v>211.456</v>
      </c>
      <c r="AE7" s="83">
        <f t="shared" si="2"/>
        <v>0</v>
      </c>
      <c r="AF7" s="156"/>
      <c r="AH7" s="76"/>
    </row>
    <row r="8" spans="1:34" s="1" customFormat="1" ht="23.25" customHeight="1">
      <c r="A8" s="98" t="s">
        <v>20</v>
      </c>
      <c r="B8" s="68">
        <f>H8+J8+L8+N8+P8+R8+T8+V8+X8+Z8++AB8++AD8</f>
        <v>133.6</v>
      </c>
      <c r="C8" s="65">
        <f>H8+J8+L8</f>
        <v>0</v>
      </c>
      <c r="D8" s="65">
        <v>0</v>
      </c>
      <c r="E8" s="65">
        <f>I8+K8+M8+O8+Q8+S8+U8+W8+Y8+AA8+AC8+AE8</f>
        <v>0</v>
      </c>
      <c r="F8" s="68">
        <f>E8*100/B8</f>
        <v>0</v>
      </c>
      <c r="G8" s="68">
        <f>_xlfn.IFERROR(E8/C8*100,0)</f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133.6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156"/>
      <c r="AH8" s="76"/>
    </row>
    <row r="9" spans="1:34" s="1" customFormat="1" ht="25.5" customHeight="1">
      <c r="A9" s="98" t="s">
        <v>19</v>
      </c>
      <c r="B9" s="68">
        <f>H9+J9+L9+N9+P9+R9+T9+V9+X9+Z9+AB9+AD9</f>
        <v>737.3000000000001</v>
      </c>
      <c r="C9" s="65">
        <f>H9+J9+L9</f>
        <v>1.044</v>
      </c>
      <c r="D9" s="65">
        <f>I9+K9+M9+O9+Q9+S9+U9+W9+Y9+AA9+AC9+AE9</f>
        <v>1.044</v>
      </c>
      <c r="E9" s="65">
        <f>I9+K9+M9+O9+Q9+S9+U9+W9+Y9+AA9+AC9+AE9</f>
        <v>1.044</v>
      </c>
      <c r="F9" s="68">
        <f>E9*100/B9</f>
        <v>0.1415977214159772</v>
      </c>
      <c r="G9" s="68">
        <f>_xlfn.IFERROR(E9/C9*100,0)</f>
        <v>100</v>
      </c>
      <c r="H9" s="65">
        <v>1.044</v>
      </c>
      <c r="I9" s="65">
        <v>1.044</v>
      </c>
      <c r="J9" s="65">
        <v>0</v>
      </c>
      <c r="K9" s="65">
        <v>0</v>
      </c>
      <c r="L9" s="65">
        <v>0</v>
      </c>
      <c r="M9" s="65">
        <v>0</v>
      </c>
      <c r="N9" s="65">
        <v>75.2</v>
      </c>
      <c r="O9" s="65">
        <v>0</v>
      </c>
      <c r="P9" s="65">
        <v>32</v>
      </c>
      <c r="Q9" s="65">
        <v>0</v>
      </c>
      <c r="R9" s="65">
        <v>0</v>
      </c>
      <c r="S9" s="65">
        <v>0</v>
      </c>
      <c r="T9" s="65">
        <v>208.8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208.8</v>
      </c>
      <c r="AA9" s="65">
        <v>0</v>
      </c>
      <c r="AB9" s="65">
        <v>0</v>
      </c>
      <c r="AC9" s="65">
        <v>0</v>
      </c>
      <c r="AD9" s="65">
        <v>211.456</v>
      </c>
      <c r="AE9" s="65">
        <v>0</v>
      </c>
      <c r="AF9" s="156"/>
      <c r="AH9" s="76"/>
    </row>
    <row r="10" spans="1:34" s="77" customFormat="1" ht="46.5" customHeight="1">
      <c r="A10" s="90" t="s">
        <v>72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7"/>
      <c r="AG10" s="76">
        <f>H10+J10+L10+N10+P10+R10+T10+V10+X10+Z10+AB10+AD10</f>
        <v>0</v>
      </c>
      <c r="AH10" s="82"/>
    </row>
    <row r="11" spans="1:34" s="1" customFormat="1" ht="19.5" customHeight="1">
      <c r="A11" s="108" t="s">
        <v>22</v>
      </c>
      <c r="B11" s="83">
        <f>B12+B13</f>
        <v>10620.900000000001</v>
      </c>
      <c r="C11" s="83">
        <f>C12+C13</f>
        <v>2462.9992300000004</v>
      </c>
      <c r="D11" s="83">
        <f>D12+D13</f>
        <v>2010.1673200000002</v>
      </c>
      <c r="E11" s="83">
        <f>E12+E13</f>
        <v>2010.1673200000002</v>
      </c>
      <c r="F11" s="83">
        <f aca="true" t="shared" si="3" ref="F11:AE11">F12+F13</f>
        <v>19.19512025757224</v>
      </c>
      <c r="G11" s="83">
        <f t="shared" si="3"/>
        <v>80.79158632520029</v>
      </c>
      <c r="H11" s="83">
        <f t="shared" si="3"/>
        <v>1125.91323</v>
      </c>
      <c r="I11" s="83">
        <f t="shared" si="3"/>
        <v>836.91</v>
      </c>
      <c r="J11" s="83">
        <f t="shared" si="3"/>
        <v>614.043</v>
      </c>
      <c r="K11" s="83">
        <f t="shared" si="3"/>
        <v>0</v>
      </c>
      <c r="L11" s="83">
        <f t="shared" si="3"/>
        <v>723.043</v>
      </c>
      <c r="M11" s="83">
        <f t="shared" si="3"/>
        <v>1173.2573200000002</v>
      </c>
      <c r="N11" s="83">
        <f t="shared" si="3"/>
        <v>679.043</v>
      </c>
      <c r="O11" s="83">
        <f t="shared" si="3"/>
        <v>0</v>
      </c>
      <c r="P11" s="83">
        <f t="shared" si="3"/>
        <v>2564.626</v>
      </c>
      <c r="Q11" s="83">
        <f t="shared" si="3"/>
        <v>0</v>
      </c>
      <c r="R11" s="83">
        <f t="shared" si="3"/>
        <v>695.041</v>
      </c>
      <c r="S11" s="83">
        <f t="shared" si="3"/>
        <v>0</v>
      </c>
      <c r="T11" s="83">
        <f t="shared" si="3"/>
        <v>695.041</v>
      </c>
      <c r="U11" s="83">
        <f t="shared" si="3"/>
        <v>0</v>
      </c>
      <c r="V11" s="83">
        <f t="shared" si="3"/>
        <v>695.041</v>
      </c>
      <c r="W11" s="83">
        <f t="shared" si="3"/>
        <v>0</v>
      </c>
      <c r="X11" s="83">
        <f t="shared" si="3"/>
        <v>695.041</v>
      </c>
      <c r="Y11" s="83">
        <f t="shared" si="3"/>
        <v>0</v>
      </c>
      <c r="Z11" s="83">
        <f t="shared" si="3"/>
        <v>907.3410000000001</v>
      </c>
      <c r="AA11" s="83">
        <f t="shared" si="3"/>
        <v>0</v>
      </c>
      <c r="AB11" s="83">
        <f>AB12+AB13</f>
        <v>641.654</v>
      </c>
      <c r="AC11" s="83">
        <f t="shared" si="3"/>
        <v>0</v>
      </c>
      <c r="AD11" s="83">
        <f t="shared" si="3"/>
        <v>585.07277</v>
      </c>
      <c r="AE11" s="83">
        <f t="shared" si="3"/>
        <v>0</v>
      </c>
      <c r="AF11" s="87"/>
      <c r="AH11" s="82"/>
    </row>
    <row r="12" spans="1:34" s="1" customFormat="1" ht="19.5" customHeight="1">
      <c r="A12" s="98" t="s">
        <v>20</v>
      </c>
      <c r="B12" s="68">
        <f>H12+J12+L12+N12+P12+R12+T12+V12+X12+Z12+AB12+AD12</f>
        <v>713</v>
      </c>
      <c r="C12" s="65">
        <f>C16+C20</f>
        <v>109</v>
      </c>
      <c r="D12" s="65">
        <f>I12+K12+M12+O12+Q12+S12+U12+W12+Y12+AA12</f>
        <v>108.334</v>
      </c>
      <c r="E12" s="65">
        <f>I12+K12+M12+O12+Q12+S12+U12+W12+Y12+AA12+AC12+AE12</f>
        <v>108.334</v>
      </c>
      <c r="F12" s="68">
        <v>0</v>
      </c>
      <c r="G12" s="68">
        <v>0</v>
      </c>
      <c r="H12" s="65">
        <f>H16+H20</f>
        <v>0</v>
      </c>
      <c r="I12" s="65">
        <f aca="true" t="shared" si="4" ref="I12:AE12">I16+I20</f>
        <v>0</v>
      </c>
      <c r="J12" s="65">
        <f t="shared" si="4"/>
        <v>0</v>
      </c>
      <c r="K12" s="65">
        <f t="shared" si="4"/>
        <v>0</v>
      </c>
      <c r="L12" s="65">
        <f t="shared" si="4"/>
        <v>109</v>
      </c>
      <c r="M12" s="65">
        <f t="shared" si="4"/>
        <v>108.334</v>
      </c>
      <c r="N12" s="65">
        <f t="shared" si="4"/>
        <v>65</v>
      </c>
      <c r="O12" s="65">
        <f t="shared" si="4"/>
        <v>0</v>
      </c>
      <c r="P12" s="65">
        <f t="shared" si="4"/>
        <v>81</v>
      </c>
      <c r="Q12" s="65">
        <f t="shared" si="4"/>
        <v>0</v>
      </c>
      <c r="R12" s="65">
        <f t="shared" si="4"/>
        <v>81</v>
      </c>
      <c r="S12" s="65">
        <f t="shared" si="4"/>
        <v>0</v>
      </c>
      <c r="T12" s="65">
        <f t="shared" si="4"/>
        <v>81</v>
      </c>
      <c r="U12" s="65">
        <f t="shared" si="4"/>
        <v>0</v>
      </c>
      <c r="V12" s="65">
        <f t="shared" si="4"/>
        <v>81</v>
      </c>
      <c r="W12" s="65">
        <f t="shared" si="4"/>
        <v>0</v>
      </c>
      <c r="X12" s="65">
        <f t="shared" si="4"/>
        <v>81</v>
      </c>
      <c r="Y12" s="65">
        <f t="shared" si="4"/>
        <v>0</v>
      </c>
      <c r="Z12" s="65">
        <f t="shared" si="4"/>
        <v>79</v>
      </c>
      <c r="AA12" s="65">
        <f t="shared" si="4"/>
        <v>0</v>
      </c>
      <c r="AB12" s="65">
        <f t="shared" si="4"/>
        <v>55</v>
      </c>
      <c r="AC12" s="65">
        <f t="shared" si="4"/>
        <v>0</v>
      </c>
      <c r="AD12" s="65">
        <f t="shared" si="4"/>
        <v>0</v>
      </c>
      <c r="AE12" s="65">
        <f t="shared" si="4"/>
        <v>0</v>
      </c>
      <c r="AF12" s="87"/>
      <c r="AH12" s="76"/>
    </row>
    <row r="13" spans="1:34" s="1" customFormat="1" ht="19.5" customHeight="1">
      <c r="A13" s="98" t="s">
        <v>19</v>
      </c>
      <c r="B13" s="68">
        <f>B17+B21</f>
        <v>9907.900000000001</v>
      </c>
      <c r="C13" s="68">
        <f>C17+C21</f>
        <v>2353.9992300000004</v>
      </c>
      <c r="D13" s="68">
        <f>D17+D21</f>
        <v>1901.8333200000002</v>
      </c>
      <c r="E13" s="68">
        <f>E17+E21</f>
        <v>1901.8333200000002</v>
      </c>
      <c r="F13" s="68">
        <f>D13*100/B13</f>
        <v>19.19512025757224</v>
      </c>
      <c r="G13" s="68">
        <f>E13*100/C13</f>
        <v>80.79158632520029</v>
      </c>
      <c r="H13" s="65">
        <f>H17+H21</f>
        <v>1125.91323</v>
      </c>
      <c r="I13" s="65">
        <f>I17+I21</f>
        <v>836.91</v>
      </c>
      <c r="J13" s="65">
        <f aca="true" t="shared" si="5" ref="J13:AE13">J17+J21</f>
        <v>614.043</v>
      </c>
      <c r="K13" s="65">
        <f t="shared" si="5"/>
        <v>0</v>
      </c>
      <c r="L13" s="65">
        <f t="shared" si="5"/>
        <v>614.043</v>
      </c>
      <c r="M13" s="65">
        <f t="shared" si="5"/>
        <v>1064.92332</v>
      </c>
      <c r="N13" s="65">
        <f t="shared" si="5"/>
        <v>614.043</v>
      </c>
      <c r="O13" s="65">
        <f t="shared" si="5"/>
        <v>0</v>
      </c>
      <c r="P13" s="65">
        <f t="shared" si="5"/>
        <v>2483.626</v>
      </c>
      <c r="Q13" s="65">
        <f t="shared" si="5"/>
        <v>0</v>
      </c>
      <c r="R13" s="65">
        <f t="shared" si="5"/>
        <v>614.041</v>
      </c>
      <c r="S13" s="65">
        <f t="shared" si="5"/>
        <v>0</v>
      </c>
      <c r="T13" s="65">
        <f t="shared" si="5"/>
        <v>614.041</v>
      </c>
      <c r="U13" s="65">
        <f t="shared" si="5"/>
        <v>0</v>
      </c>
      <c r="V13" s="65">
        <f t="shared" si="5"/>
        <v>614.041</v>
      </c>
      <c r="W13" s="65">
        <f t="shared" si="5"/>
        <v>0</v>
      </c>
      <c r="X13" s="65">
        <f t="shared" si="5"/>
        <v>614.041</v>
      </c>
      <c r="Y13" s="65">
        <f>Y17+Y21</f>
        <v>0</v>
      </c>
      <c r="Z13" s="65">
        <f t="shared" si="5"/>
        <v>828.3410000000001</v>
      </c>
      <c r="AA13" s="65">
        <f>AA17+AA21</f>
        <v>0</v>
      </c>
      <c r="AB13" s="65">
        <f t="shared" si="5"/>
        <v>586.654</v>
      </c>
      <c r="AC13" s="65">
        <f t="shared" si="5"/>
        <v>0</v>
      </c>
      <c r="AD13" s="65">
        <f t="shared" si="5"/>
        <v>585.07277</v>
      </c>
      <c r="AE13" s="65">
        <f t="shared" si="5"/>
        <v>0</v>
      </c>
      <c r="AF13" s="87"/>
      <c r="AH13" s="82"/>
    </row>
    <row r="14" spans="1:34" s="75" customFormat="1" ht="54" customHeight="1">
      <c r="A14" s="100" t="s">
        <v>68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87" t="s">
        <v>111</v>
      </c>
      <c r="AG14" s="75">
        <v>0</v>
      </c>
      <c r="AH14" s="76"/>
    </row>
    <row r="15" spans="1:34" s="1" customFormat="1" ht="15.75">
      <c r="A15" s="108" t="s">
        <v>22</v>
      </c>
      <c r="B15" s="83">
        <f>B16+B17</f>
        <v>891.3</v>
      </c>
      <c r="C15" s="83">
        <f>C16+C17</f>
        <v>109</v>
      </c>
      <c r="D15" s="83">
        <f>D16+D17</f>
        <v>108.334</v>
      </c>
      <c r="E15" s="83">
        <f>E16+E17</f>
        <v>108.334</v>
      </c>
      <c r="F15" s="83">
        <f>IF(E15,B15,)/100</f>
        <v>8.913</v>
      </c>
      <c r="G15" s="83">
        <f aca="true" t="shared" si="6" ref="G15:G20">_xlfn.IFERROR(E15/C15*100,0)</f>
        <v>99.38899082568807</v>
      </c>
      <c r="H15" s="83">
        <f>H16+H17</f>
        <v>0</v>
      </c>
      <c r="I15" s="83">
        <f aca="true" t="shared" si="7" ref="I15:AE15">I16+I17</f>
        <v>0</v>
      </c>
      <c r="J15" s="83">
        <f t="shared" si="7"/>
        <v>0</v>
      </c>
      <c r="K15" s="83">
        <f t="shared" si="7"/>
        <v>0</v>
      </c>
      <c r="L15" s="83">
        <f t="shared" si="7"/>
        <v>109</v>
      </c>
      <c r="M15" s="83">
        <f t="shared" si="7"/>
        <v>108.334</v>
      </c>
      <c r="N15" s="83">
        <f t="shared" si="7"/>
        <v>65</v>
      </c>
      <c r="O15" s="83">
        <f t="shared" si="7"/>
        <v>0</v>
      </c>
      <c r="P15" s="83">
        <f t="shared" si="7"/>
        <v>81</v>
      </c>
      <c r="Q15" s="83">
        <f t="shared" si="7"/>
        <v>0</v>
      </c>
      <c r="R15" s="83">
        <f t="shared" si="7"/>
        <v>81</v>
      </c>
      <c r="S15" s="83">
        <f t="shared" si="7"/>
        <v>0</v>
      </c>
      <c r="T15" s="83">
        <f t="shared" si="7"/>
        <v>81</v>
      </c>
      <c r="U15" s="83">
        <f t="shared" si="7"/>
        <v>0</v>
      </c>
      <c r="V15" s="83">
        <f t="shared" si="7"/>
        <v>81</v>
      </c>
      <c r="W15" s="83">
        <f t="shared" si="7"/>
        <v>0</v>
      </c>
      <c r="X15" s="83">
        <f t="shared" si="7"/>
        <v>81</v>
      </c>
      <c r="Y15" s="83">
        <f t="shared" si="7"/>
        <v>0</v>
      </c>
      <c r="Z15" s="83">
        <f t="shared" si="7"/>
        <v>257.3</v>
      </c>
      <c r="AA15" s="83">
        <f t="shared" si="7"/>
        <v>0</v>
      </c>
      <c r="AB15" s="83">
        <f t="shared" si="7"/>
        <v>55</v>
      </c>
      <c r="AC15" s="83">
        <f t="shared" si="7"/>
        <v>0</v>
      </c>
      <c r="AD15" s="83">
        <f t="shared" si="7"/>
        <v>0</v>
      </c>
      <c r="AE15" s="83">
        <f t="shared" si="7"/>
        <v>0</v>
      </c>
      <c r="AF15" s="90"/>
      <c r="AH15" s="76"/>
    </row>
    <row r="16" spans="1:34" s="1" customFormat="1" ht="15.75">
      <c r="A16" s="98" t="s">
        <v>20</v>
      </c>
      <c r="B16" s="68">
        <f>H16+J16+L16+N16+P16+R16+T16+V16+X16+Z16+AB16+AD16</f>
        <v>713</v>
      </c>
      <c r="C16" s="65">
        <f>H16+J16+L16</f>
        <v>109</v>
      </c>
      <c r="D16" s="65">
        <f>I16+K16+M16+O16+Q16+S16+U16+W16+Y16+AA16</f>
        <v>108.334</v>
      </c>
      <c r="E16" s="65">
        <f>I16+K16+M16+O16+Q16+S16+U16+W16+Y16+AA16+AC16+AE16</f>
        <v>108.334</v>
      </c>
      <c r="F16" s="68">
        <f>IF(E16,B16,)/100</f>
        <v>7.13</v>
      </c>
      <c r="G16" s="68">
        <f t="shared" si="6"/>
        <v>99.38899082568807</v>
      </c>
      <c r="H16" s="65">
        <v>0</v>
      </c>
      <c r="I16" s="65">
        <v>0</v>
      </c>
      <c r="J16" s="65">
        <v>0</v>
      </c>
      <c r="K16" s="65">
        <v>0</v>
      </c>
      <c r="L16" s="65">
        <v>109</v>
      </c>
      <c r="M16" s="65">
        <v>108.334</v>
      </c>
      <c r="N16" s="65">
        <v>65</v>
      </c>
      <c r="O16" s="65">
        <v>0</v>
      </c>
      <c r="P16" s="65">
        <v>81</v>
      </c>
      <c r="Q16" s="65">
        <v>0</v>
      </c>
      <c r="R16" s="65">
        <v>81</v>
      </c>
      <c r="S16" s="65">
        <v>0</v>
      </c>
      <c r="T16" s="65">
        <v>81</v>
      </c>
      <c r="U16" s="65">
        <v>0</v>
      </c>
      <c r="V16" s="65">
        <v>81</v>
      </c>
      <c r="W16" s="65">
        <v>0</v>
      </c>
      <c r="X16" s="65">
        <v>81</v>
      </c>
      <c r="Y16" s="65">
        <v>0</v>
      </c>
      <c r="Z16" s="65">
        <v>79</v>
      </c>
      <c r="AA16" s="65">
        <v>0</v>
      </c>
      <c r="AB16" s="65">
        <v>55</v>
      </c>
      <c r="AC16" s="65">
        <v>0</v>
      </c>
      <c r="AD16" s="65">
        <v>0</v>
      </c>
      <c r="AE16" s="65">
        <v>0</v>
      </c>
      <c r="AF16" s="90"/>
      <c r="AH16" s="76"/>
    </row>
    <row r="17" spans="1:34" s="1" customFormat="1" ht="15.75">
      <c r="A17" s="98" t="s">
        <v>19</v>
      </c>
      <c r="B17" s="68">
        <f>H17+J17+L17+N17+P17+R17+T17+V17+X17+Z17+AB17+AD17</f>
        <v>178.3</v>
      </c>
      <c r="C17" s="65">
        <f>H17+J17+L17</f>
        <v>0</v>
      </c>
      <c r="D17" s="65">
        <f>I17+K17+M17+O17+Q17+S17+U17+W17+Y17+AA17</f>
        <v>0</v>
      </c>
      <c r="E17" s="65">
        <f>I17+K17+M17+O17+Q17+S17+U17+W17+Y17+AA17+AC17+AE17</f>
        <v>0</v>
      </c>
      <c r="F17" s="68">
        <f>IF(E17,B17,)/100</f>
        <v>0</v>
      </c>
      <c r="G17" s="68">
        <f>_xlfn.IFERROR(E17/C17*100,0)</f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178.3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90"/>
      <c r="AH17" s="76"/>
    </row>
    <row r="18" spans="1:34" s="75" customFormat="1" ht="46.5" customHeight="1">
      <c r="A18" s="100" t="s">
        <v>69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70" t="s">
        <v>112</v>
      </c>
      <c r="AG18" s="74">
        <f>AD18+AB18+Z18+X18+V18+T18+R18+P18+N18+L18+J18+H18</f>
        <v>0</v>
      </c>
      <c r="AH18" s="82"/>
    </row>
    <row r="19" spans="1:34" s="1" customFormat="1" ht="30" customHeight="1">
      <c r="A19" s="108" t="s">
        <v>22</v>
      </c>
      <c r="B19" s="83">
        <f>B20+B21</f>
        <v>9729.600000000002</v>
      </c>
      <c r="C19" s="83">
        <f>C20+C21</f>
        <v>2353.9992300000004</v>
      </c>
      <c r="D19" s="83">
        <f aca="true" t="shared" si="8" ref="D19:AE19">D20+D21</f>
        <v>1901.8333200000002</v>
      </c>
      <c r="E19" s="83">
        <f t="shared" si="8"/>
        <v>1901.8333200000002</v>
      </c>
      <c r="F19" s="83">
        <f t="shared" si="8"/>
        <v>19.546880858411445</v>
      </c>
      <c r="G19" s="83">
        <f t="shared" si="6"/>
        <v>80.79158632520029</v>
      </c>
      <c r="H19" s="83">
        <f t="shared" si="8"/>
        <v>1125.91323</v>
      </c>
      <c r="I19" s="83">
        <f t="shared" si="8"/>
        <v>836.91</v>
      </c>
      <c r="J19" s="83">
        <f t="shared" si="8"/>
        <v>614.043</v>
      </c>
      <c r="K19" s="83">
        <f t="shared" si="8"/>
        <v>0</v>
      </c>
      <c r="L19" s="83">
        <f t="shared" si="8"/>
        <v>614.043</v>
      </c>
      <c r="M19" s="83">
        <f t="shared" si="8"/>
        <v>1064.92332</v>
      </c>
      <c r="N19" s="83">
        <f t="shared" si="8"/>
        <v>614.043</v>
      </c>
      <c r="O19" s="83">
        <f t="shared" si="8"/>
        <v>0</v>
      </c>
      <c r="P19" s="83">
        <f t="shared" si="8"/>
        <v>2483.626</v>
      </c>
      <c r="Q19" s="83">
        <f t="shared" si="8"/>
        <v>0</v>
      </c>
      <c r="R19" s="83">
        <f t="shared" si="8"/>
        <v>614.041</v>
      </c>
      <c r="S19" s="83">
        <v>2254.92</v>
      </c>
      <c r="T19" s="83">
        <f t="shared" si="8"/>
        <v>614.041</v>
      </c>
      <c r="U19" s="83">
        <f t="shared" si="8"/>
        <v>0</v>
      </c>
      <c r="V19" s="83">
        <f t="shared" si="8"/>
        <v>614.041</v>
      </c>
      <c r="W19" s="83">
        <f t="shared" si="8"/>
        <v>0</v>
      </c>
      <c r="X19" s="83">
        <f t="shared" si="8"/>
        <v>614.041</v>
      </c>
      <c r="Y19" s="83">
        <f t="shared" si="8"/>
        <v>0</v>
      </c>
      <c r="Z19" s="83">
        <f t="shared" si="8"/>
        <v>650.041</v>
      </c>
      <c r="AA19" s="83">
        <f t="shared" si="8"/>
        <v>0</v>
      </c>
      <c r="AB19" s="83">
        <f t="shared" si="8"/>
        <v>586.654</v>
      </c>
      <c r="AC19" s="83">
        <f t="shared" si="8"/>
        <v>0</v>
      </c>
      <c r="AD19" s="83">
        <f t="shared" si="8"/>
        <v>585.07277</v>
      </c>
      <c r="AE19" s="83">
        <f t="shared" si="8"/>
        <v>0</v>
      </c>
      <c r="AF19" s="171"/>
      <c r="AH19" s="76"/>
    </row>
    <row r="20" spans="1:34" s="1" customFormat="1" ht="15.75">
      <c r="A20" s="98" t="s">
        <v>20</v>
      </c>
      <c r="B20" s="68">
        <f>H20+J20+L20+N20+P20+R20+T20+V20+X20+Z20+AB20+AD20</f>
        <v>0</v>
      </c>
      <c r="C20" s="65">
        <f>H20+J20+L20</f>
        <v>0</v>
      </c>
      <c r="D20" s="65">
        <f>I20+K20+M20+O20+Q20+S20</f>
        <v>0</v>
      </c>
      <c r="E20" s="65">
        <f>I20+K20+M20+O20+Q20+S20+U20+W20+Y20+AA20+AC20+AE20</f>
        <v>0</v>
      </c>
      <c r="F20" s="68">
        <f>IF(E20,B20,)/100</f>
        <v>0</v>
      </c>
      <c r="G20" s="68">
        <f t="shared" si="6"/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171"/>
      <c r="AH20" s="76"/>
    </row>
    <row r="21" spans="1:34" s="1" customFormat="1" ht="15.75">
      <c r="A21" s="98" t="s">
        <v>19</v>
      </c>
      <c r="B21" s="68">
        <f>H21+J21+L21+N21+P21+R21+T21+V21+X21+Z21+AB21+AD21</f>
        <v>9729.600000000002</v>
      </c>
      <c r="C21" s="65">
        <f>H21+J21+L21</f>
        <v>2353.9992300000004</v>
      </c>
      <c r="D21" s="65">
        <f>I21+K21+M21+O21+Q21+S21+U21+W21+Y21+AA21+AC21+AE21</f>
        <v>1901.8333200000002</v>
      </c>
      <c r="E21" s="65">
        <f>I21+K21+M21+O21+Q21+S21+U21+W21+Y21+AA21+AC21+AE21</f>
        <v>1901.8333200000002</v>
      </c>
      <c r="F21" s="68">
        <f>D21*100/B21</f>
        <v>19.546880858411445</v>
      </c>
      <c r="G21" s="68">
        <f>E21/C21*100</f>
        <v>80.79158632520029</v>
      </c>
      <c r="H21" s="65">
        <v>1125.91323</v>
      </c>
      <c r="I21" s="65">
        <v>836.91</v>
      </c>
      <c r="J21" s="65">
        <v>614.043</v>
      </c>
      <c r="K21" s="65">
        <v>0</v>
      </c>
      <c r="L21" s="65">
        <v>614.043</v>
      </c>
      <c r="M21" s="65">
        <v>1064.92332</v>
      </c>
      <c r="N21" s="65">
        <v>614.043</v>
      </c>
      <c r="O21" s="65">
        <v>0</v>
      </c>
      <c r="P21" s="65">
        <v>2483.626</v>
      </c>
      <c r="Q21" s="65">
        <v>0</v>
      </c>
      <c r="R21" s="65">
        <v>614.041</v>
      </c>
      <c r="S21" s="65">
        <v>0</v>
      </c>
      <c r="T21" s="65">
        <v>614.041</v>
      </c>
      <c r="U21" s="65">
        <v>0</v>
      </c>
      <c r="V21" s="65">
        <v>614.041</v>
      </c>
      <c r="W21" s="65">
        <v>0</v>
      </c>
      <c r="X21" s="65">
        <v>614.041</v>
      </c>
      <c r="Y21" s="65">
        <v>0</v>
      </c>
      <c r="Z21" s="65">
        <v>650.041</v>
      </c>
      <c r="AA21" s="65">
        <v>0</v>
      </c>
      <c r="AB21" s="65">
        <v>586.654</v>
      </c>
      <c r="AC21" s="65">
        <v>0</v>
      </c>
      <c r="AD21" s="65">
        <v>585.07277</v>
      </c>
      <c r="AE21" s="65">
        <v>0</v>
      </c>
      <c r="AF21" s="172"/>
      <c r="AH21" s="76"/>
    </row>
    <row r="22" spans="1:34" s="29" customFormat="1" ht="81.75" customHeight="1">
      <c r="A22" s="90" t="s">
        <v>70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157" t="s">
        <v>64</v>
      </c>
      <c r="AG22" s="30">
        <f>AD22+AB22+Z22+X22+V22+T22+R22+P22+N22+L22+J22+H22</f>
        <v>0</v>
      </c>
      <c r="AH22" s="76"/>
    </row>
    <row r="23" spans="1:34" s="29" customFormat="1" ht="25.5" customHeight="1">
      <c r="A23" s="90" t="s">
        <v>22</v>
      </c>
      <c r="B23" s="83">
        <f>B24</f>
        <v>1665.4</v>
      </c>
      <c r="C23" s="83">
        <f>C24</f>
        <v>548.86743</v>
      </c>
      <c r="D23" s="83">
        <f>D24</f>
        <v>555.6</v>
      </c>
      <c r="E23" s="83">
        <f>E24</f>
        <v>537.06478</v>
      </c>
      <c r="F23" s="83">
        <f>E23/B23*100</f>
        <v>32.24839558064129</v>
      </c>
      <c r="G23" s="83">
        <f>E23/C23*100</f>
        <v>97.84963556682531</v>
      </c>
      <c r="H23" s="83">
        <f>H24</f>
        <v>328.814</v>
      </c>
      <c r="I23" s="83">
        <f aca="true" t="shared" si="9" ref="I23:AE23">I24</f>
        <v>321.89478</v>
      </c>
      <c r="J23" s="83">
        <f t="shared" si="9"/>
        <v>149.54126</v>
      </c>
      <c r="K23" s="83">
        <f t="shared" si="9"/>
        <v>156.1</v>
      </c>
      <c r="L23" s="83">
        <f t="shared" si="9"/>
        <v>70.51217</v>
      </c>
      <c r="M23" s="83">
        <f t="shared" si="9"/>
        <v>59.07</v>
      </c>
      <c r="N23" s="83">
        <f t="shared" si="9"/>
        <v>128.21217</v>
      </c>
      <c r="O23" s="83">
        <f t="shared" si="9"/>
        <v>0</v>
      </c>
      <c r="P23" s="83">
        <f t="shared" si="9"/>
        <v>80.35517</v>
      </c>
      <c r="Q23" s="83">
        <f t="shared" si="9"/>
        <v>0</v>
      </c>
      <c r="R23" s="83">
        <f t="shared" si="9"/>
        <v>378.43517</v>
      </c>
      <c r="S23" s="83">
        <f t="shared" si="9"/>
        <v>0</v>
      </c>
      <c r="T23" s="83">
        <f t="shared" si="9"/>
        <v>213.32417</v>
      </c>
      <c r="U23" s="83">
        <f t="shared" si="9"/>
        <v>0</v>
      </c>
      <c r="V23" s="83">
        <f t="shared" si="9"/>
        <v>57.18617</v>
      </c>
      <c r="W23" s="83">
        <f t="shared" si="9"/>
        <v>0</v>
      </c>
      <c r="X23" s="83">
        <f t="shared" si="9"/>
        <v>36.23117</v>
      </c>
      <c r="Y23" s="83">
        <f t="shared" si="9"/>
        <v>0</v>
      </c>
      <c r="Z23" s="83">
        <f t="shared" si="9"/>
        <v>74.66717</v>
      </c>
      <c r="AA23" s="83">
        <f t="shared" si="9"/>
        <v>0</v>
      </c>
      <c r="AB23" s="83">
        <f t="shared" si="9"/>
        <v>58.89217</v>
      </c>
      <c r="AC23" s="83">
        <f t="shared" si="9"/>
        <v>0</v>
      </c>
      <c r="AD23" s="83">
        <f t="shared" si="9"/>
        <v>89.22921</v>
      </c>
      <c r="AE23" s="83">
        <f t="shared" si="9"/>
        <v>0</v>
      </c>
      <c r="AF23" s="158"/>
      <c r="AG23" s="30"/>
      <c r="AH23" s="76"/>
    </row>
    <row r="24" spans="1:34" s="1" customFormat="1" ht="25.5" customHeight="1">
      <c r="A24" s="98" t="s">
        <v>20</v>
      </c>
      <c r="B24" s="68">
        <f>H24+J24+L24+N24+P24+R24+T24+V24+X24+Z24+AB24+AD24</f>
        <v>1665.4</v>
      </c>
      <c r="C24" s="65">
        <f>H24+J24+L24</f>
        <v>548.86743</v>
      </c>
      <c r="D24" s="65">
        <v>555.6</v>
      </c>
      <c r="E24" s="65">
        <f>I24+K24+M24+O24+Q24+S24+U24+W24+Y24+AA24+AC24+AE24</f>
        <v>537.06478</v>
      </c>
      <c r="F24" s="68">
        <f>E24/B24*100</f>
        <v>32.24839558064129</v>
      </c>
      <c r="G24" s="68">
        <f>E24/C24*100</f>
        <v>97.84963556682531</v>
      </c>
      <c r="H24" s="65">
        <v>328.814</v>
      </c>
      <c r="I24" s="65">
        <v>321.89478</v>
      </c>
      <c r="J24" s="65">
        <v>149.54126</v>
      </c>
      <c r="K24" s="65">
        <v>156.1</v>
      </c>
      <c r="L24" s="65">
        <v>70.51217</v>
      </c>
      <c r="M24" s="65">
        <v>59.07</v>
      </c>
      <c r="N24" s="65">
        <v>128.21217</v>
      </c>
      <c r="O24" s="65">
        <v>0</v>
      </c>
      <c r="P24" s="65">
        <v>80.35517</v>
      </c>
      <c r="Q24" s="65">
        <v>0</v>
      </c>
      <c r="R24" s="65">
        <v>378.43517</v>
      </c>
      <c r="S24" s="65">
        <v>0</v>
      </c>
      <c r="T24" s="65">
        <v>213.32417</v>
      </c>
      <c r="U24" s="65">
        <v>0</v>
      </c>
      <c r="V24" s="65">
        <v>57.18617</v>
      </c>
      <c r="W24" s="65">
        <v>0</v>
      </c>
      <c r="X24" s="65">
        <v>36.23117</v>
      </c>
      <c r="Y24" s="65">
        <v>0</v>
      </c>
      <c r="Z24" s="65">
        <v>74.66717</v>
      </c>
      <c r="AA24" s="65">
        <v>0</v>
      </c>
      <c r="AB24" s="65">
        <v>58.89217</v>
      </c>
      <c r="AC24" s="65">
        <v>0</v>
      </c>
      <c r="AD24" s="65">
        <v>89.22921</v>
      </c>
      <c r="AE24" s="65">
        <v>0</v>
      </c>
      <c r="AF24" s="159"/>
      <c r="AG24" s="30">
        <f aca="true" t="shared" si="10" ref="AG24:AG61">AD24+AB24+Z24+X24+V24+T24+R24+P24+N24+L24+J24+H24</f>
        <v>1665.4</v>
      </c>
      <c r="AH24" s="76"/>
    </row>
    <row r="25" spans="1:34" s="29" customFormat="1" ht="62.25" customHeight="1">
      <c r="A25" s="90" t="s">
        <v>73</v>
      </c>
      <c r="B25" s="68"/>
      <c r="C25" s="68"/>
      <c r="D25" s="68"/>
      <c r="E25" s="68"/>
      <c r="F25" s="6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66"/>
      <c r="AG25" s="30">
        <f t="shared" si="10"/>
        <v>0</v>
      </c>
      <c r="AH25" s="76"/>
    </row>
    <row r="26" spans="1:34" s="29" customFormat="1" ht="23.25" customHeight="1">
      <c r="A26" s="90" t="s">
        <v>22</v>
      </c>
      <c r="B26" s="83">
        <f>B27</f>
        <v>0</v>
      </c>
      <c r="C26" s="83">
        <f>C27</f>
        <v>0</v>
      </c>
      <c r="D26" s="83">
        <f>D27</f>
        <v>0</v>
      </c>
      <c r="E26" s="83">
        <f>E27</f>
        <v>0</v>
      </c>
      <c r="F26" s="109">
        <v>0</v>
      </c>
      <c r="G26" s="83">
        <v>0</v>
      </c>
      <c r="H26" s="83">
        <f>H27</f>
        <v>0</v>
      </c>
      <c r="I26" s="83">
        <f aca="true" t="shared" si="11" ref="I26:AE26">I27</f>
        <v>0</v>
      </c>
      <c r="J26" s="83">
        <f t="shared" si="11"/>
        <v>0</v>
      </c>
      <c r="K26" s="83">
        <f t="shared" si="11"/>
        <v>0</v>
      </c>
      <c r="L26" s="83">
        <f t="shared" si="11"/>
        <v>0</v>
      </c>
      <c r="M26" s="83">
        <f t="shared" si="11"/>
        <v>0</v>
      </c>
      <c r="N26" s="83">
        <f t="shared" si="11"/>
        <v>0</v>
      </c>
      <c r="O26" s="83">
        <f t="shared" si="11"/>
        <v>0</v>
      </c>
      <c r="P26" s="83">
        <f t="shared" si="11"/>
        <v>0</v>
      </c>
      <c r="Q26" s="83">
        <f t="shared" si="11"/>
        <v>0</v>
      </c>
      <c r="R26" s="83">
        <f t="shared" si="11"/>
        <v>0</v>
      </c>
      <c r="S26" s="83">
        <f t="shared" si="11"/>
        <v>0</v>
      </c>
      <c r="T26" s="83">
        <f t="shared" si="11"/>
        <v>0</v>
      </c>
      <c r="U26" s="83">
        <f t="shared" si="11"/>
        <v>0</v>
      </c>
      <c r="V26" s="83">
        <f t="shared" si="11"/>
        <v>0</v>
      </c>
      <c r="W26" s="83">
        <f t="shared" si="11"/>
        <v>0</v>
      </c>
      <c r="X26" s="83">
        <f t="shared" si="11"/>
        <v>0</v>
      </c>
      <c r="Y26" s="83">
        <f t="shared" si="11"/>
        <v>0</v>
      </c>
      <c r="Z26" s="83">
        <f t="shared" si="11"/>
        <v>0</v>
      </c>
      <c r="AA26" s="83">
        <f t="shared" si="11"/>
        <v>0</v>
      </c>
      <c r="AB26" s="83">
        <f t="shared" si="11"/>
        <v>0</v>
      </c>
      <c r="AC26" s="83">
        <f t="shared" si="11"/>
        <v>0</v>
      </c>
      <c r="AD26" s="83">
        <f t="shared" si="11"/>
        <v>0</v>
      </c>
      <c r="AE26" s="83">
        <f t="shared" si="11"/>
        <v>0</v>
      </c>
      <c r="AF26" s="167"/>
      <c r="AG26" s="30"/>
      <c r="AH26" s="76"/>
    </row>
    <row r="27" spans="1:34" s="1" customFormat="1" ht="21" customHeight="1">
      <c r="A27" s="98" t="s">
        <v>21</v>
      </c>
      <c r="B27" s="68">
        <f>H27+J27+L27+N27+P27+R27+T27+V27+X27+Z27+AB27+AD27</f>
        <v>0</v>
      </c>
      <c r="C27" s="65">
        <f>H27+J27+L27+N27+P27+R27+T27+V27+X27+Z27+AB27</f>
        <v>0</v>
      </c>
      <c r="D27" s="65">
        <v>0</v>
      </c>
      <c r="E27" s="65">
        <f>I27+K27+M27+O27+Q27+S27+U27+W27+Y27+AA27+AC27+AE27</f>
        <v>0</v>
      </c>
      <c r="F27" s="68">
        <v>0</v>
      </c>
      <c r="G27" s="68">
        <f>_xlfn.IFERROR(E27/C27*100,0)</f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168"/>
      <c r="AG27" s="30">
        <f t="shared" si="10"/>
        <v>0</v>
      </c>
      <c r="AH27" s="76"/>
    </row>
    <row r="28" spans="1:34" s="32" customFormat="1" ht="48.75" customHeight="1">
      <c r="A28" s="90" t="s">
        <v>74</v>
      </c>
      <c r="B28" s="65"/>
      <c r="C28" s="65"/>
      <c r="D28" s="65"/>
      <c r="E28" s="65"/>
      <c r="F28" s="65"/>
      <c r="G28" s="68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31">
        <f t="shared" si="10"/>
        <v>0</v>
      </c>
      <c r="AH28" s="76"/>
    </row>
    <row r="29" spans="1:34" s="1" customFormat="1" ht="22.5" customHeight="1">
      <c r="A29" s="108" t="s">
        <v>22</v>
      </c>
      <c r="B29" s="83">
        <f>B30</f>
        <v>183.1</v>
      </c>
      <c r="C29" s="83">
        <f>C30</f>
        <v>0</v>
      </c>
      <c r="D29" s="83">
        <f>D30</f>
        <v>0</v>
      </c>
      <c r="E29" s="83">
        <f>E30</f>
        <v>0</v>
      </c>
      <c r="F29" s="110">
        <f>E29/B29*100</f>
        <v>0</v>
      </c>
      <c r="G29" s="83">
        <f aca="true" t="shared" si="12" ref="G29:G47">_xlfn.IFERROR(E29/C29*100,0)</f>
        <v>0</v>
      </c>
      <c r="H29" s="83">
        <f>H30</f>
        <v>0</v>
      </c>
      <c r="I29" s="83">
        <f aca="true" t="shared" si="13" ref="I29:AE29">I30</f>
        <v>0</v>
      </c>
      <c r="J29" s="83">
        <f t="shared" si="13"/>
        <v>0</v>
      </c>
      <c r="K29" s="83">
        <f t="shared" si="13"/>
        <v>0</v>
      </c>
      <c r="L29" s="83">
        <f t="shared" si="13"/>
        <v>0</v>
      </c>
      <c r="M29" s="83">
        <f t="shared" si="13"/>
        <v>0</v>
      </c>
      <c r="N29" s="83">
        <f t="shared" si="13"/>
        <v>0</v>
      </c>
      <c r="O29" s="83">
        <f t="shared" si="13"/>
        <v>0</v>
      </c>
      <c r="P29" s="83">
        <f t="shared" si="13"/>
        <v>0</v>
      </c>
      <c r="Q29" s="83">
        <f t="shared" si="13"/>
        <v>0</v>
      </c>
      <c r="R29" s="83">
        <f t="shared" si="13"/>
        <v>0</v>
      </c>
      <c r="S29" s="83">
        <f t="shared" si="13"/>
        <v>0</v>
      </c>
      <c r="T29" s="83">
        <f t="shared" si="13"/>
        <v>0</v>
      </c>
      <c r="U29" s="83">
        <f t="shared" si="13"/>
        <v>0</v>
      </c>
      <c r="V29" s="83">
        <f t="shared" si="13"/>
        <v>0</v>
      </c>
      <c r="W29" s="83">
        <f t="shared" si="13"/>
        <v>0</v>
      </c>
      <c r="X29" s="83">
        <f t="shared" si="13"/>
        <v>0</v>
      </c>
      <c r="Y29" s="83">
        <f t="shared" si="13"/>
        <v>0</v>
      </c>
      <c r="Z29" s="83">
        <f t="shared" si="13"/>
        <v>0</v>
      </c>
      <c r="AA29" s="83">
        <f t="shared" si="13"/>
        <v>0</v>
      </c>
      <c r="AB29" s="83">
        <f t="shared" si="13"/>
        <v>183.1</v>
      </c>
      <c r="AC29" s="83">
        <f t="shared" si="13"/>
        <v>0</v>
      </c>
      <c r="AD29" s="83">
        <f t="shared" si="13"/>
        <v>0</v>
      </c>
      <c r="AE29" s="83">
        <f t="shared" si="13"/>
        <v>0</v>
      </c>
      <c r="AF29" s="90"/>
      <c r="AG29" s="30">
        <f t="shared" si="10"/>
        <v>183.1</v>
      </c>
      <c r="AH29" s="76"/>
    </row>
    <row r="30" spans="1:34" s="1" customFormat="1" ht="15.75">
      <c r="A30" s="98" t="s">
        <v>19</v>
      </c>
      <c r="B30" s="68">
        <f>B32+B35+B38</f>
        <v>183.1</v>
      </c>
      <c r="C30" s="68">
        <f>C32+C35+C38</f>
        <v>0</v>
      </c>
      <c r="D30" s="68">
        <f>D32+D35+D38</f>
        <v>0</v>
      </c>
      <c r="E30" s="68">
        <f>E32+E35+E38</f>
        <v>0</v>
      </c>
      <c r="F30" s="68">
        <f>E30/B30*100</f>
        <v>0</v>
      </c>
      <c r="G30" s="68">
        <f t="shared" si="12"/>
        <v>0</v>
      </c>
      <c r="H30" s="65">
        <f aca="true" t="shared" si="14" ref="H30:AE30">H33+H36</f>
        <v>0</v>
      </c>
      <c r="I30" s="65">
        <f t="shared" si="14"/>
        <v>0</v>
      </c>
      <c r="J30" s="65">
        <f t="shared" si="14"/>
        <v>0</v>
      </c>
      <c r="K30" s="65">
        <f t="shared" si="14"/>
        <v>0</v>
      </c>
      <c r="L30" s="65">
        <f t="shared" si="14"/>
        <v>0</v>
      </c>
      <c r="M30" s="65">
        <f t="shared" si="14"/>
        <v>0</v>
      </c>
      <c r="N30" s="65">
        <f t="shared" si="14"/>
        <v>0</v>
      </c>
      <c r="O30" s="65">
        <f t="shared" si="14"/>
        <v>0</v>
      </c>
      <c r="P30" s="65">
        <f t="shared" si="14"/>
        <v>0</v>
      </c>
      <c r="Q30" s="65">
        <f t="shared" si="14"/>
        <v>0</v>
      </c>
      <c r="R30" s="65">
        <f t="shared" si="14"/>
        <v>0</v>
      </c>
      <c r="S30" s="65">
        <f t="shared" si="14"/>
        <v>0</v>
      </c>
      <c r="T30" s="65">
        <f t="shared" si="14"/>
        <v>0</v>
      </c>
      <c r="U30" s="65">
        <f t="shared" si="14"/>
        <v>0</v>
      </c>
      <c r="V30" s="65">
        <f t="shared" si="14"/>
        <v>0</v>
      </c>
      <c r="W30" s="65">
        <f t="shared" si="14"/>
        <v>0</v>
      </c>
      <c r="X30" s="65">
        <f t="shared" si="14"/>
        <v>0</v>
      </c>
      <c r="Y30" s="65">
        <f t="shared" si="14"/>
        <v>0</v>
      </c>
      <c r="Z30" s="65">
        <f t="shared" si="14"/>
        <v>0</v>
      </c>
      <c r="AA30" s="65">
        <f t="shared" si="14"/>
        <v>0</v>
      </c>
      <c r="AB30" s="65">
        <f>AB33+AB36+AB39</f>
        <v>183.1</v>
      </c>
      <c r="AC30" s="65">
        <f t="shared" si="14"/>
        <v>0</v>
      </c>
      <c r="AD30" s="65">
        <f t="shared" si="14"/>
        <v>0</v>
      </c>
      <c r="AE30" s="65">
        <f t="shared" si="14"/>
        <v>0</v>
      </c>
      <c r="AF30" s="90"/>
      <c r="AG30" s="30">
        <f t="shared" si="10"/>
        <v>183.1</v>
      </c>
      <c r="AH30" s="76"/>
    </row>
    <row r="31" spans="1:34" s="1" customFormat="1" ht="48" customHeight="1">
      <c r="A31" s="100" t="s">
        <v>75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157"/>
      <c r="AG31" s="35">
        <f t="shared" si="10"/>
        <v>0</v>
      </c>
      <c r="AH31" s="76"/>
    </row>
    <row r="32" spans="1:34" s="1" customFormat="1" ht="15.75">
      <c r="A32" s="108" t="s">
        <v>22</v>
      </c>
      <c r="B32" s="83">
        <f>B33</f>
        <v>100</v>
      </c>
      <c r="C32" s="83">
        <f>C33</f>
        <v>0</v>
      </c>
      <c r="D32" s="83">
        <f>D33</f>
        <v>0</v>
      </c>
      <c r="E32" s="83">
        <f>E33</f>
        <v>0</v>
      </c>
      <c r="F32" s="110">
        <f>E32/B32*100</f>
        <v>0</v>
      </c>
      <c r="G32" s="83">
        <f t="shared" si="12"/>
        <v>0</v>
      </c>
      <c r="H32" s="83">
        <f>H33</f>
        <v>0</v>
      </c>
      <c r="I32" s="83">
        <f aca="true" t="shared" si="15" ref="I32:AE32">I33</f>
        <v>0</v>
      </c>
      <c r="J32" s="83">
        <f t="shared" si="15"/>
        <v>0</v>
      </c>
      <c r="K32" s="83">
        <f t="shared" si="15"/>
        <v>0</v>
      </c>
      <c r="L32" s="83">
        <f t="shared" si="15"/>
        <v>0</v>
      </c>
      <c r="M32" s="83">
        <f t="shared" si="15"/>
        <v>0</v>
      </c>
      <c r="N32" s="83">
        <f t="shared" si="15"/>
        <v>0</v>
      </c>
      <c r="O32" s="83">
        <f t="shared" si="15"/>
        <v>0</v>
      </c>
      <c r="P32" s="83">
        <f t="shared" si="15"/>
        <v>0</v>
      </c>
      <c r="Q32" s="83">
        <f t="shared" si="15"/>
        <v>0</v>
      </c>
      <c r="R32" s="83">
        <f t="shared" si="15"/>
        <v>0</v>
      </c>
      <c r="S32" s="83">
        <f t="shared" si="15"/>
        <v>0</v>
      </c>
      <c r="T32" s="83">
        <f t="shared" si="15"/>
        <v>0</v>
      </c>
      <c r="U32" s="83">
        <f t="shared" si="15"/>
        <v>0</v>
      </c>
      <c r="V32" s="83">
        <f t="shared" si="15"/>
        <v>0</v>
      </c>
      <c r="W32" s="83">
        <f t="shared" si="15"/>
        <v>0</v>
      </c>
      <c r="X32" s="83">
        <f t="shared" si="15"/>
        <v>0</v>
      </c>
      <c r="Y32" s="83">
        <f t="shared" si="15"/>
        <v>0</v>
      </c>
      <c r="Z32" s="83">
        <f t="shared" si="15"/>
        <v>0</v>
      </c>
      <c r="AA32" s="83">
        <f t="shared" si="15"/>
        <v>0</v>
      </c>
      <c r="AB32" s="83">
        <f t="shared" si="15"/>
        <v>100</v>
      </c>
      <c r="AC32" s="83">
        <f t="shared" si="15"/>
        <v>0</v>
      </c>
      <c r="AD32" s="83">
        <f t="shared" si="15"/>
        <v>0</v>
      </c>
      <c r="AE32" s="83">
        <f t="shared" si="15"/>
        <v>0</v>
      </c>
      <c r="AF32" s="173"/>
      <c r="AG32" s="30">
        <f t="shared" si="10"/>
        <v>100</v>
      </c>
      <c r="AH32" s="76"/>
    </row>
    <row r="33" spans="1:34" s="1" customFormat="1" ht="15.75">
      <c r="A33" s="98" t="s">
        <v>19</v>
      </c>
      <c r="B33" s="68">
        <f>H33+J33+L33+N33+P33+R33+T33+V33+X33+Z33+AB33+AD33</f>
        <v>100</v>
      </c>
      <c r="C33" s="65">
        <f>H33+J33</f>
        <v>0</v>
      </c>
      <c r="D33" s="65">
        <f>I33+K33+M33+O33+Q33+S33+U33+W33+Y33+AA33+AC33+AE33</f>
        <v>0</v>
      </c>
      <c r="E33" s="65">
        <f>I33+K33+M33+O33+Q33+S33+U33+W33+Y33+AA33+AC33+AE33</f>
        <v>0</v>
      </c>
      <c r="F33" s="68">
        <f>E33/B33*100</f>
        <v>0</v>
      </c>
      <c r="G33" s="68">
        <f t="shared" si="12"/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100</v>
      </c>
      <c r="AC33" s="65">
        <v>0</v>
      </c>
      <c r="AD33" s="65">
        <v>0</v>
      </c>
      <c r="AE33" s="111">
        <v>0</v>
      </c>
      <c r="AF33" s="159"/>
      <c r="AG33" s="30">
        <f t="shared" si="10"/>
        <v>100</v>
      </c>
      <c r="AH33" s="76"/>
    </row>
    <row r="34" spans="1:34" s="1" customFormat="1" ht="46.5" customHeight="1">
      <c r="A34" s="100" t="s">
        <v>76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57"/>
      <c r="AG34" s="35">
        <f t="shared" si="10"/>
        <v>0</v>
      </c>
      <c r="AH34" s="76"/>
    </row>
    <row r="35" spans="1:34" s="1" customFormat="1" ht="15.75">
      <c r="A35" s="108" t="s">
        <v>22</v>
      </c>
      <c r="B35" s="83">
        <f>B36</f>
        <v>0</v>
      </c>
      <c r="C35" s="83">
        <f>C36</f>
        <v>0</v>
      </c>
      <c r="D35" s="83">
        <f>D36</f>
        <v>0</v>
      </c>
      <c r="E35" s="83">
        <f>E36</f>
        <v>0</v>
      </c>
      <c r="F35" s="110">
        <v>0</v>
      </c>
      <c r="G35" s="83">
        <f t="shared" si="12"/>
        <v>0</v>
      </c>
      <c r="H35" s="83">
        <f>H36</f>
        <v>0</v>
      </c>
      <c r="I35" s="83">
        <f aca="true" t="shared" si="16" ref="I35:AE35">I36</f>
        <v>0</v>
      </c>
      <c r="J35" s="83">
        <f t="shared" si="16"/>
        <v>0</v>
      </c>
      <c r="K35" s="83">
        <f t="shared" si="16"/>
        <v>0</v>
      </c>
      <c r="L35" s="83">
        <f t="shared" si="16"/>
        <v>0</v>
      </c>
      <c r="M35" s="83">
        <f t="shared" si="16"/>
        <v>0</v>
      </c>
      <c r="N35" s="83">
        <f t="shared" si="16"/>
        <v>0</v>
      </c>
      <c r="O35" s="83">
        <f t="shared" si="16"/>
        <v>0</v>
      </c>
      <c r="P35" s="83">
        <f t="shared" si="16"/>
        <v>0</v>
      </c>
      <c r="Q35" s="83">
        <f t="shared" si="16"/>
        <v>0</v>
      </c>
      <c r="R35" s="83">
        <f t="shared" si="16"/>
        <v>0</v>
      </c>
      <c r="S35" s="83">
        <f t="shared" si="16"/>
        <v>0</v>
      </c>
      <c r="T35" s="83">
        <f t="shared" si="16"/>
        <v>0</v>
      </c>
      <c r="U35" s="83">
        <f t="shared" si="16"/>
        <v>0</v>
      </c>
      <c r="V35" s="83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6"/>
        <v>0</v>
      </c>
      <c r="Z35" s="83">
        <f t="shared" si="16"/>
        <v>0</v>
      </c>
      <c r="AA35" s="83">
        <f t="shared" si="16"/>
        <v>0</v>
      </c>
      <c r="AB35" s="83">
        <f t="shared" si="16"/>
        <v>0</v>
      </c>
      <c r="AC35" s="83">
        <f t="shared" si="16"/>
        <v>0</v>
      </c>
      <c r="AD35" s="83">
        <f t="shared" si="16"/>
        <v>0</v>
      </c>
      <c r="AE35" s="83">
        <f t="shared" si="16"/>
        <v>0</v>
      </c>
      <c r="AF35" s="173"/>
      <c r="AG35" s="30">
        <f>AD35+AB35+Z35+X35+V35+T35+R35+P35+N35+L35+J35+H35</f>
        <v>0</v>
      </c>
      <c r="AH35" s="76"/>
    </row>
    <row r="36" spans="1:34" s="1" customFormat="1" ht="15.75">
      <c r="A36" s="98" t="s">
        <v>19</v>
      </c>
      <c r="B36" s="68">
        <f>H36+J36+L36+N36+P36+R36+T36+V36+X36+Z36+AB36+AD36</f>
        <v>0</v>
      </c>
      <c r="C36" s="65">
        <f>H36+J36+L36+N36+P36+R36+T36+V36+X36+Z36+AB36+AD36</f>
        <v>0</v>
      </c>
      <c r="D36" s="65">
        <f>I36+K36+M36+O36+Q36+S36+U36+W36+Y36+AA36+AC36+AE36</f>
        <v>0</v>
      </c>
      <c r="E36" s="65">
        <f>I36+K36+M36+O36+Q36+S36+U36+W36+Y36+AA36+AC36+AE36</f>
        <v>0</v>
      </c>
      <c r="F36" s="68">
        <v>0</v>
      </c>
      <c r="G36" s="68">
        <f t="shared" si="12"/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159"/>
      <c r="AG36" s="30">
        <f t="shared" si="10"/>
        <v>0</v>
      </c>
      <c r="AH36" s="76"/>
    </row>
    <row r="37" spans="1:34" s="1" customFormat="1" ht="110.25">
      <c r="A37" s="98" t="s">
        <v>77</v>
      </c>
      <c r="B37" s="68"/>
      <c r="C37" s="65"/>
      <c r="D37" s="65"/>
      <c r="E37" s="65"/>
      <c r="F37" s="68"/>
      <c r="G37" s="68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03"/>
      <c r="AG37" s="30"/>
      <c r="AH37" s="76"/>
    </row>
    <row r="38" spans="1:34" s="1" customFormat="1" ht="15.75">
      <c r="A38" s="108" t="s">
        <v>22</v>
      </c>
      <c r="B38" s="68">
        <f>B39</f>
        <v>83.1</v>
      </c>
      <c r="C38" s="68">
        <f>C39</f>
        <v>0</v>
      </c>
      <c r="D38" s="68">
        <f>D39</f>
        <v>0</v>
      </c>
      <c r="E38" s="68">
        <f>I38+K38+M38+O38+Q38+S38+U38+W38+Y38+AA38+AC38+AE38</f>
        <v>0</v>
      </c>
      <c r="F38" s="68">
        <f>E38/B38*100</f>
        <v>0</v>
      </c>
      <c r="G38" s="68">
        <v>0</v>
      </c>
      <c r="H38" s="65">
        <f>H39</f>
        <v>0</v>
      </c>
      <c r="I38" s="65">
        <f aca="true" t="shared" si="17" ref="I38:AE38">I39</f>
        <v>0</v>
      </c>
      <c r="J38" s="65">
        <f t="shared" si="17"/>
        <v>0</v>
      </c>
      <c r="K38" s="65">
        <f t="shared" si="17"/>
        <v>0</v>
      </c>
      <c r="L38" s="65">
        <f t="shared" si="17"/>
        <v>0</v>
      </c>
      <c r="M38" s="65">
        <f t="shared" si="17"/>
        <v>0</v>
      </c>
      <c r="N38" s="65">
        <f t="shared" si="17"/>
        <v>0</v>
      </c>
      <c r="O38" s="65">
        <f t="shared" si="17"/>
        <v>0</v>
      </c>
      <c r="P38" s="65">
        <f t="shared" si="17"/>
        <v>0</v>
      </c>
      <c r="Q38" s="65">
        <f t="shared" si="17"/>
        <v>0</v>
      </c>
      <c r="R38" s="65">
        <f t="shared" si="17"/>
        <v>0</v>
      </c>
      <c r="S38" s="65">
        <f t="shared" si="17"/>
        <v>0</v>
      </c>
      <c r="T38" s="65">
        <f t="shared" si="17"/>
        <v>0</v>
      </c>
      <c r="U38" s="65">
        <f t="shared" si="17"/>
        <v>0</v>
      </c>
      <c r="V38" s="65">
        <f t="shared" si="17"/>
        <v>0</v>
      </c>
      <c r="W38" s="65">
        <f t="shared" si="17"/>
        <v>0</v>
      </c>
      <c r="X38" s="65">
        <f t="shared" si="17"/>
        <v>0</v>
      </c>
      <c r="Y38" s="65">
        <f t="shared" si="17"/>
        <v>0</v>
      </c>
      <c r="Z38" s="65">
        <f t="shared" si="17"/>
        <v>0</v>
      </c>
      <c r="AA38" s="65">
        <f t="shared" si="17"/>
        <v>0</v>
      </c>
      <c r="AB38" s="65">
        <f t="shared" si="17"/>
        <v>83.1</v>
      </c>
      <c r="AC38" s="65">
        <f t="shared" si="17"/>
        <v>0</v>
      </c>
      <c r="AD38" s="65">
        <f t="shared" si="17"/>
        <v>0</v>
      </c>
      <c r="AE38" s="65">
        <f t="shared" si="17"/>
        <v>0</v>
      </c>
      <c r="AF38" s="103"/>
      <c r="AG38" s="30"/>
      <c r="AH38" s="76"/>
    </row>
    <row r="39" spans="1:34" s="1" customFormat="1" ht="15.75">
      <c r="A39" s="98" t="s">
        <v>19</v>
      </c>
      <c r="B39" s="68">
        <f>H39+J39+L39+N39+P39+R39+T39+V39+X39+Z39+AB39+AD39</f>
        <v>83.1</v>
      </c>
      <c r="C39" s="65">
        <f>H39+J39</f>
        <v>0</v>
      </c>
      <c r="D39" s="65">
        <f>H39</f>
        <v>0</v>
      </c>
      <c r="E39" s="65">
        <f>I39+K39+M39+O39+Q39+S39+U39+W39+Y39+AA39+AC39+AE39</f>
        <v>0</v>
      </c>
      <c r="F39" s="68">
        <f>E39/B39*100</f>
        <v>0</v>
      </c>
      <c r="G39" s="68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83.1</v>
      </c>
      <c r="AC39" s="65">
        <v>0</v>
      </c>
      <c r="AD39" s="65">
        <v>0</v>
      </c>
      <c r="AE39" s="65">
        <v>0</v>
      </c>
      <c r="AF39" s="103"/>
      <c r="AG39" s="30"/>
      <c r="AH39" s="76"/>
    </row>
    <row r="40" spans="1:34" s="29" customFormat="1" ht="63">
      <c r="A40" s="90" t="s">
        <v>79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5" t="s">
        <v>114</v>
      </c>
      <c r="AG40" s="30">
        <f t="shared" si="10"/>
        <v>0</v>
      </c>
      <c r="AH40" s="76"/>
    </row>
    <row r="41" spans="1:34" s="1" customFormat="1" ht="15.75">
      <c r="A41" s="108" t="s">
        <v>22</v>
      </c>
      <c r="B41" s="83">
        <f>B42+B43</f>
        <v>4911.9</v>
      </c>
      <c r="C41" s="83">
        <f>C42+C43</f>
        <v>0</v>
      </c>
      <c r="D41" s="83">
        <f>D42+D43</f>
        <v>0</v>
      </c>
      <c r="E41" s="83">
        <f>E42+E43</f>
        <v>0</v>
      </c>
      <c r="F41" s="110">
        <f>E41/B41*100</f>
        <v>0</v>
      </c>
      <c r="G41" s="83">
        <f t="shared" si="12"/>
        <v>0</v>
      </c>
      <c r="H41" s="83">
        <f>H42+H43</f>
        <v>0</v>
      </c>
      <c r="I41" s="83">
        <f aca="true" t="shared" si="18" ref="I41:AE41">I42+I43</f>
        <v>0</v>
      </c>
      <c r="J41" s="83">
        <f t="shared" si="18"/>
        <v>0</v>
      </c>
      <c r="K41" s="83">
        <f t="shared" si="18"/>
        <v>0</v>
      </c>
      <c r="L41" s="83">
        <f t="shared" si="18"/>
        <v>0</v>
      </c>
      <c r="M41" s="83">
        <f t="shared" si="18"/>
        <v>0</v>
      </c>
      <c r="N41" s="83">
        <f t="shared" si="18"/>
        <v>0</v>
      </c>
      <c r="O41" s="83">
        <f t="shared" si="18"/>
        <v>0</v>
      </c>
      <c r="P41" s="83">
        <f t="shared" si="18"/>
        <v>0</v>
      </c>
      <c r="Q41" s="83">
        <f t="shared" si="18"/>
        <v>0</v>
      </c>
      <c r="R41" s="83">
        <f t="shared" si="18"/>
        <v>0</v>
      </c>
      <c r="S41" s="83">
        <f t="shared" si="18"/>
        <v>0</v>
      </c>
      <c r="T41" s="83">
        <f t="shared" si="18"/>
        <v>4911.9</v>
      </c>
      <c r="U41" s="83">
        <f t="shared" si="18"/>
        <v>0</v>
      </c>
      <c r="V41" s="83">
        <f t="shared" si="18"/>
        <v>0</v>
      </c>
      <c r="W41" s="83">
        <f t="shared" si="18"/>
        <v>0</v>
      </c>
      <c r="X41" s="83">
        <f t="shared" si="18"/>
        <v>0</v>
      </c>
      <c r="Y41" s="83">
        <f t="shared" si="18"/>
        <v>0</v>
      </c>
      <c r="Z41" s="83">
        <f t="shared" si="18"/>
        <v>0</v>
      </c>
      <c r="AA41" s="83">
        <f t="shared" si="18"/>
        <v>0</v>
      </c>
      <c r="AB41" s="83">
        <f t="shared" si="18"/>
        <v>0</v>
      </c>
      <c r="AC41" s="83">
        <f t="shared" si="18"/>
        <v>0</v>
      </c>
      <c r="AD41" s="83">
        <f t="shared" si="18"/>
        <v>0</v>
      </c>
      <c r="AE41" s="83">
        <f t="shared" si="18"/>
        <v>0</v>
      </c>
      <c r="AF41" s="90"/>
      <c r="AG41" s="30">
        <f t="shared" si="10"/>
        <v>4911.9</v>
      </c>
      <c r="AH41" s="76"/>
    </row>
    <row r="42" spans="1:34" s="1" customFormat="1" ht="15.75">
      <c r="A42" s="98" t="s">
        <v>20</v>
      </c>
      <c r="B42" s="68">
        <f>H42+J42+L42+N42+P42+R42+T42+V42+X42+Z42+AB42+AD42</f>
        <v>3929.5</v>
      </c>
      <c r="C42" s="65">
        <f>H42</f>
        <v>0</v>
      </c>
      <c r="D42" s="65">
        <v>0</v>
      </c>
      <c r="E42" s="65">
        <f>I42+K42+M42+O42+Q42+S42+U42+W42+Y42+AA42+AC42+AE42</f>
        <v>0</v>
      </c>
      <c r="F42" s="112">
        <f>E42/B42*100</f>
        <v>0</v>
      </c>
      <c r="G42" s="68">
        <f t="shared" si="12"/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3929.5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90"/>
      <c r="AG42" s="30">
        <f t="shared" si="10"/>
        <v>3929.5</v>
      </c>
      <c r="AH42" s="76"/>
    </row>
    <row r="43" spans="1:34" s="1" customFormat="1" ht="15.75">
      <c r="A43" s="98" t="s">
        <v>19</v>
      </c>
      <c r="B43" s="68">
        <f>H43+J43+L43+N43+P43+R43+T43+V43+X43+Z43+AB43+AD43</f>
        <v>982.4</v>
      </c>
      <c r="C43" s="65">
        <f>H43+J43</f>
        <v>0</v>
      </c>
      <c r="D43" s="65">
        <f>E43</f>
        <v>0</v>
      </c>
      <c r="E43" s="65">
        <f>I43+K43+M43+O43+Q43+S43+U43+W43+Y43+AA43+AC43+AE43</f>
        <v>0</v>
      </c>
      <c r="F43" s="112">
        <f>E43/B43*100</f>
        <v>0</v>
      </c>
      <c r="G43" s="68">
        <f t="shared" si="12"/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982.4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90"/>
      <c r="AG43" s="30">
        <f t="shared" si="10"/>
        <v>982.4</v>
      </c>
      <c r="AH43" s="76"/>
    </row>
    <row r="44" spans="1:34" s="29" customFormat="1" ht="53.25" customHeight="1">
      <c r="A44" s="90" t="s">
        <v>80</v>
      </c>
      <c r="B44" s="68">
        <f>B46+B49+B52+B55+B58</f>
        <v>514.6</v>
      </c>
      <c r="C44" s="68">
        <f>C46+C49+C52+C55+C58</f>
        <v>316.3</v>
      </c>
      <c r="D44" s="68">
        <f>D46+D49+D52+D55+D58</f>
        <v>112.2</v>
      </c>
      <c r="E44" s="68">
        <f>E46+E49+E52+E55+E58</f>
        <v>112.2</v>
      </c>
      <c r="F44" s="68">
        <f>E44/B44*100</f>
        <v>21.803342401865528</v>
      </c>
      <c r="G44" s="68">
        <f t="shared" si="12"/>
        <v>35.47265254505216</v>
      </c>
      <c r="H44" s="68">
        <f>H46+H49+H52+H55+H58</f>
        <v>0</v>
      </c>
      <c r="I44" s="68">
        <f>I46+I49+I52+I55+I58</f>
        <v>0</v>
      </c>
      <c r="J44" s="68">
        <f aca="true" t="shared" si="19" ref="J44:AE44">J46+J49+J52+J55+J58</f>
        <v>0</v>
      </c>
      <c r="K44" s="68">
        <f t="shared" si="19"/>
        <v>0</v>
      </c>
      <c r="L44" s="68">
        <f t="shared" si="19"/>
        <v>316.3</v>
      </c>
      <c r="M44" s="68">
        <f t="shared" si="19"/>
        <v>112.2</v>
      </c>
      <c r="N44" s="68">
        <f t="shared" si="19"/>
        <v>0</v>
      </c>
      <c r="O44" s="68">
        <f t="shared" si="19"/>
        <v>0</v>
      </c>
      <c r="P44" s="68">
        <f t="shared" si="19"/>
        <v>198.3</v>
      </c>
      <c r="Q44" s="68">
        <f t="shared" si="19"/>
        <v>0</v>
      </c>
      <c r="R44" s="68">
        <f t="shared" si="19"/>
        <v>0</v>
      </c>
      <c r="S44" s="68">
        <f t="shared" si="19"/>
        <v>0</v>
      </c>
      <c r="T44" s="68">
        <f t="shared" si="19"/>
        <v>0</v>
      </c>
      <c r="U44" s="68">
        <f t="shared" si="19"/>
        <v>0</v>
      </c>
      <c r="V44" s="68">
        <f t="shared" si="19"/>
        <v>0</v>
      </c>
      <c r="W44" s="68">
        <f t="shared" si="19"/>
        <v>0</v>
      </c>
      <c r="X44" s="68">
        <f t="shared" si="19"/>
        <v>0</v>
      </c>
      <c r="Y44" s="68">
        <f t="shared" si="19"/>
        <v>0</v>
      </c>
      <c r="Z44" s="68">
        <f t="shared" si="19"/>
        <v>0</v>
      </c>
      <c r="AA44" s="68">
        <f t="shared" si="19"/>
        <v>0</v>
      </c>
      <c r="AB44" s="68">
        <f t="shared" si="19"/>
        <v>0</v>
      </c>
      <c r="AC44" s="68">
        <f t="shared" si="19"/>
        <v>0</v>
      </c>
      <c r="AD44" s="68">
        <f t="shared" si="19"/>
        <v>0</v>
      </c>
      <c r="AE44" s="68">
        <f t="shared" si="19"/>
        <v>0</v>
      </c>
      <c r="AF44" s="66"/>
      <c r="AG44" s="30">
        <f t="shared" si="10"/>
        <v>514.6</v>
      </c>
      <c r="AH44" s="76"/>
    </row>
    <row r="45" spans="1:34" s="1" customFormat="1" ht="42.75" customHeight="1">
      <c r="A45" s="100" t="s">
        <v>81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7"/>
      <c r="AG45" s="35">
        <f t="shared" si="10"/>
        <v>0</v>
      </c>
      <c r="AH45" s="76"/>
    </row>
    <row r="46" spans="1:34" s="92" customFormat="1" ht="19.5" customHeight="1">
      <c r="A46" s="90" t="s">
        <v>22</v>
      </c>
      <c r="B46" s="83">
        <f>B47</f>
        <v>33.3</v>
      </c>
      <c r="C46" s="83">
        <f>C47</f>
        <v>0</v>
      </c>
      <c r="D46" s="83">
        <f>D47</f>
        <v>0</v>
      </c>
      <c r="E46" s="83">
        <f>E47</f>
        <v>0</v>
      </c>
      <c r="F46" s="83">
        <f>E46/B46*100</f>
        <v>0</v>
      </c>
      <c r="G46" s="83">
        <v>0</v>
      </c>
      <c r="H46" s="83">
        <f>H47</f>
        <v>0</v>
      </c>
      <c r="I46" s="83">
        <f aca="true" t="shared" si="20" ref="I46:AE46">I47</f>
        <v>0</v>
      </c>
      <c r="J46" s="83">
        <f t="shared" si="20"/>
        <v>0</v>
      </c>
      <c r="K46" s="83">
        <f t="shared" si="20"/>
        <v>0</v>
      </c>
      <c r="L46" s="83">
        <f t="shared" si="20"/>
        <v>0</v>
      </c>
      <c r="M46" s="83">
        <f t="shared" si="20"/>
        <v>0</v>
      </c>
      <c r="N46" s="83">
        <f t="shared" si="20"/>
        <v>0</v>
      </c>
      <c r="O46" s="83">
        <f t="shared" si="20"/>
        <v>0</v>
      </c>
      <c r="P46" s="83">
        <f t="shared" si="20"/>
        <v>33.3</v>
      </c>
      <c r="Q46" s="83">
        <f t="shared" si="20"/>
        <v>0</v>
      </c>
      <c r="R46" s="83">
        <f t="shared" si="20"/>
        <v>0</v>
      </c>
      <c r="S46" s="83">
        <f t="shared" si="20"/>
        <v>0</v>
      </c>
      <c r="T46" s="83">
        <f t="shared" si="20"/>
        <v>0</v>
      </c>
      <c r="U46" s="83">
        <f t="shared" si="20"/>
        <v>0</v>
      </c>
      <c r="V46" s="83">
        <f t="shared" si="20"/>
        <v>0</v>
      </c>
      <c r="W46" s="83">
        <f t="shared" si="20"/>
        <v>0</v>
      </c>
      <c r="X46" s="83">
        <f t="shared" si="20"/>
        <v>0</v>
      </c>
      <c r="Y46" s="83">
        <f t="shared" si="20"/>
        <v>0</v>
      </c>
      <c r="Z46" s="83">
        <f t="shared" si="20"/>
        <v>0</v>
      </c>
      <c r="AA46" s="83">
        <f t="shared" si="20"/>
        <v>0</v>
      </c>
      <c r="AB46" s="83">
        <f t="shared" si="20"/>
        <v>0</v>
      </c>
      <c r="AC46" s="83">
        <f t="shared" si="20"/>
        <v>0</v>
      </c>
      <c r="AD46" s="83">
        <f t="shared" si="20"/>
        <v>0</v>
      </c>
      <c r="AE46" s="83">
        <f t="shared" si="20"/>
        <v>0</v>
      </c>
      <c r="AF46" s="83"/>
      <c r="AG46" s="91"/>
      <c r="AH46" s="91"/>
    </row>
    <row r="47" spans="1:34" s="1" customFormat="1" ht="25.5" customHeight="1">
      <c r="A47" s="98" t="s">
        <v>19</v>
      </c>
      <c r="B47" s="68">
        <f>H47+J47+L47+N47+P47+R47+T47+V47+X47+Z47+AB47+AD47</f>
        <v>33.3</v>
      </c>
      <c r="C47" s="65">
        <f>H47+J47+L47</f>
        <v>0</v>
      </c>
      <c r="D47" s="65">
        <f>I47+K47+M47+O47+Q47+S47+U47+W47+Y47+AA47+AC47+AE47</f>
        <v>0</v>
      </c>
      <c r="E47" s="113">
        <f>I47+K47+M47+O47+Q47+S47+U47+W47+Y47+AA47+AC47+AE47</f>
        <v>0</v>
      </c>
      <c r="F47" s="112">
        <f>E47/B47*100</f>
        <v>0</v>
      </c>
      <c r="G47" s="68">
        <f t="shared" si="12"/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33.3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114">
        <v>0</v>
      </c>
      <c r="AF47" s="90"/>
      <c r="AG47" s="30">
        <v>32.7</v>
      </c>
      <c r="AH47" s="76"/>
    </row>
    <row r="48" spans="1:34" s="1" customFormat="1" ht="69" customHeight="1">
      <c r="A48" s="100" t="s">
        <v>82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7"/>
      <c r="AG48" s="35">
        <f t="shared" si="10"/>
        <v>0</v>
      </c>
      <c r="AH48" s="76"/>
    </row>
    <row r="49" spans="1:34" s="92" customFormat="1" ht="15.75">
      <c r="A49" s="90" t="s">
        <v>22</v>
      </c>
      <c r="B49" s="83">
        <f>B50</f>
        <v>0</v>
      </c>
      <c r="C49" s="83">
        <f>C50</f>
        <v>0</v>
      </c>
      <c r="D49" s="83">
        <f>D50</f>
        <v>0</v>
      </c>
      <c r="E49" s="83">
        <f>E50</f>
        <v>0</v>
      </c>
      <c r="F49" s="83">
        <v>0</v>
      </c>
      <c r="G49" s="83">
        <v>0</v>
      </c>
      <c r="H49" s="83">
        <f>H50</f>
        <v>0</v>
      </c>
      <c r="I49" s="83">
        <f aca="true" t="shared" si="21" ref="I49:AE49">I50</f>
        <v>0</v>
      </c>
      <c r="J49" s="83">
        <f t="shared" si="21"/>
        <v>0</v>
      </c>
      <c r="K49" s="83">
        <f t="shared" si="21"/>
        <v>0</v>
      </c>
      <c r="L49" s="83">
        <f t="shared" si="21"/>
        <v>0</v>
      </c>
      <c r="M49" s="83">
        <f t="shared" si="21"/>
        <v>0</v>
      </c>
      <c r="N49" s="83">
        <f t="shared" si="21"/>
        <v>0</v>
      </c>
      <c r="O49" s="83">
        <f t="shared" si="21"/>
        <v>0</v>
      </c>
      <c r="P49" s="83">
        <f t="shared" si="21"/>
        <v>0</v>
      </c>
      <c r="Q49" s="83">
        <f t="shared" si="21"/>
        <v>0</v>
      </c>
      <c r="R49" s="83">
        <f t="shared" si="21"/>
        <v>0</v>
      </c>
      <c r="S49" s="83">
        <f t="shared" si="21"/>
        <v>0</v>
      </c>
      <c r="T49" s="83">
        <f t="shared" si="21"/>
        <v>0</v>
      </c>
      <c r="U49" s="83">
        <f t="shared" si="21"/>
        <v>0</v>
      </c>
      <c r="V49" s="83">
        <f t="shared" si="21"/>
        <v>0</v>
      </c>
      <c r="W49" s="83">
        <f t="shared" si="21"/>
        <v>0</v>
      </c>
      <c r="X49" s="83">
        <f t="shared" si="21"/>
        <v>0</v>
      </c>
      <c r="Y49" s="83">
        <f t="shared" si="21"/>
        <v>0</v>
      </c>
      <c r="Z49" s="83">
        <f t="shared" si="21"/>
        <v>0</v>
      </c>
      <c r="AA49" s="83">
        <f t="shared" si="21"/>
        <v>0</v>
      </c>
      <c r="AB49" s="83">
        <f t="shared" si="21"/>
        <v>0</v>
      </c>
      <c r="AC49" s="83">
        <f t="shared" si="21"/>
        <v>0</v>
      </c>
      <c r="AD49" s="83">
        <f t="shared" si="21"/>
        <v>0</v>
      </c>
      <c r="AE49" s="83">
        <f t="shared" si="21"/>
        <v>0</v>
      </c>
      <c r="AF49" s="67"/>
      <c r="AG49" s="91"/>
      <c r="AH49" s="91"/>
    </row>
    <row r="50" spans="1:34" s="1" customFormat="1" ht="24" customHeight="1">
      <c r="A50" s="98" t="s">
        <v>19</v>
      </c>
      <c r="B50" s="68">
        <f>H50+J50+L50+N50+P50+R50+T50+V50+X50+Z50+AB50+AD50</f>
        <v>0</v>
      </c>
      <c r="C50" s="65">
        <f>H50+J50+L50+N50+P50+R50+T50+V50+X50+Z50+AB50</f>
        <v>0</v>
      </c>
      <c r="D50" s="65">
        <f>I50+K50+M50+O50+Q50+S50+U50+W50+Y50+AA50</f>
        <v>0</v>
      </c>
      <c r="E50" s="65">
        <f>I50+K50+M50+O50+Q50+S50+U50+W50+Y50+AA50+AC50+AE50</f>
        <v>0</v>
      </c>
      <c r="F50" s="68">
        <v>0</v>
      </c>
      <c r="G50" s="68">
        <f>_xlfn.IFERROR(E50/C50*100,0)</f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93">
        <v>0</v>
      </c>
      <c r="AF50" s="90"/>
      <c r="AG50" s="30">
        <f>AD50+AB50+Z50+X50+V50+T50+R50+P50+N50+L50+J50+H50</f>
        <v>0</v>
      </c>
      <c r="AH50" s="76"/>
    </row>
    <row r="51" spans="1:34" s="1" customFormat="1" ht="60.75" customHeight="1">
      <c r="A51" s="100" t="s">
        <v>83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7"/>
      <c r="AG51" s="35">
        <f t="shared" si="10"/>
        <v>0</v>
      </c>
      <c r="AH51" s="76"/>
    </row>
    <row r="52" spans="1:34" s="92" customFormat="1" ht="22.5" customHeight="1">
      <c r="A52" s="90" t="s">
        <v>22</v>
      </c>
      <c r="B52" s="83">
        <f>B53</f>
        <v>0</v>
      </c>
      <c r="C52" s="83">
        <f>C53</f>
        <v>0</v>
      </c>
      <c r="D52" s="83">
        <f>D53</f>
        <v>0</v>
      </c>
      <c r="E52" s="83">
        <f>E53</f>
        <v>0</v>
      </c>
      <c r="F52" s="83">
        <v>0</v>
      </c>
      <c r="G52" s="83">
        <v>0</v>
      </c>
      <c r="H52" s="83">
        <f>H53</f>
        <v>0</v>
      </c>
      <c r="I52" s="83">
        <f aca="true" t="shared" si="22" ref="I52:AE52">I53</f>
        <v>0</v>
      </c>
      <c r="J52" s="83">
        <f t="shared" si="22"/>
        <v>0</v>
      </c>
      <c r="K52" s="83">
        <f t="shared" si="22"/>
        <v>0</v>
      </c>
      <c r="L52" s="83">
        <f t="shared" si="22"/>
        <v>0</v>
      </c>
      <c r="M52" s="83">
        <f t="shared" si="22"/>
        <v>0</v>
      </c>
      <c r="N52" s="83">
        <f t="shared" si="22"/>
        <v>0</v>
      </c>
      <c r="O52" s="83">
        <f t="shared" si="22"/>
        <v>0</v>
      </c>
      <c r="P52" s="83">
        <f t="shared" si="22"/>
        <v>0</v>
      </c>
      <c r="Q52" s="83">
        <f t="shared" si="22"/>
        <v>0</v>
      </c>
      <c r="R52" s="83">
        <f t="shared" si="22"/>
        <v>0</v>
      </c>
      <c r="S52" s="83">
        <f t="shared" si="22"/>
        <v>0</v>
      </c>
      <c r="T52" s="83">
        <f t="shared" si="22"/>
        <v>0</v>
      </c>
      <c r="U52" s="83">
        <f t="shared" si="22"/>
        <v>0</v>
      </c>
      <c r="V52" s="83">
        <f t="shared" si="22"/>
        <v>0</v>
      </c>
      <c r="W52" s="83">
        <f t="shared" si="22"/>
        <v>0</v>
      </c>
      <c r="X52" s="83">
        <f t="shared" si="22"/>
        <v>0</v>
      </c>
      <c r="Y52" s="83">
        <f t="shared" si="22"/>
        <v>0</v>
      </c>
      <c r="Z52" s="83">
        <f t="shared" si="22"/>
        <v>0</v>
      </c>
      <c r="AA52" s="83">
        <f t="shared" si="22"/>
        <v>0</v>
      </c>
      <c r="AB52" s="83">
        <f t="shared" si="22"/>
        <v>0</v>
      </c>
      <c r="AC52" s="83">
        <f t="shared" si="22"/>
        <v>0</v>
      </c>
      <c r="AD52" s="83">
        <f t="shared" si="22"/>
        <v>0</v>
      </c>
      <c r="AE52" s="83">
        <f t="shared" si="22"/>
        <v>0</v>
      </c>
      <c r="AF52" s="67"/>
      <c r="AG52" s="91"/>
      <c r="AH52" s="91"/>
    </row>
    <row r="53" spans="1:34" s="1" customFormat="1" ht="18.75" customHeight="1">
      <c r="A53" s="98" t="s">
        <v>19</v>
      </c>
      <c r="B53" s="68">
        <f>H53+J53+L53+N53+P53+R53+T53+V53+X53+Z53+AB53+AD53</f>
        <v>0</v>
      </c>
      <c r="C53" s="65">
        <f>H53+J53+L53+N53+P53+R53+T53+V53+X53+Z53+AB53</f>
        <v>0</v>
      </c>
      <c r="D53" s="65">
        <f>I53+K53+M53+O53+Q53+S53+U53+W53+Y53+AA53+AC53</f>
        <v>0</v>
      </c>
      <c r="E53" s="65">
        <f>I53+K53+M53+O53+Q53+S53+U53+W53+Y53+AA53+AC53+AE53</f>
        <v>0</v>
      </c>
      <c r="F53" s="112">
        <v>0</v>
      </c>
      <c r="G53" s="68">
        <f>_xlfn.IFERROR(E53/C53*100,0)</f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93">
        <v>0</v>
      </c>
      <c r="AF53" s="90"/>
      <c r="AG53" s="30">
        <f t="shared" si="10"/>
        <v>0</v>
      </c>
      <c r="AH53" s="76"/>
    </row>
    <row r="54" spans="1:38" s="1" customFormat="1" ht="82.5" customHeight="1">
      <c r="A54" s="100" t="s">
        <v>84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7" t="s">
        <v>120</v>
      </c>
      <c r="AG54" s="35">
        <f t="shared" si="10"/>
        <v>0</v>
      </c>
      <c r="AH54" s="76"/>
      <c r="AL54" s="35"/>
    </row>
    <row r="55" spans="1:38" s="92" customFormat="1" ht="19.5" customHeight="1">
      <c r="A55" s="90" t="s">
        <v>22</v>
      </c>
      <c r="B55" s="83">
        <f>B56</f>
        <v>316.3</v>
      </c>
      <c r="C55" s="83">
        <f>C56</f>
        <v>316.3</v>
      </c>
      <c r="D55" s="83">
        <f>D56</f>
        <v>112.2</v>
      </c>
      <c r="E55" s="83">
        <f>E56</f>
        <v>112.2</v>
      </c>
      <c r="F55" s="83">
        <f>E55/B55*100</f>
        <v>35.47265254505216</v>
      </c>
      <c r="G55" s="83">
        <v>0</v>
      </c>
      <c r="H55" s="83">
        <f>H56</f>
        <v>0</v>
      </c>
      <c r="I55" s="83">
        <f aca="true" t="shared" si="23" ref="I55:AE55">I56</f>
        <v>0</v>
      </c>
      <c r="J55" s="83">
        <f t="shared" si="23"/>
        <v>0</v>
      </c>
      <c r="K55" s="83">
        <f t="shared" si="23"/>
        <v>0</v>
      </c>
      <c r="L55" s="83">
        <f t="shared" si="23"/>
        <v>316.3</v>
      </c>
      <c r="M55" s="83">
        <f t="shared" si="23"/>
        <v>112.2</v>
      </c>
      <c r="N55" s="83">
        <f t="shared" si="23"/>
        <v>0</v>
      </c>
      <c r="O55" s="83">
        <f t="shared" si="23"/>
        <v>0</v>
      </c>
      <c r="P55" s="83">
        <f t="shared" si="23"/>
        <v>0</v>
      </c>
      <c r="Q55" s="83">
        <f t="shared" si="23"/>
        <v>0</v>
      </c>
      <c r="R55" s="83">
        <f t="shared" si="23"/>
        <v>0</v>
      </c>
      <c r="S55" s="83">
        <f t="shared" si="23"/>
        <v>0</v>
      </c>
      <c r="T55" s="83">
        <f t="shared" si="23"/>
        <v>0</v>
      </c>
      <c r="U55" s="83">
        <f t="shared" si="23"/>
        <v>0</v>
      </c>
      <c r="V55" s="83">
        <f t="shared" si="23"/>
        <v>0</v>
      </c>
      <c r="W55" s="83">
        <f t="shared" si="23"/>
        <v>0</v>
      </c>
      <c r="X55" s="83">
        <f t="shared" si="23"/>
        <v>0</v>
      </c>
      <c r="Y55" s="83">
        <f t="shared" si="23"/>
        <v>0</v>
      </c>
      <c r="Z55" s="83">
        <f t="shared" si="23"/>
        <v>0</v>
      </c>
      <c r="AA55" s="83">
        <f t="shared" si="23"/>
        <v>0</v>
      </c>
      <c r="AB55" s="83">
        <f t="shared" si="23"/>
        <v>0</v>
      </c>
      <c r="AC55" s="83">
        <f t="shared" si="23"/>
        <v>0</v>
      </c>
      <c r="AD55" s="83">
        <f t="shared" si="23"/>
        <v>0</v>
      </c>
      <c r="AE55" s="83">
        <f t="shared" si="23"/>
        <v>0</v>
      </c>
      <c r="AF55" s="67"/>
      <c r="AG55" s="91"/>
      <c r="AH55" s="91"/>
      <c r="AL55" s="91"/>
    </row>
    <row r="56" spans="1:34" s="1" customFormat="1" ht="22.5" customHeight="1">
      <c r="A56" s="98" t="s">
        <v>19</v>
      </c>
      <c r="B56" s="68">
        <f>H56+J56+L56+N56+P56+R56+T56+V56+X56+Z56+AB56+AD56</f>
        <v>316.3</v>
      </c>
      <c r="C56" s="65">
        <f>H56+J56+L56</f>
        <v>316.3</v>
      </c>
      <c r="D56" s="65">
        <f>I56+K56+M56+O56+Q56+S56+U56+W56+Y56+AA56</f>
        <v>112.2</v>
      </c>
      <c r="E56" s="65">
        <f>I56+K56+M56+O56+Q56+S56+U56+W56+Y56+AA56+AC56+AE56</f>
        <v>112.2</v>
      </c>
      <c r="F56" s="68">
        <f>E56/B56*100</f>
        <v>35.47265254505216</v>
      </c>
      <c r="G56" s="68">
        <f>_xlfn.IFERROR(E56/C56*100,0)</f>
        <v>35.47265254505216</v>
      </c>
      <c r="H56" s="65">
        <v>0</v>
      </c>
      <c r="I56" s="65">
        <v>0</v>
      </c>
      <c r="J56" s="65">
        <v>0</v>
      </c>
      <c r="K56" s="65">
        <v>0</v>
      </c>
      <c r="L56" s="65">
        <v>316.3</v>
      </c>
      <c r="M56" s="65">
        <v>112.2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90"/>
      <c r="AG56" s="30">
        <f t="shared" si="10"/>
        <v>316.3</v>
      </c>
      <c r="AH56" s="76"/>
    </row>
    <row r="57" spans="1:34" s="1" customFormat="1" ht="42" customHeight="1">
      <c r="A57" s="100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7"/>
      <c r="AG57" s="35">
        <f t="shared" si="10"/>
        <v>0</v>
      </c>
      <c r="AH57" s="76"/>
    </row>
    <row r="58" spans="1:34" s="92" customFormat="1" ht="22.5" customHeight="1">
      <c r="A58" s="90" t="s">
        <v>22</v>
      </c>
      <c r="B58" s="83">
        <f>B59</f>
        <v>165</v>
      </c>
      <c r="C58" s="83">
        <f>C59</f>
        <v>0</v>
      </c>
      <c r="D58" s="83">
        <f>D59</f>
        <v>0</v>
      </c>
      <c r="E58" s="83">
        <f>E59</f>
        <v>0</v>
      </c>
      <c r="F58" s="83">
        <f>E58/B58*100</f>
        <v>0</v>
      </c>
      <c r="G58" s="83">
        <v>0</v>
      </c>
      <c r="H58" s="83">
        <f>H59</f>
        <v>0</v>
      </c>
      <c r="I58" s="83">
        <f aca="true" t="shared" si="24" ref="I58:AE58">I59</f>
        <v>0</v>
      </c>
      <c r="J58" s="83">
        <f t="shared" si="24"/>
        <v>0</v>
      </c>
      <c r="K58" s="83">
        <f t="shared" si="24"/>
        <v>0</v>
      </c>
      <c r="L58" s="83">
        <f t="shared" si="24"/>
        <v>0</v>
      </c>
      <c r="M58" s="83">
        <f t="shared" si="24"/>
        <v>0</v>
      </c>
      <c r="N58" s="83">
        <f t="shared" si="24"/>
        <v>0</v>
      </c>
      <c r="O58" s="83">
        <f t="shared" si="24"/>
        <v>0</v>
      </c>
      <c r="P58" s="83">
        <f t="shared" si="24"/>
        <v>165</v>
      </c>
      <c r="Q58" s="83">
        <f t="shared" si="24"/>
        <v>0</v>
      </c>
      <c r="R58" s="83">
        <f t="shared" si="24"/>
        <v>0</v>
      </c>
      <c r="S58" s="83">
        <f t="shared" si="24"/>
        <v>0</v>
      </c>
      <c r="T58" s="83">
        <f t="shared" si="24"/>
        <v>0</v>
      </c>
      <c r="U58" s="83">
        <f t="shared" si="24"/>
        <v>0</v>
      </c>
      <c r="V58" s="83">
        <f t="shared" si="24"/>
        <v>0</v>
      </c>
      <c r="W58" s="83">
        <f t="shared" si="24"/>
        <v>0</v>
      </c>
      <c r="X58" s="83">
        <f t="shared" si="24"/>
        <v>0</v>
      </c>
      <c r="Y58" s="83">
        <f t="shared" si="24"/>
        <v>0</v>
      </c>
      <c r="Z58" s="83">
        <f t="shared" si="24"/>
        <v>0</v>
      </c>
      <c r="AA58" s="83">
        <f t="shared" si="24"/>
        <v>0</v>
      </c>
      <c r="AB58" s="83">
        <f t="shared" si="24"/>
        <v>0</v>
      </c>
      <c r="AC58" s="83">
        <f t="shared" si="24"/>
        <v>0</v>
      </c>
      <c r="AD58" s="83">
        <f t="shared" si="24"/>
        <v>0</v>
      </c>
      <c r="AE58" s="83">
        <f t="shared" si="24"/>
        <v>0</v>
      </c>
      <c r="AF58" s="67"/>
      <c r="AG58" s="91"/>
      <c r="AH58" s="91"/>
    </row>
    <row r="59" spans="1:34" s="1" customFormat="1" ht="21.75" customHeight="1">
      <c r="A59" s="98" t="s">
        <v>19</v>
      </c>
      <c r="B59" s="68">
        <f>H59+J59+L59+N59+P59+R59+T59+V59+X59+Z59+AB59+AD59</f>
        <v>165</v>
      </c>
      <c r="C59" s="65">
        <f>H59+J59+L59</f>
        <v>0</v>
      </c>
      <c r="D59" s="65">
        <f>I59+K59+M59+O59+Q59+S59+U59+W59+Y59+AA59</f>
        <v>0</v>
      </c>
      <c r="E59" s="65">
        <f>I59+K59+M59+O59+Q59+S59+U59+W59+Y59+AA59+AC59+AE59</f>
        <v>0</v>
      </c>
      <c r="F59" s="112">
        <f>E59/B59*100</f>
        <v>0</v>
      </c>
      <c r="G59" s="68">
        <f>_xlfn.IFERROR(E59/C59*100,0)</f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165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90"/>
      <c r="AH59" s="76"/>
    </row>
    <row r="60" spans="1:34" s="28" customFormat="1" ht="56.25" customHeight="1">
      <c r="A60" s="105" t="s">
        <v>86</v>
      </c>
      <c r="B60" s="106">
        <f>B61+B65+B69</f>
        <v>738.49</v>
      </c>
      <c r="C60" s="106">
        <f>C61+C65+C69</f>
        <v>0</v>
      </c>
      <c r="D60" s="106">
        <f>D61+D65+D69</f>
        <v>0</v>
      </c>
      <c r="E60" s="106">
        <f>E61+E65+E69</f>
        <v>0</v>
      </c>
      <c r="F60" s="106">
        <f>D60*100/B60</f>
        <v>0</v>
      </c>
      <c r="G60" s="106">
        <f>_xlfn.IFERROR(E60/C60*100,0)</f>
        <v>0</v>
      </c>
      <c r="H60" s="106">
        <f>H61+H65+H69</f>
        <v>0</v>
      </c>
      <c r="I60" s="106">
        <f aca="true" t="shared" si="25" ref="I60:AE60">I61+I65+I69</f>
        <v>0</v>
      </c>
      <c r="J60" s="106">
        <f>J61+J65+J69</f>
        <v>66.37</v>
      </c>
      <c r="K60" s="106">
        <f t="shared" si="25"/>
        <v>55.68</v>
      </c>
      <c r="L60" s="106">
        <f>L61+L65+L69</f>
        <v>30.436</v>
      </c>
      <c r="M60" s="106">
        <f t="shared" si="25"/>
        <v>0</v>
      </c>
      <c r="N60" s="106">
        <f t="shared" si="25"/>
        <v>18.148</v>
      </c>
      <c r="O60" s="106">
        <f t="shared" si="25"/>
        <v>0</v>
      </c>
      <c r="P60" s="106">
        <f t="shared" si="25"/>
        <v>119.69</v>
      </c>
      <c r="Q60" s="106">
        <f t="shared" si="25"/>
        <v>0</v>
      </c>
      <c r="R60" s="106">
        <f t="shared" si="25"/>
        <v>5.34</v>
      </c>
      <c r="S60" s="106">
        <f t="shared" si="25"/>
        <v>0</v>
      </c>
      <c r="T60" s="106">
        <f t="shared" si="25"/>
        <v>5.34</v>
      </c>
      <c r="U60" s="106">
        <f t="shared" si="25"/>
        <v>0</v>
      </c>
      <c r="V60" s="106">
        <f t="shared" si="25"/>
        <v>50.54</v>
      </c>
      <c r="W60" s="106">
        <f t="shared" si="25"/>
        <v>0</v>
      </c>
      <c r="X60" s="106">
        <f t="shared" si="25"/>
        <v>16.398</v>
      </c>
      <c r="Y60" s="106">
        <f t="shared" si="25"/>
        <v>0</v>
      </c>
      <c r="Z60" s="106">
        <f t="shared" si="25"/>
        <v>89.798</v>
      </c>
      <c r="AA60" s="106">
        <f t="shared" si="25"/>
        <v>0</v>
      </c>
      <c r="AB60" s="106">
        <f>AB61+AB65+AB69</f>
        <v>325.74</v>
      </c>
      <c r="AC60" s="106">
        <f t="shared" si="25"/>
        <v>0</v>
      </c>
      <c r="AD60" s="106">
        <f t="shared" si="25"/>
        <v>10.69</v>
      </c>
      <c r="AE60" s="106">
        <f t="shared" si="25"/>
        <v>0</v>
      </c>
      <c r="AF60" s="88"/>
      <c r="AG60" s="30">
        <f t="shared" si="10"/>
        <v>738.4900000000001</v>
      </c>
      <c r="AH60" s="76"/>
    </row>
    <row r="61" spans="1:34" s="29" customFormat="1" ht="78" customHeight="1">
      <c r="A61" s="90" t="s">
        <v>87</v>
      </c>
      <c r="B61" s="68">
        <f>B63</f>
        <v>150.4</v>
      </c>
      <c r="C61" s="68">
        <f>C63</f>
        <v>0</v>
      </c>
      <c r="D61" s="68">
        <f>D63</f>
        <v>0</v>
      </c>
      <c r="E61" s="68">
        <f>E63</f>
        <v>0</v>
      </c>
      <c r="F61" s="65">
        <f>E61*100/B61</f>
        <v>0</v>
      </c>
      <c r="G61" s="68">
        <f>_xlfn.IFERROR(E61/C61*100,0)</f>
        <v>0</v>
      </c>
      <c r="H61" s="68">
        <f>H63</f>
        <v>0</v>
      </c>
      <c r="I61" s="68">
        <f aca="true" t="shared" si="26" ref="I61:AE61">I63</f>
        <v>0</v>
      </c>
      <c r="J61" s="68">
        <f t="shared" si="26"/>
        <v>0</v>
      </c>
      <c r="K61" s="68">
        <f t="shared" si="26"/>
        <v>0</v>
      </c>
      <c r="L61" s="68">
        <f t="shared" si="26"/>
        <v>0</v>
      </c>
      <c r="M61" s="68">
        <f t="shared" si="26"/>
        <v>0</v>
      </c>
      <c r="N61" s="68">
        <f t="shared" si="26"/>
        <v>0</v>
      </c>
      <c r="O61" s="68">
        <f t="shared" si="26"/>
        <v>0</v>
      </c>
      <c r="P61" s="68">
        <f t="shared" si="26"/>
        <v>0</v>
      </c>
      <c r="Q61" s="68">
        <f t="shared" si="26"/>
        <v>0</v>
      </c>
      <c r="R61" s="68">
        <f t="shared" si="26"/>
        <v>0</v>
      </c>
      <c r="S61" s="68">
        <f t="shared" si="26"/>
        <v>0</v>
      </c>
      <c r="T61" s="68">
        <f t="shared" si="26"/>
        <v>0</v>
      </c>
      <c r="U61" s="68">
        <f t="shared" si="26"/>
        <v>0</v>
      </c>
      <c r="V61" s="68">
        <f t="shared" si="26"/>
        <v>0</v>
      </c>
      <c r="W61" s="68">
        <f t="shared" si="26"/>
        <v>0</v>
      </c>
      <c r="X61" s="68">
        <f t="shared" si="26"/>
        <v>0</v>
      </c>
      <c r="Y61" s="68">
        <f t="shared" si="26"/>
        <v>0</v>
      </c>
      <c r="Z61" s="68">
        <f t="shared" si="26"/>
        <v>0</v>
      </c>
      <c r="AA61" s="68">
        <f t="shared" si="26"/>
        <v>0</v>
      </c>
      <c r="AB61" s="68">
        <f t="shared" si="26"/>
        <v>150.4</v>
      </c>
      <c r="AC61" s="68">
        <f t="shared" si="26"/>
        <v>0</v>
      </c>
      <c r="AD61" s="68">
        <f t="shared" si="26"/>
        <v>0</v>
      </c>
      <c r="AE61" s="68">
        <f t="shared" si="26"/>
        <v>0</v>
      </c>
      <c r="AF61" s="67"/>
      <c r="AG61" s="30">
        <f t="shared" si="10"/>
        <v>150.4</v>
      </c>
      <c r="AH61" s="76"/>
    </row>
    <row r="62" spans="1:34" s="1" customFormat="1" ht="158.25" customHeight="1">
      <c r="A62" s="100" t="s">
        <v>88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7"/>
      <c r="AG62" s="35">
        <f aca="true" t="shared" si="27" ref="AG62:AG69">AD62+AB62+Z62+X62+V62+T62+R62+P62+N62+L62+J62+H62</f>
        <v>0</v>
      </c>
      <c r="AH62" s="76"/>
    </row>
    <row r="63" spans="1:34" s="1" customFormat="1" ht="15.75">
      <c r="A63" s="108" t="s">
        <v>22</v>
      </c>
      <c r="B63" s="83">
        <f>B64</f>
        <v>150.4</v>
      </c>
      <c r="C63" s="83">
        <f>C64</f>
        <v>0</v>
      </c>
      <c r="D63" s="83">
        <f>D64</f>
        <v>0</v>
      </c>
      <c r="E63" s="83">
        <f>E64</f>
        <v>0</v>
      </c>
      <c r="F63" s="83">
        <f>E63/B63*100</f>
        <v>0</v>
      </c>
      <c r="G63" s="83">
        <v>0</v>
      </c>
      <c r="H63" s="83">
        <f aca="true" t="shared" si="28" ref="H63:M63">H64</f>
        <v>0</v>
      </c>
      <c r="I63" s="83">
        <f t="shared" si="28"/>
        <v>0</v>
      </c>
      <c r="J63" s="83">
        <f t="shared" si="28"/>
        <v>0</v>
      </c>
      <c r="K63" s="83">
        <f t="shared" si="28"/>
        <v>0</v>
      </c>
      <c r="L63" s="83">
        <f t="shared" si="28"/>
        <v>0</v>
      </c>
      <c r="M63" s="83">
        <f t="shared" si="28"/>
        <v>0</v>
      </c>
      <c r="N63" s="83">
        <f aca="true" t="shared" si="29" ref="N63:AE63">N64</f>
        <v>0</v>
      </c>
      <c r="O63" s="83">
        <f t="shared" si="29"/>
        <v>0</v>
      </c>
      <c r="P63" s="83">
        <f t="shared" si="29"/>
        <v>0</v>
      </c>
      <c r="Q63" s="83">
        <f t="shared" si="29"/>
        <v>0</v>
      </c>
      <c r="R63" s="83">
        <f t="shared" si="29"/>
        <v>0</v>
      </c>
      <c r="S63" s="83">
        <f t="shared" si="29"/>
        <v>0</v>
      </c>
      <c r="T63" s="83">
        <f t="shared" si="29"/>
        <v>0</v>
      </c>
      <c r="U63" s="83">
        <f t="shared" si="29"/>
        <v>0</v>
      </c>
      <c r="V63" s="83">
        <f t="shared" si="29"/>
        <v>0</v>
      </c>
      <c r="W63" s="83">
        <f t="shared" si="29"/>
        <v>0</v>
      </c>
      <c r="X63" s="83">
        <f t="shared" si="29"/>
        <v>0</v>
      </c>
      <c r="Y63" s="83">
        <f t="shared" si="29"/>
        <v>0</v>
      </c>
      <c r="Z63" s="83">
        <f t="shared" si="29"/>
        <v>0</v>
      </c>
      <c r="AA63" s="83">
        <f t="shared" si="29"/>
        <v>0</v>
      </c>
      <c r="AB63" s="83">
        <f t="shared" si="29"/>
        <v>150.4</v>
      </c>
      <c r="AC63" s="83">
        <f t="shared" si="29"/>
        <v>0</v>
      </c>
      <c r="AD63" s="83">
        <f t="shared" si="29"/>
        <v>0</v>
      </c>
      <c r="AE63" s="83">
        <f t="shared" si="29"/>
        <v>0</v>
      </c>
      <c r="AF63" s="90"/>
      <c r="AG63" s="30">
        <f t="shared" si="27"/>
        <v>150.4</v>
      </c>
      <c r="AH63" s="76"/>
    </row>
    <row r="64" spans="1:34" s="1" customFormat="1" ht="15.75">
      <c r="A64" s="98" t="s">
        <v>30</v>
      </c>
      <c r="B64" s="68">
        <f>H64+J64+L64+N64+P64+R64+T64+V64+X64+Z64+AB64+AD64</f>
        <v>150.4</v>
      </c>
      <c r="C64" s="65">
        <f>H64+J64+L64</f>
        <v>0</v>
      </c>
      <c r="D64" s="65">
        <f>I64+K64+M64+O64+Q64+S64+U64+W64+Y64+AA64+AC64+AE64</f>
        <v>0</v>
      </c>
      <c r="E64" s="65">
        <f>I64+K64+M64+O64+Q64+S64+U64+W64+Y64+AA64+AC64+AE64</f>
        <v>0</v>
      </c>
      <c r="F64" s="68">
        <f>E64/B64*100</f>
        <v>0</v>
      </c>
      <c r="G64" s="68">
        <f>_xlfn.IFERROR(E64/C64*100,0)</f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150.4</v>
      </c>
      <c r="AC64" s="65">
        <v>0</v>
      </c>
      <c r="AD64" s="65">
        <v>0</v>
      </c>
      <c r="AE64" s="111">
        <v>0</v>
      </c>
      <c r="AF64" s="90"/>
      <c r="AG64" s="30">
        <f t="shared" si="27"/>
        <v>150.4</v>
      </c>
      <c r="AH64" s="76"/>
    </row>
    <row r="65" spans="1:34" s="29" customFormat="1" ht="39.75" customHeight="1">
      <c r="A65" s="90" t="s">
        <v>89</v>
      </c>
      <c r="B65" s="83">
        <f>B67</f>
        <v>130.69</v>
      </c>
      <c r="C65" s="83">
        <f>C66</f>
        <v>0</v>
      </c>
      <c r="D65" s="83">
        <f>I65+K65+M65+O65+Q65+S65+U65+W65+Y65+AA65+AC65+AE65</f>
        <v>0</v>
      </c>
      <c r="E65" s="83">
        <f>I65+K65+M65+O65+Q65+S65+U65+W65+Y65+AA65+AC65+AE65</f>
        <v>0</v>
      </c>
      <c r="F65" s="83">
        <f>E65/B65*100</f>
        <v>0</v>
      </c>
      <c r="G65" s="68">
        <f>_xlfn.IFERROR(E65/C65*100,0)</f>
        <v>0</v>
      </c>
      <c r="H65" s="83">
        <f>H66</f>
        <v>0</v>
      </c>
      <c r="I65" s="83">
        <f aca="true" t="shared" si="30" ref="I65:AE65">I66</f>
        <v>0</v>
      </c>
      <c r="J65" s="83">
        <f>J67</f>
        <v>10.69</v>
      </c>
      <c r="K65" s="83">
        <f t="shared" si="30"/>
        <v>0</v>
      </c>
      <c r="L65" s="83">
        <f>L67</f>
        <v>10.69</v>
      </c>
      <c r="M65" s="83">
        <f t="shared" si="30"/>
        <v>0</v>
      </c>
      <c r="N65" s="83">
        <f>N67</f>
        <v>10.69</v>
      </c>
      <c r="O65" s="83">
        <f t="shared" si="30"/>
        <v>0</v>
      </c>
      <c r="P65" s="83">
        <f>P67</f>
        <v>10.69</v>
      </c>
      <c r="Q65" s="83">
        <f t="shared" si="30"/>
        <v>0</v>
      </c>
      <c r="R65" s="83">
        <f>R67</f>
        <v>5.34</v>
      </c>
      <c r="S65" s="83">
        <f>S66</f>
        <v>0</v>
      </c>
      <c r="T65" s="83">
        <f>T67</f>
        <v>5.34</v>
      </c>
      <c r="U65" s="83">
        <f t="shared" si="30"/>
        <v>0</v>
      </c>
      <c r="V65" s="83">
        <f>V67</f>
        <v>50.54</v>
      </c>
      <c r="W65" s="83">
        <f t="shared" si="30"/>
        <v>0</v>
      </c>
      <c r="X65" s="83">
        <f>X67</f>
        <v>5.34</v>
      </c>
      <c r="Y65" s="83">
        <f t="shared" si="30"/>
        <v>0</v>
      </c>
      <c r="Z65" s="83">
        <f>Z67</f>
        <v>5.34</v>
      </c>
      <c r="AA65" s="83">
        <f t="shared" si="30"/>
        <v>0</v>
      </c>
      <c r="AB65" s="83">
        <f>AB67</f>
        <v>5.34</v>
      </c>
      <c r="AC65" s="83">
        <f t="shared" si="30"/>
        <v>0</v>
      </c>
      <c r="AD65" s="83">
        <f>AD67</f>
        <v>10.69</v>
      </c>
      <c r="AE65" s="83">
        <f t="shared" si="30"/>
        <v>0</v>
      </c>
      <c r="AF65" s="102"/>
      <c r="AG65" s="30">
        <f t="shared" si="27"/>
        <v>130.69</v>
      </c>
      <c r="AH65" s="76"/>
    </row>
    <row r="66" spans="1:34" s="1" customFormat="1" ht="61.5" customHeight="1">
      <c r="A66" s="100" t="s">
        <v>90</v>
      </c>
      <c r="B66" s="104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115" t="s">
        <v>115</v>
      </c>
      <c r="AG66" s="35">
        <f t="shared" si="27"/>
        <v>0</v>
      </c>
      <c r="AH66" s="76"/>
    </row>
    <row r="67" spans="1:34" s="1" customFormat="1" ht="15.75">
      <c r="A67" s="108" t="s">
        <v>22</v>
      </c>
      <c r="B67" s="83">
        <f>B68</f>
        <v>130.69</v>
      </c>
      <c r="C67" s="83">
        <f aca="true" t="shared" si="31" ref="C67:H67">C68</f>
        <v>21.38</v>
      </c>
      <c r="D67" s="83">
        <f>D68</f>
        <v>10.69</v>
      </c>
      <c r="E67" s="83">
        <f t="shared" si="31"/>
        <v>10.69</v>
      </c>
      <c r="F67" s="83">
        <f t="shared" si="31"/>
        <v>8.179661795087611</v>
      </c>
      <c r="G67" s="83">
        <f t="shared" si="31"/>
        <v>50</v>
      </c>
      <c r="H67" s="83">
        <f t="shared" si="31"/>
        <v>0</v>
      </c>
      <c r="I67" s="83">
        <f aca="true" t="shared" si="32" ref="I67:AE67">I68</f>
        <v>0</v>
      </c>
      <c r="J67" s="83">
        <f t="shared" si="32"/>
        <v>10.69</v>
      </c>
      <c r="K67" s="83">
        <f t="shared" si="32"/>
        <v>0</v>
      </c>
      <c r="L67" s="83">
        <f t="shared" si="32"/>
        <v>10.69</v>
      </c>
      <c r="M67" s="83">
        <f t="shared" si="32"/>
        <v>10.69</v>
      </c>
      <c r="N67" s="83">
        <f t="shared" si="32"/>
        <v>10.69</v>
      </c>
      <c r="O67" s="83">
        <f t="shared" si="32"/>
        <v>0</v>
      </c>
      <c r="P67" s="83">
        <f t="shared" si="32"/>
        <v>10.69</v>
      </c>
      <c r="Q67" s="83">
        <f t="shared" si="32"/>
        <v>0</v>
      </c>
      <c r="R67" s="83">
        <f t="shared" si="32"/>
        <v>5.34</v>
      </c>
      <c r="S67" s="83">
        <f>S68</f>
        <v>0</v>
      </c>
      <c r="T67" s="83">
        <f t="shared" si="32"/>
        <v>5.34</v>
      </c>
      <c r="U67" s="83">
        <f t="shared" si="32"/>
        <v>0</v>
      </c>
      <c r="V67" s="83">
        <f t="shared" si="32"/>
        <v>50.54</v>
      </c>
      <c r="W67" s="83">
        <v>0</v>
      </c>
      <c r="X67" s="83">
        <f t="shared" si="32"/>
        <v>5.34</v>
      </c>
      <c r="Y67" s="83">
        <f t="shared" si="32"/>
        <v>0</v>
      </c>
      <c r="Z67" s="83">
        <f t="shared" si="32"/>
        <v>5.34</v>
      </c>
      <c r="AA67" s="83">
        <f t="shared" si="32"/>
        <v>0</v>
      </c>
      <c r="AB67" s="83">
        <f t="shared" si="32"/>
        <v>5.34</v>
      </c>
      <c r="AC67" s="83">
        <f t="shared" si="32"/>
        <v>0</v>
      </c>
      <c r="AD67" s="83">
        <f t="shared" si="32"/>
        <v>10.69</v>
      </c>
      <c r="AE67" s="83">
        <f t="shared" si="32"/>
        <v>0</v>
      </c>
      <c r="AF67" s="116"/>
      <c r="AG67" s="30">
        <f t="shared" si="27"/>
        <v>130.69</v>
      </c>
      <c r="AH67" s="76"/>
    </row>
    <row r="68" spans="1:34" s="1" customFormat="1" ht="23.25" customHeight="1">
      <c r="A68" s="98" t="s">
        <v>19</v>
      </c>
      <c r="B68" s="68">
        <f>H68+J68+L68+N68+P68+R68+T68+V68+X68+Z68+AB68+AD68</f>
        <v>130.69</v>
      </c>
      <c r="C68" s="65">
        <f>H68+J68+L68</f>
        <v>21.38</v>
      </c>
      <c r="D68" s="65">
        <f>I68+K68+M68+O68+Q68+S68+U68+W68+Y68+AA68+AC68+AE68</f>
        <v>10.69</v>
      </c>
      <c r="E68" s="65">
        <f>I68+K68+M68+O68+Q68+S68+U68+W68+Y68+AA68+AC68+AE68</f>
        <v>10.69</v>
      </c>
      <c r="F68" s="68">
        <f>E68/B68*100</f>
        <v>8.179661795087611</v>
      </c>
      <c r="G68" s="68">
        <f>_xlfn.IFERROR(E68/C68*100,0)</f>
        <v>50</v>
      </c>
      <c r="H68" s="65">
        <v>0</v>
      </c>
      <c r="I68" s="65">
        <v>0</v>
      </c>
      <c r="J68" s="65">
        <v>10.69</v>
      </c>
      <c r="K68" s="65">
        <v>0</v>
      </c>
      <c r="L68" s="65">
        <v>10.69</v>
      </c>
      <c r="M68" s="65">
        <v>10.69</v>
      </c>
      <c r="N68" s="65">
        <v>10.69</v>
      </c>
      <c r="O68" s="65">
        <v>0</v>
      </c>
      <c r="P68" s="65">
        <v>10.69</v>
      </c>
      <c r="Q68" s="65">
        <v>0</v>
      </c>
      <c r="R68" s="65">
        <v>5.34</v>
      </c>
      <c r="S68" s="65">
        <v>0</v>
      </c>
      <c r="T68" s="65">
        <v>5.34</v>
      </c>
      <c r="U68" s="65">
        <v>0</v>
      </c>
      <c r="V68" s="65">
        <v>50.54</v>
      </c>
      <c r="W68" s="65">
        <v>0</v>
      </c>
      <c r="X68" s="65">
        <v>5.34</v>
      </c>
      <c r="Y68" s="65">
        <v>0</v>
      </c>
      <c r="Z68" s="65">
        <v>5.34</v>
      </c>
      <c r="AA68" s="65">
        <v>0</v>
      </c>
      <c r="AB68" s="65">
        <v>5.34</v>
      </c>
      <c r="AC68" s="65">
        <v>0</v>
      </c>
      <c r="AD68" s="65">
        <v>10.69</v>
      </c>
      <c r="AE68" s="65">
        <v>0</v>
      </c>
      <c r="AF68" s="117"/>
      <c r="AG68" s="30">
        <f t="shared" si="27"/>
        <v>130.69</v>
      </c>
      <c r="AH68" s="76"/>
    </row>
    <row r="69" spans="1:34" s="29" customFormat="1" ht="51" customHeight="1">
      <c r="A69" s="90" t="s">
        <v>91</v>
      </c>
      <c r="B69" s="68">
        <f>B71+B74+B77+B80+B83</f>
        <v>457.40000000000003</v>
      </c>
      <c r="C69" s="68">
        <f aca="true" t="shared" si="33" ref="C69:AE69">C70+C73+C76+C79+C82</f>
        <v>0</v>
      </c>
      <c r="D69" s="68">
        <f t="shared" si="33"/>
        <v>0</v>
      </c>
      <c r="E69" s="68">
        <f t="shared" si="33"/>
        <v>0</v>
      </c>
      <c r="F69" s="68">
        <f>E69/B69*100</f>
        <v>0</v>
      </c>
      <c r="G69" s="68">
        <v>0</v>
      </c>
      <c r="H69" s="68">
        <f t="shared" si="33"/>
        <v>0</v>
      </c>
      <c r="I69" s="68">
        <f t="shared" si="33"/>
        <v>0</v>
      </c>
      <c r="J69" s="68">
        <f>J70+J73+J76+J80+J82</f>
        <v>55.68</v>
      </c>
      <c r="K69" s="68">
        <f>K70+K73+K76+K80+K82</f>
        <v>55.68</v>
      </c>
      <c r="L69" s="68">
        <f>L70+L73+L76+L80+L82</f>
        <v>19.746</v>
      </c>
      <c r="M69" s="68">
        <f t="shared" si="33"/>
        <v>0</v>
      </c>
      <c r="N69" s="68">
        <f>N70+N73+N76+N80+N83</f>
        <v>7.458</v>
      </c>
      <c r="O69" s="68">
        <f t="shared" si="33"/>
        <v>0</v>
      </c>
      <c r="P69" s="68">
        <f>P71+P73+P76+P79+P82</f>
        <v>109</v>
      </c>
      <c r="Q69" s="68">
        <f t="shared" si="33"/>
        <v>0</v>
      </c>
      <c r="R69" s="68">
        <f t="shared" si="33"/>
        <v>0</v>
      </c>
      <c r="S69" s="68">
        <f t="shared" si="33"/>
        <v>0</v>
      </c>
      <c r="T69" s="68">
        <f t="shared" si="33"/>
        <v>0</v>
      </c>
      <c r="U69" s="68">
        <f t="shared" si="33"/>
        <v>0</v>
      </c>
      <c r="V69" s="68">
        <f t="shared" si="33"/>
        <v>0</v>
      </c>
      <c r="W69" s="68">
        <f t="shared" si="33"/>
        <v>0</v>
      </c>
      <c r="X69" s="68">
        <f>X70+X73+X76+X80+X83</f>
        <v>11.058</v>
      </c>
      <c r="Y69" s="68">
        <f t="shared" si="33"/>
        <v>0</v>
      </c>
      <c r="Z69" s="68">
        <f>Z70+Z74+Z76+Z80+Z82</f>
        <v>84.458</v>
      </c>
      <c r="AA69" s="68">
        <f t="shared" si="33"/>
        <v>0</v>
      </c>
      <c r="AB69" s="68">
        <f>AB70+AB73+AB77+AB80+AB82</f>
        <v>170</v>
      </c>
      <c r="AC69" s="68">
        <f t="shared" si="33"/>
        <v>0</v>
      </c>
      <c r="AD69" s="68">
        <f t="shared" si="33"/>
        <v>0</v>
      </c>
      <c r="AE69" s="68">
        <f t="shared" si="33"/>
        <v>0</v>
      </c>
      <c r="AF69" s="102"/>
      <c r="AG69" s="30">
        <f t="shared" si="27"/>
        <v>457.40000000000003</v>
      </c>
      <c r="AH69" s="76"/>
    </row>
    <row r="70" spans="1:34" s="29" customFormat="1" ht="43.5" customHeight="1">
      <c r="A70" s="100" t="s">
        <v>92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1"/>
      <c r="AG70" s="62">
        <f>H70+J70+L70+N70+P70+R70+T70+V70+X70+Z70+AB70+AD70</f>
        <v>0</v>
      </c>
      <c r="AH70" s="76"/>
    </row>
    <row r="71" spans="1:34" s="92" customFormat="1" ht="21.75" customHeight="1">
      <c r="A71" s="90" t="s">
        <v>22</v>
      </c>
      <c r="B71" s="83">
        <f>B72</f>
        <v>109</v>
      </c>
      <c r="C71" s="83">
        <f>C72</f>
        <v>0</v>
      </c>
      <c r="D71" s="83">
        <f>D72</f>
        <v>0</v>
      </c>
      <c r="E71" s="83">
        <f>E72</f>
        <v>0</v>
      </c>
      <c r="F71" s="83">
        <f>E71/B71*100</f>
        <v>0</v>
      </c>
      <c r="G71" s="83">
        <v>0</v>
      </c>
      <c r="H71" s="83">
        <f>H72</f>
        <v>0</v>
      </c>
      <c r="I71" s="83">
        <f aca="true" t="shared" si="34" ref="I71:AE71">I72</f>
        <v>0</v>
      </c>
      <c r="J71" s="83">
        <f t="shared" si="34"/>
        <v>0</v>
      </c>
      <c r="K71" s="83">
        <f t="shared" si="34"/>
        <v>0</v>
      </c>
      <c r="L71" s="83">
        <f t="shared" si="34"/>
        <v>0</v>
      </c>
      <c r="M71" s="83">
        <f t="shared" si="34"/>
        <v>0</v>
      </c>
      <c r="N71" s="83">
        <f t="shared" si="34"/>
        <v>0</v>
      </c>
      <c r="O71" s="83">
        <f t="shared" si="34"/>
        <v>0</v>
      </c>
      <c r="P71" s="83">
        <f t="shared" si="34"/>
        <v>109</v>
      </c>
      <c r="Q71" s="83">
        <f t="shared" si="34"/>
        <v>0</v>
      </c>
      <c r="R71" s="83">
        <f t="shared" si="34"/>
        <v>0</v>
      </c>
      <c r="S71" s="83">
        <f t="shared" si="34"/>
        <v>0</v>
      </c>
      <c r="T71" s="83">
        <f t="shared" si="34"/>
        <v>0</v>
      </c>
      <c r="U71" s="83">
        <f t="shared" si="34"/>
        <v>0</v>
      </c>
      <c r="V71" s="83">
        <f t="shared" si="34"/>
        <v>0</v>
      </c>
      <c r="W71" s="83">
        <f t="shared" si="34"/>
        <v>0</v>
      </c>
      <c r="X71" s="83">
        <f t="shared" si="34"/>
        <v>0</v>
      </c>
      <c r="Y71" s="83">
        <f t="shared" si="34"/>
        <v>0</v>
      </c>
      <c r="Z71" s="83">
        <f t="shared" si="34"/>
        <v>0</v>
      </c>
      <c r="AA71" s="83">
        <f t="shared" si="34"/>
        <v>0</v>
      </c>
      <c r="AB71" s="83">
        <f t="shared" si="34"/>
        <v>0</v>
      </c>
      <c r="AC71" s="83">
        <f t="shared" si="34"/>
        <v>0</v>
      </c>
      <c r="AD71" s="83">
        <f t="shared" si="34"/>
        <v>0</v>
      </c>
      <c r="AE71" s="83">
        <f t="shared" si="34"/>
        <v>0</v>
      </c>
      <c r="AF71" s="61"/>
      <c r="AG71" s="91"/>
      <c r="AH71" s="91"/>
    </row>
    <row r="72" spans="1:34" s="1" customFormat="1" ht="20.25" customHeight="1">
      <c r="A72" s="98" t="s">
        <v>19</v>
      </c>
      <c r="B72" s="68">
        <f>H72+J72+L72+N72+P72+R72+T72+V72+X72+Z72+AB72+AD72</f>
        <v>109</v>
      </c>
      <c r="C72" s="65">
        <f>H72+J72</f>
        <v>0</v>
      </c>
      <c r="D72" s="65">
        <f>I72+K72+M72+O72+Q72+S72+U72+W72+Y72+AA72+AC72+AE72</f>
        <v>0</v>
      </c>
      <c r="E72" s="65">
        <f>I72+K72+M72+O72+Q72+S72+U72+W72+Y72+AA72+AC72+AE72</f>
        <v>0</v>
      </c>
      <c r="F72" s="68">
        <f>E72/B72*100</f>
        <v>0</v>
      </c>
      <c r="G72" s="68">
        <f>_xlfn.IFERROR(E72/C72*100,0)</f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109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90"/>
      <c r="AH72" s="76"/>
    </row>
    <row r="73" spans="1:34" s="1" customFormat="1" ht="31.5">
      <c r="A73" s="98" t="s">
        <v>93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166"/>
      <c r="AG73" s="35">
        <f>H73+J73+L73+N73+P73+R73+T73+V73+X73+Z73+AB73+AD73</f>
        <v>0</v>
      </c>
      <c r="AH73" s="76"/>
    </row>
    <row r="74" spans="1:34" s="1" customFormat="1" ht="15.75">
      <c r="A74" s="108" t="s">
        <v>22</v>
      </c>
      <c r="B74" s="83">
        <f>B75</f>
        <v>81.1</v>
      </c>
      <c r="C74" s="83">
        <f>C75</f>
        <v>0</v>
      </c>
      <c r="D74" s="83">
        <f>D75</f>
        <v>0</v>
      </c>
      <c r="E74" s="83">
        <f>E75</f>
        <v>0</v>
      </c>
      <c r="F74" s="83">
        <f>E74/B74*100</f>
        <v>0</v>
      </c>
      <c r="G74" s="83">
        <v>0</v>
      </c>
      <c r="H74" s="83">
        <f>H75</f>
        <v>0</v>
      </c>
      <c r="I74" s="83">
        <f aca="true" t="shared" si="35" ref="I74:AE74">I75</f>
        <v>0</v>
      </c>
      <c r="J74" s="83">
        <f t="shared" si="35"/>
        <v>0</v>
      </c>
      <c r="K74" s="83">
        <f t="shared" si="35"/>
        <v>0</v>
      </c>
      <c r="L74" s="83">
        <f t="shared" si="35"/>
        <v>0</v>
      </c>
      <c r="M74" s="83">
        <f t="shared" si="35"/>
        <v>0</v>
      </c>
      <c r="N74" s="83">
        <f t="shared" si="35"/>
        <v>0</v>
      </c>
      <c r="O74" s="83">
        <f t="shared" si="35"/>
        <v>0</v>
      </c>
      <c r="P74" s="83">
        <f t="shared" si="35"/>
        <v>0</v>
      </c>
      <c r="Q74" s="83">
        <f t="shared" si="35"/>
        <v>0</v>
      </c>
      <c r="R74" s="83">
        <f t="shared" si="35"/>
        <v>0</v>
      </c>
      <c r="S74" s="83">
        <f t="shared" si="35"/>
        <v>0</v>
      </c>
      <c r="T74" s="83">
        <f t="shared" si="35"/>
        <v>0</v>
      </c>
      <c r="U74" s="83">
        <f t="shared" si="35"/>
        <v>0</v>
      </c>
      <c r="V74" s="83">
        <f t="shared" si="35"/>
        <v>0</v>
      </c>
      <c r="W74" s="83">
        <f t="shared" si="35"/>
        <v>0</v>
      </c>
      <c r="X74" s="83">
        <f t="shared" si="35"/>
        <v>0</v>
      </c>
      <c r="Y74" s="83">
        <f t="shared" si="35"/>
        <v>0</v>
      </c>
      <c r="Z74" s="83">
        <f t="shared" si="35"/>
        <v>81.1</v>
      </c>
      <c r="AA74" s="83">
        <f t="shared" si="35"/>
        <v>0</v>
      </c>
      <c r="AB74" s="83">
        <f t="shared" si="35"/>
        <v>0</v>
      </c>
      <c r="AC74" s="83">
        <f t="shared" si="35"/>
        <v>0</v>
      </c>
      <c r="AD74" s="83">
        <f t="shared" si="35"/>
        <v>0</v>
      </c>
      <c r="AE74" s="83">
        <f t="shared" si="35"/>
        <v>0</v>
      </c>
      <c r="AF74" s="167"/>
      <c r="AG74" s="35"/>
      <c r="AH74" s="76"/>
    </row>
    <row r="75" spans="1:34" s="1" customFormat="1" ht="21" customHeight="1">
      <c r="A75" s="98" t="s">
        <v>19</v>
      </c>
      <c r="B75" s="68">
        <f>H75+J75+L75+N75+P75+R75+T75+V75+X75+Z75+AB75+AD75</f>
        <v>81.1</v>
      </c>
      <c r="C75" s="65">
        <f>H75+J75</f>
        <v>0</v>
      </c>
      <c r="D75" s="65">
        <f>I75+K75+M75+O75+Q75+S75+U75+W75+Y75+AA75+AC75</f>
        <v>0</v>
      </c>
      <c r="E75" s="65">
        <f>I75+K75+M75+O75+Q75+S75+U75+W75+Y75+AA75+AC75+AE75</f>
        <v>0</v>
      </c>
      <c r="F75" s="68">
        <f>E75/B75*100</f>
        <v>0</v>
      </c>
      <c r="G75" s="68">
        <f>_xlfn.IFERROR(E75/C75*100,0)</f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81.1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169"/>
      <c r="AH75" s="76"/>
    </row>
    <row r="76" spans="1:42" s="1" customFormat="1" ht="48.75" customHeight="1">
      <c r="A76" s="100" t="s">
        <v>94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6"/>
      <c r="AG76" s="63">
        <f>H76+J76+L76+N76+P76+R76+T76+V76+X76+Z76+AB76+AD76</f>
        <v>0</v>
      </c>
      <c r="AH76" s="76"/>
      <c r="AI76" s="36"/>
      <c r="AJ76" s="36"/>
      <c r="AK76" s="36"/>
      <c r="AL76" s="36"/>
      <c r="AM76" s="36"/>
      <c r="AN76" s="36"/>
      <c r="AO76" s="36"/>
      <c r="AP76" s="36"/>
    </row>
    <row r="77" spans="1:42" s="4" customFormat="1" ht="15.75">
      <c r="A77" s="108" t="s">
        <v>22</v>
      </c>
      <c r="B77" s="110">
        <f>B78</f>
        <v>170</v>
      </c>
      <c r="C77" s="110">
        <f>C78</f>
        <v>0</v>
      </c>
      <c r="D77" s="110">
        <f>D78</f>
        <v>0</v>
      </c>
      <c r="E77" s="110">
        <f>E78</f>
        <v>0</v>
      </c>
      <c r="F77" s="110">
        <f>E77/B77*100</f>
        <v>0</v>
      </c>
      <c r="G77" s="83">
        <f>_xlfn.IFERROR(E77/C77*100,0)</f>
        <v>0</v>
      </c>
      <c r="H77" s="110">
        <f>H78</f>
        <v>0</v>
      </c>
      <c r="I77" s="110">
        <f aca="true" t="shared" si="36" ref="I77:AE77">I78</f>
        <v>0</v>
      </c>
      <c r="J77" s="110">
        <f t="shared" si="36"/>
        <v>0</v>
      </c>
      <c r="K77" s="110">
        <f t="shared" si="36"/>
        <v>0</v>
      </c>
      <c r="L77" s="110">
        <f t="shared" si="36"/>
        <v>0</v>
      </c>
      <c r="M77" s="110">
        <f t="shared" si="36"/>
        <v>0</v>
      </c>
      <c r="N77" s="110">
        <f t="shared" si="36"/>
        <v>0</v>
      </c>
      <c r="O77" s="110">
        <f t="shared" si="36"/>
        <v>0</v>
      </c>
      <c r="P77" s="110">
        <f t="shared" si="36"/>
        <v>0</v>
      </c>
      <c r="Q77" s="110">
        <f t="shared" si="36"/>
        <v>0</v>
      </c>
      <c r="R77" s="110">
        <f t="shared" si="36"/>
        <v>0</v>
      </c>
      <c r="S77" s="110">
        <f t="shared" si="36"/>
        <v>0</v>
      </c>
      <c r="T77" s="110">
        <f t="shared" si="36"/>
        <v>0</v>
      </c>
      <c r="U77" s="110">
        <f t="shared" si="36"/>
        <v>0</v>
      </c>
      <c r="V77" s="110">
        <f t="shared" si="36"/>
        <v>0</v>
      </c>
      <c r="W77" s="110">
        <f t="shared" si="36"/>
        <v>0</v>
      </c>
      <c r="X77" s="110">
        <f t="shared" si="36"/>
        <v>0</v>
      </c>
      <c r="Y77" s="110">
        <f t="shared" si="36"/>
        <v>0</v>
      </c>
      <c r="Z77" s="110">
        <f t="shared" si="36"/>
        <v>0</v>
      </c>
      <c r="AA77" s="110">
        <f t="shared" si="36"/>
        <v>0</v>
      </c>
      <c r="AB77" s="110">
        <f t="shared" si="36"/>
        <v>170</v>
      </c>
      <c r="AC77" s="110">
        <f t="shared" si="36"/>
        <v>0</v>
      </c>
      <c r="AD77" s="110">
        <f t="shared" si="36"/>
        <v>0</v>
      </c>
      <c r="AE77" s="110">
        <f t="shared" si="36"/>
        <v>0</v>
      </c>
      <c r="AF77" s="92"/>
      <c r="AG77" s="14"/>
      <c r="AH77" s="76"/>
      <c r="AI77" s="14"/>
      <c r="AJ77" s="14"/>
      <c r="AK77" s="14"/>
      <c r="AL77" s="14"/>
      <c r="AM77" s="14"/>
      <c r="AN77" s="14"/>
      <c r="AO77" s="14"/>
      <c r="AP77" s="14"/>
    </row>
    <row r="78" spans="1:42" s="22" customFormat="1" ht="18.75" customHeight="1">
      <c r="A78" s="98" t="s">
        <v>19</v>
      </c>
      <c r="B78" s="112">
        <f>H78+J78+L78+N78+P78+R78+T78+V78+X78+Z78+AB78+AD78</f>
        <v>170</v>
      </c>
      <c r="C78" s="93">
        <f>H78+J78+L78</f>
        <v>0</v>
      </c>
      <c r="D78" s="93">
        <f>I78+K78+M78+O78+Q78+S78+U78+W78+Y78+AA78+AC78+AE78</f>
        <v>0</v>
      </c>
      <c r="E78" s="93">
        <f>I78+K78+M78+O78+Q78+S78+U78+W78+Y78+AA78+AC78+AE78</f>
        <v>0</v>
      </c>
      <c r="F78" s="112">
        <f>E78/B78*100</f>
        <v>0</v>
      </c>
      <c r="G78" s="68">
        <f>_xlfn.IFERROR(E78/C78*100,0)</f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93">
        <v>0</v>
      </c>
      <c r="AA78" s="93">
        <v>0</v>
      </c>
      <c r="AB78" s="93">
        <v>170</v>
      </c>
      <c r="AC78" s="93">
        <v>0</v>
      </c>
      <c r="AD78" s="93">
        <v>0</v>
      </c>
      <c r="AE78" s="93">
        <v>0</v>
      </c>
      <c r="AF78" s="100"/>
      <c r="AG78" s="21"/>
      <c r="AH78" s="76"/>
      <c r="AI78" s="21"/>
      <c r="AJ78" s="21"/>
      <c r="AK78" s="21"/>
      <c r="AL78" s="21"/>
      <c r="AM78" s="21"/>
      <c r="AN78" s="21"/>
      <c r="AO78" s="21"/>
      <c r="AP78" s="21"/>
    </row>
    <row r="79" spans="1:42" s="1" customFormat="1" ht="52.5" customHeight="1">
      <c r="A79" s="100" t="s">
        <v>95</v>
      </c>
      <c r="B79" s="68"/>
      <c r="C79" s="68"/>
      <c r="D79" s="68"/>
      <c r="E79" s="93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6" t="s">
        <v>107</v>
      </c>
      <c r="AG79" s="63">
        <f>H79+J79+L79+N79+P79+R79+T79+V79+X79+Z79+AB79+AD79</f>
        <v>0</v>
      </c>
      <c r="AH79" s="76"/>
      <c r="AI79" s="36"/>
      <c r="AJ79" s="36"/>
      <c r="AK79" s="36"/>
      <c r="AL79" s="36"/>
      <c r="AM79" s="36"/>
      <c r="AN79" s="36"/>
      <c r="AO79" s="36"/>
      <c r="AP79" s="36"/>
    </row>
    <row r="80" spans="1:42" s="92" customFormat="1" ht="22.5" customHeight="1">
      <c r="A80" s="90" t="s">
        <v>22</v>
      </c>
      <c r="B80" s="83">
        <f>B81</f>
        <v>85.50000000000001</v>
      </c>
      <c r="C80" s="83">
        <f>C81</f>
        <v>75.426</v>
      </c>
      <c r="D80" s="83">
        <f>D81</f>
        <v>59.04</v>
      </c>
      <c r="E80" s="83">
        <f>E81</f>
        <v>59.04</v>
      </c>
      <c r="F80" s="83">
        <f>E80/B80*100</f>
        <v>69.05263157894736</v>
      </c>
      <c r="G80" s="83">
        <f>E80/C80*100</f>
        <v>78.2753957521279</v>
      </c>
      <c r="H80" s="83">
        <f>H81</f>
        <v>0</v>
      </c>
      <c r="I80" s="83">
        <f aca="true" t="shared" si="37" ref="I80:AE80">I81</f>
        <v>0</v>
      </c>
      <c r="J80" s="83">
        <f t="shared" si="37"/>
        <v>55.68</v>
      </c>
      <c r="K80" s="83">
        <f t="shared" si="37"/>
        <v>55.68</v>
      </c>
      <c r="L80" s="83">
        <f t="shared" si="37"/>
        <v>19.746</v>
      </c>
      <c r="M80" s="83">
        <f t="shared" si="37"/>
        <v>3.36</v>
      </c>
      <c r="N80" s="83">
        <f t="shared" si="37"/>
        <v>3.358</v>
      </c>
      <c r="O80" s="83">
        <f t="shared" si="37"/>
        <v>0</v>
      </c>
      <c r="P80" s="83">
        <f t="shared" si="37"/>
        <v>0</v>
      </c>
      <c r="Q80" s="83">
        <f t="shared" si="37"/>
        <v>0</v>
      </c>
      <c r="R80" s="83">
        <f t="shared" si="37"/>
        <v>0</v>
      </c>
      <c r="S80" s="83">
        <f t="shared" si="37"/>
        <v>0</v>
      </c>
      <c r="T80" s="83">
        <f t="shared" si="37"/>
        <v>0</v>
      </c>
      <c r="U80" s="83">
        <f t="shared" si="37"/>
        <v>0</v>
      </c>
      <c r="V80" s="83">
        <f t="shared" si="37"/>
        <v>0</v>
      </c>
      <c r="W80" s="83">
        <f t="shared" si="37"/>
        <v>0</v>
      </c>
      <c r="X80" s="83">
        <f t="shared" si="37"/>
        <v>3.358</v>
      </c>
      <c r="Y80" s="83">
        <f t="shared" si="37"/>
        <v>0</v>
      </c>
      <c r="Z80" s="83">
        <f t="shared" si="37"/>
        <v>3.358</v>
      </c>
      <c r="AA80" s="83">
        <f t="shared" si="37"/>
        <v>0</v>
      </c>
      <c r="AB80" s="83">
        <f t="shared" si="37"/>
        <v>0</v>
      </c>
      <c r="AC80" s="83">
        <f t="shared" si="37"/>
        <v>0</v>
      </c>
      <c r="AD80" s="83">
        <f t="shared" si="37"/>
        <v>0</v>
      </c>
      <c r="AE80" s="83">
        <f t="shared" si="37"/>
        <v>0</v>
      </c>
      <c r="AF80" s="66"/>
      <c r="AG80" s="94"/>
      <c r="AH80" s="91"/>
      <c r="AI80" s="95"/>
      <c r="AJ80" s="95"/>
      <c r="AK80" s="95"/>
      <c r="AL80" s="95"/>
      <c r="AM80" s="95"/>
      <c r="AN80" s="95"/>
      <c r="AO80" s="95"/>
      <c r="AP80" s="95"/>
    </row>
    <row r="81" spans="1:42" s="4" customFormat="1" ht="24" customHeight="1">
      <c r="A81" s="98" t="s">
        <v>19</v>
      </c>
      <c r="B81" s="68">
        <f>H81+J81+L81+N81+P81+R81+T81+V81+X81+Z81+AB81+AD81</f>
        <v>85.50000000000001</v>
      </c>
      <c r="C81" s="65">
        <f>H81+J81+L81</f>
        <v>75.426</v>
      </c>
      <c r="D81" s="65">
        <f>I81+K81+M81+O81+Q81+S81+U81+W81+Y81+AA81+AC81+AE81</f>
        <v>59.04</v>
      </c>
      <c r="E81" s="93">
        <f>I81+K81+M81+O81+Q81+S81+U81+W81+Y81+AA81+AC81+AE81</f>
        <v>59.04</v>
      </c>
      <c r="F81" s="112">
        <f>E81/B81*100</f>
        <v>69.05263157894736</v>
      </c>
      <c r="G81" s="68">
        <f>_xlfn.IFERROR(E81/C81*100,0)</f>
        <v>78.2753957521279</v>
      </c>
      <c r="H81" s="65">
        <v>0</v>
      </c>
      <c r="I81" s="65">
        <v>0</v>
      </c>
      <c r="J81" s="65">
        <v>55.68</v>
      </c>
      <c r="K81" s="65">
        <v>55.68</v>
      </c>
      <c r="L81" s="65">
        <v>19.746</v>
      </c>
      <c r="M81" s="65">
        <v>3.36</v>
      </c>
      <c r="N81" s="65">
        <v>3.358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3.358</v>
      </c>
      <c r="Y81" s="65">
        <v>0</v>
      </c>
      <c r="Z81" s="65">
        <v>3.358</v>
      </c>
      <c r="AA81" s="65">
        <v>0</v>
      </c>
      <c r="AB81" s="65">
        <v>0</v>
      </c>
      <c r="AC81" s="65">
        <v>0</v>
      </c>
      <c r="AD81" s="65">
        <v>0</v>
      </c>
      <c r="AE81" s="111">
        <v>0</v>
      </c>
      <c r="AF81" s="90"/>
      <c r="AG81" s="14"/>
      <c r="AH81" s="76"/>
      <c r="AI81" s="14"/>
      <c r="AJ81" s="14"/>
      <c r="AK81" s="14"/>
      <c r="AL81" s="14"/>
      <c r="AM81" s="14"/>
      <c r="AN81" s="14"/>
      <c r="AO81" s="14"/>
      <c r="AP81" s="14"/>
    </row>
    <row r="82" spans="1:42" s="1" customFormat="1" ht="49.5" customHeight="1">
      <c r="A82" s="100" t="s">
        <v>96</v>
      </c>
      <c r="B82" s="68"/>
      <c r="C82" s="68"/>
      <c r="D82" s="68"/>
      <c r="E82" s="93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7"/>
      <c r="AG82" s="63">
        <f>H82+J82+L82+N82+P82+R82+T82+V82+X82+Z82+AB82+AD82</f>
        <v>0</v>
      </c>
      <c r="AH82" s="76"/>
      <c r="AI82" s="36"/>
      <c r="AJ82" s="36"/>
      <c r="AK82" s="36"/>
      <c r="AL82" s="36"/>
      <c r="AM82" s="36"/>
      <c r="AN82" s="36"/>
      <c r="AO82" s="36"/>
      <c r="AP82" s="36"/>
    </row>
    <row r="83" spans="1:42" s="92" customFormat="1" ht="22.5" customHeight="1">
      <c r="A83" s="90" t="s">
        <v>22</v>
      </c>
      <c r="B83" s="83">
        <f>B84</f>
        <v>11.8</v>
      </c>
      <c r="C83" s="83">
        <f>C84</f>
        <v>0</v>
      </c>
      <c r="D83" s="83">
        <f>D84</f>
        <v>0</v>
      </c>
      <c r="E83" s="83">
        <f>E84</f>
        <v>0</v>
      </c>
      <c r="F83" s="83">
        <f>E83/B83*100</f>
        <v>0</v>
      </c>
      <c r="G83" s="83">
        <v>0</v>
      </c>
      <c r="H83" s="83">
        <f>H84</f>
        <v>0</v>
      </c>
      <c r="I83" s="83">
        <f aca="true" t="shared" si="38" ref="I83:AE83">I84</f>
        <v>0</v>
      </c>
      <c r="J83" s="83">
        <f t="shared" si="38"/>
        <v>0</v>
      </c>
      <c r="K83" s="83">
        <f t="shared" si="38"/>
        <v>0</v>
      </c>
      <c r="L83" s="83">
        <f t="shared" si="38"/>
        <v>0</v>
      </c>
      <c r="M83" s="83">
        <f t="shared" si="38"/>
        <v>0</v>
      </c>
      <c r="N83" s="83">
        <f t="shared" si="38"/>
        <v>4.1</v>
      </c>
      <c r="O83" s="83">
        <f t="shared" si="38"/>
        <v>0</v>
      </c>
      <c r="P83" s="83">
        <f t="shared" si="38"/>
        <v>0</v>
      </c>
      <c r="Q83" s="83">
        <f t="shared" si="38"/>
        <v>0</v>
      </c>
      <c r="R83" s="83">
        <f t="shared" si="38"/>
        <v>0</v>
      </c>
      <c r="S83" s="83">
        <f t="shared" si="38"/>
        <v>0</v>
      </c>
      <c r="T83" s="83">
        <f t="shared" si="38"/>
        <v>0</v>
      </c>
      <c r="U83" s="83">
        <f t="shared" si="38"/>
        <v>0</v>
      </c>
      <c r="V83" s="83">
        <f t="shared" si="38"/>
        <v>0</v>
      </c>
      <c r="W83" s="83">
        <f t="shared" si="38"/>
        <v>0</v>
      </c>
      <c r="X83" s="83">
        <f t="shared" si="38"/>
        <v>7.7</v>
      </c>
      <c r="Y83" s="83">
        <f t="shared" si="38"/>
        <v>0</v>
      </c>
      <c r="Z83" s="83">
        <f t="shared" si="38"/>
        <v>0</v>
      </c>
      <c r="AA83" s="83">
        <f t="shared" si="38"/>
        <v>0</v>
      </c>
      <c r="AB83" s="83">
        <f t="shared" si="38"/>
        <v>0</v>
      </c>
      <c r="AC83" s="83">
        <f t="shared" si="38"/>
        <v>0</v>
      </c>
      <c r="AD83" s="83">
        <f t="shared" si="38"/>
        <v>0</v>
      </c>
      <c r="AE83" s="83">
        <f t="shared" si="38"/>
        <v>0</v>
      </c>
      <c r="AF83" s="67"/>
      <c r="AG83" s="94"/>
      <c r="AH83" s="91"/>
      <c r="AI83" s="95"/>
      <c r="AJ83" s="95"/>
      <c r="AK83" s="95"/>
      <c r="AL83" s="95"/>
      <c r="AM83" s="95"/>
      <c r="AN83" s="95"/>
      <c r="AO83" s="95"/>
      <c r="AP83" s="95"/>
    </row>
    <row r="84" spans="1:42" s="4" customFormat="1" ht="24" customHeight="1">
      <c r="A84" s="98" t="s">
        <v>19</v>
      </c>
      <c r="B84" s="68">
        <f>H84+J84+L84+N84+P84+R84+T84+V84+X84+Z84+AB84+AD84</f>
        <v>11.8</v>
      </c>
      <c r="C84" s="65">
        <f>H84+J84+L84</f>
        <v>0</v>
      </c>
      <c r="D84" s="65">
        <f>I84+K84+M84+O84+Q84+S84+U84+W84+Y84+AA84+AC84+AE84</f>
        <v>0</v>
      </c>
      <c r="E84" s="93">
        <f>I84+K84+M84+O84+Q84+S84+U84+W84+Y84+AA84+AC84+AE84</f>
        <v>0</v>
      </c>
      <c r="F84" s="112">
        <f>E84/B84*100</f>
        <v>0</v>
      </c>
      <c r="G84" s="68">
        <f>_xlfn.IFERROR(E84/C84*100,0)</f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4.1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7.7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  <c r="AE84" s="111">
        <v>0</v>
      </c>
      <c r="AF84" s="90"/>
      <c r="AG84" s="14"/>
      <c r="AH84" s="76"/>
      <c r="AI84" s="14"/>
      <c r="AJ84" s="14"/>
      <c r="AK84" s="14"/>
      <c r="AL84" s="14"/>
      <c r="AM84" s="14"/>
      <c r="AN84" s="14"/>
      <c r="AO84" s="14"/>
      <c r="AP84" s="14"/>
    </row>
    <row r="85" spans="1:34" s="34" customFormat="1" ht="71.25" customHeight="1">
      <c r="A85" s="105" t="s">
        <v>61</v>
      </c>
      <c r="B85" s="88">
        <f>B87</f>
        <v>3444.5039999999995</v>
      </c>
      <c r="C85" s="88">
        <f>C87</f>
        <v>1098.9579999999999</v>
      </c>
      <c r="D85" s="88">
        <f>D87</f>
        <v>873.29956</v>
      </c>
      <c r="E85" s="88">
        <f>E87</f>
        <v>873.29956</v>
      </c>
      <c r="F85" s="88">
        <f>D85*100/B85</f>
        <v>25.3534198247411</v>
      </c>
      <c r="G85" s="88">
        <f>E85*100/C85</f>
        <v>79.4661452030014</v>
      </c>
      <c r="H85" s="88">
        <f>H87</f>
        <v>683.049</v>
      </c>
      <c r="I85" s="88">
        <f aca="true" t="shared" si="39" ref="I85:AE85">I87</f>
        <v>512.78454</v>
      </c>
      <c r="J85" s="88">
        <f t="shared" si="39"/>
        <v>297.338</v>
      </c>
      <c r="K85" s="88">
        <f t="shared" si="39"/>
        <v>262.29488</v>
      </c>
      <c r="L85" s="88">
        <f t="shared" si="39"/>
        <v>118.571</v>
      </c>
      <c r="M85" s="88">
        <f t="shared" si="39"/>
        <v>98.22014</v>
      </c>
      <c r="N85" s="88">
        <f t="shared" si="39"/>
        <v>255.173</v>
      </c>
      <c r="O85" s="88">
        <f t="shared" si="39"/>
        <v>0</v>
      </c>
      <c r="P85" s="88">
        <f t="shared" si="39"/>
        <v>264.873</v>
      </c>
      <c r="Q85" s="88">
        <f t="shared" si="39"/>
        <v>0</v>
      </c>
      <c r="R85" s="88">
        <f t="shared" si="39"/>
        <v>374.58</v>
      </c>
      <c r="S85" s="88">
        <f t="shared" si="39"/>
        <v>0</v>
      </c>
      <c r="T85" s="88">
        <f t="shared" si="39"/>
        <v>415.85</v>
      </c>
      <c r="U85" s="88">
        <f t="shared" si="39"/>
        <v>0</v>
      </c>
      <c r="V85" s="88">
        <f t="shared" si="39"/>
        <v>191.59</v>
      </c>
      <c r="W85" s="88">
        <f t="shared" si="39"/>
        <v>0</v>
      </c>
      <c r="X85" s="88">
        <f t="shared" si="39"/>
        <v>106.25</v>
      </c>
      <c r="Y85" s="88">
        <f t="shared" si="39"/>
        <v>0</v>
      </c>
      <c r="Z85" s="88">
        <f t="shared" si="39"/>
        <v>343.16</v>
      </c>
      <c r="AA85" s="88">
        <f t="shared" si="39"/>
        <v>0</v>
      </c>
      <c r="AB85" s="88">
        <f t="shared" si="39"/>
        <v>153.66</v>
      </c>
      <c r="AC85" s="88">
        <f t="shared" si="39"/>
        <v>0</v>
      </c>
      <c r="AD85" s="88">
        <f t="shared" si="39"/>
        <v>240.41</v>
      </c>
      <c r="AE85" s="88">
        <f t="shared" si="39"/>
        <v>0</v>
      </c>
      <c r="AF85" s="88"/>
      <c r="AG85" s="33"/>
      <c r="AH85" s="76"/>
    </row>
    <row r="86" spans="1:34" s="29" customFormat="1" ht="66.75" customHeight="1">
      <c r="A86" s="100" t="s">
        <v>97</v>
      </c>
      <c r="B86" s="68"/>
      <c r="C86" s="68"/>
      <c r="D86" s="68"/>
      <c r="E86" s="93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89" t="s">
        <v>31</v>
      </c>
      <c r="AG86" s="62">
        <f>H86+J86+L86+N86+P86+R86+T86+V86+X86+Z86+AB86+AD86</f>
        <v>0</v>
      </c>
      <c r="AH86" s="76"/>
    </row>
    <row r="87" spans="1:34" s="1" customFormat="1" ht="15.75">
      <c r="A87" s="108" t="s">
        <v>22</v>
      </c>
      <c r="B87" s="83">
        <f>B88</f>
        <v>3444.5039999999995</v>
      </c>
      <c r="C87" s="83">
        <f>C88</f>
        <v>1098.9579999999999</v>
      </c>
      <c r="D87" s="83">
        <f>D88</f>
        <v>873.29956</v>
      </c>
      <c r="E87" s="83">
        <f>E88</f>
        <v>873.29956</v>
      </c>
      <c r="F87" s="83">
        <f>E87/B87*100</f>
        <v>25.353419824741103</v>
      </c>
      <c r="G87" s="83">
        <f>E87/C87*100</f>
        <v>79.4661452030014</v>
      </c>
      <c r="H87" s="83">
        <f>H88</f>
        <v>683.049</v>
      </c>
      <c r="I87" s="83">
        <f aca="true" t="shared" si="40" ref="I87:AD87">I88</f>
        <v>512.78454</v>
      </c>
      <c r="J87" s="83">
        <f t="shared" si="40"/>
        <v>297.338</v>
      </c>
      <c r="K87" s="83">
        <f t="shared" si="40"/>
        <v>262.29488</v>
      </c>
      <c r="L87" s="83">
        <f t="shared" si="40"/>
        <v>118.571</v>
      </c>
      <c r="M87" s="83">
        <f t="shared" si="40"/>
        <v>98.22014</v>
      </c>
      <c r="N87" s="83">
        <f t="shared" si="40"/>
        <v>255.173</v>
      </c>
      <c r="O87" s="83">
        <f t="shared" si="40"/>
        <v>0</v>
      </c>
      <c r="P87" s="83">
        <f t="shared" si="40"/>
        <v>264.873</v>
      </c>
      <c r="Q87" s="83">
        <f t="shared" si="40"/>
        <v>0</v>
      </c>
      <c r="R87" s="83">
        <f t="shared" si="40"/>
        <v>374.58</v>
      </c>
      <c r="S87" s="83">
        <f t="shared" si="40"/>
        <v>0</v>
      </c>
      <c r="T87" s="83">
        <f t="shared" si="40"/>
        <v>415.85</v>
      </c>
      <c r="U87" s="83">
        <f t="shared" si="40"/>
        <v>0</v>
      </c>
      <c r="V87" s="83">
        <f t="shared" si="40"/>
        <v>191.59</v>
      </c>
      <c r="W87" s="83">
        <f t="shared" si="40"/>
        <v>0</v>
      </c>
      <c r="X87" s="83">
        <f t="shared" si="40"/>
        <v>106.25</v>
      </c>
      <c r="Y87" s="83">
        <f t="shared" si="40"/>
        <v>0</v>
      </c>
      <c r="Z87" s="83">
        <f t="shared" si="40"/>
        <v>343.16</v>
      </c>
      <c r="AA87" s="83">
        <f t="shared" si="40"/>
        <v>0</v>
      </c>
      <c r="AB87" s="83">
        <f t="shared" si="40"/>
        <v>153.66</v>
      </c>
      <c r="AC87" s="83">
        <f t="shared" si="40"/>
        <v>0</v>
      </c>
      <c r="AD87" s="83">
        <f t="shared" si="40"/>
        <v>240.41</v>
      </c>
      <c r="AE87" s="83">
        <f>AE88</f>
        <v>0</v>
      </c>
      <c r="AF87" s="116"/>
      <c r="AH87" s="76"/>
    </row>
    <row r="88" spans="1:34" s="1" customFormat="1" ht="15.75">
      <c r="A88" s="98" t="s">
        <v>19</v>
      </c>
      <c r="B88" s="68">
        <f>H88+J88+L88+N88+P88+R88+T88+V88+X88+Z88+AB88+AD88</f>
        <v>3444.5039999999995</v>
      </c>
      <c r="C88" s="65">
        <f>H88+J88+L88</f>
        <v>1098.9579999999999</v>
      </c>
      <c r="D88" s="65">
        <f>I88+K88+M88</f>
        <v>873.29956</v>
      </c>
      <c r="E88" s="93">
        <f>I88+K88+M88+O88+Q88+S88+U88+W88+Y88+AA88+AC88+AE88</f>
        <v>873.29956</v>
      </c>
      <c r="F88" s="68">
        <f>E88/B88*100</f>
        <v>25.353419824741103</v>
      </c>
      <c r="G88" s="68">
        <f>E88/C88*100</f>
        <v>79.4661452030014</v>
      </c>
      <c r="H88" s="65">
        <v>683.049</v>
      </c>
      <c r="I88" s="65">
        <v>512.78454</v>
      </c>
      <c r="J88" s="65">
        <v>297.338</v>
      </c>
      <c r="K88" s="65">
        <v>262.29488</v>
      </c>
      <c r="L88" s="65">
        <v>118.571</v>
      </c>
      <c r="M88" s="65">
        <v>98.22014</v>
      </c>
      <c r="N88" s="65">
        <v>255.173</v>
      </c>
      <c r="O88" s="65">
        <v>0</v>
      </c>
      <c r="P88" s="65">
        <v>264.873</v>
      </c>
      <c r="Q88" s="65">
        <v>0</v>
      </c>
      <c r="R88" s="65">
        <v>374.58</v>
      </c>
      <c r="S88" s="65">
        <v>0</v>
      </c>
      <c r="T88" s="65">
        <v>415.85</v>
      </c>
      <c r="U88" s="65">
        <v>0</v>
      </c>
      <c r="V88" s="65">
        <v>191.59</v>
      </c>
      <c r="W88" s="65">
        <v>0</v>
      </c>
      <c r="X88" s="65">
        <v>106.25</v>
      </c>
      <c r="Y88" s="65">
        <v>0</v>
      </c>
      <c r="Z88" s="65">
        <v>343.16</v>
      </c>
      <c r="AA88" s="65">
        <v>0</v>
      </c>
      <c r="AB88" s="65">
        <v>153.66</v>
      </c>
      <c r="AC88" s="65">
        <v>0</v>
      </c>
      <c r="AD88" s="65">
        <v>240.41</v>
      </c>
      <c r="AE88" s="65">
        <v>0</v>
      </c>
      <c r="AF88" s="117"/>
      <c r="AH88" s="76"/>
    </row>
    <row r="89" spans="1:34" s="29" customFormat="1" ht="87.75" customHeight="1">
      <c r="A89" s="97" t="s">
        <v>98</v>
      </c>
      <c r="B89" s="68"/>
      <c r="C89" s="68"/>
      <c r="D89" s="68"/>
      <c r="E89" s="93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89"/>
      <c r="AG89" s="62">
        <f>H89+J89+L89+N89+P89+R89+T89+V89+X89+Z89+AB89+AD89</f>
        <v>0</v>
      </c>
      <c r="AH89" s="76"/>
    </row>
    <row r="90" spans="1:34" s="29" customFormat="1" ht="26.25" customHeight="1">
      <c r="A90" s="99" t="s">
        <v>22</v>
      </c>
      <c r="B90" s="68">
        <f>B91+B92</f>
        <v>0</v>
      </c>
      <c r="C90" s="68">
        <f aca="true" t="shared" si="41" ref="C90:AE90">C91+C92</f>
        <v>0</v>
      </c>
      <c r="D90" s="68">
        <f t="shared" si="41"/>
        <v>0</v>
      </c>
      <c r="E90" s="68">
        <f t="shared" si="41"/>
        <v>0</v>
      </c>
      <c r="F90" s="68">
        <v>0</v>
      </c>
      <c r="G90" s="68">
        <v>0</v>
      </c>
      <c r="H90" s="68">
        <f t="shared" si="41"/>
        <v>0</v>
      </c>
      <c r="I90" s="68">
        <f t="shared" si="41"/>
        <v>0</v>
      </c>
      <c r="J90" s="68">
        <f t="shared" si="41"/>
        <v>0</v>
      </c>
      <c r="K90" s="68">
        <f t="shared" si="41"/>
        <v>0</v>
      </c>
      <c r="L90" s="68">
        <f t="shared" si="41"/>
        <v>0</v>
      </c>
      <c r="M90" s="68">
        <f t="shared" si="41"/>
        <v>0</v>
      </c>
      <c r="N90" s="68">
        <f t="shared" si="41"/>
        <v>0</v>
      </c>
      <c r="O90" s="68">
        <f t="shared" si="41"/>
        <v>0</v>
      </c>
      <c r="P90" s="68">
        <f t="shared" si="41"/>
        <v>0</v>
      </c>
      <c r="Q90" s="68">
        <f t="shared" si="41"/>
        <v>0</v>
      </c>
      <c r="R90" s="68">
        <f t="shared" si="41"/>
        <v>0</v>
      </c>
      <c r="S90" s="68">
        <f t="shared" si="41"/>
        <v>0</v>
      </c>
      <c r="T90" s="68">
        <f t="shared" si="41"/>
        <v>0</v>
      </c>
      <c r="U90" s="68">
        <f t="shared" si="41"/>
        <v>0</v>
      </c>
      <c r="V90" s="68">
        <f t="shared" si="41"/>
        <v>0</v>
      </c>
      <c r="W90" s="68">
        <f t="shared" si="41"/>
        <v>0</v>
      </c>
      <c r="X90" s="68">
        <f t="shared" si="41"/>
        <v>0</v>
      </c>
      <c r="Y90" s="68">
        <f t="shared" si="41"/>
        <v>0</v>
      </c>
      <c r="Z90" s="68">
        <f t="shared" si="41"/>
        <v>0</v>
      </c>
      <c r="AA90" s="68">
        <f t="shared" si="41"/>
        <v>0</v>
      </c>
      <c r="AB90" s="68">
        <f t="shared" si="41"/>
        <v>0</v>
      </c>
      <c r="AC90" s="68">
        <f t="shared" si="41"/>
        <v>0</v>
      </c>
      <c r="AD90" s="68">
        <f t="shared" si="41"/>
        <v>0</v>
      </c>
      <c r="AE90" s="68">
        <f t="shared" si="41"/>
        <v>0</v>
      </c>
      <c r="AF90" s="96"/>
      <c r="AG90" s="62"/>
      <c r="AH90" s="76"/>
    </row>
    <row r="91" spans="1:34" s="29" customFormat="1" ht="26.25" customHeight="1">
      <c r="A91" s="97" t="s">
        <v>21</v>
      </c>
      <c r="B91" s="68">
        <v>0</v>
      </c>
      <c r="C91" s="68">
        <v>0</v>
      </c>
      <c r="D91" s="68">
        <v>0</v>
      </c>
      <c r="E91" s="93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96"/>
      <c r="AG91" s="62"/>
      <c r="AH91" s="76"/>
    </row>
    <row r="92" spans="1:32" s="1" customFormat="1" ht="21.75" customHeight="1">
      <c r="A92" s="98" t="s">
        <v>99</v>
      </c>
      <c r="B92" s="68">
        <f>H92+J92+L92+N92+P92+R92+T92+V92+X92+Z92+AB92+AD92</f>
        <v>0</v>
      </c>
      <c r="C92" s="65">
        <f>H92+J92+L92+N92+P92+R92+T92+V92+X92+Z92+AB92+AD92</f>
        <v>0</v>
      </c>
      <c r="D92" s="65">
        <f>I92+K92+M92+O92+Q92+S92+U92+W92+Y92+AA92+AC92+AE92</f>
        <v>0</v>
      </c>
      <c r="E92" s="93">
        <f>I92+K92+M92+O92+Q92+S92+U92+W92+Y92+AA92+AC92+AE92</f>
        <v>0</v>
      </c>
      <c r="F92" s="68">
        <v>0</v>
      </c>
      <c r="G92" s="68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96"/>
    </row>
    <row r="93" spans="1:35" s="85" customFormat="1" ht="27" customHeight="1">
      <c r="A93" s="118" t="s">
        <v>28</v>
      </c>
      <c r="B93" s="88">
        <f>B85+B60+B5</f>
        <v>22949.793999999998</v>
      </c>
      <c r="C93" s="88">
        <f>C94</f>
        <v>4428.16866</v>
      </c>
      <c r="D93" s="88">
        <f>D85+D60+D5</f>
        <v>3552.31088</v>
      </c>
      <c r="E93" s="93">
        <f>I93+K93+M93+O93+Q93+S93+U93+W93+Y93+AA93+AC93+AE93</f>
        <v>3589.45566</v>
      </c>
      <c r="F93" s="88">
        <f>D93*100/B93</f>
        <v>15.478617716568612</v>
      </c>
      <c r="G93" s="88">
        <f>E93*100/C93</f>
        <v>81.0595967679334</v>
      </c>
      <c r="H93" s="88">
        <f aca="true" t="shared" si="42" ref="H93:AE93">H85+H60+H5</f>
        <v>2138.8202300000003</v>
      </c>
      <c r="I93" s="88">
        <f t="shared" si="42"/>
        <v>1672.63332</v>
      </c>
      <c r="J93" s="88">
        <f>J85+J60+J5</f>
        <v>1127.29226</v>
      </c>
      <c r="K93" s="88">
        <f t="shared" si="42"/>
        <v>474.07488</v>
      </c>
      <c r="L93" s="88">
        <f>L85+L60+L5</f>
        <v>1258.86217</v>
      </c>
      <c r="M93" s="88">
        <f t="shared" si="42"/>
        <v>1442.74746</v>
      </c>
      <c r="N93" s="88">
        <f t="shared" si="42"/>
        <v>1289.37617</v>
      </c>
      <c r="O93" s="88">
        <f t="shared" si="42"/>
        <v>0</v>
      </c>
      <c r="P93" s="88">
        <f t="shared" si="42"/>
        <v>3259.8441700000003</v>
      </c>
      <c r="Q93" s="88">
        <f t="shared" si="42"/>
        <v>0</v>
      </c>
      <c r="R93" s="88">
        <f t="shared" si="42"/>
        <v>1453.39617</v>
      </c>
      <c r="S93" s="88">
        <f t="shared" si="42"/>
        <v>0</v>
      </c>
      <c r="T93" s="88">
        <f t="shared" si="42"/>
        <v>6450.255169999999</v>
      </c>
      <c r="U93" s="88">
        <f t="shared" si="42"/>
        <v>0</v>
      </c>
      <c r="V93" s="88">
        <f t="shared" si="42"/>
        <v>994.35717</v>
      </c>
      <c r="W93" s="88">
        <f t="shared" si="42"/>
        <v>0</v>
      </c>
      <c r="X93" s="88">
        <f t="shared" si="42"/>
        <v>853.9201700000001</v>
      </c>
      <c r="Y93" s="88">
        <f t="shared" si="42"/>
        <v>0</v>
      </c>
      <c r="Z93" s="88">
        <f t="shared" si="42"/>
        <v>1623.76617</v>
      </c>
      <c r="AA93" s="88">
        <f t="shared" si="42"/>
        <v>0</v>
      </c>
      <c r="AB93" s="88">
        <f>AB85+AB60+AB5</f>
        <v>1363.04617</v>
      </c>
      <c r="AC93" s="88">
        <f t="shared" si="42"/>
        <v>0</v>
      </c>
      <c r="AD93" s="88">
        <f>AD85+AD60+AD5</f>
        <v>1136.85798</v>
      </c>
      <c r="AE93" s="88">
        <f t="shared" si="42"/>
        <v>0</v>
      </c>
      <c r="AF93" s="88"/>
      <c r="AG93" s="84"/>
      <c r="AH93" s="84"/>
      <c r="AI93" s="84"/>
    </row>
    <row r="94" spans="1:35" s="1" customFormat="1" ht="15.75">
      <c r="A94" s="108" t="s">
        <v>22</v>
      </c>
      <c r="B94" s="83">
        <f>B95+B96+B97</f>
        <v>22949.794</v>
      </c>
      <c r="C94" s="83">
        <f>C95+C96+C97</f>
        <v>4428.16866</v>
      </c>
      <c r="D94" s="83">
        <f>D95+D96+D97</f>
        <v>3552.31088</v>
      </c>
      <c r="E94" s="83">
        <f>E95+E96+E97</f>
        <v>3533.7756600000002</v>
      </c>
      <c r="F94" s="83">
        <f>E94/B94*100</f>
        <v>15.39785350578746</v>
      </c>
      <c r="G94" s="83">
        <f>E94/C94*100</f>
        <v>79.80219208723636</v>
      </c>
      <c r="H94" s="83">
        <f>H95+H96+H97</f>
        <v>2138.8202300000003</v>
      </c>
      <c r="I94" s="83">
        <f aca="true" t="shared" si="43" ref="I94:O94">I95+I96+I97</f>
        <v>1672.63332</v>
      </c>
      <c r="J94" s="83">
        <f>J95+J96+J97</f>
        <v>1127.29226</v>
      </c>
      <c r="K94" s="83">
        <f t="shared" si="43"/>
        <v>474.07488</v>
      </c>
      <c r="L94" s="83">
        <f>L95+L96+L97</f>
        <v>1258.8621699999999</v>
      </c>
      <c r="M94" s="83">
        <f t="shared" si="43"/>
        <v>1442.74746</v>
      </c>
      <c r="N94" s="83">
        <f t="shared" si="43"/>
        <v>1289.37617</v>
      </c>
      <c r="O94" s="83">
        <f t="shared" si="43"/>
        <v>0</v>
      </c>
      <c r="P94" s="83">
        <f aca="true" t="shared" si="44" ref="P94:AE94">P95+P96+P97</f>
        <v>3259.8441700000003</v>
      </c>
      <c r="Q94" s="83">
        <f t="shared" si="44"/>
        <v>0</v>
      </c>
      <c r="R94" s="83">
        <f t="shared" si="44"/>
        <v>1453.39617</v>
      </c>
      <c r="S94" s="83">
        <f t="shared" si="44"/>
        <v>0</v>
      </c>
      <c r="T94" s="83">
        <f t="shared" si="44"/>
        <v>6450.25517</v>
      </c>
      <c r="U94" s="83">
        <f t="shared" si="44"/>
        <v>0</v>
      </c>
      <c r="V94" s="83">
        <f t="shared" si="44"/>
        <v>994.35717</v>
      </c>
      <c r="W94" s="83">
        <f t="shared" si="44"/>
        <v>0</v>
      </c>
      <c r="X94" s="83">
        <f t="shared" si="44"/>
        <v>853.9201700000001</v>
      </c>
      <c r="Y94" s="83">
        <f t="shared" si="44"/>
        <v>0</v>
      </c>
      <c r="Z94" s="83">
        <f t="shared" si="44"/>
        <v>1623.76617</v>
      </c>
      <c r="AA94" s="83">
        <f t="shared" si="44"/>
        <v>0</v>
      </c>
      <c r="AB94" s="83">
        <f>AB95+AB96+AB97</f>
        <v>1363.04617</v>
      </c>
      <c r="AC94" s="83">
        <f t="shared" si="44"/>
        <v>0</v>
      </c>
      <c r="AD94" s="83">
        <f t="shared" si="44"/>
        <v>1136.85798</v>
      </c>
      <c r="AE94" s="83">
        <f t="shared" si="44"/>
        <v>0</v>
      </c>
      <c r="AF94" s="149"/>
      <c r="AG94" s="30"/>
      <c r="AH94" s="30"/>
      <c r="AI94" s="30"/>
    </row>
    <row r="95" spans="1:35" s="1" customFormat="1" ht="15.75">
      <c r="A95" s="98" t="s">
        <v>21</v>
      </c>
      <c r="B95" s="68">
        <f aca="true" t="shared" si="45" ref="B95:H95">B26</f>
        <v>0</v>
      </c>
      <c r="C95" s="68">
        <f>C26</f>
        <v>0</v>
      </c>
      <c r="D95" s="68">
        <f t="shared" si="45"/>
        <v>0</v>
      </c>
      <c r="E95" s="68">
        <f t="shared" si="45"/>
        <v>0</v>
      </c>
      <c r="F95" s="68">
        <f t="shared" si="45"/>
        <v>0</v>
      </c>
      <c r="G95" s="68">
        <f t="shared" si="45"/>
        <v>0</v>
      </c>
      <c r="H95" s="68">
        <f t="shared" si="45"/>
        <v>0</v>
      </c>
      <c r="I95" s="68">
        <f aca="true" t="shared" si="46" ref="I95:AE95">I26</f>
        <v>0</v>
      </c>
      <c r="J95" s="68">
        <f t="shared" si="46"/>
        <v>0</v>
      </c>
      <c r="K95" s="68">
        <f t="shared" si="46"/>
        <v>0</v>
      </c>
      <c r="L95" s="68">
        <f t="shared" si="46"/>
        <v>0</v>
      </c>
      <c r="M95" s="68">
        <f t="shared" si="46"/>
        <v>0</v>
      </c>
      <c r="N95" s="68">
        <f t="shared" si="46"/>
        <v>0</v>
      </c>
      <c r="O95" s="68">
        <f t="shared" si="46"/>
        <v>0</v>
      </c>
      <c r="P95" s="68">
        <f t="shared" si="46"/>
        <v>0</v>
      </c>
      <c r="Q95" s="68">
        <f t="shared" si="46"/>
        <v>0</v>
      </c>
      <c r="R95" s="68">
        <f t="shared" si="46"/>
        <v>0</v>
      </c>
      <c r="S95" s="68">
        <f t="shared" si="46"/>
        <v>0</v>
      </c>
      <c r="T95" s="68">
        <f t="shared" si="46"/>
        <v>0</v>
      </c>
      <c r="U95" s="68">
        <f t="shared" si="46"/>
        <v>0</v>
      </c>
      <c r="V95" s="68">
        <f t="shared" si="46"/>
        <v>0</v>
      </c>
      <c r="W95" s="68">
        <f t="shared" si="46"/>
        <v>0</v>
      </c>
      <c r="X95" s="68">
        <f t="shared" si="46"/>
        <v>0</v>
      </c>
      <c r="Y95" s="68">
        <f t="shared" si="46"/>
        <v>0</v>
      </c>
      <c r="Z95" s="68">
        <f t="shared" si="46"/>
        <v>0</v>
      </c>
      <c r="AA95" s="68">
        <f t="shared" si="46"/>
        <v>0</v>
      </c>
      <c r="AB95" s="68">
        <f t="shared" si="46"/>
        <v>0</v>
      </c>
      <c r="AC95" s="68">
        <f t="shared" si="46"/>
        <v>0</v>
      </c>
      <c r="AD95" s="68">
        <f t="shared" si="46"/>
        <v>0</v>
      </c>
      <c r="AE95" s="68">
        <f t="shared" si="46"/>
        <v>0</v>
      </c>
      <c r="AF95" s="149"/>
      <c r="AG95" s="30"/>
      <c r="AH95" s="30"/>
      <c r="AI95" s="30"/>
    </row>
    <row r="96" spans="1:35" s="1" customFormat="1" ht="15.75">
      <c r="A96" s="98" t="s">
        <v>20</v>
      </c>
      <c r="B96" s="68">
        <f>B8+B12+B23+B42</f>
        <v>6441.5</v>
      </c>
      <c r="C96" s="68">
        <f>C8+C12+C23+C42</f>
        <v>657.86743</v>
      </c>
      <c r="D96" s="68">
        <f>D8+D12+D23+D42</f>
        <v>663.934</v>
      </c>
      <c r="E96" s="68">
        <f>E8+E12+E23+E42</f>
        <v>645.39878</v>
      </c>
      <c r="F96" s="68">
        <f>E96/B96*100</f>
        <v>10.019386478304742</v>
      </c>
      <c r="G96" s="68">
        <f>E96/C96*100</f>
        <v>98.10468653236109</v>
      </c>
      <c r="H96" s="68">
        <f>H8+H12+H23+H42</f>
        <v>328.814</v>
      </c>
      <c r="I96" s="68">
        <f aca="true" t="shared" si="47" ref="I96:AE96">I8+I12+I23+I42</f>
        <v>321.89478</v>
      </c>
      <c r="J96" s="68">
        <f t="shared" si="47"/>
        <v>149.54126</v>
      </c>
      <c r="K96" s="68">
        <f t="shared" si="47"/>
        <v>156.1</v>
      </c>
      <c r="L96" s="68">
        <f t="shared" si="47"/>
        <v>179.51217</v>
      </c>
      <c r="M96" s="68">
        <f t="shared" si="47"/>
        <v>167.404</v>
      </c>
      <c r="N96" s="68">
        <f t="shared" si="47"/>
        <v>326.81217</v>
      </c>
      <c r="O96" s="68">
        <f t="shared" si="47"/>
        <v>0</v>
      </c>
      <c r="P96" s="68">
        <f t="shared" si="47"/>
        <v>161.35517</v>
      </c>
      <c r="Q96" s="68">
        <f t="shared" si="47"/>
        <v>0</v>
      </c>
      <c r="R96" s="68">
        <f t="shared" si="47"/>
        <v>459.43517</v>
      </c>
      <c r="S96" s="68">
        <f t="shared" si="47"/>
        <v>0</v>
      </c>
      <c r="T96" s="68">
        <f t="shared" si="47"/>
        <v>4223.82417</v>
      </c>
      <c r="U96" s="68">
        <f t="shared" si="47"/>
        <v>0</v>
      </c>
      <c r="V96" s="68">
        <f t="shared" si="47"/>
        <v>138.18617</v>
      </c>
      <c r="W96" s="68">
        <f t="shared" si="47"/>
        <v>0</v>
      </c>
      <c r="X96" s="68">
        <f t="shared" si="47"/>
        <v>117.23116999999999</v>
      </c>
      <c r="Y96" s="68">
        <f t="shared" si="47"/>
        <v>0</v>
      </c>
      <c r="Z96" s="68">
        <f t="shared" si="47"/>
        <v>153.66717</v>
      </c>
      <c r="AA96" s="68">
        <f t="shared" si="47"/>
        <v>0</v>
      </c>
      <c r="AB96" s="68">
        <f t="shared" si="47"/>
        <v>113.89217</v>
      </c>
      <c r="AC96" s="68">
        <f t="shared" si="47"/>
        <v>0</v>
      </c>
      <c r="AD96" s="68">
        <f t="shared" si="47"/>
        <v>89.22921</v>
      </c>
      <c r="AE96" s="68">
        <f t="shared" si="47"/>
        <v>0</v>
      </c>
      <c r="AF96" s="149"/>
      <c r="AG96" s="30"/>
      <c r="AH96" s="30"/>
      <c r="AI96" s="30"/>
    </row>
    <row r="97" spans="1:35" s="1" customFormat="1" ht="15.75">
      <c r="A97" s="98" t="s">
        <v>19</v>
      </c>
      <c r="B97" s="68">
        <f>B9+B13+B30+B43+B44+B61+B65+B69+B87</f>
        <v>16508.294</v>
      </c>
      <c r="C97" s="68">
        <f>C88+C69+C61+C44+C43+C30+C13+C9</f>
        <v>3770.30123</v>
      </c>
      <c r="D97" s="68">
        <f>D9+D13+D30+D43+D44+D61+D65+D69+D87</f>
        <v>2888.3768800000003</v>
      </c>
      <c r="E97" s="68">
        <f>E9+E13+E30+E43+E44+E61+E65+E69+E87</f>
        <v>2888.3768800000003</v>
      </c>
      <c r="F97" s="68">
        <f>E97/B97*100</f>
        <v>17.49651950710352</v>
      </c>
      <c r="G97" s="68">
        <f>E97/C97*100</f>
        <v>76.60865017939163</v>
      </c>
      <c r="H97" s="68">
        <f>H88+H72+H68+H64+H59+H56+H53+H50+H47+H43+H39+H36+H33+H30+H13+H9</f>
        <v>1810.0062300000002</v>
      </c>
      <c r="I97" s="68">
        <f aca="true" t="shared" si="48" ref="I97:AE97">I9+I13+I29+I43+I44+I61+I65+I69+I87</f>
        <v>1350.7385399999998</v>
      </c>
      <c r="J97" s="68">
        <f>J88+J68+J43+J21+J17+J9+J81</f>
        <v>977.751</v>
      </c>
      <c r="K97" s="68">
        <f t="shared" si="48"/>
        <v>317.97488</v>
      </c>
      <c r="L97" s="68">
        <f>L88+L84+L81+L78+L75+L72+L68+L64+L59+L56+L53+L50+L47+L43+L30+L13+L9</f>
        <v>1079.35</v>
      </c>
      <c r="M97" s="68">
        <f t="shared" si="48"/>
        <v>1275.34346</v>
      </c>
      <c r="N97" s="68">
        <f>N9+N13+N29+N43+N44+N61+N65+N69+N87</f>
        <v>962.5640000000001</v>
      </c>
      <c r="O97" s="68">
        <f t="shared" si="48"/>
        <v>0</v>
      </c>
      <c r="P97" s="68">
        <f t="shared" si="48"/>
        <v>3098.4890000000005</v>
      </c>
      <c r="Q97" s="68">
        <f t="shared" si="48"/>
        <v>0</v>
      </c>
      <c r="R97" s="68">
        <f t="shared" si="48"/>
        <v>993.961</v>
      </c>
      <c r="S97" s="68">
        <f t="shared" si="48"/>
        <v>0</v>
      </c>
      <c r="T97" s="68">
        <f t="shared" si="48"/>
        <v>2226.431</v>
      </c>
      <c r="U97" s="68">
        <f t="shared" si="48"/>
        <v>0</v>
      </c>
      <c r="V97" s="68">
        <f t="shared" si="48"/>
        <v>856.171</v>
      </c>
      <c r="W97" s="68">
        <f t="shared" si="48"/>
        <v>0</v>
      </c>
      <c r="X97" s="68">
        <f t="shared" si="48"/>
        <v>736.6890000000001</v>
      </c>
      <c r="Y97" s="68">
        <f t="shared" si="48"/>
        <v>0</v>
      </c>
      <c r="Z97" s="68">
        <f t="shared" si="48"/>
        <v>1470.0990000000002</v>
      </c>
      <c r="AA97" s="68">
        <f t="shared" si="48"/>
        <v>0</v>
      </c>
      <c r="AB97" s="68">
        <f>AB88+AB84+AB78+AB68+AB64+AB39+AB33+AB21</f>
        <v>1249.154</v>
      </c>
      <c r="AC97" s="68">
        <f t="shared" si="48"/>
        <v>0</v>
      </c>
      <c r="AD97" s="68">
        <f t="shared" si="48"/>
        <v>1047.62877</v>
      </c>
      <c r="AE97" s="68">
        <f t="shared" si="48"/>
        <v>0</v>
      </c>
      <c r="AF97" s="149"/>
      <c r="AG97" s="30"/>
      <c r="AH97" s="30"/>
      <c r="AI97" s="30"/>
    </row>
    <row r="98" spans="1:32" ht="15.75">
      <c r="A98" s="119"/>
      <c r="B98" s="120"/>
      <c r="C98" s="120"/>
      <c r="D98" s="121" t="e">
        <f>D92+D82+D79+D76+D73+D70+D68+D64+D59+D56+D53+D50+D47+#REF!+D36+D33+#REF!+D21+D17+D9</f>
        <v>#REF!</v>
      </c>
      <c r="E98" s="120"/>
      <c r="F98" s="122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</row>
    <row r="99" spans="1:33" ht="68.25" customHeight="1">
      <c r="A99" s="124" t="s">
        <v>63</v>
      </c>
      <c r="B99" s="150" t="s">
        <v>62</v>
      </c>
      <c r="C99" s="150"/>
      <c r="D99" s="150"/>
      <c r="E99" s="150"/>
      <c r="F99" s="125"/>
      <c r="G99" s="126"/>
      <c r="H99" s="127"/>
      <c r="I99" s="73">
        <f>14591.5-E94</f>
        <v>11057.72434</v>
      </c>
      <c r="J99" s="123"/>
      <c r="K99" s="124"/>
      <c r="L99" s="128"/>
      <c r="M99" s="128"/>
      <c r="N99" s="129"/>
      <c r="O99" s="129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8"/>
    </row>
    <row r="100" spans="1:33" ht="15.75">
      <c r="A100" s="131" t="s">
        <v>29</v>
      </c>
      <c r="B100" s="132"/>
      <c r="C100" s="133"/>
      <c r="D100" s="134"/>
      <c r="E100" s="125"/>
      <c r="F100" s="130"/>
      <c r="G100" s="130"/>
      <c r="H100" s="130"/>
      <c r="I100" s="130"/>
      <c r="J100" s="130"/>
      <c r="K100" s="130"/>
      <c r="L100" s="123"/>
      <c r="M100" s="123"/>
      <c r="N100" s="135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8"/>
    </row>
    <row r="101" spans="1:33" ht="30" customHeight="1">
      <c r="A101" s="136"/>
      <c r="B101" s="137"/>
      <c r="C101" s="137"/>
      <c r="D101" s="138"/>
      <c r="E101" s="139"/>
      <c r="F101" s="140"/>
      <c r="G101" s="123"/>
      <c r="H101" s="123"/>
      <c r="I101" s="123"/>
      <c r="J101" s="141"/>
      <c r="K101" s="130"/>
      <c r="L101" s="123"/>
      <c r="M101" s="123"/>
      <c r="N101" s="130"/>
      <c r="O101" s="123"/>
      <c r="P101" s="123"/>
      <c r="Q101" s="123"/>
      <c r="R101" s="123"/>
      <c r="S101" s="123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8"/>
    </row>
    <row r="102" spans="1:33" ht="15.75">
      <c r="A102" s="131"/>
      <c r="B102" s="142"/>
      <c r="C102" s="123"/>
      <c r="D102" s="123"/>
      <c r="E102" s="123"/>
      <c r="F102" s="123"/>
      <c r="G102" s="123"/>
      <c r="H102" s="123"/>
      <c r="I102" s="123"/>
      <c r="J102" s="123"/>
      <c r="K102" s="130"/>
      <c r="L102" s="130"/>
      <c r="M102" s="130"/>
      <c r="N102" s="130"/>
      <c r="O102" s="123"/>
      <c r="P102" s="123"/>
      <c r="Q102" s="123"/>
      <c r="R102" s="123"/>
      <c r="S102" s="123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8"/>
    </row>
    <row r="103" spans="1:28" ht="51" customHeight="1">
      <c r="A103" s="148"/>
      <c r="B103" s="148"/>
      <c r="C103" s="148"/>
      <c r="D103" s="148"/>
      <c r="E103" s="148"/>
      <c r="F103" s="148"/>
      <c r="G103" s="148"/>
      <c r="T103" s="12"/>
      <c r="X103" s="12"/>
      <c r="Y103" s="12"/>
      <c r="Z103" s="12"/>
      <c r="AA103" s="12"/>
      <c r="AB103" s="12"/>
    </row>
    <row r="106" ht="15.75">
      <c r="E106" s="13"/>
    </row>
    <row r="108" ht="15.75">
      <c r="E108" s="13"/>
    </row>
  </sheetData>
  <sheetProtection/>
  <mergeCells count="29">
    <mergeCell ref="AF25:AF27"/>
    <mergeCell ref="AF73:AF75"/>
    <mergeCell ref="P2:Q2"/>
    <mergeCell ref="F2:G2"/>
    <mergeCell ref="H2:I2"/>
    <mergeCell ref="J2:K2"/>
    <mergeCell ref="X2:Y2"/>
    <mergeCell ref="AF18:AF21"/>
    <mergeCell ref="AF31:AF33"/>
    <mergeCell ref="AF34:AF36"/>
    <mergeCell ref="AF6:AF9"/>
    <mergeCell ref="AF22:AF24"/>
    <mergeCell ref="A2:A3"/>
    <mergeCell ref="B2:B3"/>
    <mergeCell ref="C2:C3"/>
    <mergeCell ref="D2:D3"/>
    <mergeCell ref="AB2:AC2"/>
    <mergeCell ref="AD2:AE2"/>
    <mergeCell ref="N2:O2"/>
    <mergeCell ref="A103:G103"/>
    <mergeCell ref="AF94:AF97"/>
    <mergeCell ref="B99:E99"/>
    <mergeCell ref="R2:S2"/>
    <mergeCell ref="AF2:AF3"/>
    <mergeCell ref="Z2:AA2"/>
    <mergeCell ref="T2:U2"/>
    <mergeCell ref="V2:W2"/>
    <mergeCell ref="E2:E3"/>
    <mergeCell ref="L2:M2"/>
  </mergeCells>
  <dataValidations count="1">
    <dataValidation allowBlank="1" sqref="AF48:AF49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6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0" zoomScaleSheetLayoutView="70" zoomScalePageLayoutView="0" workbookViewId="0" topLeftCell="C10">
      <selection activeCell="X19" sqref="X19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7.28125" style="0" customWidth="1"/>
    <col min="18" max="18" width="41.8515625" style="0" customWidth="1"/>
  </cols>
  <sheetData>
    <row r="1" spans="2:18" ht="16.5">
      <c r="B1" s="37"/>
      <c r="R1" s="38" t="s">
        <v>34</v>
      </c>
    </row>
    <row r="2" ht="15">
      <c r="B2" s="37"/>
    </row>
    <row r="3" spans="1:18" ht="18.75">
      <c r="A3" s="176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8.75">
      <c r="A4" s="176" t="s">
        <v>100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ht="15">
      <c r="B5" s="37"/>
    </row>
    <row r="6" spans="1:18" ht="15.75">
      <c r="A6" s="178" t="s">
        <v>36</v>
      </c>
      <c r="B6" s="178" t="s">
        <v>37</v>
      </c>
      <c r="C6" s="178" t="s">
        <v>38</v>
      </c>
      <c r="D6" s="181" t="s">
        <v>39</v>
      </c>
      <c r="E6" s="183" t="s">
        <v>101</v>
      </c>
      <c r="F6" s="184" t="s">
        <v>40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39"/>
    </row>
    <row r="7" spans="1:18" ht="129" customHeight="1">
      <c r="A7" s="179"/>
      <c r="B7" s="180"/>
      <c r="C7" s="180"/>
      <c r="D7" s="182"/>
      <c r="E7" s="180"/>
      <c r="F7" s="40" t="s">
        <v>2</v>
      </c>
      <c r="G7" s="40" t="s">
        <v>3</v>
      </c>
      <c r="H7" s="40" t="s">
        <v>4</v>
      </c>
      <c r="I7" s="40" t="s">
        <v>5</v>
      </c>
      <c r="J7" s="40" t="s">
        <v>6</v>
      </c>
      <c r="K7" s="40" t="s">
        <v>7</v>
      </c>
      <c r="L7" s="40" t="s">
        <v>8</v>
      </c>
      <c r="M7" s="40" t="s">
        <v>9</v>
      </c>
      <c r="N7" s="40" t="s">
        <v>10</v>
      </c>
      <c r="O7" s="40" t="s">
        <v>11</v>
      </c>
      <c r="P7" s="40" t="s">
        <v>12</v>
      </c>
      <c r="Q7" s="40" t="s">
        <v>13</v>
      </c>
      <c r="R7" s="41" t="s">
        <v>41</v>
      </c>
    </row>
    <row r="8" spans="1:22" ht="153.75" customHeight="1">
      <c r="A8" s="42" t="s">
        <v>42</v>
      </c>
      <c r="B8" s="70" t="s">
        <v>43</v>
      </c>
      <c r="C8" s="44" t="s">
        <v>44</v>
      </c>
      <c r="D8" s="44">
        <v>6</v>
      </c>
      <c r="E8" s="44">
        <v>6.5</v>
      </c>
      <c r="F8" s="60">
        <v>0.19</v>
      </c>
      <c r="G8" s="60">
        <v>57.14</v>
      </c>
      <c r="H8" s="60" t="s">
        <v>105</v>
      </c>
      <c r="I8" s="45"/>
      <c r="J8" s="45"/>
      <c r="K8" s="45"/>
      <c r="L8" s="45"/>
      <c r="M8" s="60"/>
      <c r="N8" s="45"/>
      <c r="O8" s="60"/>
      <c r="P8" s="78"/>
      <c r="Q8" s="79"/>
      <c r="R8" s="43" t="s">
        <v>116</v>
      </c>
      <c r="T8">
        <v>35</v>
      </c>
      <c r="U8">
        <v>20</v>
      </c>
      <c r="V8">
        <f>U8/T8*100</f>
        <v>57.14285714285714</v>
      </c>
    </row>
    <row r="9" spans="1:22" ht="154.5" customHeight="1">
      <c r="A9" s="42" t="s">
        <v>45</v>
      </c>
      <c r="B9" s="70" t="s">
        <v>46</v>
      </c>
      <c r="C9" s="44" t="s">
        <v>44</v>
      </c>
      <c r="D9" s="44">
        <v>34.1</v>
      </c>
      <c r="E9" s="44">
        <v>35</v>
      </c>
      <c r="F9" s="60">
        <v>9.8</v>
      </c>
      <c r="G9" s="60">
        <v>10.5</v>
      </c>
      <c r="H9" s="45">
        <v>11.95</v>
      </c>
      <c r="I9" s="45"/>
      <c r="J9" s="45"/>
      <c r="K9" s="45"/>
      <c r="L9" s="45"/>
      <c r="M9" s="60"/>
      <c r="N9" s="45"/>
      <c r="O9" s="45"/>
      <c r="P9" s="78"/>
      <c r="Q9" s="79"/>
      <c r="R9" s="70" t="s">
        <v>117</v>
      </c>
      <c r="T9">
        <v>1039</v>
      </c>
      <c r="U9">
        <v>8693</v>
      </c>
      <c r="V9">
        <f>T9/U9*100</f>
        <v>11.952145404348325</v>
      </c>
    </row>
    <row r="10" spans="1:22" ht="125.25" customHeight="1">
      <c r="A10" s="42" t="s">
        <v>47</v>
      </c>
      <c r="B10" s="70" t="s">
        <v>48</v>
      </c>
      <c r="C10" s="44" t="s">
        <v>44</v>
      </c>
      <c r="D10" s="44">
        <v>52</v>
      </c>
      <c r="E10" s="44">
        <v>53</v>
      </c>
      <c r="F10" s="45">
        <v>0</v>
      </c>
      <c r="G10" s="45">
        <v>20.5</v>
      </c>
      <c r="H10" s="60">
        <v>42.52</v>
      </c>
      <c r="I10" s="45"/>
      <c r="J10" s="45"/>
      <c r="K10" s="45"/>
      <c r="L10" s="45"/>
      <c r="M10" s="45"/>
      <c r="N10" s="45"/>
      <c r="O10" s="45"/>
      <c r="P10" s="78"/>
      <c r="Q10" s="79"/>
      <c r="R10" s="59" t="s">
        <v>121</v>
      </c>
      <c r="T10">
        <v>199</v>
      </c>
      <c r="U10">
        <v>468</v>
      </c>
      <c r="V10">
        <f>T10/U10*100</f>
        <v>42.52136752136752</v>
      </c>
    </row>
    <row r="11" spans="1:21" ht="199.5" customHeight="1">
      <c r="A11" s="42" t="s">
        <v>49</v>
      </c>
      <c r="B11" s="70" t="s">
        <v>50</v>
      </c>
      <c r="C11" s="44" t="s">
        <v>44</v>
      </c>
      <c r="D11" s="46" t="s">
        <v>51</v>
      </c>
      <c r="E11" s="44">
        <v>68</v>
      </c>
      <c r="F11" s="64" t="s">
        <v>106</v>
      </c>
      <c r="G11" s="47">
        <v>6.5</v>
      </c>
      <c r="H11" s="64" t="s">
        <v>123</v>
      </c>
      <c r="I11" s="64"/>
      <c r="J11" s="64"/>
      <c r="K11" s="64"/>
      <c r="L11" s="64"/>
      <c r="M11" s="64"/>
      <c r="N11" s="64"/>
      <c r="O11" s="64"/>
      <c r="P11" s="79"/>
      <c r="Q11" s="79"/>
      <c r="R11" s="59" t="s">
        <v>122</v>
      </c>
      <c r="S11">
        <v>4355</v>
      </c>
      <c r="T11">
        <v>17065</v>
      </c>
      <c r="U11">
        <f>S11/T11*100</f>
        <v>25.52007031936713</v>
      </c>
    </row>
    <row r="12" spans="1:18" ht="87.75" customHeight="1">
      <c r="A12" s="42" t="s">
        <v>52</v>
      </c>
      <c r="B12" s="49" t="s">
        <v>53</v>
      </c>
      <c r="C12" s="44" t="s">
        <v>54</v>
      </c>
      <c r="D12" s="48">
        <v>4488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3"/>
    </row>
    <row r="13" spans="1:22" ht="52.5" customHeight="1">
      <c r="A13" s="42" t="s">
        <v>55</v>
      </c>
      <c r="B13" s="49" t="s">
        <v>56</v>
      </c>
      <c r="C13" s="44" t="s">
        <v>44</v>
      </c>
      <c r="D13" s="44">
        <v>14.5</v>
      </c>
      <c r="E13" s="48">
        <v>14</v>
      </c>
      <c r="F13" s="60" t="s">
        <v>105</v>
      </c>
      <c r="G13" s="69" t="s">
        <v>105</v>
      </c>
      <c r="H13" s="60" t="s">
        <v>105</v>
      </c>
      <c r="I13" s="60"/>
      <c r="J13" s="45"/>
      <c r="K13" s="45"/>
      <c r="L13" s="45"/>
      <c r="M13" s="45"/>
      <c r="N13" s="60"/>
      <c r="O13" s="60"/>
      <c r="P13" s="80"/>
      <c r="Q13" s="79"/>
      <c r="R13" s="71" t="s">
        <v>118</v>
      </c>
      <c r="T13">
        <v>631</v>
      </c>
      <c r="U13">
        <v>142</v>
      </c>
      <c r="V13">
        <f>U13/T13*100</f>
        <v>22.503961965134707</v>
      </c>
    </row>
    <row r="14" spans="1:18" ht="101.25" customHeight="1" hidden="1">
      <c r="A14" s="42" t="s">
        <v>57</v>
      </c>
      <c r="B14" s="49" t="s">
        <v>58</v>
      </c>
      <c r="C14" s="44" t="s">
        <v>44</v>
      </c>
      <c r="D14" s="44">
        <v>44.3</v>
      </c>
      <c r="E14" s="48">
        <v>44.3</v>
      </c>
      <c r="F14" s="45"/>
      <c r="G14" s="45"/>
      <c r="H14" s="45"/>
      <c r="I14" s="60"/>
      <c r="J14" s="45"/>
      <c r="K14" s="45"/>
      <c r="L14" s="60"/>
      <c r="M14" s="60"/>
      <c r="N14" s="60"/>
      <c r="O14" s="60"/>
      <c r="P14" s="80"/>
      <c r="Q14" s="86"/>
      <c r="R14" s="43" t="s">
        <v>65</v>
      </c>
    </row>
    <row r="15" spans="1:21" ht="67.5" customHeight="1">
      <c r="A15" s="101" t="s">
        <v>57</v>
      </c>
      <c r="B15" s="70" t="s">
        <v>59</v>
      </c>
      <c r="C15" s="44" t="s">
        <v>54</v>
      </c>
      <c r="D15" s="50">
        <v>209</v>
      </c>
      <c r="E15" s="51">
        <v>181</v>
      </c>
      <c r="F15" s="60">
        <v>168.6</v>
      </c>
      <c r="G15" s="60">
        <v>168.6</v>
      </c>
      <c r="H15" s="60">
        <v>163.8</v>
      </c>
      <c r="I15" s="60"/>
      <c r="J15" s="45"/>
      <c r="K15" s="45"/>
      <c r="L15" s="45"/>
      <c r="M15" s="45"/>
      <c r="N15" s="45"/>
      <c r="O15" s="45"/>
      <c r="P15" s="81"/>
      <c r="Q15" s="64"/>
      <c r="R15" s="59" t="s">
        <v>124</v>
      </c>
      <c r="S15" s="187" t="s">
        <v>102</v>
      </c>
      <c r="T15" s="188"/>
      <c r="U15" s="188"/>
    </row>
    <row r="16" spans="1:3" ht="15.75">
      <c r="A16" s="52"/>
      <c r="B16" s="53"/>
      <c r="C16" s="52"/>
    </row>
    <row r="17" spans="1:11" ht="43.5" customHeight="1">
      <c r="A17" s="8"/>
      <c r="B17" s="174" t="s">
        <v>104</v>
      </c>
      <c r="C17" s="174"/>
      <c r="D17" s="174"/>
      <c r="E17" s="175"/>
      <c r="F17" s="175"/>
      <c r="G17" s="175"/>
      <c r="H17" s="175"/>
      <c r="I17" s="72"/>
      <c r="J17" s="72" t="s">
        <v>62</v>
      </c>
      <c r="K17" s="72"/>
    </row>
    <row r="18" spans="2:3" ht="15.75">
      <c r="B18" s="8" t="s">
        <v>60</v>
      </c>
      <c r="C18" s="54"/>
    </row>
    <row r="19" spans="2:5" ht="15">
      <c r="B19" s="54"/>
      <c r="C19" s="54"/>
      <c r="E19" t="s">
        <v>119</v>
      </c>
    </row>
    <row r="20" spans="2:7" ht="15.75">
      <c r="B20" s="24"/>
      <c r="D20" s="25"/>
      <c r="F20" s="55"/>
      <c r="G20" s="56"/>
    </row>
    <row r="21" spans="2:6" ht="15.75">
      <c r="B21" s="15"/>
      <c r="C21" s="57"/>
      <c r="D21" s="9"/>
      <c r="E21" s="12"/>
      <c r="F21" s="9"/>
    </row>
    <row r="22" spans="1:3" ht="15">
      <c r="A22" s="54"/>
      <c r="B22" s="58"/>
      <c r="C22" s="54"/>
    </row>
    <row r="23" ht="15">
      <c r="B23" s="37"/>
    </row>
    <row r="24" ht="15">
      <c r="B24" s="37"/>
    </row>
    <row r="25" ht="15">
      <c r="B25" s="37"/>
    </row>
  </sheetData>
  <sheetProtection/>
  <mergeCells count="10">
    <mergeCell ref="S15:U15"/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2017-03-16T04:03:11Z</cp:lastPrinted>
  <dcterms:created xsi:type="dcterms:W3CDTF">2014-03-05T08:55:50Z</dcterms:created>
  <dcterms:modified xsi:type="dcterms:W3CDTF">2017-04-17T05:59:54Z</dcterms:modified>
  <cp:category/>
  <cp:version/>
  <cp:contentType/>
  <cp:contentStatus/>
</cp:coreProperties>
</file>