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Лист1" sheetId="1" r:id="rId1"/>
    <sheet name="на 01.09.2016" sheetId="2" r:id="rId2"/>
    <sheet name="Показатели" sheetId="3" r:id="rId3"/>
  </sheets>
  <definedNames>
    <definedName name="_xlfn.IFERROR" hidden="1">#NAME?</definedName>
    <definedName name="_xlnm.Print_Titles" localSheetId="1">'на 01.09.2016'!$A:$A,'на 01.09.2016'!$2:$4</definedName>
    <definedName name="_xlnm.Print_Area" localSheetId="0">'Лист1'!$A$1:$H$50</definedName>
    <definedName name="_xlnm.Print_Area" localSheetId="1">'на 01.09.2016'!$A$1:$AF$99</definedName>
    <definedName name="_xlnm.Print_Area" localSheetId="2">'Показатели'!$A$1:$R$20</definedName>
  </definedNames>
  <calcPr fullCalcOnLoad="1"/>
</workbook>
</file>

<file path=xl/comments2.xml><?xml version="1.0" encoding="utf-8"?>
<comments xmlns="http://schemas.openxmlformats.org/spreadsheetml/2006/main">
  <authors>
    <author>Ясинская Анна Николаевна</author>
  </authors>
  <commentList>
    <comment ref="AF42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будет заключение договоров на почтовые конверты для рассылки гражданам по административным нарушениям</t>
        </r>
      </text>
    </comment>
  </commentList>
</comments>
</file>

<file path=xl/comments3.xml><?xml version="1.0" encoding="utf-8"?>
<comments xmlns="http://schemas.openxmlformats.org/spreadsheetml/2006/main">
  <authors>
    <author>Ясинская Анна Николаевна</author>
  </authors>
  <commentList>
    <comment ref="B11" authorId="0">
      <text>
        <r>
          <rPr>
            <b/>
            <sz val="9"/>
            <rFont val="Tahoma"/>
            <family val="2"/>
          </rPr>
          <t>Ясинская Анна Николаевна:</t>
        </r>
        <r>
          <rPr>
            <sz val="9"/>
            <rFont val="Tahoma"/>
            <family val="2"/>
          </rPr>
          <t xml:space="preserve">
Блазамирская , Бугера</t>
        </r>
      </text>
    </comment>
  </commentList>
</comments>
</file>

<file path=xl/sharedStrings.xml><?xml version="1.0" encoding="utf-8"?>
<sst xmlns="http://schemas.openxmlformats.org/spreadsheetml/2006/main" count="246" uniqueCount="153">
  <si>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</si>
  <si>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</si>
  <si>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</si>
  <si>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</si>
  <si>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</si>
  <si>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</si>
  <si>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</si>
  <si>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</si>
  <si>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</si>
  <si>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</si>
  <si>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</si>
  <si>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</si>
  <si>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</si>
  <si>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</si>
  <si>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</si>
  <si>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</si>
  <si>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</si>
  <si>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</si>
  <si>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</si>
  <si>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</si>
  <si>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</si>
  <si>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федеральный бюджет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</si>
  <si>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</si>
  <si>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</si>
  <si>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</si>
  <si>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</si>
  <si>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</si>
  <si>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</si>
  <si>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</si>
  <si>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</si>
  <si>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Подпрограмма 1. Профилактика правонарушений,в сфере общественного порядка</t>
  </si>
  <si>
    <t>Всего по программе</t>
  </si>
  <si>
    <t>тел.93613</t>
  </si>
  <si>
    <t>План на 2016 год</t>
  </si>
  <si>
    <t xml:space="preserve">бюджет города Когалыма </t>
  </si>
  <si>
    <t>Отчет о ходе реализации мероприятий муниципальной программы "Обеспечение прав и законных интересов населения города Когалыма в отдельных сферах жизнедеятельности" на 2016 г.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</si>
  <si>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</t>
  </si>
  <si>
    <t>Выплата заработной платы, начисления на выплаты по оплате труда</t>
  </si>
  <si>
    <t>1.2.1 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 Когалыма, местах массового пребывания граждан, обеспечение функционирования систем видеообзора, с установкой мониторов для контроля за обстановкой и оперативного реагирования, модернизации имеющихся систем видеонаблюдения</t>
  </si>
  <si>
    <t xml:space="preserve">1.2.2 Техническое обеспечение функционирования имеющихся систем видеонаблюдения в городе Когалыме </t>
  </si>
  <si>
    <t>1.3 Обеспечение деятельности Административной комиссии города Когалыма. (1)</t>
  </si>
  <si>
    <t>1.4 Осуществление государственных полномочий по составлению (изменению) списков кандидатов в присяжные заседатели федеральных судов общей юрисдикции (7)</t>
  </si>
  <si>
    <t>1.5 Совершенствование информационного и методического обеспечения профилактики правонарушений, повышения правосознания граждан (7)</t>
  </si>
  <si>
    <t>1.5.1 Проведение городских конкурсов: «Государство. Право. Я», «Юный помощник полиции»</t>
  </si>
  <si>
    <t>1.5.2 Развитие материально-технической базы профильных классов и военно-патриотических клубов</t>
  </si>
  <si>
    <t>1.6 Обеспечение функционирования и развития систем видеонаблюденияв сфере безопастности дорожного движения, информирования населелния(2)</t>
  </si>
  <si>
    <t>1.7 Организация и проведение мероприятий в сфере безопасности дорожного движения (1)</t>
  </si>
  <si>
    <t>1.7.1 Участие команд юных инспекторов движения в окружном конкурсе «Безопасное колесо»</t>
  </si>
  <si>
    <t>1.7.2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общеобразовательных организаций</t>
  </si>
  <si>
    <t>1.7.3 Приобретение наглядных пособий, технических средств, игр, игрового и учебного оборудования, учебно-методической и детской художественной литературы по безопасности дорожного движения для дошкольных образовательных организаций</t>
  </si>
  <si>
    <t>1.7.4 Приобретение для образовательных организаций оборудования, позволяющего в игровой форме формировать навыки безопасного поведения на дороге. Приобретение и распространение световозвращающих элементов  среди воспитанников и обучающихся 1-4 классов  образовательных организаций</t>
  </si>
  <si>
    <t>1.7.5 Организация и проведение игровой тематической программы среди детей и подростков «Азбука дорог»</t>
  </si>
  <si>
    <t>2.1 Организация и проведение мероприятий с субъектами профилактики, в том числе с участием общественности (3,4)</t>
  </si>
  <si>
    <t>2.1.1 Проведение семинаров, семинаров-тренингов,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 Повышение профессионального уровня, квалификации специалистов субъектов профилактики, занимающихся пропагандой здорового образа жизни. Приобретение учебно-методических программ, пособий по профилактике наркомании</t>
  </si>
  <si>
    <t>2.2 Проведение информационной антинаркотической пропоганды (8)</t>
  </si>
  <si>
    <t>2.2.1 Создание и распространение на территории города  социальной рекламы: антинаркотических 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</si>
  <si>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потреблению наркотических средств и психотропных веществ (8,4)</t>
  </si>
  <si>
    <t>2.3.1 Реализация проекта «Спорт – основа здорового образа жизни»</t>
  </si>
  <si>
    <t>2.3.2 Организация и проведение детско-юношеского марафона «Прекрасное слово – жизнь»</t>
  </si>
  <si>
    <t xml:space="preserve">2.3.3 Организация профильной смены для лидеров детско-юношеских волонтерских движений </t>
  </si>
  <si>
    <t xml:space="preserve">2.3.4 Организация и проведение мероприятий среди, детей, подростков молодёжи направленных на здоровый образ жизни, профилактику наркомании </t>
  </si>
  <si>
    <t xml:space="preserve">2.3.5 Проведение городской акции среди студентов и работающей молодёжи «Шаг навстречу» </t>
  </si>
  <si>
    <t>3.1 Реализация переданных государственных полномочий по государственной регистрации актов гражданского состояния (5)</t>
  </si>
  <si>
    <t>3.2 Организационное обеспечение деятельности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 ()</t>
  </si>
  <si>
    <t xml:space="preserve">Основные мероприятия,подмероприятия муниципальной программы </t>
  </si>
  <si>
    <t>1.6.1 Размещение (в том числе разработка проектов, приобретение, установка, монтаж, подключение) в городе Когалыме, на въездах и выездах из города  систем видеообзора, модернизации, обеспечения функционирования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</t>
  </si>
  <si>
    <t>1.1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</si>
  <si>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 "Обеспечение прав и законных интересов населения города Когалыма в отдельных сферах жизнедеятельности " </t>
  </si>
  <si>
    <t>Приложение 3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</si>
  <si>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</si>
  <si>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</si>
  <si>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</si>
  <si>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</si>
  <si>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</si>
  <si>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2016 год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</si>
  <si>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</si>
  <si>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</si>
  <si>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</si>
  <si>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Доля административных правонарушений, посягающих на общественный порядок и общественную безопасность,  выявленных в том числе с участием народных дружинников (глава 20 КоАП РФ), в общем количестве таких правонарушений</t>
  </si>
  <si>
    <t>%</t>
  </si>
  <si>
    <t>2.</t>
  </si>
  <si>
    <t>Доля административных правонарушений, предусмотренных ст. 12.9, 12.12, 12.19 КоАП РФ, выявленных с помощью технических средств фото-, видеофиксации,работающих в автоматическом режиме, в общем количестве таких правонарушений</t>
  </si>
  <si>
    <t>3.</t>
  </si>
  <si>
    <t>Доля педагогических работников, участвующих в мероприятиях, направленных на профилактику незаконного потребления наркотических средств и психоактивных веществ несовершеннолетними</t>
  </si>
  <si>
    <t>4.</t>
  </si>
  <si>
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</si>
  <si>
    <t>67,6</t>
  </si>
  <si>
    <t>5.</t>
  </si>
  <si>
    <t>Количество совершаемых отделом записи  актов гражданского состояния Администрации города Когалыма юридически значимых действий</t>
  </si>
  <si>
    <t>ед.</t>
  </si>
  <si>
    <t>263</t>
  </si>
  <si>
    <t>6.</t>
  </si>
  <si>
    <t>Доля уличных преступлений в числе зарегистрированных общеуголовных преступлений</t>
  </si>
  <si>
    <t>7.</t>
  </si>
  <si>
    <t>Доля лиц, ранее осуждавшихся за совершение преступлений, в общем количестве лиц, осужденных на основании обвинительных приговоров, вступивших в законную силу</t>
  </si>
  <si>
    <t>8.</t>
  </si>
  <si>
    <t>Общая распространённость наркомании (на 100 тыс. населения)</t>
  </si>
  <si>
    <t>тел.8(34667)93-613 факс 93-736</t>
  </si>
  <si>
    <t>Исполнение запланировано на ноябрь</t>
  </si>
  <si>
    <t xml:space="preserve">Заключены следующие договора: №11 от 01.03.16 на сумму 40,00 тыс.руб., МАОУ "СОШ№7" приобретен комплект "Мобильный Автогородок"; договор №01/03 от 21.03.16 на сумму 41,10 тыс.руб. МАОУ "СОШ №8"приобретены 4 детских велосипеда, 4 детских самоката. </t>
  </si>
  <si>
    <t>Подпрограмма II. Профилактика незаконного потребления наркотических средств и психотропных веществ,наркомании.</t>
  </si>
  <si>
    <t>Заключены следующие договора: Договор  №7 от 03.02.16 г. на сумму 19,50 тыс.руб. на приобретение летних сценических костюмов. №КМ-0488 от 04.02.16 на сумму 2,40 тыс.руб. на оказание услуг по перевозке инвентаря и музыкального оборудования. Договор №2/34Д от 02.02.16 на сумму 4,45 тыс.руб. услуга аренды биотуалета.</t>
  </si>
  <si>
    <t>564</t>
  </si>
  <si>
    <t>989</t>
  </si>
  <si>
    <t>0,03</t>
  </si>
  <si>
    <t>0,32</t>
  </si>
  <si>
    <t>Подпрограмма III.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</si>
  <si>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1.2 Обеспечение функционирования и развития систем видеонаблюдения в сфере общественного порядка(6)</t>
  </si>
  <si>
    <t>Заключены следующие договора: №3 от 10.02.16 на сумму 44,173 тыс.руб., МАДОУ "Цветик-семицветик" приобретен комплект "Автогородок"; договор №7783/1 от 12.02.16 на сумму 2,34 тыс.руб. МАДОУ "Чебурашка" приобретены светоотражающие наклейки. Договор №7783 от 12.02.16 на сумму 43,15 тыс.руб. МАДОУ "Чебурашка" приобретен мобильный автогородок. Договор №76 от 04.03.16 на сумму 44,80 тыс.руб. МАДОУ "Березка" приобретены 1 форма инспектора дорожного движения, 1 игровой набор жилет-накидка с комплектом тематических картинок, напольное покрытие "Детский городок". Договор №25/16 от 14.03.16 на сумму 46,15 тыс.руб. МАДОУ "Буратино" приобретен комплект "Автогородка", набор светоотражающих элементов. Договор №31 от 16.03.16 на сумму 4,29 тыс.руб. приобретены светоотражающие наклейки. Договор №32 от 16.03.16 на сумму 86,30 тыс.руб. приобретён набор "Мобильный городок". Договор №9197 от 10.02.16г. на сумму 45,07 тыс.руб. мобильный автогородок, светоотражающие наклейки.</t>
  </si>
  <si>
    <t>Заключены следующие договора: №24 от 10.02.16 на сумму 12,60 тыс.руб., МАДОУ "Цветик-семицветик" приобретены дидактические пособия и игры; договор №76 от 04.03.16 на сумму 25,20 тыс.руб. МАДОУ "Березка «приобретены методические пособия и игры; договор №83 от 29.02.16 на сумму 25,20 тыс.руб. МАДОУ "Золушка" приобретены тематические материалы, игра "Викторина по правилам дорожного движения".</t>
  </si>
  <si>
    <t>Договор №1 от 01.02.16 на сумму 13,43 тыс.руб. на приобритение продуктов питания (оплата п/п №0149 от 18.03.16 на сумму 3,35тыс.руб., п/п №0279 от 29.04.16 на сумму 3,36 тыс.руб.). Договор №11 от 03.02.16 на сумму 9,37 тыс.руб. приобретены МБУ "Феникс" 2 трекинговые трехместные палатки. Договор №05-16 от 10.02.16 на сумму 66,40 тыс.руб. на приобритение вымпелов, карманных календарей, буклетов.</t>
  </si>
  <si>
    <t>1328</t>
  </si>
  <si>
    <t>Для организации смена профильного лагеря с дневным пребыванием детей "Веснянка 2016", заключены следующие договора: №1-16 от 14.03.16 на сумму 150,00 тыс.руб., на оказание услуг по осуществлению и проведению тренингов, мастер-классов и досуговых программ для участников смены; №21 от 11.03.16 на сумму 15,00 тыс.руб., на приобретение канцелярских и хозяйственных товаров №22 от 11.03.16 на сумму 5,00тыс.руб. на приобретение канцелярских товаров.</t>
  </si>
  <si>
    <t>4,43</t>
  </si>
  <si>
    <t>17,43</t>
  </si>
  <si>
    <t>1930</t>
  </si>
  <si>
    <t>20,00</t>
  </si>
  <si>
    <t>Общее количество осужденных - 115+66, из них ранее судимы - 48+17 (УИИ+ОМВД)</t>
  </si>
  <si>
    <t>3330</t>
  </si>
  <si>
    <t>17,42</t>
  </si>
  <si>
    <t>4224</t>
  </si>
  <si>
    <t>Мероприятие проведено 27-29 апреля 2016г. в г. Нижневартовске. Осуществлены расходы на выезд участников в соревновании юных инспекторов движения в размере 32,70 тыс.руб.</t>
  </si>
  <si>
    <t>МКУ «ЕДДС города Когалыма» заключили договор от 01.01.2016 №2059СГ-ПУ на оказание услуг по приёму, обработке и доставке писем о совершенных правонарушениях с систем видеонаблюдения на сумму 1000,00 тыс.руб. Оплата п/п № 0312от 08.06.16 на сумму 1000,00 тыс.руб.</t>
  </si>
  <si>
    <t>Управлением образования с финансовыми средствами в размере 195,70 тыс.руб. запланировано мероприятие на ноябрь месяц.</t>
  </si>
  <si>
    <t>25,02</t>
  </si>
  <si>
    <t>0*</t>
  </si>
  <si>
    <t xml:space="preserve">Секретарь комиссии сектора по организационному обеспечению деятельности комиссий города Когалыма и взаимодействию с правоохранительными органами                                                          </t>
  </si>
  <si>
    <t>С.Е.Михалева</t>
  </si>
  <si>
    <t>* показатели уточняются в ОМВД России по г. Когалыму</t>
  </si>
  <si>
    <t>Заключен муниципальный контракт оплата по факту постаки товара.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</si>
  <si>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</si>
  <si>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Заключены следующие договора; от 15.02.16 №26 (п/п № 645 от 16.05.2016 на сумму 55,00 тыс.руб.), №28 от 17.02.16  (п/п №643 от 13.05.16г. На сумму 55,00 твс.руб.), №27 от 18.02.16 (п/п №644 от 13.05.16 на сумму 55,00 тыс.руб.). Приобретены 3 ростовые куклы на сумму 165,00 тыс.руб.</t>
  </si>
  <si>
    <t>План на 01.09.2016</t>
  </si>
  <si>
    <t>Профинансировано на 01.09.16</t>
  </si>
  <si>
    <r>
      <t>ДНД принимала участие в охране общественного порядка г.Когалыма. Ежедневно члены народной дружины выходят в пеший патруль совместно с сотрудниками ОМВД России по г.Когалыму, участвуют во всех городских мероприятиях, с массовым пребыванием граждан. С участием ДНД выявлено с января по август 129 административных правонарушений, раскрыто 1 уголовное преступление. В составе народной дружины 36 человека. По итогам выхода на дежурство оказано материальное стимулирование членам ДНД города Когалыма</t>
    </r>
    <r>
      <rPr>
        <sz val="12"/>
        <rFont val="Times New Roman"/>
        <family val="1"/>
      </rPr>
      <t xml:space="preserve"> за 1 квартал</t>
    </r>
    <r>
      <rPr>
        <sz val="12"/>
        <color indexed="8"/>
        <rFont val="Times New Roman"/>
        <family val="1"/>
      </rPr>
      <t xml:space="preserve"> 2016 года на сумму </t>
    </r>
    <r>
      <rPr>
        <sz val="12"/>
        <rFont val="Times New Roman"/>
        <family val="1"/>
      </rPr>
      <t>185,55 тыс.р</t>
    </r>
    <r>
      <rPr>
        <sz val="12"/>
        <color indexed="8"/>
        <rFont val="Times New Roman"/>
        <family val="1"/>
      </rPr>
      <t>уб. За 2 квартал 185,55 тыс.руб. Заключён договор личного страхования членов добровольной народной дружины от 19.04.2016 №12-000077-05/16 на сумму 11,60 тыс.руб.</t>
    </r>
  </si>
  <si>
    <t>на 01.09.2016 год</t>
  </si>
  <si>
    <t>Заболеваемость (январь-121, февраль-121, март-121, апрель -119, май-119, июнь - 119, июль-119, август -114). На 100 тыс.населения 190,9</t>
  </si>
  <si>
    <t>По ранее заключенным договорам на услугам технического обслуживания оборудования ИТКБ, проведена оплата: договор №00089.А16 от 09.12.15г. п/п №0049 от 02.02.16г. на суму 55,66 тыс.руб.; договор №0506/25/430-15/2 от 01.07.15 п/п 0021 от 15.01.16 на сумму 14,00 тыс.руб., п/п №0022 от 15.01.16 на сумму 3,01 тыс.руб.; договор №0187300013715000007 от 27.04.15 п/п №0026 от 18.01.16 на сумму 300,12 тыс.руб. С начала 2016 года заключены следующие договора: №05/25/79-16 от 08.02.16 на сумму 84,03 тыс.руб., (оплата п/п №0131 от 14.03.16 на сумму 28,00 тыс.руб., п/п №0181 от 12.04.16 на сумму 14,00 тыс.руб., п/п 0258 от 11.05.16 на сумму 14,00 тыс.руб., п/п №0375 от 07.07.16 на сумму 14,00 тыс.руб.); №00206-А16 от 21.03.16 на сумму 98,75 тыс.руб (оплата п/п №0278 от 03.06.16 на сумму 44,89 тыс.руб., п/п №№0230 от 05.05.16 на сумму 53,86 тыс.руб.).; №0187300013716000015 от 25.03.16 на сумму 436,50 тыс.руб. (оплата п/п №0367 от 07.07.16 на сумму 36,37 тыс.руб.); №0187300013716000016 от 21.04.16 на сумму 4152,93 тыс.руб. (олата п/п №0373 от 07.07.16 на сумму 1,04 тыс.руб.; п/п №0372 от 07.07.16 на сумму 3,11 тыс.руб.; п/п №0368 от 07.07.16 на сумму 146,52 тыс.руб.; п/п №0369 от 07.07.16 на сумму 104,54 тыс.руб.; п/п №0370 от 07.07.16 га сумму 52,95 тыс.руб.; п/п №0371 от 07.07.16 на сумму 37,90 тыс.руб.; п/п №0456 от 17.08.16 на сумму 146,52 тыс.руб.; п/п №0457 от 17.08.16 а сумму 104,54 тыс.руб., п/п №0452 от 17.08.16 на сумму 52,96 тыс.руб.; п/п №0455 от 17.08.16 на сумму 37,91 тыс.руб.; п/п №0453 от 17.08.16 на сумму 3,11 тыс.руб.; п/п №0454 от 17.08.16 на сумму 1,04 тыс.руб.); №0187300013716000026 от 21.04.16 на сумму 2270,00 тыс.руб.(оплата п/п №0283 от 03.06.16 на сумму 283,75 тыс.руб.; п/п №0348 от 04.07.16 на сумму 283,75 тыс.руб.; п/п 0448 от 17.08.16 на сумму 283,75 тыс.руб.; п/п №0490 от 02.09.16 на сумму 283,75 тыс.руб.;).; №0187300013716000057 от 26.05.16 на сумму 384,22 тыс.руб. (оплата п/п №0351 от 04.07.16 на сумму 53,86 тыс.руб.; п/п №0418 от 08.08.16 на сумму 55,66 тыс.руб.; п/п №0480 от 02.09.16 на сумму 55,66 тыс.руб.); №700 от 01.07.16 на сумму 99,99 тыс.ру. оплата пп №0462 от 17.08.16 на сумму 99,99 тыс.ру.Общая оплата по факту получения услуг.</t>
  </si>
  <si>
    <t>Заключен договор №4 от 02.02.16 на сумму 63,70 тыс.руб. на изготовление цветного баннера, печатной продукции (буклеты, календари, футболки). (Оплата п/п №0515 от 30.06.16 на сумму 58,60 тыс.руб., №0516 от 30.06.16 на сумму 5,10 тыс.руб.). Заключен договор от 01.03.16 №16К0014 на сумму 85,50 тыс.руб. на оказание рекламно-информационных услуг (создание и трансляция видеоролика антинаркотической направленности). Оплата по факту оказания услуг. Заключен договор №15 от 25.07.16 на приобретение расходных материалов к оргтехнике.</t>
  </si>
  <si>
    <t>Мероприятие запланировано к проведению в октябре 2016 года.</t>
  </si>
  <si>
    <t xml:space="preserve">Участвовали: за март-52, за апрель - 220, май-284, июнь - 20, июль - 12, август - 12 (УО) Общее количество педагогических работников - 522 </t>
  </si>
  <si>
    <t xml:space="preserve">Общее число молодёжи города Когалыма от 14 до 30 лет - 15028 человек, из них в образ.учрежд- 1458 чел. Приняли участие УКСиМП (март-25, апрель -200, май-25, июнь-270, июль-170,  август - 218 чел.);УО-(январь-6, февраль-9, март-920, апрель-614, май-820, июнь- 675, июль-196, август 198 чел.). </t>
  </si>
  <si>
    <t>28,91</t>
  </si>
  <si>
    <t xml:space="preserve">
Заключен договор №20/05 от 20.05.16 на сумму 36,50 тыс.руб. Оплата п/п №854 от 20.06.16 на сумму 36,50 тыс.руб. (приобретены поощрительные призы для награждения победителей - промо сумки 32 шт.13шт. бейсболок). Заключен договор №07/06 от 07.06.16 на сумму 35,70 тыс.руб. Оплата п/п №1020 от 15.07.16 на сумму 35,70 тыс.руб. (приобретены поощрительные призы для награждения победителей - промо сумки - 30шт., конференц-сумка - 5 шт., 60 шт. бейсболок, 24 шт. футболок). Заключен договор №08/06 от 08.06.16 га сумму 36,80тыс.руб. приобретены поощрительные призы, промо-сумка 31 шт., конференц-сумка - 10шт., бессболки- 57 шт., футболки -25шт.
</t>
  </si>
  <si>
    <t>Юридически значимых действий: январь-263, февраль -301, март-425, апрель - 339, май - 602, июнь - 1400, июль - 894, август-950.</t>
  </si>
  <si>
    <t>5174</t>
  </si>
  <si>
    <t>Количество уличных преступлений - май-48, июнь-63, июль - 21, август - 12 Всего - 415.</t>
  </si>
  <si>
    <t>Выплата заработной платы, оплата по договорам услуг связи, оплата работ по содержанию имущества, оплата коммунальных и транспортных услуг, оплата прочих работ и услуг.</t>
  </si>
  <si>
    <t xml:space="preserve">С участием народных дружинников выявлено административных правонарушений (январь-14, февраль-16, март-17, апрель-18, май-32, июнь - 12, июль - 9, август - 11 ). Общее количество таких правонарушений - 2865*   </t>
  </si>
  <si>
    <r>
      <t>Административных правонарушений (январь-1051, февраль- 818, март-1030, апрель-1254, май-1433, июнь - 860, июль - 907, август - 805). Общее количество по линии БДД - 22652*</t>
    </r>
    <r>
      <rPr>
        <sz val="13"/>
        <rFont val="Times New Roman"/>
        <family val="1"/>
      </rPr>
      <t xml:space="preserve">
</t>
    </r>
  </si>
  <si>
    <t>36,01*</t>
  </si>
  <si>
    <t>4,5*</t>
  </si>
  <si>
    <r>
      <t>"Обеспечение прав и законных интересов населения города Когалыма в отдельных сферах жизнедеятельнос</t>
    </r>
    <r>
      <rPr>
        <sz val="14"/>
        <rFont val="Times New Roman"/>
        <family val="1"/>
      </rPr>
      <t>ти" на 01.09.2016 год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</si>
</sst>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\ _₽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2" fillId="33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0" fontId="0" fillId="0" borderId="11" xfId="0" applyBorder="1" applyAlignment="1">
      <alignment vertical="top"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justify" vertical="top" wrapText="1"/>
    </xf>
    <xf numFmtId="17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vertical="top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left" vertical="top" wrapText="1"/>
    </xf>
    <xf numFmtId="4" fontId="3" fillId="34" borderId="0" xfId="0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74" fontId="3" fillId="0" borderId="13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6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9" fillId="0" borderId="0" xfId="0" applyFont="1" applyAlignment="1">
      <alignment horizontal="left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vertical="center" wrapText="1"/>
    </xf>
    <xf numFmtId="4" fontId="2" fillId="35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Font="1" applyFill="1" applyBorder="1" applyAlignment="1" applyProtection="1">
      <alignment vertical="center" wrapText="1"/>
      <protection/>
    </xf>
    <xf numFmtId="0" fontId="2" fillId="11" borderId="14" xfId="0" applyFont="1" applyFill="1" applyBorder="1" applyAlignment="1" applyProtection="1">
      <alignment horizontal="justify" vertical="center" wrapText="1"/>
      <protection/>
    </xf>
    <xf numFmtId="174" fontId="3" fillId="36" borderId="10" xfId="0" applyNumberFormat="1" applyFont="1" applyFill="1" applyBorder="1" applyAlignment="1" applyProtection="1">
      <alignment horizontal="center" vertical="center" wrapText="1"/>
      <protection/>
    </xf>
    <xf numFmtId="174" fontId="3" fillId="36" borderId="10" xfId="0" applyNumberFormat="1" applyFont="1" applyFill="1" applyBorder="1" applyAlignment="1">
      <alignment horizontal="left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NumberFormat="1" applyFont="1" applyFill="1" applyBorder="1" applyAlignment="1">
      <alignment vertical="top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 applyProtection="1">
      <alignment vertical="center" wrapText="1"/>
      <protection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3" fillId="2" borderId="10" xfId="0" applyFont="1" applyFill="1" applyBorder="1" applyAlignment="1">
      <alignment horizontal="justify" vertical="center" wrapText="1"/>
    </xf>
    <xf numFmtId="174" fontId="3" fillId="2" borderId="10" xfId="0" applyNumberFormat="1" applyFont="1" applyFill="1" applyBorder="1" applyAlignment="1">
      <alignment horizontal="center" vertical="center" wrapText="1"/>
    </xf>
    <xf numFmtId="174" fontId="3" fillId="2" borderId="10" xfId="0" applyNumberFormat="1" applyFont="1" applyFill="1" applyBorder="1" applyAlignment="1">
      <alignment horizontal="left" vertical="center" wrapText="1"/>
    </xf>
    <xf numFmtId="174" fontId="3" fillId="2" borderId="10" xfId="0" applyNumberFormat="1" applyFont="1" applyFill="1" applyBorder="1" applyAlignment="1" applyProtection="1">
      <alignment horizontal="center" vertical="center" wrapText="1"/>
      <protection/>
    </xf>
    <xf numFmtId="174" fontId="3" fillId="2" borderId="10" xfId="0" applyNumberFormat="1" applyFont="1" applyFill="1" applyBorder="1" applyAlignment="1">
      <alignment horizontal="left" vertical="top" wrapText="1"/>
    </xf>
    <xf numFmtId="174" fontId="2" fillId="2" borderId="10" xfId="0" applyNumberFormat="1" applyFont="1" applyFill="1" applyBorder="1" applyAlignment="1">
      <alignment horizontal="center" vertical="center" wrapText="1"/>
    </xf>
    <xf numFmtId="174" fontId="3" fillId="2" borderId="13" xfId="0" applyNumberFormat="1" applyFont="1" applyFill="1" applyBorder="1" applyAlignment="1">
      <alignment horizontal="left" vertical="top" wrapText="1"/>
    </xf>
    <xf numFmtId="174" fontId="3" fillId="2" borderId="10" xfId="0" applyNumberFormat="1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/>
    </xf>
    <xf numFmtId="0" fontId="58" fillId="0" borderId="0" xfId="0" applyFont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4" fontId="3" fillId="0" borderId="13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172" fontId="2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8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226" zoomScaleSheetLayoutView="226" zoomScalePageLayoutView="0" workbookViewId="0" topLeftCell="A13">
      <selection activeCell="A16" sqref="A16:H16"/>
    </sheetView>
  </sheetViews>
  <sheetFormatPr defaultColWidth="9.140625" defaultRowHeight="15"/>
  <cols>
    <col min="1" max="8" width="9.140625" style="34" customWidth="1"/>
    <col min="9" max="9" width="35.8515625" style="34" customWidth="1"/>
    <col min="10" max="16384" width="9.140625" style="34" customWidth="1"/>
  </cols>
  <sheetData>
    <row r="1" spans="1:2" ht="18.75">
      <c r="A1" s="146"/>
      <c r="B1" s="146"/>
    </row>
    <row r="8" ht="9.75" customHeight="1"/>
    <row r="9" spans="1:8" ht="12.75" customHeight="1">
      <c r="A9" s="147" t="s">
        <v>24</v>
      </c>
      <c r="B9" s="148"/>
      <c r="C9" s="148"/>
      <c r="D9" s="148"/>
      <c r="E9" s="148"/>
      <c r="F9" s="148"/>
      <c r="G9" s="148"/>
      <c r="H9" s="148"/>
    </row>
    <row r="10" spans="1:9" ht="15.75" customHeight="1">
      <c r="A10" s="148"/>
      <c r="B10" s="148"/>
      <c r="C10" s="148"/>
      <c r="D10" s="148"/>
      <c r="E10" s="148"/>
      <c r="F10" s="148"/>
      <c r="G10" s="148"/>
      <c r="H10" s="148"/>
      <c r="I10" s="35"/>
    </row>
    <row r="11" spans="1:9" ht="16.5">
      <c r="A11" s="149" t="s">
        <v>25</v>
      </c>
      <c r="B11" s="149"/>
      <c r="C11" s="149"/>
      <c r="D11" s="149"/>
      <c r="E11" s="149"/>
      <c r="F11" s="149"/>
      <c r="G11" s="149"/>
      <c r="H11" s="149"/>
      <c r="I11" s="35"/>
    </row>
    <row r="12" spans="1:8" ht="16.5">
      <c r="A12" s="36"/>
      <c r="B12" s="36"/>
      <c r="C12" s="36"/>
      <c r="D12" s="36"/>
      <c r="E12" s="36"/>
      <c r="F12" s="36"/>
      <c r="G12" s="36"/>
      <c r="H12" s="36"/>
    </row>
    <row r="13" spans="1:9" ht="16.5">
      <c r="A13" s="145" t="s">
        <v>26</v>
      </c>
      <c r="B13" s="145"/>
      <c r="C13" s="145"/>
      <c r="D13" s="145"/>
      <c r="E13" s="145"/>
      <c r="F13" s="145"/>
      <c r="G13" s="145"/>
      <c r="H13" s="145"/>
      <c r="I13" s="35"/>
    </row>
    <row r="14" spans="1:9" ht="16.5">
      <c r="A14" s="145" t="s">
        <v>27</v>
      </c>
      <c r="B14" s="145"/>
      <c r="C14" s="145"/>
      <c r="D14" s="145"/>
      <c r="E14" s="145"/>
      <c r="F14" s="145"/>
      <c r="G14" s="145"/>
      <c r="H14" s="145"/>
      <c r="I14" s="35"/>
    </row>
    <row r="15" spans="1:9" ht="49.5" customHeight="1">
      <c r="A15" s="147" t="s">
        <v>67</v>
      </c>
      <c r="B15" s="147"/>
      <c r="C15" s="147"/>
      <c r="D15" s="147"/>
      <c r="E15" s="147"/>
      <c r="F15" s="147"/>
      <c r="G15" s="147"/>
      <c r="H15" s="147"/>
      <c r="I15" s="35"/>
    </row>
    <row r="16" spans="1:8" ht="16.5">
      <c r="A16" s="145" t="s">
        <v>135</v>
      </c>
      <c r="B16" s="145"/>
      <c r="C16" s="145"/>
      <c r="D16" s="145"/>
      <c r="E16" s="145"/>
      <c r="F16" s="145"/>
      <c r="G16" s="145"/>
      <c r="H16" s="145"/>
    </row>
    <row r="46" spans="1:9" ht="16.5">
      <c r="A46" s="145" t="s">
        <v>28</v>
      </c>
      <c r="B46" s="145"/>
      <c r="C46" s="145"/>
      <c r="D46" s="145"/>
      <c r="E46" s="145"/>
      <c r="F46" s="145"/>
      <c r="G46" s="145"/>
      <c r="H46" s="145"/>
      <c r="I46" s="37"/>
    </row>
    <row r="47" spans="1:9" ht="16.5">
      <c r="A47" s="145" t="s">
        <v>29</v>
      </c>
      <c r="B47" s="145"/>
      <c r="C47" s="145"/>
      <c r="D47" s="145"/>
      <c r="E47" s="145"/>
      <c r="F47" s="145"/>
      <c r="G47" s="145"/>
      <c r="H47" s="145"/>
      <c r="I47" s="3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4"/>
  <sheetViews>
    <sheetView view="pageBreakPreview" zoomScale="76" zoomScaleNormal="68" zoomScaleSheetLayoutView="76" zoomScalePageLayoutView="0" workbookViewId="0" topLeftCell="A1">
      <pane xSplit="7" ySplit="3" topLeftCell="AG8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G5" sqref="AG5:AG99"/>
    </sheetView>
  </sheetViews>
  <sheetFormatPr defaultColWidth="9.140625" defaultRowHeight="15"/>
  <cols>
    <col min="1" max="1" width="63.57421875" style="26" customWidth="1"/>
    <col min="2" max="2" width="15.28125" style="9" customWidth="1"/>
    <col min="3" max="3" width="17.7109375" style="9" customWidth="1"/>
    <col min="4" max="4" width="13.00390625" style="27" customWidth="1"/>
    <col min="5" max="5" width="13.421875" style="9" customWidth="1"/>
    <col min="6" max="6" width="13.00390625" style="9" customWidth="1"/>
    <col min="7" max="7" width="14.28125" style="9" customWidth="1"/>
    <col min="8" max="8" width="11.7109375" style="9" customWidth="1"/>
    <col min="9" max="9" width="12.140625" style="9" customWidth="1"/>
    <col min="10" max="10" width="11.421875" style="9" customWidth="1"/>
    <col min="11" max="11" width="12.57421875" style="9" customWidth="1"/>
    <col min="12" max="13" width="11.7109375" style="9" customWidth="1"/>
    <col min="14" max="14" width="11.57421875" style="9" customWidth="1"/>
    <col min="15" max="15" width="11.7109375" style="9" customWidth="1"/>
    <col min="16" max="17" width="11.57421875" style="9" customWidth="1"/>
    <col min="18" max="18" width="11.7109375" style="9" customWidth="1"/>
    <col min="19" max="19" width="12.00390625" style="9" customWidth="1"/>
    <col min="20" max="20" width="11.8515625" style="9" customWidth="1"/>
    <col min="21" max="21" width="14.00390625" style="27" customWidth="1"/>
    <col min="22" max="23" width="11.7109375" style="27" customWidth="1"/>
    <col min="24" max="24" width="11.28125" style="9" customWidth="1"/>
    <col min="25" max="26" width="11.421875" style="9" customWidth="1"/>
    <col min="27" max="27" width="13.00390625" style="9" customWidth="1"/>
    <col min="28" max="28" width="11.8515625" style="9" customWidth="1"/>
    <col min="29" max="29" width="9.7109375" style="9" customWidth="1"/>
    <col min="30" max="30" width="11.8515625" style="9" customWidth="1"/>
    <col min="31" max="31" width="11.421875" style="9" customWidth="1"/>
    <col min="32" max="32" width="77.140625" style="9" customWidth="1"/>
    <col min="33" max="33" width="19.8515625" style="9" customWidth="1"/>
    <col min="34" max="34" width="32.7109375" style="9" customWidth="1"/>
    <col min="35" max="16384" width="9.140625" style="9" customWidth="1"/>
  </cols>
  <sheetData>
    <row r="1" spans="1:33" ht="47.25" customHeight="1">
      <c r="A1" s="5" t="s">
        <v>35</v>
      </c>
      <c r="B1" s="6"/>
      <c r="C1" s="6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8"/>
      <c r="AD1" s="8"/>
      <c r="AE1" s="8"/>
      <c r="AF1" s="8"/>
      <c r="AG1" s="8"/>
    </row>
    <row r="2" spans="1:32" s="2" customFormat="1" ht="15.75">
      <c r="A2" s="153" t="s">
        <v>64</v>
      </c>
      <c r="B2" s="154" t="s">
        <v>33</v>
      </c>
      <c r="C2" s="156" t="s">
        <v>132</v>
      </c>
      <c r="D2" s="156" t="s">
        <v>133</v>
      </c>
      <c r="E2" s="154" t="s">
        <v>0</v>
      </c>
      <c r="F2" s="152" t="s">
        <v>1</v>
      </c>
      <c r="G2" s="152"/>
      <c r="H2" s="152" t="s">
        <v>2</v>
      </c>
      <c r="I2" s="152"/>
      <c r="J2" s="152" t="s">
        <v>3</v>
      </c>
      <c r="K2" s="152"/>
      <c r="L2" s="152" t="s">
        <v>4</v>
      </c>
      <c r="M2" s="152"/>
      <c r="N2" s="152" t="s">
        <v>5</v>
      </c>
      <c r="O2" s="152"/>
      <c r="P2" s="152" t="s">
        <v>6</v>
      </c>
      <c r="Q2" s="152"/>
      <c r="R2" s="152" t="s">
        <v>7</v>
      </c>
      <c r="S2" s="152"/>
      <c r="T2" s="152" t="s">
        <v>8</v>
      </c>
      <c r="U2" s="152"/>
      <c r="V2" s="152" t="s">
        <v>9</v>
      </c>
      <c r="W2" s="152"/>
      <c r="X2" s="152" t="s">
        <v>10</v>
      </c>
      <c r="Y2" s="152"/>
      <c r="Z2" s="152" t="s">
        <v>11</v>
      </c>
      <c r="AA2" s="152"/>
      <c r="AB2" s="152" t="s">
        <v>12</v>
      </c>
      <c r="AC2" s="152"/>
      <c r="AD2" s="159" t="s">
        <v>13</v>
      </c>
      <c r="AE2" s="160"/>
      <c r="AF2" s="163" t="s">
        <v>14</v>
      </c>
    </row>
    <row r="3" spans="1:32" s="2" customFormat="1" ht="47.25" customHeight="1">
      <c r="A3" s="153"/>
      <c r="B3" s="155"/>
      <c r="C3" s="157"/>
      <c r="D3" s="158"/>
      <c r="E3" s="155"/>
      <c r="F3" s="38" t="s">
        <v>15</v>
      </c>
      <c r="G3" s="38" t="s">
        <v>16</v>
      </c>
      <c r="H3" s="69" t="s">
        <v>17</v>
      </c>
      <c r="I3" s="69" t="s">
        <v>18</v>
      </c>
      <c r="J3" s="69" t="s">
        <v>17</v>
      </c>
      <c r="K3" s="69" t="s">
        <v>18</v>
      </c>
      <c r="L3" s="69" t="s">
        <v>17</v>
      </c>
      <c r="M3" s="69" t="s">
        <v>18</v>
      </c>
      <c r="N3" s="69" t="s">
        <v>17</v>
      </c>
      <c r="O3" s="69" t="s">
        <v>18</v>
      </c>
      <c r="P3" s="69" t="s">
        <v>17</v>
      </c>
      <c r="Q3" s="69" t="s">
        <v>18</v>
      </c>
      <c r="R3" s="69" t="s">
        <v>17</v>
      </c>
      <c r="S3" s="69" t="s">
        <v>18</v>
      </c>
      <c r="T3" s="69" t="s">
        <v>17</v>
      </c>
      <c r="U3" s="69" t="s">
        <v>18</v>
      </c>
      <c r="V3" s="69" t="s">
        <v>17</v>
      </c>
      <c r="W3" s="69" t="s">
        <v>18</v>
      </c>
      <c r="X3" s="69" t="s">
        <v>17</v>
      </c>
      <c r="Y3" s="69" t="s">
        <v>18</v>
      </c>
      <c r="Z3" s="69" t="s">
        <v>17</v>
      </c>
      <c r="AA3" s="69" t="s">
        <v>18</v>
      </c>
      <c r="AB3" s="69" t="s">
        <v>17</v>
      </c>
      <c r="AC3" s="69" t="s">
        <v>18</v>
      </c>
      <c r="AD3" s="69" t="s">
        <v>17</v>
      </c>
      <c r="AE3" s="69" t="s">
        <v>18</v>
      </c>
      <c r="AF3" s="163"/>
    </row>
    <row r="4" spans="1:32" s="3" customFormat="1" ht="18.75" customHeight="1">
      <c r="A4" s="10">
        <v>1</v>
      </c>
      <c r="B4" s="70">
        <v>2</v>
      </c>
      <c r="C4" s="10">
        <v>3</v>
      </c>
      <c r="D4" s="70">
        <v>4</v>
      </c>
      <c r="E4" s="10">
        <v>5</v>
      </c>
      <c r="F4" s="70">
        <v>6</v>
      </c>
      <c r="G4" s="10">
        <v>7</v>
      </c>
      <c r="H4" s="70">
        <v>8</v>
      </c>
      <c r="I4" s="10">
        <v>9</v>
      </c>
      <c r="J4" s="70">
        <v>10</v>
      </c>
      <c r="K4" s="10">
        <v>11</v>
      </c>
      <c r="L4" s="70">
        <v>12</v>
      </c>
      <c r="M4" s="10">
        <v>13</v>
      </c>
      <c r="N4" s="70">
        <v>14</v>
      </c>
      <c r="O4" s="10">
        <v>15</v>
      </c>
      <c r="P4" s="70">
        <v>16</v>
      </c>
      <c r="Q4" s="10">
        <v>17</v>
      </c>
      <c r="R4" s="70">
        <v>18</v>
      </c>
      <c r="S4" s="10">
        <v>19</v>
      </c>
      <c r="T4" s="70">
        <v>20</v>
      </c>
      <c r="U4" s="10">
        <v>21</v>
      </c>
      <c r="V4" s="70">
        <v>22</v>
      </c>
      <c r="W4" s="10">
        <v>23</v>
      </c>
      <c r="X4" s="70">
        <v>24</v>
      </c>
      <c r="Y4" s="10">
        <v>25</v>
      </c>
      <c r="Z4" s="70">
        <v>26</v>
      </c>
      <c r="AA4" s="10">
        <v>27</v>
      </c>
      <c r="AB4" s="70">
        <v>28</v>
      </c>
      <c r="AC4" s="10">
        <v>29</v>
      </c>
      <c r="AD4" s="70">
        <v>30</v>
      </c>
      <c r="AE4" s="10">
        <v>31</v>
      </c>
      <c r="AF4" s="70">
        <v>32</v>
      </c>
    </row>
    <row r="5" spans="1:33" s="72" customFormat="1" ht="33" customHeight="1">
      <c r="A5" s="122" t="s">
        <v>30</v>
      </c>
      <c r="B5" s="128">
        <f>B6+B10+B22+B24+B29+B42+B50</f>
        <v>14748.100000000002</v>
      </c>
      <c r="C5" s="128">
        <f>C6+C10+C22+C24+C29+C42+C50</f>
        <v>10086.75819</v>
      </c>
      <c r="D5" s="128">
        <f>D6+D10+D22+D24+D29+D42+D50</f>
        <v>7339.223100000001</v>
      </c>
      <c r="E5" s="128">
        <f>E6+E10+E22+E24+E29+E42+E50</f>
        <v>7339.223100000001</v>
      </c>
      <c r="F5" s="129">
        <f>D5*100/B5</f>
        <v>49.7638550050515</v>
      </c>
      <c r="G5" s="128">
        <f>E5*100/C5</f>
        <v>72.76096999406704</v>
      </c>
      <c r="H5" s="128">
        <f aca="true" t="shared" si="0" ref="H5:AE5">H6+H10+H22+H24+H29+H42+H50</f>
        <v>1128.806</v>
      </c>
      <c r="I5" s="128">
        <f t="shared" si="0"/>
        <v>631.56279</v>
      </c>
      <c r="J5" s="128">
        <f t="shared" si="0"/>
        <v>973.84691</v>
      </c>
      <c r="K5" s="128">
        <f t="shared" si="0"/>
        <v>197.24548000000001</v>
      </c>
      <c r="L5" s="128">
        <f t="shared" si="0"/>
        <v>1356.02457</v>
      </c>
      <c r="M5" s="128">
        <f t="shared" si="0"/>
        <v>392.52164</v>
      </c>
      <c r="N5" s="128">
        <f t="shared" si="0"/>
        <v>1535.65522</v>
      </c>
      <c r="O5" s="128">
        <f t="shared" si="0"/>
        <v>588.2868599999999</v>
      </c>
      <c r="P5" s="128">
        <f t="shared" si="0"/>
        <v>1123.917</v>
      </c>
      <c r="Q5" s="128">
        <f t="shared" si="0"/>
        <v>314.26762</v>
      </c>
      <c r="R5" s="128">
        <f t="shared" si="0"/>
        <v>1867.51926</v>
      </c>
      <c r="S5" s="128">
        <f t="shared" si="0"/>
        <v>3298.42455</v>
      </c>
      <c r="T5" s="128">
        <f t="shared" si="0"/>
        <v>1206.86418</v>
      </c>
      <c r="U5" s="128">
        <f t="shared" si="0"/>
        <v>1052.94176</v>
      </c>
      <c r="V5" s="128">
        <f t="shared" si="0"/>
        <v>894.12505</v>
      </c>
      <c r="W5" s="128">
        <f t="shared" si="0"/>
        <v>863.9724</v>
      </c>
      <c r="X5" s="128">
        <f t="shared" si="0"/>
        <v>1019.824</v>
      </c>
      <c r="Y5" s="128">
        <f t="shared" si="0"/>
        <v>0</v>
      </c>
      <c r="Z5" s="128">
        <f t="shared" si="0"/>
        <v>1151.41322</v>
      </c>
      <c r="AA5" s="128">
        <f t="shared" si="0"/>
        <v>0</v>
      </c>
      <c r="AB5" s="128">
        <f t="shared" si="0"/>
        <v>1331.883</v>
      </c>
      <c r="AC5" s="128">
        <f t="shared" si="0"/>
        <v>0</v>
      </c>
      <c r="AD5" s="128">
        <f t="shared" si="0"/>
        <v>1158.22159</v>
      </c>
      <c r="AE5" s="128">
        <f t="shared" si="0"/>
        <v>0</v>
      </c>
      <c r="AF5" s="120"/>
      <c r="AG5" s="74"/>
    </row>
    <row r="6" spans="1:32" s="73" customFormat="1" ht="63" customHeight="1">
      <c r="A6" s="130" t="s">
        <v>66</v>
      </c>
      <c r="B6" s="131">
        <f>B7</f>
        <v>936.8</v>
      </c>
      <c r="C6" s="131">
        <f aca="true" t="shared" si="1" ref="C6:AE6">C7</f>
        <v>413.73299999999995</v>
      </c>
      <c r="D6" s="131">
        <f>D7</f>
        <v>382.70000000000005</v>
      </c>
      <c r="E6" s="131">
        <f t="shared" si="1"/>
        <v>382.70000000000005</v>
      </c>
      <c r="F6" s="131">
        <f>E6/B6*100</f>
        <v>40.85183603757473</v>
      </c>
      <c r="G6" s="131">
        <f>_xlfn.IFERROR(E6/C6*100,0)</f>
        <v>92.49926885213414</v>
      </c>
      <c r="H6" s="131">
        <f t="shared" si="1"/>
        <v>0</v>
      </c>
      <c r="I6" s="131">
        <f t="shared" si="1"/>
        <v>0</v>
      </c>
      <c r="J6" s="131">
        <f t="shared" si="1"/>
        <v>0</v>
      </c>
      <c r="K6" s="131">
        <f t="shared" si="1"/>
        <v>0</v>
      </c>
      <c r="L6" s="131">
        <f t="shared" si="1"/>
        <v>0</v>
      </c>
      <c r="M6" s="131">
        <f t="shared" si="1"/>
        <v>0</v>
      </c>
      <c r="N6" s="131">
        <f t="shared" si="1"/>
        <v>197.2</v>
      </c>
      <c r="O6" s="131">
        <f t="shared" si="1"/>
        <v>197.15</v>
      </c>
      <c r="P6" s="131">
        <f t="shared" si="1"/>
        <v>0</v>
      </c>
      <c r="Q6" s="131">
        <f t="shared" si="1"/>
        <v>0</v>
      </c>
      <c r="R6" s="131">
        <f t="shared" si="1"/>
        <v>0</v>
      </c>
      <c r="S6" s="131">
        <f t="shared" si="1"/>
        <v>0</v>
      </c>
      <c r="T6" s="131">
        <f t="shared" si="1"/>
        <v>216.533</v>
      </c>
      <c r="U6" s="131">
        <f t="shared" si="1"/>
        <v>185.55</v>
      </c>
      <c r="V6" s="131">
        <f t="shared" si="1"/>
        <v>0</v>
      </c>
      <c r="W6" s="131">
        <f t="shared" si="1"/>
        <v>0</v>
      </c>
      <c r="X6" s="131">
        <f t="shared" si="1"/>
        <v>90</v>
      </c>
      <c r="Y6" s="131">
        <f t="shared" si="1"/>
        <v>0</v>
      </c>
      <c r="Z6" s="131">
        <f t="shared" si="1"/>
        <v>216.533</v>
      </c>
      <c r="AA6" s="131">
        <f t="shared" si="1"/>
        <v>0</v>
      </c>
      <c r="AB6" s="131">
        <f t="shared" si="1"/>
        <v>0</v>
      </c>
      <c r="AC6" s="131">
        <f t="shared" si="1"/>
        <v>0</v>
      </c>
      <c r="AD6" s="131">
        <f t="shared" si="1"/>
        <v>216.534</v>
      </c>
      <c r="AE6" s="131">
        <f t="shared" si="1"/>
        <v>0</v>
      </c>
      <c r="AF6" s="164" t="s">
        <v>134</v>
      </c>
    </row>
    <row r="7" spans="1:32" s="1" customFormat="1" ht="21.75" customHeight="1">
      <c r="A7" s="39" t="s">
        <v>23</v>
      </c>
      <c r="B7" s="15">
        <f>B8+B9</f>
        <v>936.8</v>
      </c>
      <c r="C7" s="15">
        <f>C8+C9</f>
        <v>413.73299999999995</v>
      </c>
      <c r="D7" s="15">
        <f>D8+D9</f>
        <v>382.70000000000005</v>
      </c>
      <c r="E7" s="15">
        <f>E8+E9</f>
        <v>382.70000000000005</v>
      </c>
      <c r="F7" s="15">
        <f>E7/B7*100</f>
        <v>40.85183603757473</v>
      </c>
      <c r="G7" s="15">
        <f>_xlfn.IFERROR(E7/C7*100,0)</f>
        <v>92.49926885213414</v>
      </c>
      <c r="H7" s="15">
        <f aca="true" t="shared" si="2" ref="H7:N7">H8+H9</f>
        <v>0</v>
      </c>
      <c r="I7" s="15">
        <f t="shared" si="2"/>
        <v>0</v>
      </c>
      <c r="J7" s="15">
        <f t="shared" si="2"/>
        <v>0</v>
      </c>
      <c r="K7" s="15">
        <f t="shared" si="2"/>
        <v>0</v>
      </c>
      <c r="L7" s="15">
        <f t="shared" si="2"/>
        <v>0</v>
      </c>
      <c r="M7" s="15">
        <f t="shared" si="2"/>
        <v>0</v>
      </c>
      <c r="N7" s="15">
        <f t="shared" si="2"/>
        <v>197.2</v>
      </c>
      <c r="O7" s="15">
        <f aca="true" t="shared" si="3" ref="O7:AE7">O8+O9</f>
        <v>197.15</v>
      </c>
      <c r="P7" s="15">
        <f t="shared" si="3"/>
        <v>0</v>
      </c>
      <c r="Q7" s="15">
        <f t="shared" si="3"/>
        <v>0</v>
      </c>
      <c r="R7" s="15">
        <f t="shared" si="3"/>
        <v>0</v>
      </c>
      <c r="S7" s="15">
        <f t="shared" si="3"/>
        <v>0</v>
      </c>
      <c r="T7" s="15">
        <f t="shared" si="3"/>
        <v>216.533</v>
      </c>
      <c r="U7" s="15">
        <f t="shared" si="3"/>
        <v>185.55</v>
      </c>
      <c r="V7" s="15">
        <f t="shared" si="3"/>
        <v>0</v>
      </c>
      <c r="W7" s="15">
        <f t="shared" si="3"/>
        <v>0</v>
      </c>
      <c r="X7" s="15">
        <f t="shared" si="3"/>
        <v>90</v>
      </c>
      <c r="Y7" s="15">
        <f t="shared" si="3"/>
        <v>0</v>
      </c>
      <c r="Z7" s="15">
        <f t="shared" si="3"/>
        <v>216.533</v>
      </c>
      <c r="AA7" s="15">
        <f t="shared" si="3"/>
        <v>0</v>
      </c>
      <c r="AB7" s="15">
        <f t="shared" si="3"/>
        <v>0</v>
      </c>
      <c r="AC7" s="15">
        <f t="shared" si="3"/>
        <v>0</v>
      </c>
      <c r="AD7" s="15">
        <f t="shared" si="3"/>
        <v>216.534</v>
      </c>
      <c r="AE7" s="15">
        <f t="shared" si="3"/>
        <v>0</v>
      </c>
      <c r="AF7" s="165"/>
    </row>
    <row r="8" spans="1:32" s="1" customFormat="1" ht="35.25" customHeight="1">
      <c r="A8" s="11" t="s">
        <v>20</v>
      </c>
      <c r="B8" s="12">
        <f>H8+J8+L8+N8+P8+R8+T8+V8+X8+Z8++AB8++AD8</f>
        <v>219.9</v>
      </c>
      <c r="C8" s="13">
        <f>H8+J8+L8+N8+P8+R8+T8+V8</f>
        <v>129.9</v>
      </c>
      <c r="D8" s="13">
        <v>129.9</v>
      </c>
      <c r="E8" s="13">
        <f>I8+K8+M8+O8+Q8+S8+U8+W8+Y8+AA8+AC8+AE8</f>
        <v>129.9</v>
      </c>
      <c r="F8" s="12">
        <f>E8*100/B8</f>
        <v>59.07230559345157</v>
      </c>
      <c r="G8" s="12">
        <f>_xlfn.IFERROR(E8/C8*100,0)</f>
        <v>100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129.9</v>
      </c>
      <c r="O8" s="13">
        <v>129.9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90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65"/>
    </row>
    <row r="9" spans="1:32" s="1" customFormat="1" ht="45" customHeight="1">
      <c r="A9" s="11" t="s">
        <v>19</v>
      </c>
      <c r="B9" s="12">
        <f>H9+J9+L9+N9+P9+R9+T9+V9+X9+Z9+AB9+AD9</f>
        <v>716.9</v>
      </c>
      <c r="C9" s="13">
        <f>H9+J9+L9+N9+P9+R9+T9+V9</f>
        <v>283.83299999999997</v>
      </c>
      <c r="D9" s="123">
        <f>I9+K9+M9+O9+Q9+S9+U9+W9</f>
        <v>252.8</v>
      </c>
      <c r="E9" s="13">
        <f>I9+K9+M9+O9+Q9+S9+U9+W9+Y9+AA9+AC9+AE9</f>
        <v>252.8</v>
      </c>
      <c r="F9" s="12">
        <f>E9*100/B9</f>
        <v>35.26293764820756</v>
      </c>
      <c r="G9" s="12">
        <f>_xlfn.IFERROR(E9/C9*100,0)</f>
        <v>89.06645809331545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f>197.2-129.9</f>
        <v>67.29999999999998</v>
      </c>
      <c r="O9" s="13">
        <v>67.25</v>
      </c>
      <c r="P9" s="13">
        <v>0</v>
      </c>
      <c r="Q9" s="13">
        <v>0</v>
      </c>
      <c r="R9" s="13">
        <v>0</v>
      </c>
      <c r="S9" s="13">
        <v>0</v>
      </c>
      <c r="T9" s="13">
        <v>216.533</v>
      </c>
      <c r="U9" s="13">
        <v>185.55</v>
      </c>
      <c r="V9" s="13">
        <v>0</v>
      </c>
      <c r="W9" s="13">
        <v>0</v>
      </c>
      <c r="X9" s="13">
        <v>0</v>
      </c>
      <c r="Y9" s="13">
        <v>0</v>
      </c>
      <c r="Z9" s="13">
        <v>216.533</v>
      </c>
      <c r="AA9" s="13">
        <v>0</v>
      </c>
      <c r="AB9" s="13">
        <v>0</v>
      </c>
      <c r="AC9" s="13">
        <v>0</v>
      </c>
      <c r="AD9" s="13">
        <v>216.534</v>
      </c>
      <c r="AE9" s="13">
        <v>0</v>
      </c>
      <c r="AF9" s="165"/>
    </row>
    <row r="10" spans="1:33" s="73" customFormat="1" ht="46.5" customHeight="1">
      <c r="A10" s="130" t="s">
        <v>107</v>
      </c>
      <c r="B10" s="131">
        <f>B11</f>
        <v>9990.800000000003</v>
      </c>
      <c r="C10" s="131">
        <f aca="true" t="shared" si="4" ref="C10:AE10">C11</f>
        <v>6669.14</v>
      </c>
      <c r="D10" s="131">
        <f t="shared" si="4"/>
        <v>4257.151530000001</v>
      </c>
      <c r="E10" s="131">
        <f t="shared" si="4"/>
        <v>4257.151530000001</v>
      </c>
      <c r="F10" s="131">
        <f t="shared" si="4"/>
        <v>42.610717159787</v>
      </c>
      <c r="G10" s="131">
        <f t="shared" si="4"/>
        <v>63.833590687854816</v>
      </c>
      <c r="H10" s="131">
        <f t="shared" si="4"/>
        <v>774.646</v>
      </c>
      <c r="I10" s="131">
        <f t="shared" si="4"/>
        <v>317.14127</v>
      </c>
      <c r="J10" s="131">
        <f t="shared" si="4"/>
        <v>830.408</v>
      </c>
      <c r="K10" s="131">
        <f t="shared" si="4"/>
        <v>55.66013</v>
      </c>
      <c r="L10" s="131">
        <f t="shared" si="4"/>
        <v>830.415</v>
      </c>
      <c r="M10" s="131">
        <f t="shared" si="4"/>
        <v>28.00918</v>
      </c>
      <c r="N10" s="131">
        <f t="shared" si="4"/>
        <v>912.011</v>
      </c>
      <c r="O10" s="131">
        <f t="shared" si="4"/>
        <v>14</v>
      </c>
      <c r="P10" s="131">
        <f>P11</f>
        <v>830.415</v>
      </c>
      <c r="Q10" s="131">
        <f t="shared" si="4"/>
        <v>67.87</v>
      </c>
      <c r="R10" s="131">
        <f t="shared" si="4"/>
        <v>830.415</v>
      </c>
      <c r="S10" s="131">
        <f t="shared" si="4"/>
        <v>2254.92</v>
      </c>
      <c r="T10" s="131">
        <f t="shared" si="4"/>
        <v>830.415</v>
      </c>
      <c r="U10" s="131">
        <f t="shared" si="4"/>
        <v>734.07095</v>
      </c>
      <c r="V10" s="131">
        <f t="shared" si="4"/>
        <v>830.415</v>
      </c>
      <c r="W10" s="131">
        <f t="shared" si="4"/>
        <v>785.48</v>
      </c>
      <c r="X10" s="131">
        <f t="shared" si="4"/>
        <v>830.415</v>
      </c>
      <c r="Y10" s="131">
        <f t="shared" si="4"/>
        <v>0</v>
      </c>
      <c r="Z10" s="131">
        <f t="shared" si="4"/>
        <v>830.415</v>
      </c>
      <c r="AA10" s="131">
        <f t="shared" si="4"/>
        <v>0</v>
      </c>
      <c r="AB10" s="131">
        <f t="shared" si="4"/>
        <v>830.415</v>
      </c>
      <c r="AC10" s="131">
        <f t="shared" si="4"/>
        <v>0</v>
      </c>
      <c r="AD10" s="131">
        <f t="shared" si="4"/>
        <v>830.415</v>
      </c>
      <c r="AE10" s="131">
        <f t="shared" si="4"/>
        <v>0</v>
      </c>
      <c r="AF10" s="132"/>
      <c r="AG10" s="74"/>
    </row>
    <row r="11" spans="1:32" s="1" customFormat="1" ht="19.5" customHeight="1">
      <c r="A11" s="39" t="s">
        <v>23</v>
      </c>
      <c r="B11" s="15">
        <f>B12+B13</f>
        <v>9990.800000000003</v>
      </c>
      <c r="C11" s="15">
        <f>C12+C13</f>
        <v>6669.14</v>
      </c>
      <c r="D11" s="15">
        <f aca="true" t="shared" si="5" ref="D11:AE11">D12+D13</f>
        <v>4257.151530000001</v>
      </c>
      <c r="E11" s="15">
        <f t="shared" si="5"/>
        <v>4257.151530000001</v>
      </c>
      <c r="F11" s="15">
        <f t="shared" si="5"/>
        <v>42.610717159787</v>
      </c>
      <c r="G11" s="15">
        <f t="shared" si="5"/>
        <v>63.833590687854816</v>
      </c>
      <c r="H11" s="15">
        <f t="shared" si="5"/>
        <v>774.646</v>
      </c>
      <c r="I11" s="15">
        <f t="shared" si="5"/>
        <v>317.14127</v>
      </c>
      <c r="J11" s="15">
        <f t="shared" si="5"/>
        <v>830.408</v>
      </c>
      <c r="K11" s="15">
        <f t="shared" si="5"/>
        <v>55.66013</v>
      </c>
      <c r="L11" s="15">
        <f t="shared" si="5"/>
        <v>830.415</v>
      </c>
      <c r="M11" s="15">
        <f t="shared" si="5"/>
        <v>28.00918</v>
      </c>
      <c r="N11" s="15">
        <f t="shared" si="5"/>
        <v>912.011</v>
      </c>
      <c r="O11" s="15">
        <f t="shared" si="5"/>
        <v>14</v>
      </c>
      <c r="P11" s="15">
        <f t="shared" si="5"/>
        <v>830.415</v>
      </c>
      <c r="Q11" s="15">
        <f t="shared" si="5"/>
        <v>67.87</v>
      </c>
      <c r="R11" s="15">
        <f t="shared" si="5"/>
        <v>830.415</v>
      </c>
      <c r="S11" s="15">
        <f t="shared" si="5"/>
        <v>2254.92</v>
      </c>
      <c r="T11" s="15">
        <f t="shared" si="5"/>
        <v>830.415</v>
      </c>
      <c r="U11" s="15">
        <f t="shared" si="5"/>
        <v>734.07095</v>
      </c>
      <c r="V11" s="15">
        <f t="shared" si="5"/>
        <v>830.415</v>
      </c>
      <c r="W11" s="15">
        <f t="shared" si="5"/>
        <v>785.48</v>
      </c>
      <c r="X11" s="15">
        <f t="shared" si="5"/>
        <v>830.415</v>
      </c>
      <c r="Y11" s="15">
        <f t="shared" si="5"/>
        <v>0</v>
      </c>
      <c r="Z11" s="15">
        <f t="shared" si="5"/>
        <v>830.415</v>
      </c>
      <c r="AA11" s="15">
        <f t="shared" si="5"/>
        <v>0</v>
      </c>
      <c r="AB11" s="15">
        <f t="shared" si="5"/>
        <v>830.415</v>
      </c>
      <c r="AC11" s="15">
        <f t="shared" si="5"/>
        <v>0</v>
      </c>
      <c r="AD11" s="15">
        <f t="shared" si="5"/>
        <v>830.415</v>
      </c>
      <c r="AE11" s="15">
        <f t="shared" si="5"/>
        <v>0</v>
      </c>
      <c r="AF11" s="62"/>
    </row>
    <row r="12" spans="1:32" s="1" customFormat="1" ht="19.5" customHeight="1">
      <c r="A12" s="11" t="s">
        <v>20</v>
      </c>
      <c r="B12" s="12">
        <f>H12+J12+L12+N12+P12+R12+T12+V12+X12+Z12+AB12+AD12</f>
        <v>0</v>
      </c>
      <c r="C12" s="13">
        <f>H12+J12+L12</f>
        <v>0</v>
      </c>
      <c r="D12" s="13">
        <f>I12+K12+M12+O12+Q12+S12+U12+W12+Y12+AA12</f>
        <v>0</v>
      </c>
      <c r="E12" s="13">
        <f>I12+K12+M12+O12+Q12+S12+U12+W12+Y12+AA12+AC12+AE12</f>
        <v>0</v>
      </c>
      <c r="F12" s="12">
        <v>0</v>
      </c>
      <c r="G12" s="12">
        <v>0</v>
      </c>
      <c r="H12" s="13">
        <f>H16+H20</f>
        <v>0</v>
      </c>
      <c r="I12" s="13">
        <f aca="true" t="shared" si="6" ref="I12:AE12">I16+I20</f>
        <v>0</v>
      </c>
      <c r="J12" s="13">
        <f t="shared" si="6"/>
        <v>0</v>
      </c>
      <c r="K12" s="13">
        <f t="shared" si="6"/>
        <v>0</v>
      </c>
      <c r="L12" s="13">
        <f t="shared" si="6"/>
        <v>0</v>
      </c>
      <c r="M12" s="13">
        <f t="shared" si="6"/>
        <v>0</v>
      </c>
      <c r="N12" s="13">
        <f t="shared" si="6"/>
        <v>0</v>
      </c>
      <c r="O12" s="13">
        <f t="shared" si="6"/>
        <v>0</v>
      </c>
      <c r="P12" s="13">
        <f t="shared" si="6"/>
        <v>0</v>
      </c>
      <c r="Q12" s="13">
        <f t="shared" si="6"/>
        <v>0</v>
      </c>
      <c r="R12" s="13">
        <f t="shared" si="6"/>
        <v>0</v>
      </c>
      <c r="S12" s="13">
        <f t="shared" si="6"/>
        <v>0</v>
      </c>
      <c r="T12" s="13">
        <f t="shared" si="6"/>
        <v>0</v>
      </c>
      <c r="U12" s="13">
        <f t="shared" si="6"/>
        <v>0</v>
      </c>
      <c r="V12" s="13">
        <f t="shared" si="6"/>
        <v>0</v>
      </c>
      <c r="W12" s="13">
        <f t="shared" si="6"/>
        <v>0</v>
      </c>
      <c r="X12" s="13">
        <f t="shared" si="6"/>
        <v>0</v>
      </c>
      <c r="Y12" s="13">
        <f t="shared" si="6"/>
        <v>0</v>
      </c>
      <c r="Z12" s="13">
        <f t="shared" si="6"/>
        <v>0</v>
      </c>
      <c r="AA12" s="13">
        <f t="shared" si="6"/>
        <v>0</v>
      </c>
      <c r="AB12" s="13">
        <f t="shared" si="6"/>
        <v>0</v>
      </c>
      <c r="AC12" s="13">
        <f t="shared" si="6"/>
        <v>0</v>
      </c>
      <c r="AD12" s="13">
        <f t="shared" si="6"/>
        <v>0</v>
      </c>
      <c r="AE12" s="13">
        <f t="shared" si="6"/>
        <v>0</v>
      </c>
      <c r="AF12" s="62"/>
    </row>
    <row r="13" spans="1:32" s="1" customFormat="1" ht="19.5" customHeight="1">
      <c r="A13" s="11" t="s">
        <v>19</v>
      </c>
      <c r="B13" s="12">
        <f>H13+J13+L13+N13+P13+R13+T13+V13+X13+Z13+AB13+AD13</f>
        <v>9990.800000000003</v>
      </c>
      <c r="C13" s="13">
        <f>H13+J13+L13+N13+P13+R13+T13+V13</f>
        <v>6669.14</v>
      </c>
      <c r="D13" s="13">
        <f>I13+K13+M13+O13+Q13+S13+U13+W13+Y13+AA13</f>
        <v>4257.151530000001</v>
      </c>
      <c r="E13" s="13">
        <f>I13+K13+M13+O13+Q13+S13+U13+W13+Y13+AA13+AC13+AE13</f>
        <v>4257.151530000001</v>
      </c>
      <c r="F13" s="12">
        <f>D13*100/B13</f>
        <v>42.610717159787</v>
      </c>
      <c r="G13" s="12">
        <f>E13*100/C13</f>
        <v>63.833590687854816</v>
      </c>
      <c r="H13" s="13">
        <f>H17+H21</f>
        <v>774.646</v>
      </c>
      <c r="I13" s="13">
        <f>I17+I21</f>
        <v>317.14127</v>
      </c>
      <c r="J13" s="13">
        <f aca="true" t="shared" si="7" ref="J13:AE13">J17+J21</f>
        <v>830.408</v>
      </c>
      <c r="K13" s="13">
        <f t="shared" si="7"/>
        <v>55.66013</v>
      </c>
      <c r="L13" s="13">
        <f t="shared" si="7"/>
        <v>830.415</v>
      </c>
      <c r="M13" s="13">
        <f t="shared" si="7"/>
        <v>28.00918</v>
      </c>
      <c r="N13" s="13">
        <f t="shared" si="7"/>
        <v>912.011</v>
      </c>
      <c r="O13" s="13">
        <f t="shared" si="7"/>
        <v>14</v>
      </c>
      <c r="P13" s="13">
        <f t="shared" si="7"/>
        <v>830.415</v>
      </c>
      <c r="Q13" s="13">
        <f t="shared" si="7"/>
        <v>67.87</v>
      </c>
      <c r="R13" s="13">
        <f t="shared" si="7"/>
        <v>830.415</v>
      </c>
      <c r="S13" s="13">
        <f t="shared" si="7"/>
        <v>2254.92</v>
      </c>
      <c r="T13" s="13">
        <f t="shared" si="7"/>
        <v>830.415</v>
      </c>
      <c r="U13" s="13">
        <f t="shared" si="7"/>
        <v>734.07095</v>
      </c>
      <c r="V13" s="13">
        <f t="shared" si="7"/>
        <v>830.415</v>
      </c>
      <c r="W13" s="13">
        <f t="shared" si="7"/>
        <v>785.48</v>
      </c>
      <c r="X13" s="13">
        <f t="shared" si="7"/>
        <v>830.415</v>
      </c>
      <c r="Y13" s="13">
        <f t="shared" si="7"/>
        <v>0</v>
      </c>
      <c r="Z13" s="13">
        <f t="shared" si="7"/>
        <v>830.415</v>
      </c>
      <c r="AA13" s="13">
        <f t="shared" si="7"/>
        <v>0</v>
      </c>
      <c r="AB13" s="13">
        <f t="shared" si="7"/>
        <v>830.415</v>
      </c>
      <c r="AC13" s="13">
        <f t="shared" si="7"/>
        <v>0</v>
      </c>
      <c r="AD13" s="13">
        <f t="shared" si="7"/>
        <v>830.415</v>
      </c>
      <c r="AE13" s="13">
        <f t="shared" si="7"/>
        <v>0</v>
      </c>
      <c r="AF13" s="62"/>
    </row>
    <row r="14" spans="1:32" s="1" customFormat="1" ht="133.5" customHeight="1">
      <c r="A14" s="81" t="s">
        <v>38</v>
      </c>
      <c r="B14" s="12">
        <f>B15</f>
        <v>0</v>
      </c>
      <c r="C14" s="12">
        <f aca="true" t="shared" si="8" ref="C14:AE14">C15</f>
        <v>0</v>
      </c>
      <c r="D14" s="12">
        <f>D15</f>
        <v>0</v>
      </c>
      <c r="E14" s="12">
        <f t="shared" si="8"/>
        <v>0</v>
      </c>
      <c r="F14" s="12">
        <v>0</v>
      </c>
      <c r="G14" s="12">
        <f aca="true" t="shared" si="9" ref="G14:G20">_xlfn.IFERROR(E14/C14*100,0)</f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>
        <f t="shared" si="8"/>
        <v>0</v>
      </c>
      <c r="M14" s="12">
        <f t="shared" si="8"/>
        <v>0</v>
      </c>
      <c r="N14" s="12">
        <f t="shared" si="8"/>
        <v>0</v>
      </c>
      <c r="O14" s="12">
        <f t="shared" si="8"/>
        <v>0</v>
      </c>
      <c r="P14" s="12">
        <f t="shared" si="8"/>
        <v>0</v>
      </c>
      <c r="Q14" s="12">
        <f t="shared" si="8"/>
        <v>0</v>
      </c>
      <c r="R14" s="12">
        <f t="shared" si="8"/>
        <v>0</v>
      </c>
      <c r="S14" s="12">
        <f t="shared" si="8"/>
        <v>0</v>
      </c>
      <c r="T14" s="12">
        <f t="shared" si="8"/>
        <v>0</v>
      </c>
      <c r="U14" s="12">
        <f t="shared" si="8"/>
        <v>0</v>
      </c>
      <c r="V14" s="12">
        <f t="shared" si="8"/>
        <v>0</v>
      </c>
      <c r="W14" s="12">
        <f t="shared" si="8"/>
        <v>0</v>
      </c>
      <c r="X14" s="12">
        <f t="shared" si="8"/>
        <v>0</v>
      </c>
      <c r="Y14" s="12">
        <f t="shared" si="8"/>
        <v>0</v>
      </c>
      <c r="Z14" s="12">
        <f t="shared" si="8"/>
        <v>0</v>
      </c>
      <c r="AA14" s="12">
        <f t="shared" si="8"/>
        <v>0</v>
      </c>
      <c r="AB14" s="12">
        <f t="shared" si="8"/>
        <v>0</v>
      </c>
      <c r="AC14" s="12">
        <f t="shared" si="8"/>
        <v>0</v>
      </c>
      <c r="AD14" s="12">
        <f t="shared" si="8"/>
        <v>0</v>
      </c>
      <c r="AE14" s="12">
        <f t="shared" si="8"/>
        <v>0</v>
      </c>
      <c r="AF14" s="62"/>
    </row>
    <row r="15" spans="1:32" s="1" customFormat="1" ht="15.75">
      <c r="A15" s="39" t="s">
        <v>23</v>
      </c>
      <c r="B15" s="15">
        <f>B16+B17</f>
        <v>0</v>
      </c>
      <c r="C15" s="15">
        <f>C16+C17</f>
        <v>0</v>
      </c>
      <c r="D15" s="15">
        <f>D16+D17</f>
        <v>0</v>
      </c>
      <c r="E15" s="15">
        <f>E16+E17</f>
        <v>0</v>
      </c>
      <c r="F15" s="15">
        <f>IF(E15,B15,)/100</f>
        <v>0</v>
      </c>
      <c r="G15" s="15">
        <f t="shared" si="9"/>
        <v>0</v>
      </c>
      <c r="H15" s="15">
        <f>H16+H17</f>
        <v>0</v>
      </c>
      <c r="I15" s="15">
        <f aca="true" t="shared" si="10" ref="I15:AE15">I16+I17</f>
        <v>0</v>
      </c>
      <c r="J15" s="15">
        <f t="shared" si="10"/>
        <v>0</v>
      </c>
      <c r="K15" s="15">
        <f t="shared" si="10"/>
        <v>0</v>
      </c>
      <c r="L15" s="15">
        <f t="shared" si="10"/>
        <v>0</v>
      </c>
      <c r="M15" s="15">
        <f t="shared" si="10"/>
        <v>0</v>
      </c>
      <c r="N15" s="15">
        <f t="shared" si="10"/>
        <v>0</v>
      </c>
      <c r="O15" s="15">
        <f t="shared" si="10"/>
        <v>0</v>
      </c>
      <c r="P15" s="15">
        <f t="shared" si="10"/>
        <v>0</v>
      </c>
      <c r="Q15" s="15">
        <f t="shared" si="10"/>
        <v>0</v>
      </c>
      <c r="R15" s="15">
        <f t="shared" si="10"/>
        <v>0</v>
      </c>
      <c r="S15" s="15">
        <f t="shared" si="10"/>
        <v>0</v>
      </c>
      <c r="T15" s="15">
        <f t="shared" si="10"/>
        <v>0</v>
      </c>
      <c r="U15" s="15">
        <f t="shared" si="10"/>
        <v>0</v>
      </c>
      <c r="V15" s="15">
        <f t="shared" si="10"/>
        <v>0</v>
      </c>
      <c r="W15" s="15">
        <f t="shared" si="10"/>
        <v>0</v>
      </c>
      <c r="X15" s="15">
        <f t="shared" si="10"/>
        <v>0</v>
      </c>
      <c r="Y15" s="15">
        <f t="shared" si="10"/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4"/>
    </row>
    <row r="16" spans="1:32" s="1" customFormat="1" ht="15.75">
      <c r="A16" s="11" t="s">
        <v>20</v>
      </c>
      <c r="B16" s="12">
        <f>H16+J16+L16+N16+P16+R16+T16+V16+X16+Z16+AB16+AD16</f>
        <v>0</v>
      </c>
      <c r="C16" s="13">
        <f>H16</f>
        <v>0</v>
      </c>
      <c r="D16" s="13">
        <f>I16+K16+M16+O16+Q16+S16+U16+W16+Y16+AA16</f>
        <v>0</v>
      </c>
      <c r="E16" s="13">
        <f>I16+K16+M16+O16+Q16+S16+U16+W16+Y16+AA16+AC16+AE16</f>
        <v>0</v>
      </c>
      <c r="F16" s="12">
        <f>IF(E16,B16,)/100</f>
        <v>0</v>
      </c>
      <c r="G16" s="12">
        <f t="shared" si="9"/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4"/>
    </row>
    <row r="17" spans="1:32" s="1" customFormat="1" ht="15.75">
      <c r="A17" s="11" t="s">
        <v>19</v>
      </c>
      <c r="B17" s="12">
        <f>H17+J17+L17+N17+P17+R17+T17+V17+X17+Z17+AB17+AD17</f>
        <v>0</v>
      </c>
      <c r="C17" s="13">
        <f>H17</f>
        <v>0</v>
      </c>
      <c r="D17" s="13">
        <f>I17+K17+M17+O17+Q17+S17+U17+W17+Y17+AA17</f>
        <v>0</v>
      </c>
      <c r="E17" s="13">
        <f>I17+K17+M17+O17+Q17+S17+U17+W17+Y17+AA17+AC17+AE17</f>
        <v>0</v>
      </c>
      <c r="F17" s="12">
        <f>IF(E17,B17,)/100</f>
        <v>0</v>
      </c>
      <c r="G17" s="12">
        <f>_xlfn.IFERROR(E17/C17*100,0)</f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4"/>
    </row>
    <row r="18" spans="1:33" s="1" customFormat="1" ht="79.5" customHeight="1">
      <c r="A18" s="81" t="s">
        <v>39</v>
      </c>
      <c r="B18" s="12">
        <f>B19</f>
        <v>9990.800000000003</v>
      </c>
      <c r="C18" s="12">
        <f>C19</f>
        <v>6669.14</v>
      </c>
      <c r="D18" s="12">
        <f>D19</f>
        <v>4257.151530000001</v>
      </c>
      <c r="E18" s="12">
        <f aca="true" t="shared" si="11" ref="E18:AE18">E19</f>
        <v>4257.151530000001</v>
      </c>
      <c r="F18" s="12">
        <v>0</v>
      </c>
      <c r="G18" s="12">
        <f t="shared" si="9"/>
        <v>63.833590687854816</v>
      </c>
      <c r="H18" s="12">
        <f>H19</f>
        <v>774.646</v>
      </c>
      <c r="I18" s="12">
        <f t="shared" si="11"/>
        <v>317.14127</v>
      </c>
      <c r="J18" s="12">
        <f t="shared" si="11"/>
        <v>830.408</v>
      </c>
      <c r="K18" s="12">
        <f t="shared" si="11"/>
        <v>55.66013</v>
      </c>
      <c r="L18" s="12">
        <f t="shared" si="11"/>
        <v>830.415</v>
      </c>
      <c r="M18" s="12">
        <f t="shared" si="11"/>
        <v>28.00918</v>
      </c>
      <c r="N18" s="12">
        <f t="shared" si="11"/>
        <v>912.011</v>
      </c>
      <c r="O18" s="12">
        <f t="shared" si="11"/>
        <v>14</v>
      </c>
      <c r="P18" s="12">
        <f t="shared" si="11"/>
        <v>830.415</v>
      </c>
      <c r="Q18" s="12">
        <f t="shared" si="11"/>
        <v>67.87</v>
      </c>
      <c r="R18" s="12">
        <f t="shared" si="11"/>
        <v>830.415</v>
      </c>
      <c r="S18" s="12">
        <v>2254.92</v>
      </c>
      <c r="T18" s="12">
        <f t="shared" si="11"/>
        <v>830.415</v>
      </c>
      <c r="U18" s="12">
        <f>U19+U20+U21</f>
        <v>1468.1419</v>
      </c>
      <c r="V18" s="12">
        <f t="shared" si="11"/>
        <v>830.415</v>
      </c>
      <c r="W18" s="12">
        <f t="shared" si="11"/>
        <v>785.48</v>
      </c>
      <c r="X18" s="12">
        <f t="shared" si="11"/>
        <v>830.415</v>
      </c>
      <c r="Y18" s="12">
        <f t="shared" si="11"/>
        <v>0</v>
      </c>
      <c r="Z18" s="12">
        <f t="shared" si="11"/>
        <v>830.415</v>
      </c>
      <c r="AA18" s="12">
        <f t="shared" si="11"/>
        <v>0</v>
      </c>
      <c r="AB18" s="12">
        <f t="shared" si="11"/>
        <v>830.415</v>
      </c>
      <c r="AC18" s="12">
        <f t="shared" si="11"/>
        <v>0</v>
      </c>
      <c r="AD18" s="12">
        <f t="shared" si="11"/>
        <v>830.415</v>
      </c>
      <c r="AE18" s="12">
        <f t="shared" si="11"/>
        <v>0</v>
      </c>
      <c r="AG18" s="80"/>
    </row>
    <row r="19" spans="1:32" s="1" customFormat="1" ht="409.5">
      <c r="A19" s="39" t="s">
        <v>23</v>
      </c>
      <c r="B19" s="15">
        <f>B20+B21</f>
        <v>9990.800000000003</v>
      </c>
      <c r="C19" s="15">
        <f aca="true" t="shared" si="12" ref="C19:AE19">C20+C21</f>
        <v>6669.14</v>
      </c>
      <c r="D19" s="15">
        <f t="shared" si="12"/>
        <v>4257.151530000001</v>
      </c>
      <c r="E19" s="15">
        <f t="shared" si="12"/>
        <v>4257.151530000001</v>
      </c>
      <c r="F19" s="15">
        <f t="shared" si="12"/>
        <v>42.610717159787</v>
      </c>
      <c r="G19" s="15">
        <f t="shared" si="9"/>
        <v>63.833590687854816</v>
      </c>
      <c r="H19" s="15">
        <f t="shared" si="12"/>
        <v>774.646</v>
      </c>
      <c r="I19" s="15">
        <f t="shared" si="12"/>
        <v>317.14127</v>
      </c>
      <c r="J19" s="15">
        <f t="shared" si="12"/>
        <v>830.408</v>
      </c>
      <c r="K19" s="15">
        <f t="shared" si="12"/>
        <v>55.66013</v>
      </c>
      <c r="L19" s="15">
        <f t="shared" si="12"/>
        <v>830.415</v>
      </c>
      <c r="M19" s="15">
        <f t="shared" si="12"/>
        <v>28.00918</v>
      </c>
      <c r="N19" s="15">
        <f t="shared" si="12"/>
        <v>912.011</v>
      </c>
      <c r="O19" s="15">
        <f t="shared" si="12"/>
        <v>14</v>
      </c>
      <c r="P19" s="15">
        <f t="shared" si="12"/>
        <v>830.415</v>
      </c>
      <c r="Q19" s="15">
        <f t="shared" si="12"/>
        <v>67.87</v>
      </c>
      <c r="R19" s="15">
        <f t="shared" si="12"/>
        <v>830.415</v>
      </c>
      <c r="S19" s="15">
        <v>2254.92</v>
      </c>
      <c r="T19" s="15">
        <f t="shared" si="12"/>
        <v>830.415</v>
      </c>
      <c r="U19" s="15">
        <f t="shared" si="12"/>
        <v>734.07095</v>
      </c>
      <c r="V19" s="15">
        <f t="shared" si="12"/>
        <v>830.415</v>
      </c>
      <c r="W19" s="15">
        <f t="shared" si="12"/>
        <v>785.48</v>
      </c>
      <c r="X19" s="15">
        <f t="shared" si="12"/>
        <v>830.415</v>
      </c>
      <c r="Y19" s="15">
        <f t="shared" si="12"/>
        <v>0</v>
      </c>
      <c r="Z19" s="15">
        <f t="shared" si="12"/>
        <v>830.415</v>
      </c>
      <c r="AA19" s="15">
        <f t="shared" si="12"/>
        <v>0</v>
      </c>
      <c r="AB19" s="15">
        <f t="shared" si="12"/>
        <v>830.415</v>
      </c>
      <c r="AC19" s="15">
        <f t="shared" si="12"/>
        <v>0</v>
      </c>
      <c r="AD19" s="15">
        <f t="shared" si="12"/>
        <v>830.415</v>
      </c>
      <c r="AE19" s="15">
        <f t="shared" si="12"/>
        <v>0</v>
      </c>
      <c r="AF19" s="126" t="s">
        <v>137</v>
      </c>
    </row>
    <row r="20" spans="1:32" s="1" customFormat="1" ht="15.75">
      <c r="A20" s="11" t="s">
        <v>20</v>
      </c>
      <c r="B20" s="12">
        <f>H20+J20+L20+N20+P20+R20+T20+V20+X20+Z20+AB20+AD20</f>
        <v>0</v>
      </c>
      <c r="C20" s="13">
        <f>H20</f>
        <v>0</v>
      </c>
      <c r="D20" s="13">
        <f>I20+K20+M20+O20+Q20+S20</f>
        <v>0</v>
      </c>
      <c r="E20" s="13">
        <f>I20+K20+M20+O20+Q20+S20+U20+W20+Y20+AA20+AC20+AE20</f>
        <v>0</v>
      </c>
      <c r="F20" s="12">
        <f>IF(E20,B20,)/100</f>
        <v>0</v>
      </c>
      <c r="G20" s="12">
        <f t="shared" si="9"/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4"/>
    </row>
    <row r="21" spans="1:32" s="1" customFormat="1" ht="15.75">
      <c r="A21" s="11" t="s">
        <v>19</v>
      </c>
      <c r="B21" s="12">
        <f>H21+J21+L21+N21+P21+R21+T21+V21+X21+Z21+AB21+AD21</f>
        <v>9990.800000000003</v>
      </c>
      <c r="C21" s="13">
        <f>H21+J21+L21+N21+P21+R21+T21+V21</f>
        <v>6669.14</v>
      </c>
      <c r="D21" s="13">
        <f>I21+K21+M21+O21+Q21+S21+U21+W21</f>
        <v>4257.151530000001</v>
      </c>
      <c r="E21" s="13">
        <f>I21+K21+M21+O21+Q21+S21+U21+W21+Y21+AA21+AC21+AE21</f>
        <v>4257.151530000001</v>
      </c>
      <c r="F21" s="12">
        <f>D21*100/B21</f>
        <v>42.610717159787</v>
      </c>
      <c r="G21" s="127">
        <f>E21/C21*100</f>
        <v>63.833590687854816</v>
      </c>
      <c r="H21" s="13">
        <v>774.646</v>
      </c>
      <c r="I21" s="13">
        <v>317.14127</v>
      </c>
      <c r="J21" s="13">
        <v>830.408</v>
      </c>
      <c r="K21" s="13">
        <v>55.66013</v>
      </c>
      <c r="L21" s="13">
        <v>830.415</v>
      </c>
      <c r="M21" s="13">
        <v>28.00918</v>
      </c>
      <c r="N21" s="13">
        <v>912.011</v>
      </c>
      <c r="O21" s="13">
        <v>14</v>
      </c>
      <c r="P21" s="13">
        <v>830.415</v>
      </c>
      <c r="Q21" s="13">
        <v>67.87</v>
      </c>
      <c r="R21" s="13">
        <v>830.415</v>
      </c>
      <c r="S21" s="13">
        <v>2254.92</v>
      </c>
      <c r="T21" s="13">
        <v>830.415</v>
      </c>
      <c r="U21" s="13">
        <v>734.07095</v>
      </c>
      <c r="V21" s="13">
        <v>830.415</v>
      </c>
      <c r="W21" s="13">
        <v>785.48</v>
      </c>
      <c r="X21" s="13">
        <v>830.415</v>
      </c>
      <c r="Y21" s="13">
        <v>0</v>
      </c>
      <c r="Z21" s="13">
        <v>830.415</v>
      </c>
      <c r="AA21" s="13">
        <v>0</v>
      </c>
      <c r="AB21" s="13">
        <v>830.415</v>
      </c>
      <c r="AC21" s="13">
        <v>0</v>
      </c>
      <c r="AD21" s="13">
        <v>830.415</v>
      </c>
      <c r="AE21" s="13">
        <v>0</v>
      </c>
      <c r="AF21" s="14"/>
    </row>
    <row r="22" spans="1:33" s="73" customFormat="1" ht="47.25" customHeight="1">
      <c r="A22" s="130" t="s">
        <v>40</v>
      </c>
      <c r="B22" s="131">
        <f>B23</f>
        <v>1665.4</v>
      </c>
      <c r="C22" s="131">
        <f>C23</f>
        <v>1311.88519</v>
      </c>
      <c r="D22" s="131">
        <f>D23</f>
        <v>1041.27233</v>
      </c>
      <c r="E22" s="131">
        <f>E23</f>
        <v>1041.27233</v>
      </c>
      <c r="F22" s="131">
        <f>E22/B22*100</f>
        <v>62.523857932028335</v>
      </c>
      <c r="G22" s="131">
        <f>E22/C22*100</f>
        <v>79.37221472863796</v>
      </c>
      <c r="H22" s="131">
        <f>H23</f>
        <v>354.16</v>
      </c>
      <c r="I22" s="131">
        <f aca="true" t="shared" si="13" ref="I22:AE22">I23</f>
        <v>314.42152</v>
      </c>
      <c r="J22" s="131">
        <f t="shared" si="13"/>
        <v>143.43891</v>
      </c>
      <c r="K22" s="131">
        <f t="shared" si="13"/>
        <v>141.58535</v>
      </c>
      <c r="L22" s="131">
        <f t="shared" si="13"/>
        <v>65.20957</v>
      </c>
      <c r="M22" s="131">
        <f t="shared" si="13"/>
        <v>60.69618</v>
      </c>
      <c r="N22" s="131">
        <f t="shared" si="13"/>
        <v>393.74422</v>
      </c>
      <c r="O22" s="131">
        <f t="shared" si="13"/>
        <v>197.4539</v>
      </c>
      <c r="P22" s="131">
        <f t="shared" si="13"/>
        <v>128.502</v>
      </c>
      <c r="Q22" s="131">
        <f t="shared" si="13"/>
        <v>81.39762</v>
      </c>
      <c r="R22" s="131">
        <f t="shared" si="13"/>
        <v>37.10426</v>
      </c>
      <c r="S22" s="131">
        <f t="shared" si="13"/>
        <v>33.90455</v>
      </c>
      <c r="T22" s="131">
        <f t="shared" si="13"/>
        <v>126.01618</v>
      </c>
      <c r="U22" s="131">
        <f t="shared" si="13"/>
        <v>133.32081</v>
      </c>
      <c r="V22" s="131">
        <f t="shared" si="13"/>
        <v>63.71005</v>
      </c>
      <c r="W22" s="131">
        <f t="shared" si="13"/>
        <v>78.4924</v>
      </c>
      <c r="X22" s="131">
        <f t="shared" si="13"/>
        <v>99.409</v>
      </c>
      <c r="Y22" s="131">
        <f t="shared" si="13"/>
        <v>0</v>
      </c>
      <c r="Z22" s="131">
        <f t="shared" si="13"/>
        <v>104.46522</v>
      </c>
      <c r="AA22" s="131">
        <f t="shared" si="13"/>
        <v>0</v>
      </c>
      <c r="AB22" s="131">
        <f t="shared" si="13"/>
        <v>38.368</v>
      </c>
      <c r="AC22" s="131">
        <f t="shared" si="13"/>
        <v>0</v>
      </c>
      <c r="AD22" s="131">
        <f t="shared" si="13"/>
        <v>111.27259</v>
      </c>
      <c r="AE22" s="131">
        <f t="shared" si="13"/>
        <v>0</v>
      </c>
      <c r="AF22" s="132" t="s">
        <v>147</v>
      </c>
      <c r="AG22" s="74"/>
    </row>
    <row r="23" spans="1:33" s="1" customFormat="1" ht="25.5" customHeight="1">
      <c r="A23" s="11" t="s">
        <v>20</v>
      </c>
      <c r="B23" s="127">
        <f>H23+J23+L23+N23+P23+R23+T23+V23+X23+Z23+AB23+AD23</f>
        <v>1665.4</v>
      </c>
      <c r="C23" s="13">
        <f>H23+J23+L23+N23+P23+R23+T23+V23</f>
        <v>1311.88519</v>
      </c>
      <c r="D23" s="13">
        <f>I23+K23+M23+O23+Q23+S23+U23+W23+Y23+AA23+AC23+AE23</f>
        <v>1041.27233</v>
      </c>
      <c r="E23" s="13">
        <f>I23+K23+M23+O23+Q23+S23+U23+W23+Y23+AA23+AC23+AE23</f>
        <v>1041.27233</v>
      </c>
      <c r="F23" s="12">
        <f>E23/B23*100</f>
        <v>62.523857932028335</v>
      </c>
      <c r="G23" s="12">
        <f>E23/C23*100</f>
        <v>79.37221472863796</v>
      </c>
      <c r="H23" s="13">
        <v>354.16</v>
      </c>
      <c r="I23" s="13">
        <v>314.42152</v>
      </c>
      <c r="J23" s="13">
        <v>143.43891</v>
      </c>
      <c r="K23" s="13">
        <v>141.58535</v>
      </c>
      <c r="L23" s="13">
        <v>65.20957</v>
      </c>
      <c r="M23" s="13">
        <v>60.69618</v>
      </c>
      <c r="N23" s="13">
        <v>393.74422</v>
      </c>
      <c r="O23" s="13">
        <v>197.4539</v>
      </c>
      <c r="P23" s="13">
        <v>128.502</v>
      </c>
      <c r="Q23" s="13">
        <v>81.39762</v>
      </c>
      <c r="R23" s="13">
        <v>37.10426</v>
      </c>
      <c r="S23" s="13">
        <v>33.90455</v>
      </c>
      <c r="T23" s="13">
        <v>126.01618</v>
      </c>
      <c r="U23" s="13">
        <v>133.32081</v>
      </c>
      <c r="V23" s="13">
        <v>63.71005</v>
      </c>
      <c r="W23" s="13">
        <v>78.4924</v>
      </c>
      <c r="X23" s="13">
        <v>99.409</v>
      </c>
      <c r="Y23" s="13">
        <v>0</v>
      </c>
      <c r="Z23" s="13">
        <v>104.46522</v>
      </c>
      <c r="AA23" s="13">
        <v>0</v>
      </c>
      <c r="AB23" s="13">
        <v>38.368</v>
      </c>
      <c r="AC23" s="13">
        <v>0</v>
      </c>
      <c r="AD23" s="13">
        <v>111.27259</v>
      </c>
      <c r="AE23" s="13">
        <v>0</v>
      </c>
      <c r="AF23" s="14"/>
      <c r="AG23" s="74"/>
    </row>
    <row r="24" spans="1:33" s="73" customFormat="1" ht="57" customHeight="1">
      <c r="A24" s="130" t="s">
        <v>41</v>
      </c>
      <c r="B24" s="131">
        <f>B25</f>
        <v>33.9</v>
      </c>
      <c r="C24" s="131">
        <f>C25</f>
        <v>33.9</v>
      </c>
      <c r="D24" s="131">
        <f>D25</f>
        <v>0</v>
      </c>
      <c r="E24" s="131">
        <f>E25</f>
        <v>0</v>
      </c>
      <c r="F24" s="133">
        <f>E24/B24*100</f>
        <v>0</v>
      </c>
      <c r="G24" s="131">
        <f>_xlfn.IFERROR(E24/C24*100,0)</f>
        <v>0</v>
      </c>
      <c r="H24" s="131">
        <f>H25</f>
        <v>0</v>
      </c>
      <c r="I24" s="131">
        <f aca="true" t="shared" si="14" ref="I24:AE24">I25</f>
        <v>0</v>
      </c>
      <c r="J24" s="131">
        <f t="shared" si="14"/>
        <v>0</v>
      </c>
      <c r="K24" s="131">
        <f t="shared" si="14"/>
        <v>0</v>
      </c>
      <c r="L24" s="131">
        <f t="shared" si="14"/>
        <v>0</v>
      </c>
      <c r="M24" s="131">
        <f t="shared" si="14"/>
        <v>0</v>
      </c>
      <c r="N24" s="131">
        <f t="shared" si="14"/>
        <v>0</v>
      </c>
      <c r="O24" s="131">
        <f t="shared" si="14"/>
        <v>0</v>
      </c>
      <c r="P24" s="131">
        <f t="shared" si="14"/>
        <v>0</v>
      </c>
      <c r="Q24" s="131">
        <f t="shared" si="14"/>
        <v>0</v>
      </c>
      <c r="R24" s="131">
        <f t="shared" si="14"/>
        <v>0</v>
      </c>
      <c r="S24" s="131">
        <f t="shared" si="14"/>
        <v>0</v>
      </c>
      <c r="T24" s="131">
        <f t="shared" si="14"/>
        <v>33.9</v>
      </c>
      <c r="U24" s="131">
        <f t="shared" si="14"/>
        <v>0</v>
      </c>
      <c r="V24" s="131">
        <f t="shared" si="14"/>
        <v>0</v>
      </c>
      <c r="W24" s="131">
        <f t="shared" si="14"/>
        <v>0</v>
      </c>
      <c r="X24" s="131">
        <f t="shared" si="14"/>
        <v>0</v>
      </c>
      <c r="Y24" s="131">
        <f t="shared" si="14"/>
        <v>0</v>
      </c>
      <c r="Z24" s="131">
        <f t="shared" si="14"/>
        <v>0</v>
      </c>
      <c r="AA24" s="131">
        <f t="shared" si="14"/>
        <v>0</v>
      </c>
      <c r="AB24" s="131">
        <f t="shared" si="14"/>
        <v>0</v>
      </c>
      <c r="AC24" s="131">
        <f t="shared" si="14"/>
        <v>0</v>
      </c>
      <c r="AD24" s="131">
        <f t="shared" si="14"/>
        <v>0</v>
      </c>
      <c r="AE24" s="131">
        <f t="shared" si="14"/>
        <v>0</v>
      </c>
      <c r="AF24" s="134" t="s">
        <v>129</v>
      </c>
      <c r="AG24" s="74"/>
    </row>
    <row r="25" spans="1:33" s="1" customFormat="1" ht="21" customHeight="1">
      <c r="A25" s="11" t="s">
        <v>21</v>
      </c>
      <c r="B25" s="12">
        <f>H25+J25+L25+N25+P25+R25+T25+V25+X25+Z25+AB25+AD25</f>
        <v>33.9</v>
      </c>
      <c r="C25" s="13">
        <f>H25+J25+L25+N25+P25+R25+T25</f>
        <v>33.9</v>
      </c>
      <c r="D25" s="13">
        <f>I25+K25+M25+O25+Q25+S25+U25+W25+Y25+AA25+AC25</f>
        <v>0</v>
      </c>
      <c r="E25" s="13">
        <f>I25+K25+M25+O25+Q25+S25+U25+W25+Y25+AA25+AC25+AE25</f>
        <v>0</v>
      </c>
      <c r="F25" s="12">
        <f>IF(E25,B25,)/100</f>
        <v>0</v>
      </c>
      <c r="G25" s="12">
        <f>_xlfn.IFERROR(E25/C25*100,0)</f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33.9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4"/>
      <c r="AG25" s="74"/>
    </row>
    <row r="26" spans="1:33" s="1" customFormat="1" ht="15.75">
      <c r="A26" s="11" t="s">
        <v>20</v>
      </c>
      <c r="B26" s="12">
        <f>H26+J26+L26+N26+P26+R26+T26+V26+X26+Z26+AB26+AD26</f>
        <v>0</v>
      </c>
      <c r="C26" s="13">
        <f>H26+J26+L26+N26+P26+R26+T26+V26+X26+Z26</f>
        <v>0</v>
      </c>
      <c r="D26" s="13">
        <v>0</v>
      </c>
      <c r="E26" s="13">
        <f>I26+K26+M26+O26+Q26+S26+U26+W26+Y26+AA26+AC26+AE26</f>
        <v>0</v>
      </c>
      <c r="F26" s="12">
        <v>0</v>
      </c>
      <c r="G26" s="12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57">
        <v>0</v>
      </c>
      <c r="AF26" s="14"/>
      <c r="AG26" s="74"/>
    </row>
    <row r="27" spans="1:33" s="1" customFormat="1" ht="17.25" customHeight="1">
      <c r="A27" s="11" t="s">
        <v>19</v>
      </c>
      <c r="B27" s="12">
        <f>H27+J27+L27+N27+P27+R27+T27+V27+X27+Z27+AB27+AD27</f>
        <v>0</v>
      </c>
      <c r="C27" s="13">
        <f>H27+J27+L27+N27+P27+R27+T27+V27+X27+Z27</f>
        <v>0</v>
      </c>
      <c r="D27" s="13">
        <v>0</v>
      </c>
      <c r="E27" s="13">
        <f>I27+K27+M27+O27+Q27+S27+U27+W27+Y27+AA27+AC27+AE27</f>
        <v>0</v>
      </c>
      <c r="F27" s="12">
        <v>0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57">
        <v>0</v>
      </c>
      <c r="AF27" s="14"/>
      <c r="AG27" s="74"/>
    </row>
    <row r="28" spans="1:33" s="1" customFormat="1" ht="18" customHeight="1">
      <c r="A28" s="11" t="s">
        <v>22</v>
      </c>
      <c r="B28" s="12">
        <f>H28+J28+L28+N28+P28+R28+T28+V28+X28+Z28+AB28+AD28</f>
        <v>0</v>
      </c>
      <c r="C28" s="13">
        <f>H28+J28+L28+N28+P28+R28+T28+V28+X28+Z28</f>
        <v>0</v>
      </c>
      <c r="D28" s="13">
        <v>0</v>
      </c>
      <c r="E28" s="13">
        <f>I28+K28+M28+O28+Q28+S28+U28+W28+Y28+AA28+AC28+AE28</f>
        <v>0</v>
      </c>
      <c r="F28" s="12">
        <v>0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57">
        <v>0</v>
      </c>
      <c r="AF28" s="14"/>
      <c r="AG28" s="74"/>
    </row>
    <row r="29" spans="1:33" s="77" customFormat="1" ht="48.75" customHeight="1">
      <c r="A29" s="130" t="s">
        <v>42</v>
      </c>
      <c r="B29" s="133">
        <f>B30</f>
        <v>463.1</v>
      </c>
      <c r="C29" s="133">
        <f>C30</f>
        <v>0</v>
      </c>
      <c r="D29" s="133">
        <f>D30</f>
        <v>0</v>
      </c>
      <c r="E29" s="133">
        <f>E30</f>
        <v>0</v>
      </c>
      <c r="F29" s="133">
        <f aca="true" t="shared" si="15" ref="F29:F38">E29/B29*100</f>
        <v>0</v>
      </c>
      <c r="G29" s="131">
        <f aca="true" t="shared" si="16" ref="G29:G52">_xlfn.IFERROR(E29/C29*100,0)</f>
        <v>0</v>
      </c>
      <c r="H29" s="133">
        <f>H30</f>
        <v>0</v>
      </c>
      <c r="I29" s="133">
        <f aca="true" t="shared" si="17" ref="I29:AE29">I30</f>
        <v>0</v>
      </c>
      <c r="J29" s="133">
        <f t="shared" si="17"/>
        <v>0</v>
      </c>
      <c r="K29" s="133">
        <f t="shared" si="17"/>
        <v>0</v>
      </c>
      <c r="L29" s="133">
        <f t="shared" si="17"/>
        <v>0</v>
      </c>
      <c r="M29" s="133">
        <f t="shared" si="17"/>
        <v>0</v>
      </c>
      <c r="N29" s="133">
        <f t="shared" si="17"/>
        <v>0</v>
      </c>
      <c r="O29" s="133">
        <f t="shared" si="17"/>
        <v>0</v>
      </c>
      <c r="P29" s="133">
        <f t="shared" si="17"/>
        <v>0</v>
      </c>
      <c r="Q29" s="133">
        <f t="shared" si="17"/>
        <v>0</v>
      </c>
      <c r="R29" s="133">
        <f t="shared" si="17"/>
        <v>0</v>
      </c>
      <c r="S29" s="133">
        <f t="shared" si="17"/>
        <v>0</v>
      </c>
      <c r="T29" s="133">
        <f t="shared" si="17"/>
        <v>0</v>
      </c>
      <c r="U29" s="133">
        <f t="shared" si="17"/>
        <v>0</v>
      </c>
      <c r="V29" s="133">
        <f t="shared" si="17"/>
        <v>0</v>
      </c>
      <c r="W29" s="133">
        <f t="shared" si="17"/>
        <v>0</v>
      </c>
      <c r="X29" s="133">
        <f t="shared" si="17"/>
        <v>0</v>
      </c>
      <c r="Y29" s="133">
        <f t="shared" si="17"/>
        <v>0</v>
      </c>
      <c r="Z29" s="133">
        <f t="shared" si="17"/>
        <v>0</v>
      </c>
      <c r="AA29" s="133">
        <f t="shared" si="17"/>
        <v>0</v>
      </c>
      <c r="AB29" s="133">
        <f t="shared" si="17"/>
        <v>463.1</v>
      </c>
      <c r="AC29" s="133">
        <f t="shared" si="17"/>
        <v>0</v>
      </c>
      <c r="AD29" s="133">
        <f t="shared" si="17"/>
        <v>0</v>
      </c>
      <c r="AE29" s="133">
        <f t="shared" si="17"/>
        <v>0</v>
      </c>
      <c r="AF29" s="133"/>
      <c r="AG29" s="76"/>
    </row>
    <row r="30" spans="1:33" s="1" customFormat="1" ht="15.75">
      <c r="A30" s="39" t="s">
        <v>23</v>
      </c>
      <c r="B30" s="15">
        <f>B31+B32</f>
        <v>463.1</v>
      </c>
      <c r="C30" s="15">
        <f>C31+C32</f>
        <v>0</v>
      </c>
      <c r="D30" s="15">
        <f>D31+D32</f>
        <v>0</v>
      </c>
      <c r="E30" s="15">
        <f>E31+E32</f>
        <v>0</v>
      </c>
      <c r="F30" s="16">
        <f t="shared" si="15"/>
        <v>0</v>
      </c>
      <c r="G30" s="15">
        <f t="shared" si="16"/>
        <v>0</v>
      </c>
      <c r="H30" s="15">
        <f>H31+H32</f>
        <v>0</v>
      </c>
      <c r="I30" s="15">
        <f>I31+I32</f>
        <v>0</v>
      </c>
      <c r="J30" s="15">
        <f aca="true" t="shared" si="18" ref="J30:AE30">J31+J32</f>
        <v>0</v>
      </c>
      <c r="K30" s="15">
        <f t="shared" si="18"/>
        <v>0</v>
      </c>
      <c r="L30" s="15">
        <f t="shared" si="18"/>
        <v>0</v>
      </c>
      <c r="M30" s="15">
        <f t="shared" si="18"/>
        <v>0</v>
      </c>
      <c r="N30" s="15">
        <f t="shared" si="18"/>
        <v>0</v>
      </c>
      <c r="O30" s="15">
        <f t="shared" si="18"/>
        <v>0</v>
      </c>
      <c r="P30" s="15">
        <f t="shared" si="18"/>
        <v>0</v>
      </c>
      <c r="Q30" s="15">
        <f t="shared" si="18"/>
        <v>0</v>
      </c>
      <c r="R30" s="15">
        <f t="shared" si="18"/>
        <v>0</v>
      </c>
      <c r="S30" s="15">
        <f t="shared" si="18"/>
        <v>0</v>
      </c>
      <c r="T30" s="15">
        <f t="shared" si="18"/>
        <v>0</v>
      </c>
      <c r="U30" s="15">
        <f t="shared" si="18"/>
        <v>0</v>
      </c>
      <c r="V30" s="15">
        <f t="shared" si="18"/>
        <v>0</v>
      </c>
      <c r="W30" s="15">
        <f t="shared" si="18"/>
        <v>0</v>
      </c>
      <c r="X30" s="15">
        <f t="shared" si="18"/>
        <v>0</v>
      </c>
      <c r="Y30" s="15">
        <f t="shared" si="18"/>
        <v>0</v>
      </c>
      <c r="Z30" s="15">
        <f t="shared" si="18"/>
        <v>0</v>
      </c>
      <c r="AA30" s="15">
        <f t="shared" si="18"/>
        <v>0</v>
      </c>
      <c r="AB30" s="15">
        <f t="shared" si="18"/>
        <v>463.1</v>
      </c>
      <c r="AC30" s="15">
        <f t="shared" si="18"/>
        <v>0</v>
      </c>
      <c r="AD30" s="15">
        <f t="shared" si="18"/>
        <v>0</v>
      </c>
      <c r="AE30" s="15">
        <f t="shared" si="18"/>
        <v>0</v>
      </c>
      <c r="AF30" s="14"/>
      <c r="AG30" s="74"/>
    </row>
    <row r="31" spans="1:33" s="1" customFormat="1" ht="15.75">
      <c r="A31" s="11" t="s">
        <v>20</v>
      </c>
      <c r="B31" s="12">
        <f aca="true" t="shared" si="19" ref="B31:E32">B35+B40</f>
        <v>0</v>
      </c>
      <c r="C31" s="12">
        <f t="shared" si="19"/>
        <v>0</v>
      </c>
      <c r="D31" s="12">
        <f t="shared" si="19"/>
        <v>0</v>
      </c>
      <c r="E31" s="12">
        <f t="shared" si="19"/>
        <v>0</v>
      </c>
      <c r="F31" s="12">
        <f>IF(E31,B31,)/100</f>
        <v>0</v>
      </c>
      <c r="G31" s="12">
        <f t="shared" si="16"/>
        <v>0</v>
      </c>
      <c r="H31" s="13">
        <f>H35+H40</f>
        <v>0</v>
      </c>
      <c r="I31" s="13">
        <f aca="true" t="shared" si="20" ref="I31:AE31">I35+I40</f>
        <v>0</v>
      </c>
      <c r="J31" s="13">
        <f t="shared" si="20"/>
        <v>0</v>
      </c>
      <c r="K31" s="13">
        <f t="shared" si="20"/>
        <v>0</v>
      </c>
      <c r="L31" s="13">
        <f t="shared" si="20"/>
        <v>0</v>
      </c>
      <c r="M31" s="13">
        <f t="shared" si="20"/>
        <v>0</v>
      </c>
      <c r="N31" s="13">
        <f t="shared" si="20"/>
        <v>0</v>
      </c>
      <c r="O31" s="13">
        <f t="shared" si="20"/>
        <v>0</v>
      </c>
      <c r="P31" s="13">
        <f t="shared" si="20"/>
        <v>0</v>
      </c>
      <c r="Q31" s="13">
        <f t="shared" si="20"/>
        <v>0</v>
      </c>
      <c r="R31" s="13">
        <f t="shared" si="20"/>
        <v>0</v>
      </c>
      <c r="S31" s="13">
        <f t="shared" si="20"/>
        <v>0</v>
      </c>
      <c r="T31" s="13">
        <f t="shared" si="20"/>
        <v>0</v>
      </c>
      <c r="U31" s="13">
        <f t="shared" si="20"/>
        <v>0</v>
      </c>
      <c r="V31" s="13">
        <f t="shared" si="20"/>
        <v>0</v>
      </c>
      <c r="W31" s="13">
        <f t="shared" si="20"/>
        <v>0</v>
      </c>
      <c r="X31" s="13">
        <f t="shared" si="20"/>
        <v>0</v>
      </c>
      <c r="Y31" s="13">
        <f t="shared" si="20"/>
        <v>0</v>
      </c>
      <c r="Z31" s="13">
        <f t="shared" si="20"/>
        <v>0</v>
      </c>
      <c r="AA31" s="13">
        <f t="shared" si="20"/>
        <v>0</v>
      </c>
      <c r="AB31" s="13">
        <f t="shared" si="20"/>
        <v>0</v>
      </c>
      <c r="AC31" s="13">
        <f t="shared" si="20"/>
        <v>0</v>
      </c>
      <c r="AD31" s="13">
        <f t="shared" si="20"/>
        <v>0</v>
      </c>
      <c r="AE31" s="13">
        <f t="shared" si="20"/>
        <v>0</v>
      </c>
      <c r="AF31" s="14"/>
      <c r="AG31" s="74"/>
    </row>
    <row r="32" spans="1:33" s="1" customFormat="1" ht="15.75">
      <c r="A32" s="11" t="s">
        <v>19</v>
      </c>
      <c r="B32" s="12">
        <f t="shared" si="19"/>
        <v>463.1</v>
      </c>
      <c r="C32" s="12">
        <f t="shared" si="19"/>
        <v>0</v>
      </c>
      <c r="D32" s="12">
        <f t="shared" si="19"/>
        <v>0</v>
      </c>
      <c r="E32" s="12">
        <f t="shared" si="19"/>
        <v>0</v>
      </c>
      <c r="F32" s="21">
        <f t="shared" si="15"/>
        <v>0</v>
      </c>
      <c r="G32" s="12">
        <f t="shared" si="16"/>
        <v>0</v>
      </c>
      <c r="H32" s="13">
        <f>H36+H41</f>
        <v>0</v>
      </c>
      <c r="I32" s="13">
        <f aca="true" t="shared" si="21" ref="I32:AE32">I36+I41</f>
        <v>0</v>
      </c>
      <c r="J32" s="13">
        <f t="shared" si="21"/>
        <v>0</v>
      </c>
      <c r="K32" s="13">
        <f t="shared" si="21"/>
        <v>0</v>
      </c>
      <c r="L32" s="13">
        <f t="shared" si="21"/>
        <v>0</v>
      </c>
      <c r="M32" s="13">
        <f t="shared" si="21"/>
        <v>0</v>
      </c>
      <c r="N32" s="13">
        <f t="shared" si="21"/>
        <v>0</v>
      </c>
      <c r="O32" s="13">
        <f t="shared" si="21"/>
        <v>0</v>
      </c>
      <c r="P32" s="13">
        <f t="shared" si="21"/>
        <v>0</v>
      </c>
      <c r="Q32" s="13">
        <f t="shared" si="21"/>
        <v>0</v>
      </c>
      <c r="R32" s="13">
        <f t="shared" si="21"/>
        <v>0</v>
      </c>
      <c r="S32" s="13">
        <f t="shared" si="21"/>
        <v>0</v>
      </c>
      <c r="T32" s="13">
        <f t="shared" si="21"/>
        <v>0</v>
      </c>
      <c r="U32" s="13">
        <f t="shared" si="21"/>
        <v>0</v>
      </c>
      <c r="V32" s="13">
        <f t="shared" si="21"/>
        <v>0</v>
      </c>
      <c r="W32" s="13">
        <f t="shared" si="21"/>
        <v>0</v>
      </c>
      <c r="X32" s="13">
        <f t="shared" si="21"/>
        <v>0</v>
      </c>
      <c r="Y32" s="13">
        <f t="shared" si="21"/>
        <v>0</v>
      </c>
      <c r="Z32" s="13">
        <f t="shared" si="21"/>
        <v>0</v>
      </c>
      <c r="AA32" s="13">
        <f t="shared" si="21"/>
        <v>0</v>
      </c>
      <c r="AB32" s="13">
        <f t="shared" si="21"/>
        <v>463.1</v>
      </c>
      <c r="AC32" s="13">
        <f t="shared" si="21"/>
        <v>0</v>
      </c>
      <c r="AD32" s="13">
        <f t="shared" si="21"/>
        <v>0</v>
      </c>
      <c r="AE32" s="13">
        <f t="shared" si="21"/>
        <v>0</v>
      </c>
      <c r="AF32" s="14"/>
      <c r="AG32" s="74"/>
    </row>
    <row r="33" spans="1:33" s="1" customFormat="1" ht="48" customHeight="1">
      <c r="A33" s="81" t="s">
        <v>43</v>
      </c>
      <c r="B33" s="12">
        <f>B34</f>
        <v>133.1</v>
      </c>
      <c r="C33" s="12">
        <f>C34</f>
        <v>0</v>
      </c>
      <c r="D33" s="12">
        <f>D34</f>
        <v>0</v>
      </c>
      <c r="E33" s="12">
        <f>E34</f>
        <v>0</v>
      </c>
      <c r="F33" s="12">
        <f>E33/B33*100</f>
        <v>0</v>
      </c>
      <c r="G33" s="12">
        <f t="shared" si="16"/>
        <v>0</v>
      </c>
      <c r="H33" s="12">
        <f>H34</f>
        <v>0</v>
      </c>
      <c r="I33" s="12">
        <f aca="true" t="shared" si="22" ref="I33:AE33">I34</f>
        <v>0</v>
      </c>
      <c r="J33" s="12">
        <f t="shared" si="22"/>
        <v>0</v>
      </c>
      <c r="K33" s="12">
        <f t="shared" si="22"/>
        <v>0</v>
      </c>
      <c r="L33" s="12">
        <f t="shared" si="22"/>
        <v>0</v>
      </c>
      <c r="M33" s="12">
        <f t="shared" si="22"/>
        <v>0</v>
      </c>
      <c r="N33" s="12">
        <f t="shared" si="22"/>
        <v>0</v>
      </c>
      <c r="O33" s="12">
        <f t="shared" si="22"/>
        <v>0</v>
      </c>
      <c r="P33" s="12">
        <f t="shared" si="22"/>
        <v>0</v>
      </c>
      <c r="Q33" s="12">
        <f t="shared" si="22"/>
        <v>0</v>
      </c>
      <c r="R33" s="12">
        <f t="shared" si="22"/>
        <v>0</v>
      </c>
      <c r="S33" s="12">
        <f t="shared" si="22"/>
        <v>0</v>
      </c>
      <c r="T33" s="12">
        <f t="shared" si="22"/>
        <v>0</v>
      </c>
      <c r="U33" s="12">
        <f t="shared" si="22"/>
        <v>0</v>
      </c>
      <c r="V33" s="12">
        <f t="shared" si="22"/>
        <v>0</v>
      </c>
      <c r="W33" s="12">
        <f t="shared" si="22"/>
        <v>0</v>
      </c>
      <c r="X33" s="12">
        <f t="shared" si="22"/>
        <v>0</v>
      </c>
      <c r="Y33" s="12">
        <f t="shared" si="22"/>
        <v>0</v>
      </c>
      <c r="Z33" s="12">
        <f t="shared" si="22"/>
        <v>0</v>
      </c>
      <c r="AA33" s="12">
        <f t="shared" si="22"/>
        <v>0</v>
      </c>
      <c r="AB33" s="12">
        <f t="shared" si="22"/>
        <v>133.1</v>
      </c>
      <c r="AC33" s="12">
        <f t="shared" si="22"/>
        <v>0</v>
      </c>
      <c r="AD33" s="12">
        <f t="shared" si="22"/>
        <v>0</v>
      </c>
      <c r="AE33" s="12">
        <f t="shared" si="22"/>
        <v>0</v>
      </c>
      <c r="AF33" s="61" t="s">
        <v>98</v>
      </c>
      <c r="AG33" s="80"/>
    </row>
    <row r="34" spans="1:33" s="1" customFormat="1" ht="15.75">
      <c r="A34" s="39" t="s">
        <v>23</v>
      </c>
      <c r="B34" s="15">
        <f>B35+B36</f>
        <v>133.1</v>
      </c>
      <c r="C34" s="15">
        <f>C35+C36</f>
        <v>0</v>
      </c>
      <c r="D34" s="15">
        <f>D35+D36</f>
        <v>0</v>
      </c>
      <c r="E34" s="15">
        <f>E35+E36</f>
        <v>0</v>
      </c>
      <c r="F34" s="16">
        <f t="shared" si="15"/>
        <v>0</v>
      </c>
      <c r="G34" s="15">
        <f t="shared" si="16"/>
        <v>0</v>
      </c>
      <c r="H34" s="15">
        <f>H35+H36</f>
        <v>0</v>
      </c>
      <c r="I34" s="15">
        <f aca="true" t="shared" si="23" ref="I34:AE34">I35+I36</f>
        <v>0</v>
      </c>
      <c r="J34" s="15">
        <f t="shared" si="23"/>
        <v>0</v>
      </c>
      <c r="K34" s="15">
        <f t="shared" si="23"/>
        <v>0</v>
      </c>
      <c r="L34" s="15">
        <f t="shared" si="23"/>
        <v>0</v>
      </c>
      <c r="M34" s="15">
        <f t="shared" si="23"/>
        <v>0</v>
      </c>
      <c r="N34" s="15">
        <f t="shared" si="23"/>
        <v>0</v>
      </c>
      <c r="O34" s="15">
        <f t="shared" si="23"/>
        <v>0</v>
      </c>
      <c r="P34" s="15">
        <f t="shared" si="23"/>
        <v>0</v>
      </c>
      <c r="Q34" s="15">
        <f t="shared" si="23"/>
        <v>0</v>
      </c>
      <c r="R34" s="15">
        <f t="shared" si="23"/>
        <v>0</v>
      </c>
      <c r="S34" s="15">
        <f t="shared" si="23"/>
        <v>0</v>
      </c>
      <c r="T34" s="15">
        <f t="shared" si="23"/>
        <v>0</v>
      </c>
      <c r="U34" s="15">
        <f t="shared" si="23"/>
        <v>0</v>
      </c>
      <c r="V34" s="15">
        <f t="shared" si="23"/>
        <v>0</v>
      </c>
      <c r="W34" s="15">
        <f t="shared" si="23"/>
        <v>0</v>
      </c>
      <c r="X34" s="15">
        <f t="shared" si="23"/>
        <v>0</v>
      </c>
      <c r="Y34" s="15">
        <f t="shared" si="23"/>
        <v>0</v>
      </c>
      <c r="Z34" s="15">
        <f t="shared" si="23"/>
        <v>0</v>
      </c>
      <c r="AA34" s="15">
        <f t="shared" si="23"/>
        <v>0</v>
      </c>
      <c r="AB34" s="15">
        <f t="shared" si="23"/>
        <v>133.1</v>
      </c>
      <c r="AC34" s="15">
        <f t="shared" si="23"/>
        <v>0</v>
      </c>
      <c r="AD34" s="15">
        <f t="shared" si="23"/>
        <v>0</v>
      </c>
      <c r="AE34" s="15">
        <f t="shared" si="23"/>
        <v>0</v>
      </c>
      <c r="AF34" s="14"/>
      <c r="AG34" s="74"/>
    </row>
    <row r="35" spans="1:33" s="1" customFormat="1" ht="15.75">
      <c r="A35" s="11" t="s">
        <v>20</v>
      </c>
      <c r="B35" s="12">
        <f>H35+J35+L35+N35+P35+R35+T35+V35+X35+Z35+AB35+AD35</f>
        <v>0</v>
      </c>
      <c r="C35" s="13">
        <f>H35</f>
        <v>0</v>
      </c>
      <c r="D35" s="13">
        <f>I35+K35+M35+O35+Q35+S35+U35+W35+Y35+AA35</f>
        <v>0</v>
      </c>
      <c r="E35" s="13">
        <f>I35+K35+M35+O35+Q35+S35+U35+W35+Y35+AA35+AC35+AE35</f>
        <v>0</v>
      </c>
      <c r="F35" s="12">
        <f>IF(E35,B35,)/100</f>
        <v>0</v>
      </c>
      <c r="G35" s="12">
        <f t="shared" si="16"/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4"/>
      <c r="AG35" s="74"/>
    </row>
    <row r="36" spans="1:33" s="1" customFormat="1" ht="15.75">
      <c r="A36" s="11" t="s">
        <v>19</v>
      </c>
      <c r="B36" s="12">
        <f>H36+J36+L36+N36+P36+R36+T36+V36+X36+Z36+AB36+AD36</f>
        <v>133.1</v>
      </c>
      <c r="C36" s="13">
        <f>H36</f>
        <v>0</v>
      </c>
      <c r="D36" s="13">
        <f>I36+K36+M36+O36+Q36+S36+U36+W36+Y36+AA36+AC36+AE36</f>
        <v>0</v>
      </c>
      <c r="E36" s="13">
        <f>I36+K36+M36+O36+Q36+S36+U36+W36+Y36+AA36+AC36+AE36</f>
        <v>0</v>
      </c>
      <c r="F36" s="21">
        <f t="shared" si="15"/>
        <v>0</v>
      </c>
      <c r="G36" s="12">
        <f t="shared" si="16"/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f>133.1</f>
        <v>133.1</v>
      </c>
      <c r="AC36" s="13">
        <v>0</v>
      </c>
      <c r="AD36" s="13">
        <v>0</v>
      </c>
      <c r="AE36" s="57">
        <v>0</v>
      </c>
      <c r="AF36" s="14"/>
      <c r="AG36" s="74"/>
    </row>
    <row r="37" spans="1:33" s="1" customFormat="1" ht="46.5" customHeight="1">
      <c r="A37" s="81" t="s">
        <v>44</v>
      </c>
      <c r="B37" s="12">
        <f>B38</f>
        <v>330</v>
      </c>
      <c r="C37" s="12">
        <f>C38</f>
        <v>0</v>
      </c>
      <c r="D37" s="12">
        <f>D38</f>
        <v>0</v>
      </c>
      <c r="E37" s="12">
        <f>E38</f>
        <v>0</v>
      </c>
      <c r="F37" s="12">
        <f>E37/B37*100</f>
        <v>0</v>
      </c>
      <c r="G37" s="12">
        <f t="shared" si="16"/>
        <v>0</v>
      </c>
      <c r="H37" s="12">
        <f>H38</f>
        <v>0</v>
      </c>
      <c r="I37" s="12">
        <f aca="true" t="shared" si="24" ref="I37:AE37">I38</f>
        <v>0</v>
      </c>
      <c r="J37" s="12">
        <f t="shared" si="24"/>
        <v>0</v>
      </c>
      <c r="K37" s="12">
        <f t="shared" si="24"/>
        <v>0</v>
      </c>
      <c r="L37" s="12">
        <f t="shared" si="24"/>
        <v>0</v>
      </c>
      <c r="M37" s="12">
        <f t="shared" si="24"/>
        <v>0</v>
      </c>
      <c r="N37" s="12">
        <f t="shared" si="24"/>
        <v>0</v>
      </c>
      <c r="O37" s="12">
        <f t="shared" si="24"/>
        <v>0</v>
      </c>
      <c r="P37" s="12">
        <f t="shared" si="24"/>
        <v>0</v>
      </c>
      <c r="Q37" s="12">
        <f t="shared" si="24"/>
        <v>0</v>
      </c>
      <c r="R37" s="12">
        <f t="shared" si="24"/>
        <v>0</v>
      </c>
      <c r="S37" s="12">
        <f t="shared" si="24"/>
        <v>0</v>
      </c>
      <c r="T37" s="12">
        <f t="shared" si="24"/>
        <v>0</v>
      </c>
      <c r="U37" s="12">
        <f t="shared" si="24"/>
        <v>0</v>
      </c>
      <c r="V37" s="12">
        <f t="shared" si="24"/>
        <v>0</v>
      </c>
      <c r="W37" s="12">
        <f t="shared" si="24"/>
        <v>0</v>
      </c>
      <c r="X37" s="12">
        <f t="shared" si="24"/>
        <v>0</v>
      </c>
      <c r="Y37" s="12">
        <f t="shared" si="24"/>
        <v>0</v>
      </c>
      <c r="Z37" s="12">
        <f t="shared" si="24"/>
        <v>0</v>
      </c>
      <c r="AA37" s="12">
        <f t="shared" si="24"/>
        <v>0</v>
      </c>
      <c r="AB37" s="12">
        <f t="shared" si="24"/>
        <v>330</v>
      </c>
      <c r="AC37" s="12">
        <f t="shared" si="24"/>
        <v>0</v>
      </c>
      <c r="AD37" s="12">
        <f t="shared" si="24"/>
        <v>0</v>
      </c>
      <c r="AE37" s="12">
        <f t="shared" si="24"/>
        <v>0</v>
      </c>
      <c r="AF37" s="61" t="s">
        <v>98</v>
      </c>
      <c r="AG37" s="80"/>
    </row>
    <row r="38" spans="1:33" s="1" customFormat="1" ht="15.75">
      <c r="A38" s="39" t="s">
        <v>23</v>
      </c>
      <c r="B38" s="15">
        <f>B39+B40+B41</f>
        <v>330</v>
      </c>
      <c r="C38" s="15">
        <f>C39+C40+C41</f>
        <v>0</v>
      </c>
      <c r="D38" s="15">
        <f>D39+D40+D41</f>
        <v>0</v>
      </c>
      <c r="E38" s="15">
        <f>E39+E40+E41</f>
        <v>0</v>
      </c>
      <c r="F38" s="16">
        <f t="shared" si="15"/>
        <v>0</v>
      </c>
      <c r="G38" s="15">
        <f t="shared" si="16"/>
        <v>0</v>
      </c>
      <c r="H38" s="15">
        <f>H39+H40+H41</f>
        <v>0</v>
      </c>
      <c r="I38" s="15">
        <f aca="true" t="shared" si="25" ref="I38:AE38">I39+I40+I41</f>
        <v>0</v>
      </c>
      <c r="J38" s="15">
        <f t="shared" si="25"/>
        <v>0</v>
      </c>
      <c r="K38" s="15">
        <f t="shared" si="25"/>
        <v>0</v>
      </c>
      <c r="L38" s="15">
        <f t="shared" si="25"/>
        <v>0</v>
      </c>
      <c r="M38" s="15">
        <f t="shared" si="25"/>
        <v>0</v>
      </c>
      <c r="N38" s="15">
        <f t="shared" si="25"/>
        <v>0</v>
      </c>
      <c r="O38" s="15">
        <f t="shared" si="25"/>
        <v>0</v>
      </c>
      <c r="P38" s="15">
        <f t="shared" si="25"/>
        <v>0</v>
      </c>
      <c r="Q38" s="15">
        <f t="shared" si="25"/>
        <v>0</v>
      </c>
      <c r="R38" s="15">
        <f t="shared" si="25"/>
        <v>0</v>
      </c>
      <c r="S38" s="15">
        <f t="shared" si="25"/>
        <v>0</v>
      </c>
      <c r="T38" s="15">
        <f t="shared" si="25"/>
        <v>0</v>
      </c>
      <c r="U38" s="15">
        <f t="shared" si="25"/>
        <v>0</v>
      </c>
      <c r="V38" s="15">
        <f t="shared" si="25"/>
        <v>0</v>
      </c>
      <c r="W38" s="15">
        <f t="shared" si="25"/>
        <v>0</v>
      </c>
      <c r="X38" s="15">
        <f t="shared" si="25"/>
        <v>0</v>
      </c>
      <c r="Y38" s="15">
        <f t="shared" si="25"/>
        <v>0</v>
      </c>
      <c r="Z38" s="15">
        <f t="shared" si="25"/>
        <v>0</v>
      </c>
      <c r="AA38" s="15">
        <f t="shared" si="25"/>
        <v>0</v>
      </c>
      <c r="AB38" s="15">
        <f t="shared" si="25"/>
        <v>330</v>
      </c>
      <c r="AC38" s="15">
        <f t="shared" si="25"/>
        <v>0</v>
      </c>
      <c r="AD38" s="15">
        <f t="shared" si="25"/>
        <v>0</v>
      </c>
      <c r="AE38" s="15">
        <f t="shared" si="25"/>
        <v>0</v>
      </c>
      <c r="AF38" s="14"/>
      <c r="AG38" s="74"/>
    </row>
    <row r="39" spans="1:33" s="1" customFormat="1" ht="15.75">
      <c r="A39" s="11" t="s">
        <v>21</v>
      </c>
      <c r="B39" s="12">
        <f>H39+J39+L39+N39+P39+R39+T39+V39+X39+Z39+AB39+AD39</f>
        <v>0</v>
      </c>
      <c r="C39" s="13">
        <f>H39</f>
        <v>0</v>
      </c>
      <c r="D39" s="13">
        <f>I39+K39+M39+O39+Q39+S39+U39+W39+Y39+AA39</f>
        <v>0</v>
      </c>
      <c r="E39" s="13">
        <f>I39+K39+M39+O39+Q39+S39+U39+W39+Y39+AA39+AC39+AE39</f>
        <v>0</v>
      </c>
      <c r="F39" s="12">
        <f>IF(E39,B39,)/100</f>
        <v>0</v>
      </c>
      <c r="G39" s="12">
        <f t="shared" si="16"/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4"/>
      <c r="AG39" s="74"/>
    </row>
    <row r="40" spans="1:33" s="1" customFormat="1" ht="15.75">
      <c r="A40" s="11" t="s">
        <v>20</v>
      </c>
      <c r="B40" s="12">
        <f>H40+J40+L40+N40+P40+R40+T40+V40+X40+Z40+AB40+AD40</f>
        <v>0</v>
      </c>
      <c r="C40" s="13">
        <f>H40</f>
        <v>0</v>
      </c>
      <c r="D40" s="13">
        <f>I40+K40+M40+O40+Q40+S40+U40+W40+Y40+AA40</f>
        <v>0</v>
      </c>
      <c r="E40" s="13">
        <f>I40+K40+M40+O40+Q40+S40+U40+W40+Y40+AA40+AC40+AE40</f>
        <v>0</v>
      </c>
      <c r="F40" s="12">
        <f>IF(E40,B40,)/100</f>
        <v>0</v>
      </c>
      <c r="G40" s="12">
        <f t="shared" si="16"/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4"/>
      <c r="AG40" s="74"/>
    </row>
    <row r="41" spans="1:33" s="1" customFormat="1" ht="15.75">
      <c r="A41" s="11" t="s">
        <v>19</v>
      </c>
      <c r="B41" s="12">
        <f>H41+J41+L41+N41+P41+R41+T41+V41+X41+Z41+AB41+AD41</f>
        <v>330</v>
      </c>
      <c r="C41" s="13">
        <f>H41</f>
        <v>0</v>
      </c>
      <c r="D41" s="13">
        <f>I41+K41+M41+O41+Q41+S41+U41+W41+Y41+AA41</f>
        <v>0</v>
      </c>
      <c r="E41" s="13">
        <f>I41+K41+M41+O41+Q41+S41+U41+W41+Y41+AA41+AC41+AE41</f>
        <v>0</v>
      </c>
      <c r="F41" s="12">
        <f>IF(E41,B41,)/100</f>
        <v>0</v>
      </c>
      <c r="G41" s="12">
        <f t="shared" si="16"/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330</v>
      </c>
      <c r="AC41" s="13">
        <v>0</v>
      </c>
      <c r="AD41" s="13">
        <v>0</v>
      </c>
      <c r="AE41" s="13">
        <v>0</v>
      </c>
      <c r="AF41" s="14"/>
      <c r="AG41" s="74"/>
    </row>
    <row r="42" spans="1:33" s="73" customFormat="1" ht="47.25">
      <c r="A42" s="130" t="s">
        <v>45</v>
      </c>
      <c r="B42" s="131">
        <f>B43</f>
        <v>1000</v>
      </c>
      <c r="C42" s="131">
        <f>C43</f>
        <v>1000</v>
      </c>
      <c r="D42" s="131">
        <f>D43</f>
        <v>1000</v>
      </c>
      <c r="E42" s="131">
        <f>E43</f>
        <v>1000</v>
      </c>
      <c r="F42" s="131">
        <f>E42/B42*100</f>
        <v>100</v>
      </c>
      <c r="G42" s="131">
        <f t="shared" si="16"/>
        <v>100</v>
      </c>
      <c r="H42" s="131">
        <f>H43</f>
        <v>0</v>
      </c>
      <c r="I42" s="131">
        <f aca="true" t="shared" si="26" ref="I42:AE42">I43</f>
        <v>0</v>
      </c>
      <c r="J42" s="131">
        <f t="shared" si="26"/>
        <v>0</v>
      </c>
      <c r="K42" s="131">
        <f t="shared" si="26"/>
        <v>0</v>
      </c>
      <c r="L42" s="131">
        <f t="shared" si="26"/>
        <v>0</v>
      </c>
      <c r="M42" s="131">
        <f t="shared" si="26"/>
        <v>0</v>
      </c>
      <c r="N42" s="131">
        <f t="shared" si="26"/>
        <v>0</v>
      </c>
      <c r="O42" s="131">
        <f t="shared" si="26"/>
        <v>0</v>
      </c>
      <c r="P42" s="131">
        <f t="shared" si="26"/>
        <v>0</v>
      </c>
      <c r="Q42" s="131">
        <f t="shared" si="26"/>
        <v>0</v>
      </c>
      <c r="R42" s="131">
        <f t="shared" si="26"/>
        <v>1000</v>
      </c>
      <c r="S42" s="131">
        <f t="shared" si="26"/>
        <v>1000</v>
      </c>
      <c r="T42" s="131">
        <f t="shared" si="26"/>
        <v>0</v>
      </c>
      <c r="U42" s="131">
        <f t="shared" si="26"/>
        <v>0</v>
      </c>
      <c r="V42" s="131">
        <f t="shared" si="26"/>
        <v>0</v>
      </c>
      <c r="W42" s="131">
        <f t="shared" si="26"/>
        <v>0</v>
      </c>
      <c r="X42" s="131">
        <f t="shared" si="26"/>
        <v>0</v>
      </c>
      <c r="Y42" s="131">
        <f t="shared" si="26"/>
        <v>0</v>
      </c>
      <c r="Z42" s="131">
        <f t="shared" si="26"/>
        <v>0</v>
      </c>
      <c r="AA42" s="131">
        <f t="shared" si="26"/>
        <v>0</v>
      </c>
      <c r="AB42" s="131">
        <f t="shared" si="26"/>
        <v>0</v>
      </c>
      <c r="AC42" s="131">
        <f t="shared" si="26"/>
        <v>0</v>
      </c>
      <c r="AD42" s="131">
        <f t="shared" si="26"/>
        <v>0</v>
      </c>
      <c r="AE42" s="131">
        <f t="shared" si="26"/>
        <v>0</v>
      </c>
      <c r="AF42" s="133"/>
      <c r="AG42" s="74"/>
    </row>
    <row r="43" spans="1:33" s="1" customFormat="1" ht="15.75">
      <c r="A43" s="39" t="s">
        <v>23</v>
      </c>
      <c r="B43" s="15">
        <f>B44+B45</f>
        <v>1000</v>
      </c>
      <c r="C43" s="15">
        <f>C44+C45</f>
        <v>1000</v>
      </c>
      <c r="D43" s="15">
        <f>D44+D45</f>
        <v>1000</v>
      </c>
      <c r="E43" s="15">
        <f>E44+E45</f>
        <v>1000</v>
      </c>
      <c r="F43" s="16">
        <f>E43/B43*100</f>
        <v>100</v>
      </c>
      <c r="G43" s="15">
        <f t="shared" si="16"/>
        <v>100</v>
      </c>
      <c r="H43" s="15">
        <f>H44+H45</f>
        <v>0</v>
      </c>
      <c r="I43" s="15">
        <f aca="true" t="shared" si="27" ref="I43:AE43">I44+I45</f>
        <v>0</v>
      </c>
      <c r="J43" s="15">
        <f t="shared" si="27"/>
        <v>0</v>
      </c>
      <c r="K43" s="15">
        <f t="shared" si="27"/>
        <v>0</v>
      </c>
      <c r="L43" s="15">
        <f t="shared" si="27"/>
        <v>0</v>
      </c>
      <c r="M43" s="15">
        <f t="shared" si="27"/>
        <v>0</v>
      </c>
      <c r="N43" s="15">
        <f t="shared" si="27"/>
        <v>0</v>
      </c>
      <c r="O43" s="15">
        <f t="shared" si="27"/>
        <v>0</v>
      </c>
      <c r="P43" s="15">
        <f t="shared" si="27"/>
        <v>0</v>
      </c>
      <c r="Q43" s="15">
        <f t="shared" si="27"/>
        <v>0</v>
      </c>
      <c r="R43" s="15">
        <f t="shared" si="27"/>
        <v>1000</v>
      </c>
      <c r="S43" s="15">
        <f t="shared" si="27"/>
        <v>1000</v>
      </c>
      <c r="T43" s="15">
        <f t="shared" si="27"/>
        <v>0</v>
      </c>
      <c r="U43" s="15">
        <f t="shared" si="27"/>
        <v>0</v>
      </c>
      <c r="V43" s="15">
        <f t="shared" si="27"/>
        <v>0</v>
      </c>
      <c r="W43" s="15">
        <f t="shared" si="27"/>
        <v>0</v>
      </c>
      <c r="X43" s="15">
        <f t="shared" si="27"/>
        <v>0</v>
      </c>
      <c r="Y43" s="15">
        <f t="shared" si="27"/>
        <v>0</v>
      </c>
      <c r="Z43" s="15">
        <f t="shared" si="27"/>
        <v>0</v>
      </c>
      <c r="AA43" s="15">
        <f t="shared" si="27"/>
        <v>0</v>
      </c>
      <c r="AB43" s="15">
        <f t="shared" si="27"/>
        <v>0</v>
      </c>
      <c r="AC43" s="15">
        <f t="shared" si="27"/>
        <v>0</v>
      </c>
      <c r="AD43" s="15">
        <f t="shared" si="27"/>
        <v>0</v>
      </c>
      <c r="AE43" s="15">
        <f t="shared" si="27"/>
        <v>0</v>
      </c>
      <c r="AF43" s="14"/>
      <c r="AG43" s="74"/>
    </row>
    <row r="44" spans="1:33" s="1" customFormat="1" ht="15.75">
      <c r="A44" s="11" t="s">
        <v>20</v>
      </c>
      <c r="B44" s="12">
        <f>H44+J44+L44+N44+P44+R44+T44+V44+X44+Z44+AB44+AD44</f>
        <v>800</v>
      </c>
      <c r="C44" s="13">
        <f>H44+J44+L44+N44+P44+R44+T44+V44</f>
        <v>800</v>
      </c>
      <c r="D44" s="13">
        <v>800</v>
      </c>
      <c r="E44" s="13">
        <f>I44+K44+M44+O44+Q44+S44+U44+W44+Y44+AA44+AC44+AE44</f>
        <v>800</v>
      </c>
      <c r="F44" s="17">
        <f>E44/B44*100</f>
        <v>100</v>
      </c>
      <c r="G44" s="12">
        <f t="shared" si="16"/>
        <v>100</v>
      </c>
      <c r="H44" s="13">
        <f>H48</f>
        <v>0</v>
      </c>
      <c r="I44" s="13">
        <f aca="true" t="shared" si="28" ref="I44:AE44">I48</f>
        <v>0</v>
      </c>
      <c r="J44" s="13">
        <f t="shared" si="28"/>
        <v>0</v>
      </c>
      <c r="K44" s="13">
        <f t="shared" si="28"/>
        <v>0</v>
      </c>
      <c r="L44" s="13">
        <f t="shared" si="28"/>
        <v>0</v>
      </c>
      <c r="M44" s="13">
        <f t="shared" si="28"/>
        <v>0</v>
      </c>
      <c r="N44" s="13">
        <f t="shared" si="28"/>
        <v>0</v>
      </c>
      <c r="O44" s="13">
        <f t="shared" si="28"/>
        <v>0</v>
      </c>
      <c r="P44" s="13">
        <f t="shared" si="28"/>
        <v>0</v>
      </c>
      <c r="Q44" s="13">
        <f t="shared" si="28"/>
        <v>0</v>
      </c>
      <c r="R44" s="13">
        <f t="shared" si="28"/>
        <v>800</v>
      </c>
      <c r="S44" s="13">
        <f t="shared" si="28"/>
        <v>800</v>
      </c>
      <c r="T44" s="13">
        <f t="shared" si="28"/>
        <v>0</v>
      </c>
      <c r="U44" s="13">
        <f t="shared" si="28"/>
        <v>0</v>
      </c>
      <c r="V44" s="13">
        <f t="shared" si="28"/>
        <v>0</v>
      </c>
      <c r="W44" s="13">
        <f t="shared" si="28"/>
        <v>0</v>
      </c>
      <c r="X44" s="13">
        <f t="shared" si="28"/>
        <v>0</v>
      </c>
      <c r="Y44" s="13">
        <f t="shared" si="28"/>
        <v>0</v>
      </c>
      <c r="Z44" s="13">
        <f t="shared" si="28"/>
        <v>0</v>
      </c>
      <c r="AA44" s="13">
        <f t="shared" si="28"/>
        <v>0</v>
      </c>
      <c r="AB44" s="13">
        <f t="shared" si="28"/>
        <v>0</v>
      </c>
      <c r="AC44" s="13">
        <f t="shared" si="28"/>
        <v>0</v>
      </c>
      <c r="AD44" s="13">
        <f t="shared" si="28"/>
        <v>0</v>
      </c>
      <c r="AE44" s="13">
        <f t="shared" si="28"/>
        <v>0</v>
      </c>
      <c r="AF44" s="14"/>
      <c r="AG44" s="74"/>
    </row>
    <row r="45" spans="1:33" s="1" customFormat="1" ht="15.75">
      <c r="A45" s="11" t="s">
        <v>19</v>
      </c>
      <c r="B45" s="12">
        <f>H45+J45+L45+N45+P45+R45+T45+V45+X45+Z45+AB45+AD45</f>
        <v>200</v>
      </c>
      <c r="C45" s="13">
        <f>H45+J45+L45+N45+P45+R45+T45</f>
        <v>200</v>
      </c>
      <c r="D45" s="13">
        <v>200</v>
      </c>
      <c r="E45" s="13">
        <f>I45+K45+M45+O45+Q45+S45+U45+W45+Y45+AA45+AC45+AE45</f>
        <v>200</v>
      </c>
      <c r="F45" s="17">
        <f>E45/B45*100</f>
        <v>100</v>
      </c>
      <c r="G45" s="12">
        <f t="shared" si="16"/>
        <v>100</v>
      </c>
      <c r="H45" s="13">
        <f>H49</f>
        <v>0</v>
      </c>
      <c r="I45" s="13">
        <f aca="true" t="shared" si="29" ref="I45:AE45">I49</f>
        <v>0</v>
      </c>
      <c r="J45" s="13">
        <f t="shared" si="29"/>
        <v>0</v>
      </c>
      <c r="K45" s="13">
        <f t="shared" si="29"/>
        <v>0</v>
      </c>
      <c r="L45" s="13">
        <f t="shared" si="29"/>
        <v>0</v>
      </c>
      <c r="M45" s="13">
        <f t="shared" si="29"/>
        <v>0</v>
      </c>
      <c r="N45" s="13">
        <f t="shared" si="29"/>
        <v>0</v>
      </c>
      <c r="O45" s="13">
        <f t="shared" si="29"/>
        <v>0</v>
      </c>
      <c r="P45" s="13">
        <f t="shared" si="29"/>
        <v>0</v>
      </c>
      <c r="Q45" s="13">
        <f t="shared" si="29"/>
        <v>0</v>
      </c>
      <c r="R45" s="13">
        <f t="shared" si="29"/>
        <v>200</v>
      </c>
      <c r="S45" s="13">
        <f t="shared" si="29"/>
        <v>200</v>
      </c>
      <c r="T45" s="13">
        <f t="shared" si="29"/>
        <v>0</v>
      </c>
      <c r="U45" s="13">
        <f t="shared" si="29"/>
        <v>0</v>
      </c>
      <c r="V45" s="13">
        <f t="shared" si="29"/>
        <v>0</v>
      </c>
      <c r="W45" s="13">
        <f t="shared" si="29"/>
        <v>0</v>
      </c>
      <c r="X45" s="13">
        <f t="shared" si="29"/>
        <v>0</v>
      </c>
      <c r="Y45" s="13">
        <f t="shared" si="29"/>
        <v>0</v>
      </c>
      <c r="Z45" s="13">
        <f t="shared" si="29"/>
        <v>0</v>
      </c>
      <c r="AA45" s="13">
        <f t="shared" si="29"/>
        <v>0</v>
      </c>
      <c r="AB45" s="13">
        <f t="shared" si="29"/>
        <v>0</v>
      </c>
      <c r="AC45" s="13">
        <f t="shared" si="29"/>
        <v>0</v>
      </c>
      <c r="AD45" s="13">
        <f t="shared" si="29"/>
        <v>0</v>
      </c>
      <c r="AE45" s="13">
        <f t="shared" si="29"/>
        <v>0</v>
      </c>
      <c r="AF45" s="14"/>
      <c r="AG45" s="74"/>
    </row>
    <row r="46" spans="1:33" s="1" customFormat="1" ht="150.75" customHeight="1">
      <c r="A46" s="81" t="s">
        <v>65</v>
      </c>
      <c r="B46" s="12">
        <f>B47</f>
        <v>1000</v>
      </c>
      <c r="C46" s="12">
        <f aca="true" t="shared" si="30" ref="C46:AE46">C47</f>
        <v>1000</v>
      </c>
      <c r="D46" s="12">
        <f t="shared" si="30"/>
        <v>1000</v>
      </c>
      <c r="E46" s="12">
        <f t="shared" si="30"/>
        <v>1000</v>
      </c>
      <c r="F46" s="12">
        <f>E46/B46*100</f>
        <v>100</v>
      </c>
      <c r="G46" s="12">
        <f t="shared" si="16"/>
        <v>100</v>
      </c>
      <c r="H46" s="12">
        <f>H47</f>
        <v>0</v>
      </c>
      <c r="I46" s="12">
        <f t="shared" si="30"/>
        <v>0</v>
      </c>
      <c r="J46" s="12">
        <f t="shared" si="30"/>
        <v>0</v>
      </c>
      <c r="K46" s="12">
        <f t="shared" si="30"/>
        <v>0</v>
      </c>
      <c r="L46" s="12">
        <f t="shared" si="30"/>
        <v>0</v>
      </c>
      <c r="M46" s="12">
        <f t="shared" si="30"/>
        <v>0</v>
      </c>
      <c r="N46" s="12">
        <f t="shared" si="30"/>
        <v>0</v>
      </c>
      <c r="O46" s="12">
        <f t="shared" si="30"/>
        <v>0</v>
      </c>
      <c r="P46" s="12">
        <f t="shared" si="30"/>
        <v>0</v>
      </c>
      <c r="Q46" s="12">
        <f t="shared" si="30"/>
        <v>0</v>
      </c>
      <c r="R46" s="12">
        <f t="shared" si="30"/>
        <v>1000</v>
      </c>
      <c r="S46" s="12">
        <v>1000</v>
      </c>
      <c r="T46" s="12">
        <f t="shared" si="30"/>
        <v>0</v>
      </c>
      <c r="U46" s="12">
        <f t="shared" si="30"/>
        <v>0</v>
      </c>
      <c r="V46" s="12">
        <f t="shared" si="30"/>
        <v>0</v>
      </c>
      <c r="W46" s="12">
        <f t="shared" si="30"/>
        <v>0</v>
      </c>
      <c r="X46" s="12">
        <f t="shared" si="30"/>
        <v>0</v>
      </c>
      <c r="Y46" s="12">
        <f t="shared" si="30"/>
        <v>0</v>
      </c>
      <c r="Z46" s="12">
        <f t="shared" si="30"/>
        <v>0</v>
      </c>
      <c r="AA46" s="12">
        <f t="shared" si="30"/>
        <v>0</v>
      </c>
      <c r="AB46" s="12">
        <f t="shared" si="30"/>
        <v>0</v>
      </c>
      <c r="AC46" s="12">
        <f t="shared" si="30"/>
        <v>0</v>
      </c>
      <c r="AD46" s="12">
        <f t="shared" si="30"/>
        <v>0</v>
      </c>
      <c r="AE46" s="12">
        <f t="shared" si="30"/>
        <v>0</v>
      </c>
      <c r="AF46" s="75" t="s">
        <v>122</v>
      </c>
      <c r="AG46" s="80"/>
    </row>
    <row r="47" spans="1:33" s="1" customFormat="1" ht="15.75">
      <c r="A47" s="39" t="s">
        <v>23</v>
      </c>
      <c r="B47" s="15">
        <f>B48+B49</f>
        <v>1000</v>
      </c>
      <c r="C47" s="15">
        <f>C48+C49</f>
        <v>1000</v>
      </c>
      <c r="D47" s="15">
        <f>D48+D49</f>
        <v>1000</v>
      </c>
      <c r="E47" s="15">
        <f>E48+E49</f>
        <v>1000</v>
      </c>
      <c r="F47" s="16">
        <f>E47*100/B47</f>
        <v>100</v>
      </c>
      <c r="G47" s="15">
        <f t="shared" si="16"/>
        <v>100</v>
      </c>
      <c r="H47" s="15">
        <f>H48+H49</f>
        <v>0</v>
      </c>
      <c r="I47" s="15">
        <f aca="true" t="shared" si="31" ref="I47:AE47">I48+I49</f>
        <v>0</v>
      </c>
      <c r="J47" s="15">
        <f t="shared" si="31"/>
        <v>0</v>
      </c>
      <c r="K47" s="15">
        <f t="shared" si="31"/>
        <v>0</v>
      </c>
      <c r="L47" s="15">
        <f t="shared" si="31"/>
        <v>0</v>
      </c>
      <c r="M47" s="15">
        <f t="shared" si="31"/>
        <v>0</v>
      </c>
      <c r="N47" s="15">
        <f t="shared" si="31"/>
        <v>0</v>
      </c>
      <c r="O47" s="15">
        <f t="shared" si="31"/>
        <v>0</v>
      </c>
      <c r="P47" s="15">
        <f t="shared" si="31"/>
        <v>0</v>
      </c>
      <c r="Q47" s="15">
        <f t="shared" si="31"/>
        <v>0</v>
      </c>
      <c r="R47" s="15">
        <f t="shared" si="31"/>
        <v>1000</v>
      </c>
      <c r="S47" s="15">
        <f t="shared" si="31"/>
        <v>1000</v>
      </c>
      <c r="T47" s="15">
        <f t="shared" si="31"/>
        <v>0</v>
      </c>
      <c r="U47" s="15">
        <f t="shared" si="31"/>
        <v>0</v>
      </c>
      <c r="V47" s="15">
        <f t="shared" si="31"/>
        <v>0</v>
      </c>
      <c r="W47" s="15">
        <f t="shared" si="31"/>
        <v>0</v>
      </c>
      <c r="X47" s="15">
        <f t="shared" si="31"/>
        <v>0</v>
      </c>
      <c r="Y47" s="15">
        <f t="shared" si="31"/>
        <v>0</v>
      </c>
      <c r="Z47" s="15">
        <f t="shared" si="31"/>
        <v>0</v>
      </c>
      <c r="AA47" s="15">
        <f t="shared" si="31"/>
        <v>0</v>
      </c>
      <c r="AB47" s="15">
        <f t="shared" si="31"/>
        <v>0</v>
      </c>
      <c r="AC47" s="15">
        <f t="shared" si="31"/>
        <v>0</v>
      </c>
      <c r="AD47" s="15">
        <f t="shared" si="31"/>
        <v>0</v>
      </c>
      <c r="AE47" s="15">
        <f t="shared" si="31"/>
        <v>0</v>
      </c>
      <c r="AG47" s="74"/>
    </row>
    <row r="48" spans="1:33" s="1" customFormat="1" ht="15.75">
      <c r="A48" s="11" t="s">
        <v>20</v>
      </c>
      <c r="B48" s="12">
        <f>H48+J48+L48+N48+P48+R48+T48+V48+X48+Z48+AB48+AD48</f>
        <v>800</v>
      </c>
      <c r="C48" s="13">
        <v>800</v>
      </c>
      <c r="D48" s="13">
        <v>800</v>
      </c>
      <c r="E48" s="13">
        <f>I48+K48+M48+O48+Q48+S48+U48+W48+Y48+AA48+AC48+AE48</f>
        <v>800</v>
      </c>
      <c r="F48" s="17">
        <f>E48*100/B48</f>
        <v>100</v>
      </c>
      <c r="G48" s="12">
        <f t="shared" si="16"/>
        <v>100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800</v>
      </c>
      <c r="S48" s="13">
        <v>800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4"/>
      <c r="AG48" s="74"/>
    </row>
    <row r="49" spans="1:33" s="1" customFormat="1" ht="15.75">
      <c r="A49" s="11" t="s">
        <v>19</v>
      </c>
      <c r="B49" s="12">
        <f>H49+J49+L49+N49+P49+R49+T49+V49+X49+Z49+AB49+AD49</f>
        <v>200</v>
      </c>
      <c r="C49" s="13">
        <v>200</v>
      </c>
      <c r="D49" s="13">
        <v>200</v>
      </c>
      <c r="E49" s="13">
        <f>I49+K49+M49+O49+Q49+S49+U49+W49+Y49+AA49+AC49+AE49</f>
        <v>200</v>
      </c>
      <c r="F49" s="17">
        <f>E49/B49*100</f>
        <v>100</v>
      </c>
      <c r="G49" s="12">
        <f t="shared" si="16"/>
        <v>100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200</v>
      </c>
      <c r="S49" s="13">
        <v>200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4"/>
      <c r="AG49" s="74"/>
    </row>
    <row r="50" spans="1:33" s="73" customFormat="1" ht="53.25" customHeight="1">
      <c r="A50" s="130" t="s">
        <v>46</v>
      </c>
      <c r="B50" s="131">
        <f>H50+J50+L50+N50+P50+R50+T50+V50+X50+Z50+AB50+AD50</f>
        <v>658.0999999999999</v>
      </c>
      <c r="C50" s="131">
        <f>C51+C53+C55+C57+C59</f>
        <v>658.1</v>
      </c>
      <c r="D50" s="131">
        <f>I50+K50+M50+O50+Q50+S50</f>
        <v>658.09924</v>
      </c>
      <c r="E50" s="131">
        <f>K50+M50+O50+Q50+S50+U50+W50+Y50+AA50+AC50+AE50</f>
        <v>658.09924</v>
      </c>
      <c r="F50" s="131">
        <f>E50/B50*100</f>
        <v>99.99988451603102</v>
      </c>
      <c r="G50" s="131">
        <f t="shared" si="16"/>
        <v>99.999884516031</v>
      </c>
      <c r="H50" s="131">
        <f aca="true" t="shared" si="32" ref="H50:AE50">H51+H53+H55+H57+H59</f>
        <v>0</v>
      </c>
      <c r="I50" s="131">
        <f t="shared" si="32"/>
        <v>0</v>
      </c>
      <c r="J50" s="131">
        <f t="shared" si="32"/>
        <v>0</v>
      </c>
      <c r="K50" s="131">
        <f t="shared" si="32"/>
        <v>0</v>
      </c>
      <c r="L50" s="131">
        <f t="shared" si="32"/>
        <v>460.4</v>
      </c>
      <c r="M50" s="131">
        <f t="shared" si="32"/>
        <v>303.81628</v>
      </c>
      <c r="N50" s="131">
        <f t="shared" si="32"/>
        <v>32.7</v>
      </c>
      <c r="O50" s="131">
        <f t="shared" si="32"/>
        <v>179.68295999999998</v>
      </c>
      <c r="P50" s="131">
        <f t="shared" si="32"/>
        <v>165</v>
      </c>
      <c r="Q50" s="131">
        <f t="shared" si="32"/>
        <v>165</v>
      </c>
      <c r="R50" s="131">
        <f t="shared" si="32"/>
        <v>0</v>
      </c>
      <c r="S50" s="131">
        <f t="shared" si="32"/>
        <v>9.6</v>
      </c>
      <c r="T50" s="131">
        <f t="shared" si="32"/>
        <v>0</v>
      </c>
      <c r="U50" s="131">
        <f t="shared" si="32"/>
        <v>0</v>
      </c>
      <c r="V50" s="131">
        <f t="shared" si="32"/>
        <v>0</v>
      </c>
      <c r="W50" s="131">
        <f t="shared" si="32"/>
        <v>0</v>
      </c>
      <c r="X50" s="131">
        <f t="shared" si="32"/>
        <v>0</v>
      </c>
      <c r="Y50" s="131">
        <f t="shared" si="32"/>
        <v>0</v>
      </c>
      <c r="Z50" s="131">
        <f t="shared" si="32"/>
        <v>0</v>
      </c>
      <c r="AA50" s="131">
        <f t="shared" si="32"/>
        <v>0</v>
      </c>
      <c r="AB50" s="131">
        <f t="shared" si="32"/>
        <v>0</v>
      </c>
      <c r="AC50" s="131">
        <f t="shared" si="32"/>
        <v>0</v>
      </c>
      <c r="AD50" s="131">
        <f t="shared" si="32"/>
        <v>0</v>
      </c>
      <c r="AE50" s="131">
        <f t="shared" si="32"/>
        <v>0</v>
      </c>
      <c r="AF50" s="134"/>
      <c r="AG50" s="74"/>
    </row>
    <row r="51" spans="1:33" s="1" customFormat="1" ht="58.5" customHeight="1">
      <c r="A51" s="81" t="s">
        <v>47</v>
      </c>
      <c r="B51" s="12">
        <f>B52</f>
        <v>32.7</v>
      </c>
      <c r="C51" s="12">
        <f>C52</f>
        <v>32.7</v>
      </c>
      <c r="D51" s="12">
        <f>D52</f>
        <v>32.7</v>
      </c>
      <c r="E51" s="12">
        <f>E52</f>
        <v>32.7</v>
      </c>
      <c r="F51" s="12">
        <f>E51/B51*100</f>
        <v>100</v>
      </c>
      <c r="G51" s="12">
        <f t="shared" si="16"/>
        <v>100</v>
      </c>
      <c r="H51" s="12">
        <f>H52</f>
        <v>0</v>
      </c>
      <c r="I51" s="12">
        <f aca="true" t="shared" si="33" ref="I51:AE51">I52</f>
        <v>0</v>
      </c>
      <c r="J51" s="12">
        <f t="shared" si="33"/>
        <v>0</v>
      </c>
      <c r="K51" s="12">
        <f t="shared" si="33"/>
        <v>0</v>
      </c>
      <c r="L51" s="12">
        <f t="shared" si="33"/>
        <v>0</v>
      </c>
      <c r="M51" s="12">
        <f t="shared" si="33"/>
        <v>0</v>
      </c>
      <c r="N51" s="12">
        <f t="shared" si="33"/>
        <v>32.7</v>
      </c>
      <c r="O51" s="12">
        <f t="shared" si="33"/>
        <v>23.1</v>
      </c>
      <c r="P51" s="12">
        <f t="shared" si="33"/>
        <v>0</v>
      </c>
      <c r="Q51" s="12">
        <f t="shared" si="33"/>
        <v>0</v>
      </c>
      <c r="R51" s="12">
        <f t="shared" si="33"/>
        <v>0</v>
      </c>
      <c r="S51" s="12">
        <f t="shared" si="33"/>
        <v>9.6</v>
      </c>
      <c r="T51" s="12">
        <f t="shared" si="33"/>
        <v>0</v>
      </c>
      <c r="U51" s="12">
        <f t="shared" si="33"/>
        <v>0</v>
      </c>
      <c r="V51" s="12">
        <f t="shared" si="33"/>
        <v>0</v>
      </c>
      <c r="W51" s="12">
        <f t="shared" si="33"/>
        <v>0</v>
      </c>
      <c r="X51" s="12">
        <f t="shared" si="33"/>
        <v>0</v>
      </c>
      <c r="Y51" s="12">
        <f t="shared" si="33"/>
        <v>0</v>
      </c>
      <c r="Z51" s="12">
        <f t="shared" si="33"/>
        <v>0</v>
      </c>
      <c r="AA51" s="12">
        <f t="shared" si="33"/>
        <v>0</v>
      </c>
      <c r="AB51" s="12">
        <f t="shared" si="33"/>
        <v>0</v>
      </c>
      <c r="AC51" s="12">
        <f t="shared" si="33"/>
        <v>0</v>
      </c>
      <c r="AD51" s="12">
        <f t="shared" si="33"/>
        <v>0</v>
      </c>
      <c r="AE51" s="12">
        <f t="shared" si="33"/>
        <v>0</v>
      </c>
      <c r="AF51" s="125" t="s">
        <v>121</v>
      </c>
      <c r="AG51" s="80"/>
    </row>
    <row r="52" spans="1:33" s="1" customFormat="1" ht="25.5" customHeight="1">
      <c r="A52" s="11" t="s">
        <v>19</v>
      </c>
      <c r="B52" s="12">
        <v>32.7</v>
      </c>
      <c r="C52" s="13">
        <f>H52+J52+L52+N52+P52+R52+T52</f>
        <v>32.7</v>
      </c>
      <c r="D52" s="13">
        <f>I52+K52+M52+O52+Q52+S52+U52+W52+Y52+AA52+AC52</f>
        <v>32.7</v>
      </c>
      <c r="E52" s="65">
        <f>I52+K52+M52+O52+Q52+S52+U52+W52+Y52+AA52+AC52+AE52</f>
        <v>32.7</v>
      </c>
      <c r="F52" s="17">
        <f>E52/B52*100</f>
        <v>100</v>
      </c>
      <c r="G52" s="12">
        <f t="shared" si="16"/>
        <v>100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32.7</v>
      </c>
      <c r="O52" s="13">
        <v>23.1</v>
      </c>
      <c r="P52" s="13">
        <v>0</v>
      </c>
      <c r="Q52" s="13">
        <v>0</v>
      </c>
      <c r="R52" s="13">
        <v>0</v>
      </c>
      <c r="S52" s="13">
        <v>9.6</v>
      </c>
      <c r="T52" s="13">
        <v>0</v>
      </c>
      <c r="U52" s="24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60">
        <v>0</v>
      </c>
      <c r="AF52" s="14"/>
      <c r="AG52" s="74"/>
    </row>
    <row r="53" spans="1:33" s="1" customFormat="1" ht="78.75" customHeight="1">
      <c r="A53" s="81" t="s">
        <v>48</v>
      </c>
      <c r="B53" s="12">
        <f>B54</f>
        <v>81.1</v>
      </c>
      <c r="C53" s="12">
        <f>C54</f>
        <v>81.1</v>
      </c>
      <c r="D53" s="12">
        <f>D54</f>
        <v>81.1</v>
      </c>
      <c r="E53" s="12">
        <f>E54</f>
        <v>81.1</v>
      </c>
      <c r="F53" s="12">
        <f aca="true" t="shared" si="34" ref="F53:F60">E53/B53*100</f>
        <v>100</v>
      </c>
      <c r="G53" s="12">
        <f aca="true" t="shared" si="35" ref="G53:G61">_xlfn.IFERROR(E53/C53*100,0)</f>
        <v>100</v>
      </c>
      <c r="H53" s="12">
        <f>H54</f>
        <v>0</v>
      </c>
      <c r="I53" s="12">
        <f aca="true" t="shared" si="36" ref="I53:AE53">I54</f>
        <v>0</v>
      </c>
      <c r="J53" s="12">
        <f t="shared" si="36"/>
        <v>0</v>
      </c>
      <c r="K53" s="12">
        <f t="shared" si="36"/>
        <v>0</v>
      </c>
      <c r="L53" s="12">
        <f t="shared" si="36"/>
        <v>81.1</v>
      </c>
      <c r="M53" s="12">
        <f t="shared" si="36"/>
        <v>81.1</v>
      </c>
      <c r="N53" s="12">
        <f t="shared" si="36"/>
        <v>0</v>
      </c>
      <c r="O53" s="12">
        <f t="shared" si="36"/>
        <v>0</v>
      </c>
      <c r="P53" s="12">
        <f t="shared" si="36"/>
        <v>0</v>
      </c>
      <c r="Q53" s="12">
        <f t="shared" si="36"/>
        <v>0</v>
      </c>
      <c r="R53" s="12">
        <f t="shared" si="36"/>
        <v>0</v>
      </c>
      <c r="S53" s="12">
        <f t="shared" si="36"/>
        <v>0</v>
      </c>
      <c r="T53" s="12">
        <f t="shared" si="36"/>
        <v>0</v>
      </c>
      <c r="U53" s="12">
        <f t="shared" si="36"/>
        <v>0</v>
      </c>
      <c r="V53" s="12">
        <f t="shared" si="36"/>
        <v>0</v>
      </c>
      <c r="W53" s="12">
        <f t="shared" si="36"/>
        <v>0</v>
      </c>
      <c r="X53" s="12">
        <f t="shared" si="36"/>
        <v>0</v>
      </c>
      <c r="Y53" s="12">
        <f t="shared" si="36"/>
        <v>0</v>
      </c>
      <c r="Z53" s="12">
        <f t="shared" si="36"/>
        <v>0</v>
      </c>
      <c r="AA53" s="12">
        <f t="shared" si="36"/>
        <v>0</v>
      </c>
      <c r="AB53" s="12">
        <f t="shared" si="36"/>
        <v>0</v>
      </c>
      <c r="AC53" s="12">
        <f t="shared" si="36"/>
        <v>0</v>
      </c>
      <c r="AD53" s="12">
        <f t="shared" si="36"/>
        <v>0</v>
      </c>
      <c r="AE53" s="12">
        <f t="shared" si="36"/>
        <v>0</v>
      </c>
      <c r="AF53" s="61" t="s">
        <v>99</v>
      </c>
      <c r="AG53" s="80"/>
    </row>
    <row r="54" spans="1:33" s="1" customFormat="1" ht="24" customHeight="1">
      <c r="A54" s="11" t="s">
        <v>19</v>
      </c>
      <c r="B54" s="12">
        <v>81.1</v>
      </c>
      <c r="C54" s="13">
        <f>H54+J54+L54</f>
        <v>81.1</v>
      </c>
      <c r="D54" s="13">
        <f>I54+K54+M54+O54+Q54+S54+U54+W54+Y54+AA54</f>
        <v>81.1</v>
      </c>
      <c r="E54" s="13">
        <f>I54+K54+M54+O54+Q54+S54+U54+W54+Y54+AA54+AC54+AE54</f>
        <v>81.1</v>
      </c>
      <c r="F54" s="12">
        <f t="shared" si="34"/>
        <v>100</v>
      </c>
      <c r="G54" s="12">
        <f>_xlfn.IFERROR(E54/C54*100,0)</f>
        <v>100</v>
      </c>
      <c r="H54" s="13">
        <v>0</v>
      </c>
      <c r="I54" s="13">
        <v>0</v>
      </c>
      <c r="J54" s="13">
        <v>0</v>
      </c>
      <c r="K54" s="13">
        <v>0</v>
      </c>
      <c r="L54" s="13">
        <v>81.1</v>
      </c>
      <c r="M54" s="13">
        <v>81.1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59">
        <v>0</v>
      </c>
      <c r="AF54" s="14"/>
      <c r="AG54" s="74"/>
    </row>
    <row r="55" spans="1:33" s="1" customFormat="1" ht="102.75" customHeight="1">
      <c r="A55" s="81" t="s">
        <v>49</v>
      </c>
      <c r="B55" s="12">
        <f>B56</f>
        <v>63</v>
      </c>
      <c r="C55" s="12">
        <f>C56</f>
        <v>63</v>
      </c>
      <c r="D55" s="12">
        <f>D56</f>
        <v>63</v>
      </c>
      <c r="E55" s="12">
        <f>E56</f>
        <v>63</v>
      </c>
      <c r="F55" s="12">
        <v>0</v>
      </c>
      <c r="G55" s="12">
        <f t="shared" si="35"/>
        <v>100</v>
      </c>
      <c r="H55" s="12">
        <f>H56</f>
        <v>0</v>
      </c>
      <c r="I55" s="12">
        <f aca="true" t="shared" si="37" ref="I55:AE55">I56</f>
        <v>0</v>
      </c>
      <c r="J55" s="12">
        <f t="shared" si="37"/>
        <v>0</v>
      </c>
      <c r="K55" s="12">
        <f t="shared" si="37"/>
        <v>0</v>
      </c>
      <c r="L55" s="12">
        <f t="shared" si="37"/>
        <v>63</v>
      </c>
      <c r="M55" s="12">
        <f t="shared" si="37"/>
        <v>37.8</v>
      </c>
      <c r="N55" s="12">
        <f t="shared" si="37"/>
        <v>0</v>
      </c>
      <c r="O55" s="12">
        <f t="shared" si="37"/>
        <v>25.2</v>
      </c>
      <c r="P55" s="12">
        <f t="shared" si="37"/>
        <v>0</v>
      </c>
      <c r="Q55" s="12">
        <f t="shared" si="37"/>
        <v>0</v>
      </c>
      <c r="R55" s="12">
        <f t="shared" si="37"/>
        <v>0</v>
      </c>
      <c r="S55" s="12">
        <f t="shared" si="37"/>
        <v>0</v>
      </c>
      <c r="T55" s="12">
        <f t="shared" si="37"/>
        <v>0</v>
      </c>
      <c r="U55" s="12">
        <f t="shared" si="37"/>
        <v>0</v>
      </c>
      <c r="V55" s="12">
        <f t="shared" si="37"/>
        <v>0</v>
      </c>
      <c r="W55" s="12">
        <f t="shared" si="37"/>
        <v>0</v>
      </c>
      <c r="X55" s="12">
        <f t="shared" si="37"/>
        <v>0</v>
      </c>
      <c r="Y55" s="12">
        <f t="shared" si="37"/>
        <v>0</v>
      </c>
      <c r="Z55" s="12">
        <f t="shared" si="37"/>
        <v>0</v>
      </c>
      <c r="AA55" s="12">
        <f t="shared" si="37"/>
        <v>0</v>
      </c>
      <c r="AB55" s="12">
        <f t="shared" si="37"/>
        <v>0</v>
      </c>
      <c r="AC55" s="12">
        <f t="shared" si="37"/>
        <v>0</v>
      </c>
      <c r="AD55" s="12">
        <f t="shared" si="37"/>
        <v>0</v>
      </c>
      <c r="AE55" s="12">
        <f t="shared" si="37"/>
        <v>0</v>
      </c>
      <c r="AF55" s="61" t="s">
        <v>109</v>
      </c>
      <c r="AG55" s="80"/>
    </row>
    <row r="56" spans="1:33" s="1" customFormat="1" ht="21" customHeight="1">
      <c r="A56" s="11" t="s">
        <v>19</v>
      </c>
      <c r="B56" s="12">
        <v>63</v>
      </c>
      <c r="C56" s="13">
        <f>H56+J56+L56</f>
        <v>63</v>
      </c>
      <c r="D56" s="13">
        <f>I56+K56+M56+O56+Q56+S56+U56+W56+Y56+AA56+AC56</f>
        <v>63</v>
      </c>
      <c r="E56" s="13">
        <f>I56+K56+M56+O56+Q56+S56+U56+W56+Y56+AA56+AC56+AE56</f>
        <v>63</v>
      </c>
      <c r="F56" s="17">
        <f>E56/B56*100</f>
        <v>100</v>
      </c>
      <c r="G56" s="12">
        <f>_xlfn.IFERROR(E56/C56*100,0)</f>
        <v>100</v>
      </c>
      <c r="H56" s="13">
        <v>0</v>
      </c>
      <c r="I56" s="13">
        <v>0</v>
      </c>
      <c r="J56" s="13">
        <v>0</v>
      </c>
      <c r="K56" s="13">
        <v>0</v>
      </c>
      <c r="L56" s="13">
        <v>63</v>
      </c>
      <c r="M56" s="13">
        <v>37.8</v>
      </c>
      <c r="N56" s="13">
        <v>0</v>
      </c>
      <c r="O56" s="13">
        <v>25.2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59">
        <v>0</v>
      </c>
      <c r="AF56" s="14"/>
      <c r="AG56" s="74"/>
    </row>
    <row r="57" spans="1:38" s="1" customFormat="1" ht="241.5" customHeight="1">
      <c r="A57" s="81" t="s">
        <v>50</v>
      </c>
      <c r="B57" s="12">
        <f>B58</f>
        <v>316.3</v>
      </c>
      <c r="C57" s="12">
        <f>C58</f>
        <v>316.3</v>
      </c>
      <c r="D57" s="12">
        <f>D58</f>
        <v>316.29924</v>
      </c>
      <c r="E57" s="12">
        <f>E58</f>
        <v>316.29924</v>
      </c>
      <c r="F57" s="12">
        <f t="shared" si="34"/>
        <v>99.99975972178311</v>
      </c>
      <c r="G57" s="12">
        <f t="shared" si="35"/>
        <v>99.99975972178311</v>
      </c>
      <c r="H57" s="12">
        <f>H58</f>
        <v>0</v>
      </c>
      <c r="I57" s="12">
        <f aca="true" t="shared" si="38" ref="I57:AE57">I58</f>
        <v>0</v>
      </c>
      <c r="J57" s="12">
        <f t="shared" si="38"/>
        <v>0</v>
      </c>
      <c r="K57" s="12">
        <f t="shared" si="38"/>
        <v>0</v>
      </c>
      <c r="L57" s="12">
        <f t="shared" si="38"/>
        <v>316.3</v>
      </c>
      <c r="M57" s="12">
        <f t="shared" si="38"/>
        <v>184.91628</v>
      </c>
      <c r="N57" s="12">
        <f t="shared" si="38"/>
        <v>0</v>
      </c>
      <c r="O57" s="12">
        <f t="shared" si="38"/>
        <v>131.38296</v>
      </c>
      <c r="P57" s="12">
        <f t="shared" si="38"/>
        <v>0</v>
      </c>
      <c r="Q57" s="12">
        <f t="shared" si="38"/>
        <v>0</v>
      </c>
      <c r="R57" s="12">
        <f t="shared" si="38"/>
        <v>0</v>
      </c>
      <c r="S57" s="12">
        <f t="shared" si="38"/>
        <v>0</v>
      </c>
      <c r="T57" s="12">
        <f t="shared" si="38"/>
        <v>0</v>
      </c>
      <c r="U57" s="12">
        <f t="shared" si="38"/>
        <v>0</v>
      </c>
      <c r="V57" s="12">
        <f t="shared" si="38"/>
        <v>0</v>
      </c>
      <c r="W57" s="12">
        <f t="shared" si="38"/>
        <v>0</v>
      </c>
      <c r="X57" s="12">
        <f t="shared" si="38"/>
        <v>0</v>
      </c>
      <c r="Y57" s="12">
        <f t="shared" si="38"/>
        <v>0</v>
      </c>
      <c r="Z57" s="12">
        <f t="shared" si="38"/>
        <v>0</v>
      </c>
      <c r="AA57" s="12">
        <f t="shared" si="38"/>
        <v>0</v>
      </c>
      <c r="AB57" s="12">
        <f t="shared" si="38"/>
        <v>0</v>
      </c>
      <c r="AC57" s="12">
        <f t="shared" si="38"/>
        <v>0</v>
      </c>
      <c r="AD57" s="12">
        <f t="shared" si="38"/>
        <v>0</v>
      </c>
      <c r="AE57" s="12">
        <f t="shared" si="38"/>
        <v>0</v>
      </c>
      <c r="AF57" s="61" t="s">
        <v>108</v>
      </c>
      <c r="AG57" s="80"/>
      <c r="AL57" s="80">
        <f>D60+D58+D56+D54+D52</f>
        <v>658.0992400000001</v>
      </c>
    </row>
    <row r="58" spans="1:33" s="1" customFormat="1" ht="30" customHeight="1">
      <c r="A58" s="11" t="s">
        <v>19</v>
      </c>
      <c r="B58" s="12">
        <f>H58+J58+L58+N58+P58+R58+T58+V58+X58+Z58+AB58+AD58</f>
        <v>316.3</v>
      </c>
      <c r="C58" s="13">
        <f>H58+J58+L58+N58</f>
        <v>316.3</v>
      </c>
      <c r="D58" s="13">
        <f>I58+K58+M58+O58+Q58+S58+U58+W58+Y58+AA58</f>
        <v>316.29924</v>
      </c>
      <c r="E58" s="13">
        <f>I58+K58+M58+O58+Q58+S58+U58+W58+Y58+AA58+AC58+AE58</f>
        <v>316.29924</v>
      </c>
      <c r="F58" s="12">
        <f t="shared" si="34"/>
        <v>99.99975972178311</v>
      </c>
      <c r="G58" s="12">
        <f>_xlfn.IFERROR(E58/C58*100,0)</f>
        <v>99.99975972178311</v>
      </c>
      <c r="H58" s="13">
        <v>0</v>
      </c>
      <c r="I58" s="13">
        <v>0</v>
      </c>
      <c r="J58" s="13">
        <v>0</v>
      </c>
      <c r="K58" s="13">
        <v>0</v>
      </c>
      <c r="L58" s="13">
        <v>316.3</v>
      </c>
      <c r="M58" s="13">
        <v>184.91628</v>
      </c>
      <c r="N58" s="13">
        <v>0</v>
      </c>
      <c r="O58" s="13">
        <v>131.38296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4"/>
      <c r="AG58" s="74"/>
    </row>
    <row r="59" spans="1:33" s="1" customFormat="1" ht="55.5" customHeight="1">
      <c r="A59" s="81" t="s">
        <v>51</v>
      </c>
      <c r="B59" s="12">
        <f>B60</f>
        <v>165</v>
      </c>
      <c r="C59" s="12">
        <f>C60</f>
        <v>165</v>
      </c>
      <c r="D59" s="12">
        <f>D60</f>
        <v>165</v>
      </c>
      <c r="E59" s="12">
        <f>E60</f>
        <v>165</v>
      </c>
      <c r="F59" s="12">
        <f t="shared" si="34"/>
        <v>100</v>
      </c>
      <c r="G59" s="12">
        <f t="shared" si="35"/>
        <v>100</v>
      </c>
      <c r="H59" s="12">
        <f>H60</f>
        <v>0</v>
      </c>
      <c r="I59" s="12">
        <f aca="true" t="shared" si="39" ref="I59:AE59">I60</f>
        <v>0</v>
      </c>
      <c r="J59" s="12">
        <f t="shared" si="39"/>
        <v>0</v>
      </c>
      <c r="K59" s="12">
        <f t="shared" si="39"/>
        <v>0</v>
      </c>
      <c r="L59" s="12">
        <f t="shared" si="39"/>
        <v>0</v>
      </c>
      <c r="M59" s="12">
        <f t="shared" si="39"/>
        <v>0</v>
      </c>
      <c r="N59" s="12">
        <f t="shared" si="39"/>
        <v>0</v>
      </c>
      <c r="O59" s="12">
        <f t="shared" si="39"/>
        <v>0</v>
      </c>
      <c r="P59" s="12">
        <f t="shared" si="39"/>
        <v>165</v>
      </c>
      <c r="Q59" s="12">
        <f t="shared" si="39"/>
        <v>165</v>
      </c>
      <c r="R59" s="12">
        <f t="shared" si="39"/>
        <v>0</v>
      </c>
      <c r="S59" s="12">
        <f t="shared" si="39"/>
        <v>0</v>
      </c>
      <c r="T59" s="12">
        <f t="shared" si="39"/>
        <v>0</v>
      </c>
      <c r="U59" s="12">
        <f t="shared" si="39"/>
        <v>0</v>
      </c>
      <c r="V59" s="12">
        <f t="shared" si="39"/>
        <v>0</v>
      </c>
      <c r="W59" s="12">
        <f t="shared" si="39"/>
        <v>0</v>
      </c>
      <c r="X59" s="12">
        <f t="shared" si="39"/>
        <v>0</v>
      </c>
      <c r="Y59" s="12">
        <f t="shared" si="39"/>
        <v>0</v>
      </c>
      <c r="Z59" s="12">
        <f t="shared" si="39"/>
        <v>0</v>
      </c>
      <c r="AA59" s="12">
        <f t="shared" si="39"/>
        <v>0</v>
      </c>
      <c r="AB59" s="12">
        <f t="shared" si="39"/>
        <v>0</v>
      </c>
      <c r="AC59" s="12">
        <f t="shared" si="39"/>
        <v>0</v>
      </c>
      <c r="AD59" s="12">
        <f t="shared" si="39"/>
        <v>0</v>
      </c>
      <c r="AE59" s="12">
        <f t="shared" si="39"/>
        <v>0</v>
      </c>
      <c r="AF59" s="61" t="s">
        <v>131</v>
      </c>
      <c r="AG59" s="80"/>
    </row>
    <row r="60" spans="1:32" s="1" customFormat="1" ht="29.25" customHeight="1">
      <c r="A60" s="11" t="s">
        <v>19</v>
      </c>
      <c r="B60" s="12">
        <f>H60+J60+L60+N60+P60+R60+T60+V60+X60+Z60+AB60+AD60</f>
        <v>165</v>
      </c>
      <c r="C60" s="13">
        <f>H60+N60+P60</f>
        <v>165</v>
      </c>
      <c r="D60" s="13">
        <f>I60+K60+M60+O60+Q60+S60+U60+W60+Y60+AA60</f>
        <v>165</v>
      </c>
      <c r="E60" s="13">
        <f>I60+K60+M60+O60+Q60+S60+U60+W60+Y60+AA60+AC60+AE60</f>
        <v>165</v>
      </c>
      <c r="F60" s="17">
        <f t="shared" si="34"/>
        <v>100</v>
      </c>
      <c r="G60" s="12">
        <f>_xlfn.IFERROR(E60/C60*100,0)</f>
        <v>100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165</v>
      </c>
      <c r="Q60" s="13">
        <v>165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4"/>
    </row>
    <row r="61" spans="1:33" s="72" customFormat="1" ht="56.25" customHeight="1">
      <c r="A61" s="122" t="s">
        <v>100</v>
      </c>
      <c r="B61" s="128">
        <f>B62+B66+B70</f>
        <v>829.8</v>
      </c>
      <c r="C61" s="128">
        <f>C62+C66+C70</f>
        <v>521.299</v>
      </c>
      <c r="D61" s="128">
        <f>D62+D66+D70</f>
        <v>457.879</v>
      </c>
      <c r="E61" s="128">
        <f>E62+E66+E70</f>
        <v>457.879</v>
      </c>
      <c r="F61" s="128">
        <f>D61*100/B61</f>
        <v>55.17944082911546</v>
      </c>
      <c r="G61" s="128">
        <f t="shared" si="35"/>
        <v>87.83423716523532</v>
      </c>
      <c r="H61" s="128">
        <f aca="true" t="shared" si="40" ref="H61:AE61">H62+H66+H70</f>
        <v>0</v>
      </c>
      <c r="I61" s="128">
        <f t="shared" si="40"/>
        <v>0</v>
      </c>
      <c r="J61" s="128">
        <f t="shared" si="40"/>
        <v>95.27</v>
      </c>
      <c r="K61" s="128">
        <f t="shared" si="40"/>
        <v>95.27</v>
      </c>
      <c r="L61" s="128">
        <f t="shared" si="40"/>
        <v>173.358</v>
      </c>
      <c r="M61" s="128">
        <f t="shared" si="40"/>
        <v>173.358</v>
      </c>
      <c r="N61" s="128">
        <f t="shared" si="40"/>
        <v>3.357</v>
      </c>
      <c r="O61" s="128">
        <f t="shared" si="40"/>
        <v>3.357</v>
      </c>
      <c r="P61" s="128">
        <f t="shared" si="40"/>
        <v>2.554</v>
      </c>
      <c r="Q61" s="128">
        <f t="shared" si="40"/>
        <v>2.554</v>
      </c>
      <c r="R61" s="128">
        <f t="shared" si="40"/>
        <v>103.8</v>
      </c>
      <c r="S61" s="128">
        <f t="shared" si="40"/>
        <v>103.8</v>
      </c>
      <c r="T61" s="128">
        <f t="shared" si="40"/>
        <v>35.7</v>
      </c>
      <c r="U61" s="128">
        <f t="shared" si="40"/>
        <v>35.7</v>
      </c>
      <c r="V61" s="128">
        <f t="shared" si="40"/>
        <v>107.25999999999999</v>
      </c>
      <c r="W61" s="128">
        <f t="shared" si="40"/>
        <v>43.839999999999996</v>
      </c>
      <c r="X61" s="128">
        <f t="shared" si="40"/>
        <v>14.484000000000002</v>
      </c>
      <c r="Y61" s="128">
        <f t="shared" si="40"/>
        <v>0</v>
      </c>
      <c r="Z61" s="128">
        <f t="shared" si="40"/>
        <v>89.077</v>
      </c>
      <c r="AA61" s="128">
        <f t="shared" si="40"/>
        <v>0</v>
      </c>
      <c r="AB61" s="128">
        <f t="shared" si="40"/>
        <v>205.02</v>
      </c>
      <c r="AC61" s="128">
        <f t="shared" si="40"/>
        <v>0</v>
      </c>
      <c r="AD61" s="128">
        <f t="shared" si="40"/>
        <v>4.62</v>
      </c>
      <c r="AE61" s="128">
        <f t="shared" si="40"/>
        <v>0</v>
      </c>
      <c r="AF61" s="120"/>
      <c r="AG61" s="74"/>
    </row>
    <row r="62" spans="1:33" s="73" customFormat="1" ht="78" customHeight="1">
      <c r="A62" s="130" t="s">
        <v>52</v>
      </c>
      <c r="B62" s="131">
        <f>B63</f>
        <v>195.7</v>
      </c>
      <c r="C62" s="131">
        <f>C63</f>
        <v>0</v>
      </c>
      <c r="D62" s="131">
        <f>D63</f>
        <v>0</v>
      </c>
      <c r="E62" s="131">
        <f>E63</f>
        <v>0</v>
      </c>
      <c r="F62" s="133">
        <f>E62*100/B62</f>
        <v>0</v>
      </c>
      <c r="G62" s="131">
        <f>_xlfn.IFERROR(E62/C62*100,0)</f>
        <v>0</v>
      </c>
      <c r="H62" s="131">
        <f>H63</f>
        <v>0</v>
      </c>
      <c r="I62" s="131">
        <f aca="true" t="shared" si="41" ref="I62:AE62">I63</f>
        <v>0</v>
      </c>
      <c r="J62" s="131">
        <f t="shared" si="41"/>
        <v>0</v>
      </c>
      <c r="K62" s="131">
        <f t="shared" si="41"/>
        <v>0</v>
      </c>
      <c r="L62" s="131">
        <f t="shared" si="41"/>
        <v>0</v>
      </c>
      <c r="M62" s="131">
        <f t="shared" si="41"/>
        <v>0</v>
      </c>
      <c r="N62" s="131">
        <f t="shared" si="41"/>
        <v>0</v>
      </c>
      <c r="O62" s="131">
        <f t="shared" si="41"/>
        <v>0</v>
      </c>
      <c r="P62" s="131">
        <f t="shared" si="41"/>
        <v>0</v>
      </c>
      <c r="Q62" s="131">
        <f t="shared" si="41"/>
        <v>0</v>
      </c>
      <c r="R62" s="131">
        <f t="shared" si="41"/>
        <v>0</v>
      </c>
      <c r="S62" s="131">
        <f t="shared" si="41"/>
        <v>0</v>
      </c>
      <c r="T62" s="131">
        <f t="shared" si="41"/>
        <v>0</v>
      </c>
      <c r="U62" s="131">
        <f t="shared" si="41"/>
        <v>0</v>
      </c>
      <c r="V62" s="131">
        <f t="shared" si="41"/>
        <v>0</v>
      </c>
      <c r="W62" s="131">
        <f t="shared" si="41"/>
        <v>0</v>
      </c>
      <c r="X62" s="131">
        <f t="shared" si="41"/>
        <v>0</v>
      </c>
      <c r="Y62" s="131">
        <f t="shared" si="41"/>
        <v>0</v>
      </c>
      <c r="Z62" s="131">
        <f t="shared" si="41"/>
        <v>0</v>
      </c>
      <c r="AA62" s="131">
        <f t="shared" si="41"/>
        <v>0</v>
      </c>
      <c r="AB62" s="131">
        <f t="shared" si="41"/>
        <v>200.4</v>
      </c>
      <c r="AC62" s="131">
        <f t="shared" si="41"/>
        <v>0</v>
      </c>
      <c r="AD62" s="131">
        <f t="shared" si="41"/>
        <v>0</v>
      </c>
      <c r="AE62" s="131">
        <f t="shared" si="41"/>
        <v>0</v>
      </c>
      <c r="AF62" s="132"/>
      <c r="AG62" s="74"/>
    </row>
    <row r="63" spans="1:33" s="1" customFormat="1" ht="158.25" customHeight="1">
      <c r="A63" s="81" t="s">
        <v>53</v>
      </c>
      <c r="B63" s="12">
        <f aca="true" t="shared" si="42" ref="B63:D64">B64</f>
        <v>195.7</v>
      </c>
      <c r="C63" s="12">
        <f t="shared" si="42"/>
        <v>0</v>
      </c>
      <c r="D63" s="12">
        <f t="shared" si="42"/>
        <v>0</v>
      </c>
      <c r="E63" s="12">
        <f>I63+K63+M63+O63+Q63+S63+U63+W63+Y63+AA63+AC63+AE63</f>
        <v>0</v>
      </c>
      <c r="F63" s="12">
        <f>E63/B63*100</f>
        <v>0</v>
      </c>
      <c r="G63" s="12">
        <f>_xlfn.IFERROR(E63/C63*100,0)</f>
        <v>0</v>
      </c>
      <c r="H63" s="12">
        <f>H64</f>
        <v>0</v>
      </c>
      <c r="I63" s="12">
        <f aca="true" t="shared" si="43" ref="I63:AE64">I64</f>
        <v>0</v>
      </c>
      <c r="J63" s="12">
        <v>0</v>
      </c>
      <c r="K63" s="12">
        <f t="shared" si="43"/>
        <v>0</v>
      </c>
      <c r="L63" s="12">
        <f t="shared" si="43"/>
        <v>0</v>
      </c>
      <c r="M63" s="12">
        <f t="shared" si="43"/>
        <v>0</v>
      </c>
      <c r="N63" s="12">
        <f t="shared" si="43"/>
        <v>0</v>
      </c>
      <c r="O63" s="12">
        <f t="shared" si="43"/>
        <v>0</v>
      </c>
      <c r="P63" s="12">
        <f t="shared" si="43"/>
        <v>0</v>
      </c>
      <c r="Q63" s="12">
        <f t="shared" si="43"/>
        <v>0</v>
      </c>
      <c r="R63" s="12">
        <f t="shared" si="43"/>
        <v>0</v>
      </c>
      <c r="S63" s="12">
        <f t="shared" si="43"/>
        <v>0</v>
      </c>
      <c r="T63" s="12">
        <f t="shared" si="43"/>
        <v>0</v>
      </c>
      <c r="U63" s="12">
        <f t="shared" si="43"/>
        <v>0</v>
      </c>
      <c r="V63" s="12">
        <f t="shared" si="43"/>
        <v>0</v>
      </c>
      <c r="W63" s="12">
        <f t="shared" si="43"/>
        <v>0</v>
      </c>
      <c r="X63" s="12">
        <f t="shared" si="43"/>
        <v>0</v>
      </c>
      <c r="Y63" s="12">
        <f t="shared" si="43"/>
        <v>0</v>
      </c>
      <c r="Z63" s="12">
        <f t="shared" si="43"/>
        <v>0</v>
      </c>
      <c r="AA63" s="12">
        <f t="shared" si="43"/>
        <v>0</v>
      </c>
      <c r="AB63" s="12">
        <f t="shared" si="43"/>
        <v>200.4</v>
      </c>
      <c r="AC63" s="12">
        <f t="shared" si="43"/>
        <v>0</v>
      </c>
      <c r="AD63" s="12">
        <f t="shared" si="43"/>
        <v>0</v>
      </c>
      <c r="AE63" s="12">
        <f t="shared" si="43"/>
        <v>0</v>
      </c>
      <c r="AF63" s="125" t="s">
        <v>123</v>
      </c>
      <c r="AG63" s="80"/>
    </row>
    <row r="64" spans="1:33" s="1" customFormat="1" ht="15.75">
      <c r="A64" s="39" t="s">
        <v>23</v>
      </c>
      <c r="B64" s="15">
        <f t="shared" si="42"/>
        <v>195.7</v>
      </c>
      <c r="C64" s="15">
        <f t="shared" si="42"/>
        <v>0</v>
      </c>
      <c r="D64" s="15">
        <f t="shared" si="42"/>
        <v>0</v>
      </c>
      <c r="E64" s="15">
        <f>E65</f>
        <v>0</v>
      </c>
      <c r="F64" s="19">
        <f>E64/B64*G65094</f>
        <v>0</v>
      </c>
      <c r="G64" s="15" t="e">
        <f>E64/C64*100</f>
        <v>#DIV/0!</v>
      </c>
      <c r="H64" s="15">
        <f>H65</f>
        <v>0</v>
      </c>
      <c r="I64" s="15">
        <f>I65</f>
        <v>0</v>
      </c>
      <c r="J64" s="15">
        <f>J65</f>
        <v>0</v>
      </c>
      <c r="K64" s="15">
        <f>K65</f>
        <v>0</v>
      </c>
      <c r="L64" s="15">
        <f>L65</f>
        <v>0</v>
      </c>
      <c r="M64" s="15">
        <f>M65</f>
        <v>0</v>
      </c>
      <c r="N64" s="15">
        <f t="shared" si="43"/>
        <v>0</v>
      </c>
      <c r="O64" s="15">
        <f t="shared" si="43"/>
        <v>0</v>
      </c>
      <c r="P64" s="15">
        <f t="shared" si="43"/>
        <v>0</v>
      </c>
      <c r="Q64" s="15">
        <f t="shared" si="43"/>
        <v>0</v>
      </c>
      <c r="R64" s="15">
        <f t="shared" si="43"/>
        <v>0</v>
      </c>
      <c r="S64" s="15">
        <f t="shared" si="43"/>
        <v>0</v>
      </c>
      <c r="T64" s="15">
        <f t="shared" si="43"/>
        <v>0</v>
      </c>
      <c r="U64" s="15">
        <f t="shared" si="43"/>
        <v>0</v>
      </c>
      <c r="V64" s="15">
        <f t="shared" si="43"/>
        <v>0</v>
      </c>
      <c r="W64" s="15">
        <f t="shared" si="43"/>
        <v>0</v>
      </c>
      <c r="X64" s="15">
        <f t="shared" si="43"/>
        <v>0</v>
      </c>
      <c r="Y64" s="15">
        <f t="shared" si="43"/>
        <v>0</v>
      </c>
      <c r="Z64" s="15">
        <f t="shared" si="43"/>
        <v>0</v>
      </c>
      <c r="AA64" s="15">
        <f t="shared" si="43"/>
        <v>0</v>
      </c>
      <c r="AB64" s="15">
        <f t="shared" si="43"/>
        <v>200.4</v>
      </c>
      <c r="AC64" s="15">
        <f t="shared" si="43"/>
        <v>0</v>
      </c>
      <c r="AD64" s="15">
        <f t="shared" si="43"/>
        <v>0</v>
      </c>
      <c r="AE64" s="15">
        <f t="shared" si="43"/>
        <v>0</v>
      </c>
      <c r="AF64" s="14"/>
      <c r="AG64" s="74"/>
    </row>
    <row r="65" spans="1:33" s="1" customFormat="1" ht="15.75">
      <c r="A65" s="11" t="s">
        <v>34</v>
      </c>
      <c r="B65" s="12">
        <v>195.7</v>
      </c>
      <c r="C65" s="13">
        <f>H65+J65+L65+N65+P65+R65+T65+V65</f>
        <v>0</v>
      </c>
      <c r="D65" s="13">
        <f>I65+K65+M65+O65+Q65+S65+U65+W65</f>
        <v>0</v>
      </c>
      <c r="E65" s="13">
        <f>I65+K65+M65+O65+Q65+S65+U65+W65+Y65+AA65+AC65+AE65</f>
        <v>0</v>
      </c>
      <c r="F65" s="12">
        <v>0</v>
      </c>
      <c r="G65" s="12">
        <f>_xlfn.IFERROR(E65/C65*100,0)</f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200.4</v>
      </c>
      <c r="AC65" s="13">
        <v>0</v>
      </c>
      <c r="AD65" s="13">
        <v>0</v>
      </c>
      <c r="AE65" s="57">
        <v>0</v>
      </c>
      <c r="AF65" s="14"/>
      <c r="AG65" s="74"/>
    </row>
    <row r="66" spans="1:33" s="73" customFormat="1" ht="39.75" customHeight="1">
      <c r="A66" s="130" t="s">
        <v>54</v>
      </c>
      <c r="B66" s="135">
        <f>B67</f>
        <v>152.8</v>
      </c>
      <c r="C66" s="135">
        <f>C67</f>
        <v>134.32</v>
      </c>
      <c r="D66" s="135">
        <f>I66+K66+M66+O66+Q66+S66+U66+W66+Y66+AA66+AC66+AE66</f>
        <v>70.89999999999999</v>
      </c>
      <c r="E66" s="135">
        <f>I66+K66+M66+O66+Q66+S66+U66+W66+Y66+AA66+AC66+AE66</f>
        <v>70.89999999999999</v>
      </c>
      <c r="F66" s="135">
        <f>E66/B66*100</f>
        <v>46.400523560209415</v>
      </c>
      <c r="G66" s="131">
        <f>_xlfn.IFERROR(E66/C66*100,0)</f>
        <v>52.784395473496126</v>
      </c>
      <c r="H66" s="135">
        <f>H67</f>
        <v>0</v>
      </c>
      <c r="I66" s="135">
        <f aca="true" t="shared" si="44" ref="I66:AE66">I67</f>
        <v>0</v>
      </c>
      <c r="J66" s="135">
        <f t="shared" si="44"/>
        <v>0</v>
      </c>
      <c r="K66" s="135">
        <f t="shared" si="44"/>
        <v>0</v>
      </c>
      <c r="L66" s="135">
        <f t="shared" si="44"/>
        <v>0</v>
      </c>
      <c r="M66" s="135">
        <f t="shared" si="44"/>
        <v>0</v>
      </c>
      <c r="N66" s="135">
        <f t="shared" si="44"/>
        <v>0</v>
      </c>
      <c r="O66" s="135">
        <f t="shared" si="44"/>
        <v>0</v>
      </c>
      <c r="P66" s="135">
        <f t="shared" si="44"/>
        <v>0</v>
      </c>
      <c r="Q66" s="135">
        <f t="shared" si="44"/>
        <v>0</v>
      </c>
      <c r="R66" s="135">
        <f t="shared" si="44"/>
        <v>67.3</v>
      </c>
      <c r="S66" s="135">
        <f>S67</f>
        <v>67.3</v>
      </c>
      <c r="T66" s="135">
        <f t="shared" si="44"/>
        <v>0</v>
      </c>
      <c r="U66" s="135">
        <f t="shared" si="44"/>
        <v>0</v>
      </c>
      <c r="V66" s="135">
        <f t="shared" si="44"/>
        <v>67.02</v>
      </c>
      <c r="W66" s="135">
        <f t="shared" si="44"/>
        <v>3.6</v>
      </c>
      <c r="X66" s="135">
        <f t="shared" si="44"/>
        <v>4.62</v>
      </c>
      <c r="Y66" s="135">
        <f t="shared" si="44"/>
        <v>0</v>
      </c>
      <c r="Z66" s="135">
        <f t="shared" si="44"/>
        <v>4.62</v>
      </c>
      <c r="AA66" s="135">
        <f t="shared" si="44"/>
        <v>0</v>
      </c>
      <c r="AB66" s="135">
        <f t="shared" si="44"/>
        <v>4.62</v>
      </c>
      <c r="AC66" s="135">
        <f t="shared" si="44"/>
        <v>0</v>
      </c>
      <c r="AD66" s="135">
        <f t="shared" si="44"/>
        <v>4.62</v>
      </c>
      <c r="AE66" s="135">
        <f t="shared" si="44"/>
        <v>0</v>
      </c>
      <c r="AF66" s="136"/>
      <c r="AG66" s="74"/>
    </row>
    <row r="67" spans="1:33" s="1" customFormat="1" ht="129" customHeight="1">
      <c r="A67" s="81" t="s">
        <v>55</v>
      </c>
      <c r="B67" s="12">
        <f>B68</f>
        <v>152.8</v>
      </c>
      <c r="C67" s="12">
        <f>C68</f>
        <v>134.32</v>
      </c>
      <c r="D67" s="12">
        <f>D68</f>
        <v>67.3</v>
      </c>
      <c r="E67" s="12">
        <f>E68</f>
        <v>67.3</v>
      </c>
      <c r="F67" s="12">
        <f>E67/B67*100</f>
        <v>44.044502617801044</v>
      </c>
      <c r="G67" s="12">
        <f>_xlfn.IFERROR(E67/C67*100,0)</f>
        <v>50.104228707564026</v>
      </c>
      <c r="H67" s="12">
        <f>H68</f>
        <v>0</v>
      </c>
      <c r="I67" s="12">
        <f aca="true" t="shared" si="45" ref="I67:AE68">I68</f>
        <v>0</v>
      </c>
      <c r="J67" s="12">
        <f t="shared" si="45"/>
        <v>0</v>
      </c>
      <c r="K67" s="12">
        <f t="shared" si="45"/>
        <v>0</v>
      </c>
      <c r="L67" s="12">
        <f t="shared" si="45"/>
        <v>0</v>
      </c>
      <c r="M67" s="12">
        <f t="shared" si="45"/>
        <v>0</v>
      </c>
      <c r="N67" s="12">
        <f t="shared" si="45"/>
        <v>0</v>
      </c>
      <c r="O67" s="12">
        <f t="shared" si="45"/>
        <v>0</v>
      </c>
      <c r="P67" s="12">
        <f t="shared" si="45"/>
        <v>0</v>
      </c>
      <c r="Q67" s="12">
        <f t="shared" si="45"/>
        <v>0</v>
      </c>
      <c r="R67" s="12">
        <f t="shared" si="45"/>
        <v>67.3</v>
      </c>
      <c r="S67" s="12">
        <v>67.3</v>
      </c>
      <c r="T67" s="12">
        <f t="shared" si="45"/>
        <v>0</v>
      </c>
      <c r="U67" s="12">
        <f t="shared" si="45"/>
        <v>0</v>
      </c>
      <c r="V67" s="12">
        <f t="shared" si="45"/>
        <v>67.02</v>
      </c>
      <c r="W67" s="12">
        <f t="shared" si="45"/>
        <v>3.6</v>
      </c>
      <c r="X67" s="12">
        <f t="shared" si="45"/>
        <v>4.62</v>
      </c>
      <c r="Y67" s="12">
        <f t="shared" si="45"/>
        <v>0</v>
      </c>
      <c r="Z67" s="12">
        <f t="shared" si="45"/>
        <v>4.62</v>
      </c>
      <c r="AA67" s="12">
        <f t="shared" si="45"/>
        <v>0</v>
      </c>
      <c r="AB67" s="12">
        <f t="shared" si="45"/>
        <v>4.62</v>
      </c>
      <c r="AC67" s="12">
        <f t="shared" si="45"/>
        <v>0</v>
      </c>
      <c r="AD67" s="12">
        <f t="shared" si="45"/>
        <v>4.62</v>
      </c>
      <c r="AE67" s="12">
        <f t="shared" si="45"/>
        <v>0</v>
      </c>
      <c r="AF67" s="83" t="s">
        <v>138</v>
      </c>
      <c r="AG67" s="80"/>
    </row>
    <row r="68" spans="1:33" s="1" customFormat="1" ht="15.75">
      <c r="A68" s="39" t="s">
        <v>23</v>
      </c>
      <c r="B68" s="15">
        <f>B69</f>
        <v>152.8</v>
      </c>
      <c r="C68" s="15">
        <f aca="true" t="shared" si="46" ref="C68:H68">C69</f>
        <v>134.32</v>
      </c>
      <c r="D68" s="15">
        <f>D69</f>
        <v>67.3</v>
      </c>
      <c r="E68" s="15">
        <f t="shared" si="46"/>
        <v>67.3</v>
      </c>
      <c r="F68" s="15">
        <f t="shared" si="46"/>
        <v>44.044502617801044</v>
      </c>
      <c r="G68" s="15">
        <f t="shared" si="46"/>
        <v>50.104228707564026</v>
      </c>
      <c r="H68" s="15">
        <f t="shared" si="46"/>
        <v>0</v>
      </c>
      <c r="I68" s="15">
        <f t="shared" si="45"/>
        <v>0</v>
      </c>
      <c r="J68" s="15">
        <f t="shared" si="45"/>
        <v>0</v>
      </c>
      <c r="K68" s="15">
        <f t="shared" si="45"/>
        <v>0</v>
      </c>
      <c r="L68" s="15">
        <f t="shared" si="45"/>
        <v>0</v>
      </c>
      <c r="M68" s="15">
        <f t="shared" si="45"/>
        <v>0</v>
      </c>
      <c r="N68" s="15">
        <f t="shared" si="45"/>
        <v>0</v>
      </c>
      <c r="O68" s="15">
        <f t="shared" si="45"/>
        <v>0</v>
      </c>
      <c r="P68" s="15">
        <f t="shared" si="45"/>
        <v>0</v>
      </c>
      <c r="Q68" s="15">
        <f t="shared" si="45"/>
        <v>0</v>
      </c>
      <c r="R68" s="15">
        <f t="shared" si="45"/>
        <v>67.3</v>
      </c>
      <c r="S68" s="15">
        <f>S69</f>
        <v>63.7</v>
      </c>
      <c r="T68" s="15">
        <f t="shared" si="45"/>
        <v>0</v>
      </c>
      <c r="U68" s="15">
        <f t="shared" si="45"/>
        <v>0</v>
      </c>
      <c r="V68" s="15">
        <f t="shared" si="45"/>
        <v>67.02</v>
      </c>
      <c r="W68" s="15">
        <f t="shared" si="45"/>
        <v>3.6</v>
      </c>
      <c r="X68" s="15">
        <f t="shared" si="45"/>
        <v>4.62</v>
      </c>
      <c r="Y68" s="15">
        <f t="shared" si="45"/>
        <v>0</v>
      </c>
      <c r="Z68" s="15">
        <f t="shared" si="45"/>
        <v>4.62</v>
      </c>
      <c r="AA68" s="15">
        <f t="shared" si="45"/>
        <v>0</v>
      </c>
      <c r="AB68" s="15">
        <f t="shared" si="45"/>
        <v>4.62</v>
      </c>
      <c r="AC68" s="15">
        <f t="shared" si="45"/>
        <v>0</v>
      </c>
      <c r="AD68" s="15">
        <f t="shared" si="45"/>
        <v>4.62</v>
      </c>
      <c r="AE68" s="15">
        <f t="shared" si="45"/>
        <v>0</v>
      </c>
      <c r="AF68" s="64"/>
      <c r="AG68" s="74"/>
    </row>
    <row r="69" spans="1:33" s="1" customFormat="1" ht="23.25" customHeight="1">
      <c r="A69" s="11" t="s">
        <v>19</v>
      </c>
      <c r="B69" s="12">
        <f>H69+J69+L69+N69+P69+R69+T69+V69+X69+Z69+AB69+AD69</f>
        <v>152.8</v>
      </c>
      <c r="C69" s="13">
        <f>H69+J69+L69+N69+P69+R69+T69+V69</f>
        <v>134.32</v>
      </c>
      <c r="D69" s="13">
        <f>I69+K69+M69+O69+Q69+S69+U69+W69+Y69+AA69+AC69+AE69</f>
        <v>67.3</v>
      </c>
      <c r="E69" s="13">
        <f>I69+K69+M69+O69+Q69+S69+U69+W69+Y69+AA69+AC69+AE69</f>
        <v>67.3</v>
      </c>
      <c r="F69" s="21">
        <f aca="true" t="shared" si="47" ref="F69:F77">E69/B69*100</f>
        <v>44.044502617801044</v>
      </c>
      <c r="G69" s="12">
        <f>_xlfn.IFERROR(E69/C69*100,0)</f>
        <v>50.104228707564026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67.3</v>
      </c>
      <c r="S69" s="13">
        <v>63.7</v>
      </c>
      <c r="T69" s="13">
        <v>0</v>
      </c>
      <c r="U69" s="13">
        <v>0</v>
      </c>
      <c r="V69" s="13">
        <v>67.02</v>
      </c>
      <c r="W69" s="13">
        <v>3.6</v>
      </c>
      <c r="X69" s="13">
        <v>4.62</v>
      </c>
      <c r="Y69" s="13">
        <v>0</v>
      </c>
      <c r="Z69" s="13">
        <v>4.62</v>
      </c>
      <c r="AA69" s="13">
        <v>0</v>
      </c>
      <c r="AB69" s="13">
        <v>4.62</v>
      </c>
      <c r="AC69" s="13">
        <v>0</v>
      </c>
      <c r="AD69" s="13">
        <v>4.62</v>
      </c>
      <c r="AE69" s="13">
        <v>0</v>
      </c>
      <c r="AF69" s="56"/>
      <c r="AG69" s="74"/>
    </row>
    <row r="70" spans="1:33" s="73" customFormat="1" ht="51" customHeight="1">
      <c r="A70" s="130" t="s">
        <v>56</v>
      </c>
      <c r="B70" s="131">
        <f>B71+B73+B75+B78+B80</f>
        <v>481.3</v>
      </c>
      <c r="C70" s="131">
        <f>C71+C73+C75+C78+C80</f>
        <v>386.97900000000004</v>
      </c>
      <c r="D70" s="131">
        <f>D71+D73+D75+D78+D80</f>
        <v>386.97900000000004</v>
      </c>
      <c r="E70" s="131">
        <f>E71+E73+E75+E78+E80</f>
        <v>386.97900000000004</v>
      </c>
      <c r="F70" s="131">
        <f t="shared" si="47"/>
        <v>80.40286723457304</v>
      </c>
      <c r="G70" s="131">
        <f>_xlfn.IFERROR(E70/C70*100,0)</f>
        <v>100</v>
      </c>
      <c r="H70" s="131">
        <f aca="true" t="shared" si="48" ref="H70:AE70">H71+H73+H75+H78+H80</f>
        <v>0</v>
      </c>
      <c r="I70" s="131">
        <f t="shared" si="48"/>
        <v>0</v>
      </c>
      <c r="J70" s="131">
        <f t="shared" si="48"/>
        <v>95.27</v>
      </c>
      <c r="K70" s="131">
        <f t="shared" si="48"/>
        <v>95.27</v>
      </c>
      <c r="L70" s="131">
        <f t="shared" si="48"/>
        <v>173.358</v>
      </c>
      <c r="M70" s="131">
        <f t="shared" si="48"/>
        <v>173.358</v>
      </c>
      <c r="N70" s="131">
        <f t="shared" si="48"/>
        <v>3.357</v>
      </c>
      <c r="O70" s="131">
        <f t="shared" si="48"/>
        <v>3.357</v>
      </c>
      <c r="P70" s="131">
        <f t="shared" si="48"/>
        <v>2.554</v>
      </c>
      <c r="Q70" s="131">
        <f t="shared" si="48"/>
        <v>2.554</v>
      </c>
      <c r="R70" s="131">
        <f t="shared" si="48"/>
        <v>36.5</v>
      </c>
      <c r="S70" s="131">
        <f t="shared" si="48"/>
        <v>36.5</v>
      </c>
      <c r="T70" s="131">
        <f t="shared" si="48"/>
        <v>35.7</v>
      </c>
      <c r="U70" s="131">
        <f t="shared" si="48"/>
        <v>35.7</v>
      </c>
      <c r="V70" s="131">
        <f t="shared" si="48"/>
        <v>40.239999999999995</v>
      </c>
      <c r="W70" s="131">
        <f t="shared" si="48"/>
        <v>40.239999999999995</v>
      </c>
      <c r="X70" s="131">
        <f t="shared" si="48"/>
        <v>9.864</v>
      </c>
      <c r="Y70" s="131">
        <f t="shared" si="48"/>
        <v>0</v>
      </c>
      <c r="Z70" s="131">
        <f t="shared" si="48"/>
        <v>84.457</v>
      </c>
      <c r="AA70" s="131">
        <f t="shared" si="48"/>
        <v>0</v>
      </c>
      <c r="AB70" s="131">
        <f t="shared" si="48"/>
        <v>0</v>
      </c>
      <c r="AC70" s="131">
        <f t="shared" si="48"/>
        <v>0</v>
      </c>
      <c r="AD70" s="131">
        <f t="shared" si="48"/>
        <v>0</v>
      </c>
      <c r="AE70" s="131">
        <f t="shared" si="48"/>
        <v>0</v>
      </c>
      <c r="AF70" s="136"/>
      <c r="AG70" s="74"/>
    </row>
    <row r="71" spans="1:33" s="73" customFormat="1" ht="125.25" customHeight="1">
      <c r="A71" s="81" t="s">
        <v>57</v>
      </c>
      <c r="B71" s="12">
        <f>B72</f>
        <v>109</v>
      </c>
      <c r="C71" s="12">
        <f>C72</f>
        <v>109</v>
      </c>
      <c r="D71" s="12">
        <f>D72</f>
        <v>109</v>
      </c>
      <c r="E71" s="12">
        <f>E72</f>
        <v>109</v>
      </c>
      <c r="F71" s="12">
        <f t="shared" si="47"/>
        <v>100</v>
      </c>
      <c r="G71" s="12">
        <f>_xlfn.IFERROR(E71/C71*100,0)</f>
        <v>100</v>
      </c>
      <c r="H71" s="12">
        <f aca="true" t="shared" si="49" ref="H71:AE71">H72</f>
        <v>0</v>
      </c>
      <c r="I71" s="12">
        <f t="shared" si="49"/>
        <v>0</v>
      </c>
      <c r="J71" s="12">
        <f t="shared" si="49"/>
        <v>0</v>
      </c>
      <c r="K71" s="12">
        <f t="shared" si="49"/>
        <v>0</v>
      </c>
      <c r="L71" s="12">
        <f t="shared" si="49"/>
        <v>0</v>
      </c>
      <c r="M71" s="12">
        <f t="shared" si="49"/>
        <v>0</v>
      </c>
      <c r="N71" s="12">
        <f t="shared" si="49"/>
        <v>0</v>
      </c>
      <c r="O71" s="12">
        <f t="shared" si="49"/>
        <v>0</v>
      </c>
      <c r="P71" s="12">
        <f t="shared" si="49"/>
        <v>0</v>
      </c>
      <c r="Q71" s="12">
        <f t="shared" si="49"/>
        <v>0</v>
      </c>
      <c r="R71" s="12">
        <f t="shared" si="49"/>
        <v>36.5</v>
      </c>
      <c r="S71" s="12">
        <f t="shared" si="49"/>
        <v>36.5</v>
      </c>
      <c r="T71" s="12">
        <f t="shared" si="49"/>
        <v>35.7</v>
      </c>
      <c r="U71" s="12">
        <f t="shared" si="49"/>
        <v>35.7</v>
      </c>
      <c r="V71" s="12">
        <f t="shared" si="49"/>
        <v>36.8</v>
      </c>
      <c r="W71" s="12">
        <f t="shared" si="49"/>
        <v>36.8</v>
      </c>
      <c r="X71" s="12">
        <f t="shared" si="49"/>
        <v>0</v>
      </c>
      <c r="Y71" s="12">
        <f t="shared" si="49"/>
        <v>0</v>
      </c>
      <c r="Z71" s="12">
        <f t="shared" si="49"/>
        <v>0</v>
      </c>
      <c r="AA71" s="12">
        <f t="shared" si="49"/>
        <v>0</v>
      </c>
      <c r="AB71" s="12">
        <f t="shared" si="49"/>
        <v>0</v>
      </c>
      <c r="AC71" s="12">
        <f t="shared" si="49"/>
        <v>0</v>
      </c>
      <c r="AD71" s="12">
        <f t="shared" si="49"/>
        <v>0</v>
      </c>
      <c r="AE71" s="12">
        <f t="shared" si="49"/>
        <v>0</v>
      </c>
      <c r="AF71" s="116" t="s">
        <v>143</v>
      </c>
      <c r="AG71" s="117"/>
    </row>
    <row r="72" spans="1:32" s="1" customFormat="1" ht="20.25" customHeight="1">
      <c r="A72" s="11" t="s">
        <v>19</v>
      </c>
      <c r="B72" s="12">
        <f>H72+J72+L72+N72+P72+R72+T72+V72+X72+Z72+AB72+AD72</f>
        <v>109</v>
      </c>
      <c r="C72" s="13">
        <f>H72+J72+L72+N72+P72+R72+T72+V72</f>
        <v>109</v>
      </c>
      <c r="D72" s="13">
        <f>I72+K72+M72+O72+Q72+S72+U72+W72+Y72+AA72+AC72+AE72</f>
        <v>109</v>
      </c>
      <c r="E72" s="13">
        <f>I72+K72+M72+O72+Q72+S72+U72+W72+Y72+AA72+AC72+AE72</f>
        <v>109</v>
      </c>
      <c r="F72" s="12">
        <f t="shared" si="47"/>
        <v>100</v>
      </c>
      <c r="G72" s="12">
        <f>_xlfn.IFERROR(E72/C72*100,0)</f>
        <v>100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36.5</v>
      </c>
      <c r="S72" s="13">
        <v>36.5</v>
      </c>
      <c r="T72" s="13">
        <v>35.7</v>
      </c>
      <c r="U72" s="13">
        <v>35.7</v>
      </c>
      <c r="V72" s="13">
        <v>36.8</v>
      </c>
      <c r="W72" s="13">
        <v>36.8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4"/>
    </row>
    <row r="73" spans="1:33" s="1" customFormat="1" ht="31.5">
      <c r="A73" s="11" t="s">
        <v>58</v>
      </c>
      <c r="B73" s="12">
        <f>B74</f>
        <v>81.1</v>
      </c>
      <c r="C73" s="12">
        <f>C74</f>
        <v>0</v>
      </c>
      <c r="D73" s="12">
        <f>D74</f>
        <v>0</v>
      </c>
      <c r="E73" s="12">
        <f>E74</f>
        <v>0</v>
      </c>
      <c r="F73" s="12">
        <f t="shared" si="47"/>
        <v>0</v>
      </c>
      <c r="G73" s="12">
        <f>_xlfn.IFERROR(E73/C73*100,0)</f>
        <v>0</v>
      </c>
      <c r="H73" s="12">
        <f>H74</f>
        <v>0</v>
      </c>
      <c r="I73" s="12">
        <f aca="true" t="shared" si="50" ref="I73:AE73">I74</f>
        <v>0</v>
      </c>
      <c r="J73" s="12">
        <f t="shared" si="50"/>
        <v>0</v>
      </c>
      <c r="K73" s="12">
        <f t="shared" si="50"/>
        <v>0</v>
      </c>
      <c r="L73" s="12">
        <f t="shared" si="50"/>
        <v>0</v>
      </c>
      <c r="M73" s="12">
        <f t="shared" si="50"/>
        <v>0</v>
      </c>
      <c r="N73" s="12">
        <f t="shared" si="50"/>
        <v>0</v>
      </c>
      <c r="O73" s="12">
        <f t="shared" si="50"/>
        <v>0</v>
      </c>
      <c r="P73" s="12">
        <f t="shared" si="50"/>
        <v>0</v>
      </c>
      <c r="Q73" s="12">
        <f t="shared" si="50"/>
        <v>0</v>
      </c>
      <c r="R73" s="12">
        <f t="shared" si="50"/>
        <v>0</v>
      </c>
      <c r="S73" s="12">
        <f t="shared" si="50"/>
        <v>0</v>
      </c>
      <c r="T73" s="12">
        <f t="shared" si="50"/>
        <v>0</v>
      </c>
      <c r="U73" s="12">
        <f t="shared" si="50"/>
        <v>0</v>
      </c>
      <c r="V73" s="12">
        <f t="shared" si="50"/>
        <v>0</v>
      </c>
      <c r="W73" s="12">
        <f t="shared" si="50"/>
        <v>0</v>
      </c>
      <c r="X73" s="12">
        <f t="shared" si="50"/>
        <v>0</v>
      </c>
      <c r="Y73" s="12">
        <f t="shared" si="50"/>
        <v>0</v>
      </c>
      <c r="Z73" s="12">
        <f t="shared" si="50"/>
        <v>81.1</v>
      </c>
      <c r="AA73" s="12">
        <f t="shared" si="50"/>
        <v>0</v>
      </c>
      <c r="AB73" s="12">
        <f t="shared" si="50"/>
        <v>0</v>
      </c>
      <c r="AC73" s="12">
        <f t="shared" si="50"/>
        <v>0</v>
      </c>
      <c r="AD73" s="12">
        <f t="shared" si="50"/>
        <v>0</v>
      </c>
      <c r="AE73" s="12">
        <f t="shared" si="50"/>
        <v>0</v>
      </c>
      <c r="AF73" s="150" t="s">
        <v>139</v>
      </c>
      <c r="AG73" s="80"/>
    </row>
    <row r="74" spans="1:32" s="1" customFormat="1" ht="21" customHeight="1">
      <c r="A74" s="11" t="s">
        <v>19</v>
      </c>
      <c r="B74" s="12">
        <f>H74+J74+L74+N74+P74+R74+T74+V74+X74+Z74+AB74+AD74</f>
        <v>81.1</v>
      </c>
      <c r="C74" s="13">
        <f>H74</f>
        <v>0</v>
      </c>
      <c r="D74" s="13">
        <f>I74+K74+M74+O74+Q74+S74+U74+W74+Y74+AA74+AC74</f>
        <v>0</v>
      </c>
      <c r="E74" s="13">
        <f>I74+K74+M74+O74+Q74+S74+U74+W74+Y74+AA74+AC74+AE74</f>
        <v>0</v>
      </c>
      <c r="F74" s="21">
        <f t="shared" si="47"/>
        <v>0</v>
      </c>
      <c r="G74" s="12">
        <f aca="true" t="shared" si="51" ref="G74:G81">_xlfn.IFERROR(E74/C74*100,0)</f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81.1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51"/>
    </row>
    <row r="75" spans="1:42" s="1" customFormat="1" ht="120.75" customHeight="1">
      <c r="A75" s="81" t="s">
        <v>59</v>
      </c>
      <c r="B75" s="12">
        <f aca="true" t="shared" si="52" ref="B75:D76">B76</f>
        <v>170</v>
      </c>
      <c r="C75" s="12">
        <f t="shared" si="52"/>
        <v>170</v>
      </c>
      <c r="D75" s="12">
        <f t="shared" si="52"/>
        <v>170</v>
      </c>
      <c r="E75" s="12">
        <f aca="true" t="shared" si="53" ref="E75:AE75">E76</f>
        <v>170</v>
      </c>
      <c r="F75" s="12">
        <f t="shared" si="47"/>
        <v>100</v>
      </c>
      <c r="G75" s="12">
        <f t="shared" si="51"/>
        <v>100</v>
      </c>
      <c r="H75" s="12">
        <f>H76</f>
        <v>0</v>
      </c>
      <c r="I75" s="12">
        <f t="shared" si="53"/>
        <v>0</v>
      </c>
      <c r="J75" s="12">
        <f t="shared" si="53"/>
        <v>0</v>
      </c>
      <c r="K75" s="12">
        <f t="shared" si="53"/>
        <v>0</v>
      </c>
      <c r="L75" s="12">
        <f t="shared" si="53"/>
        <v>170</v>
      </c>
      <c r="M75" s="12">
        <f t="shared" si="53"/>
        <v>170</v>
      </c>
      <c r="N75" s="12">
        <f t="shared" si="53"/>
        <v>0</v>
      </c>
      <c r="O75" s="12">
        <f t="shared" si="53"/>
        <v>0</v>
      </c>
      <c r="P75" s="12">
        <f t="shared" si="53"/>
        <v>0</v>
      </c>
      <c r="Q75" s="12">
        <f t="shared" si="53"/>
        <v>0</v>
      </c>
      <c r="R75" s="12">
        <f t="shared" si="53"/>
        <v>0</v>
      </c>
      <c r="S75" s="12">
        <f t="shared" si="53"/>
        <v>0</v>
      </c>
      <c r="T75" s="12">
        <f t="shared" si="53"/>
        <v>0</v>
      </c>
      <c r="U75" s="12">
        <f t="shared" si="53"/>
        <v>0</v>
      </c>
      <c r="V75" s="12">
        <f t="shared" si="53"/>
        <v>0</v>
      </c>
      <c r="W75" s="12">
        <f t="shared" si="53"/>
        <v>0</v>
      </c>
      <c r="X75" s="12">
        <f t="shared" si="53"/>
        <v>0</v>
      </c>
      <c r="Y75" s="12">
        <f t="shared" si="53"/>
        <v>0</v>
      </c>
      <c r="Z75" s="12">
        <f t="shared" si="53"/>
        <v>0</v>
      </c>
      <c r="AA75" s="12">
        <f t="shared" si="53"/>
        <v>0</v>
      </c>
      <c r="AB75" s="12">
        <f t="shared" si="53"/>
        <v>0</v>
      </c>
      <c r="AC75" s="12">
        <f t="shared" si="53"/>
        <v>0</v>
      </c>
      <c r="AD75" s="12">
        <f t="shared" si="53"/>
        <v>0</v>
      </c>
      <c r="AE75" s="12">
        <f t="shared" si="53"/>
        <v>0</v>
      </c>
      <c r="AF75" s="124" t="s">
        <v>112</v>
      </c>
      <c r="AG75" s="118"/>
      <c r="AH75" s="82"/>
      <c r="AI75" s="82"/>
      <c r="AJ75" s="82"/>
      <c r="AK75" s="82"/>
      <c r="AL75" s="82"/>
      <c r="AM75" s="82"/>
      <c r="AN75" s="82"/>
      <c r="AO75" s="82"/>
      <c r="AP75" s="82"/>
    </row>
    <row r="76" spans="1:42" s="4" customFormat="1" ht="15.75">
      <c r="A76" s="18" t="s">
        <v>23</v>
      </c>
      <c r="B76" s="66">
        <f t="shared" si="52"/>
        <v>170</v>
      </c>
      <c r="C76" s="16">
        <f t="shared" si="52"/>
        <v>170</v>
      </c>
      <c r="D76" s="16">
        <f t="shared" si="52"/>
        <v>170</v>
      </c>
      <c r="E76" s="16">
        <f>E77</f>
        <v>170</v>
      </c>
      <c r="F76" s="66">
        <f>E76/B76*100</f>
        <v>100</v>
      </c>
      <c r="G76" s="15">
        <f>_xlfn.IFERROR(E76/C76*100,0)</f>
        <v>100</v>
      </c>
      <c r="H76" s="66">
        <f>H77</f>
        <v>0</v>
      </c>
      <c r="I76" s="66">
        <f aca="true" t="shared" si="54" ref="I76:AE76">I77</f>
        <v>0</v>
      </c>
      <c r="J76" s="66">
        <f t="shared" si="54"/>
        <v>0</v>
      </c>
      <c r="K76" s="66">
        <f t="shared" si="54"/>
        <v>0</v>
      </c>
      <c r="L76" s="66">
        <f t="shared" si="54"/>
        <v>170</v>
      </c>
      <c r="M76" s="66">
        <f t="shared" si="54"/>
        <v>170</v>
      </c>
      <c r="N76" s="66">
        <f t="shared" si="54"/>
        <v>0</v>
      </c>
      <c r="O76" s="66">
        <f t="shared" si="54"/>
        <v>0</v>
      </c>
      <c r="P76" s="66">
        <f t="shared" si="54"/>
        <v>0</v>
      </c>
      <c r="Q76" s="66">
        <f t="shared" si="54"/>
        <v>0</v>
      </c>
      <c r="R76" s="66">
        <f t="shared" si="54"/>
        <v>0</v>
      </c>
      <c r="S76" s="66">
        <f t="shared" si="54"/>
        <v>0</v>
      </c>
      <c r="T76" s="66">
        <f t="shared" si="54"/>
        <v>0</v>
      </c>
      <c r="U76" s="66">
        <f t="shared" si="54"/>
        <v>0</v>
      </c>
      <c r="V76" s="66">
        <f t="shared" si="54"/>
        <v>0</v>
      </c>
      <c r="W76" s="66">
        <f t="shared" si="54"/>
        <v>0</v>
      </c>
      <c r="X76" s="66">
        <f t="shared" si="54"/>
        <v>0</v>
      </c>
      <c r="Y76" s="66">
        <f t="shared" si="54"/>
        <v>0</v>
      </c>
      <c r="Z76" s="66">
        <f t="shared" si="54"/>
        <v>0</v>
      </c>
      <c r="AA76" s="66">
        <f t="shared" si="54"/>
        <v>0</v>
      </c>
      <c r="AB76" s="66">
        <f t="shared" si="54"/>
        <v>0</v>
      </c>
      <c r="AC76" s="66">
        <f t="shared" si="54"/>
        <v>0</v>
      </c>
      <c r="AD76" s="66">
        <f t="shared" si="54"/>
        <v>0</v>
      </c>
      <c r="AE76" s="66">
        <f t="shared" si="54"/>
        <v>0</v>
      </c>
      <c r="AG76" s="29"/>
      <c r="AH76" s="29"/>
      <c r="AI76" s="29"/>
      <c r="AJ76" s="29"/>
      <c r="AK76" s="29"/>
      <c r="AL76" s="29"/>
      <c r="AM76" s="29"/>
      <c r="AN76" s="29"/>
      <c r="AO76" s="29"/>
      <c r="AP76" s="29"/>
    </row>
    <row r="77" spans="1:42" s="42" customFormat="1" ht="18.75" customHeight="1">
      <c r="A77" s="23" t="s">
        <v>19</v>
      </c>
      <c r="B77" s="20">
        <f>H77+J77+L77+N77+P77+R77+T77+V77+X77+Z77+AB77+AD77</f>
        <v>170</v>
      </c>
      <c r="C77" s="59">
        <f>H77+J77+L77</f>
        <v>170</v>
      </c>
      <c r="D77" s="59">
        <f>I77+K77+M77+O77+Q77+S77+U77+W77+Y77+AA77+AC77+AE77</f>
        <v>170</v>
      </c>
      <c r="E77" s="67">
        <f>I77+K77+M77+O77+Q77+S77+U77+W77+Y77+AA77+AC77+AE77</f>
        <v>170</v>
      </c>
      <c r="F77" s="20">
        <f t="shared" si="47"/>
        <v>100</v>
      </c>
      <c r="G77" s="12">
        <f t="shared" si="51"/>
        <v>100</v>
      </c>
      <c r="H77" s="67">
        <v>0</v>
      </c>
      <c r="I77" s="67">
        <v>0</v>
      </c>
      <c r="J77" s="67">
        <v>0</v>
      </c>
      <c r="K77" s="67">
        <v>0</v>
      </c>
      <c r="L77" s="67">
        <v>170</v>
      </c>
      <c r="M77" s="67">
        <v>170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59">
        <v>0</v>
      </c>
      <c r="V77" s="59">
        <v>0</v>
      </c>
      <c r="W77" s="59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40"/>
      <c r="AG77" s="41"/>
      <c r="AH77" s="41"/>
      <c r="AI77" s="41"/>
      <c r="AJ77" s="41"/>
      <c r="AK77" s="41"/>
      <c r="AL77" s="41"/>
      <c r="AM77" s="41"/>
      <c r="AN77" s="41"/>
      <c r="AO77" s="41"/>
      <c r="AP77" s="41"/>
    </row>
    <row r="78" spans="1:42" s="1" customFormat="1" ht="102" customHeight="1">
      <c r="A78" s="81" t="s">
        <v>60</v>
      </c>
      <c r="B78" s="12">
        <f>B79</f>
        <v>89.2</v>
      </c>
      <c r="C78" s="12">
        <f>C79</f>
        <v>82.485</v>
      </c>
      <c r="D78" s="12">
        <f>D79</f>
        <v>82.485</v>
      </c>
      <c r="E78" s="12">
        <f>E79</f>
        <v>82.485</v>
      </c>
      <c r="F78" s="12">
        <f>E78/B78*100</f>
        <v>92.4719730941704</v>
      </c>
      <c r="G78" s="12">
        <f t="shared" si="51"/>
        <v>100</v>
      </c>
      <c r="H78" s="12">
        <f>H79</f>
        <v>0</v>
      </c>
      <c r="I78" s="12">
        <f aca="true" t="shared" si="55" ref="I78:AE78">I79</f>
        <v>0</v>
      </c>
      <c r="J78" s="12">
        <f t="shared" si="55"/>
        <v>75.77</v>
      </c>
      <c r="K78" s="12">
        <f t="shared" si="55"/>
        <v>75.77</v>
      </c>
      <c r="L78" s="12">
        <f t="shared" si="55"/>
        <v>3.358</v>
      </c>
      <c r="M78" s="12">
        <f t="shared" si="55"/>
        <v>3.358</v>
      </c>
      <c r="N78" s="12">
        <f t="shared" si="55"/>
        <v>3.357</v>
      </c>
      <c r="O78" s="12">
        <f t="shared" si="55"/>
        <v>3.357</v>
      </c>
      <c r="P78" s="12">
        <f t="shared" si="55"/>
        <v>0</v>
      </c>
      <c r="Q78" s="12">
        <f t="shared" si="55"/>
        <v>0</v>
      </c>
      <c r="R78" s="12">
        <f t="shared" si="55"/>
        <v>0</v>
      </c>
      <c r="S78" s="12">
        <f t="shared" si="55"/>
        <v>0</v>
      </c>
      <c r="T78" s="12">
        <f t="shared" si="55"/>
        <v>0</v>
      </c>
      <c r="U78" s="12">
        <f t="shared" si="55"/>
        <v>0</v>
      </c>
      <c r="V78" s="12">
        <f t="shared" si="55"/>
        <v>0</v>
      </c>
      <c r="W78" s="12">
        <f t="shared" si="55"/>
        <v>0</v>
      </c>
      <c r="X78" s="12">
        <f t="shared" si="55"/>
        <v>3.358</v>
      </c>
      <c r="Y78" s="12">
        <f t="shared" si="55"/>
        <v>0</v>
      </c>
      <c r="Z78" s="12">
        <f t="shared" si="55"/>
        <v>3.357</v>
      </c>
      <c r="AA78" s="12">
        <f t="shared" si="55"/>
        <v>0</v>
      </c>
      <c r="AB78" s="12">
        <f t="shared" si="55"/>
        <v>0</v>
      </c>
      <c r="AC78" s="12">
        <f t="shared" si="55"/>
        <v>0</v>
      </c>
      <c r="AD78" s="12">
        <f t="shared" si="55"/>
        <v>0</v>
      </c>
      <c r="AE78" s="12">
        <f t="shared" si="55"/>
        <v>0</v>
      </c>
      <c r="AF78" s="75" t="s">
        <v>110</v>
      </c>
      <c r="AG78" s="118"/>
      <c r="AH78" s="82"/>
      <c r="AI78" s="82"/>
      <c r="AJ78" s="82"/>
      <c r="AK78" s="82"/>
      <c r="AL78" s="82"/>
      <c r="AM78" s="82"/>
      <c r="AN78" s="82"/>
      <c r="AO78" s="82"/>
      <c r="AP78" s="82"/>
    </row>
    <row r="79" spans="1:42" s="4" customFormat="1" ht="24" customHeight="1">
      <c r="A79" s="23" t="s">
        <v>19</v>
      </c>
      <c r="B79" s="12">
        <f>H79+J79+L79+N79+P79+R79+T79+V79+X79+Z79+AB79+AD79</f>
        <v>89.2</v>
      </c>
      <c r="C79" s="123">
        <f>H79+J79+L79+N79+P79</f>
        <v>82.485</v>
      </c>
      <c r="D79" s="13">
        <f>I79+K79+M79+O79+Q79+S79+U79+W79+Y79+AA79</f>
        <v>82.485</v>
      </c>
      <c r="E79" s="24">
        <f>I79+K79+M79+O79+Q79+S79+U79+W79+Y79+AA79+AC79+AE79</f>
        <v>82.485</v>
      </c>
      <c r="F79" s="20">
        <f>E79/B79*100</f>
        <v>92.4719730941704</v>
      </c>
      <c r="G79" s="12">
        <f t="shared" si="51"/>
        <v>100</v>
      </c>
      <c r="H79" s="24">
        <v>0</v>
      </c>
      <c r="I79" s="24">
        <v>0</v>
      </c>
      <c r="J79" s="24">
        <v>75.77</v>
      </c>
      <c r="K79" s="24">
        <v>75.77</v>
      </c>
      <c r="L79" s="24">
        <v>3.358</v>
      </c>
      <c r="M79" s="24">
        <v>3.358</v>
      </c>
      <c r="N79" s="24">
        <v>3.357</v>
      </c>
      <c r="O79" s="24">
        <v>3.357</v>
      </c>
      <c r="P79" s="24">
        <v>0</v>
      </c>
      <c r="Q79" s="24">
        <v>0</v>
      </c>
      <c r="R79" s="24">
        <v>0</v>
      </c>
      <c r="S79" s="24">
        <v>0</v>
      </c>
      <c r="T79" s="13">
        <v>0</v>
      </c>
      <c r="U79" s="13">
        <v>0</v>
      </c>
      <c r="V79" s="13">
        <v>0</v>
      </c>
      <c r="W79" s="13">
        <v>0</v>
      </c>
      <c r="X79" s="24">
        <v>3.358</v>
      </c>
      <c r="Y79" s="24">
        <v>0</v>
      </c>
      <c r="Z79" s="24">
        <v>3.357</v>
      </c>
      <c r="AA79" s="24">
        <v>0</v>
      </c>
      <c r="AB79" s="24">
        <v>0</v>
      </c>
      <c r="AC79" s="24">
        <v>0</v>
      </c>
      <c r="AD79" s="24">
        <v>0</v>
      </c>
      <c r="AE79" s="63">
        <v>0</v>
      </c>
      <c r="AF79" s="22"/>
      <c r="AG79" s="29"/>
      <c r="AH79" s="29"/>
      <c r="AI79" s="29"/>
      <c r="AJ79" s="29"/>
      <c r="AK79" s="29"/>
      <c r="AL79" s="29"/>
      <c r="AM79" s="29"/>
      <c r="AN79" s="29"/>
      <c r="AO79" s="29"/>
      <c r="AP79" s="29"/>
    </row>
    <row r="80" spans="1:42" s="1" customFormat="1" ht="98.25" customHeight="1">
      <c r="A80" s="81" t="s">
        <v>61</v>
      </c>
      <c r="B80" s="12">
        <f>B81</f>
        <v>32</v>
      </c>
      <c r="C80" s="12">
        <f>C81</f>
        <v>25.494</v>
      </c>
      <c r="D80" s="12">
        <f>D81</f>
        <v>25.494</v>
      </c>
      <c r="E80" s="12">
        <f>E81</f>
        <v>25.494</v>
      </c>
      <c r="F80" s="12">
        <f>E80/B80*100</f>
        <v>79.66875</v>
      </c>
      <c r="G80" s="12">
        <f t="shared" si="51"/>
        <v>100</v>
      </c>
      <c r="H80" s="12">
        <f>H81</f>
        <v>0</v>
      </c>
      <c r="I80" s="12">
        <f aca="true" t="shared" si="56" ref="I80:AE80">I81</f>
        <v>0</v>
      </c>
      <c r="J80" s="12">
        <f t="shared" si="56"/>
        <v>19.5</v>
      </c>
      <c r="K80" s="12">
        <f t="shared" si="56"/>
        <v>19.5</v>
      </c>
      <c r="L80" s="12">
        <f t="shared" si="56"/>
        <v>0</v>
      </c>
      <c r="M80" s="12">
        <f t="shared" si="56"/>
        <v>0</v>
      </c>
      <c r="N80" s="12">
        <f t="shared" si="56"/>
        <v>0</v>
      </c>
      <c r="O80" s="12">
        <f t="shared" si="56"/>
        <v>0</v>
      </c>
      <c r="P80" s="12">
        <f t="shared" si="56"/>
        <v>2.554</v>
      </c>
      <c r="Q80" s="12">
        <f t="shared" si="56"/>
        <v>2.554</v>
      </c>
      <c r="R80" s="12">
        <f t="shared" si="56"/>
        <v>0</v>
      </c>
      <c r="S80" s="12">
        <f t="shared" si="56"/>
        <v>0</v>
      </c>
      <c r="T80" s="12">
        <f t="shared" si="56"/>
        <v>0</v>
      </c>
      <c r="U80" s="12">
        <f t="shared" si="56"/>
        <v>0</v>
      </c>
      <c r="V80" s="12">
        <f t="shared" si="56"/>
        <v>3.44</v>
      </c>
      <c r="W80" s="12">
        <f t="shared" si="56"/>
        <v>3.44</v>
      </c>
      <c r="X80" s="12">
        <f t="shared" si="56"/>
        <v>6.506</v>
      </c>
      <c r="Y80" s="12">
        <f t="shared" si="56"/>
        <v>0</v>
      </c>
      <c r="Z80" s="12">
        <f t="shared" si="56"/>
        <v>0</v>
      </c>
      <c r="AA80" s="12">
        <f t="shared" si="56"/>
        <v>0</v>
      </c>
      <c r="AB80" s="12">
        <f t="shared" si="56"/>
        <v>0</v>
      </c>
      <c r="AC80" s="12">
        <f t="shared" si="56"/>
        <v>0</v>
      </c>
      <c r="AD80" s="12">
        <f t="shared" si="56"/>
        <v>0</v>
      </c>
      <c r="AE80" s="12">
        <f t="shared" si="56"/>
        <v>0</v>
      </c>
      <c r="AF80" s="61" t="s">
        <v>101</v>
      </c>
      <c r="AG80" s="118"/>
      <c r="AH80" s="82"/>
      <c r="AI80" s="82"/>
      <c r="AJ80" s="82"/>
      <c r="AK80" s="82"/>
      <c r="AL80" s="82"/>
      <c r="AM80" s="82"/>
      <c r="AN80" s="82"/>
      <c r="AO80" s="82"/>
      <c r="AP80" s="82"/>
    </row>
    <row r="81" spans="1:42" s="4" customFormat="1" ht="24" customHeight="1">
      <c r="A81" s="23" t="s">
        <v>19</v>
      </c>
      <c r="B81" s="12">
        <f>H81+J81+L81+N81+P81+R81+T81+V81+X81+Z81+AB81+AD81</f>
        <v>32</v>
      </c>
      <c r="C81" s="13">
        <f>H81+J81+L81+N81+P81+R81+T81+V81</f>
        <v>25.494</v>
      </c>
      <c r="D81" s="13">
        <f>I81+K81+M81+O81+Q81+S81+U81+W81+Y81+AA81+AC81+AE81</f>
        <v>25.494</v>
      </c>
      <c r="E81" s="24">
        <f>I81+K81+M81+O81+Q81+S81+U81+W81+Y81+AA81+AC81+AE81</f>
        <v>25.494</v>
      </c>
      <c r="F81" s="20">
        <f>E81/B81*100</f>
        <v>79.66875</v>
      </c>
      <c r="G81" s="12">
        <f t="shared" si="51"/>
        <v>100</v>
      </c>
      <c r="H81" s="24">
        <v>0</v>
      </c>
      <c r="I81" s="24">
        <v>0</v>
      </c>
      <c r="J81" s="24">
        <v>19.5</v>
      </c>
      <c r="K81" s="24">
        <v>19.5</v>
      </c>
      <c r="L81" s="24">
        <v>0</v>
      </c>
      <c r="M81" s="24">
        <v>0</v>
      </c>
      <c r="N81" s="24">
        <v>0</v>
      </c>
      <c r="O81" s="24">
        <v>0</v>
      </c>
      <c r="P81" s="24">
        <v>2.554</v>
      </c>
      <c r="Q81" s="24">
        <v>2.554</v>
      </c>
      <c r="R81" s="24">
        <v>0</v>
      </c>
      <c r="S81" s="24">
        <v>0</v>
      </c>
      <c r="T81" s="13">
        <v>0</v>
      </c>
      <c r="U81" s="13">
        <v>0</v>
      </c>
      <c r="V81" s="13">
        <v>3.44</v>
      </c>
      <c r="W81" s="13">
        <v>3.44</v>
      </c>
      <c r="X81" s="24">
        <v>6.506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63">
        <v>0</v>
      </c>
      <c r="AF81" s="22"/>
      <c r="AG81" s="29"/>
      <c r="AH81" s="29"/>
      <c r="AI81" s="29"/>
      <c r="AJ81" s="29"/>
      <c r="AK81" s="29"/>
      <c r="AL81" s="29"/>
      <c r="AM81" s="29"/>
      <c r="AN81" s="29"/>
      <c r="AO81" s="29"/>
      <c r="AP81" s="29"/>
    </row>
    <row r="82" spans="1:33" s="79" customFormat="1" ht="71.25" customHeight="1">
      <c r="A82" s="122" t="s">
        <v>106</v>
      </c>
      <c r="B82" s="120">
        <f>B83+B87</f>
        <v>10552.199999999999</v>
      </c>
      <c r="C82" s="120">
        <f>C83+C87</f>
        <v>8161.439769999999</v>
      </c>
      <c r="D82" s="120">
        <f>D83+D87</f>
        <v>6794.395640000001</v>
      </c>
      <c r="E82" s="120">
        <f>E83+E87</f>
        <v>6794.395640000001</v>
      </c>
      <c r="F82" s="120">
        <f>D82*100/B82</f>
        <v>64.38842743693259</v>
      </c>
      <c r="G82" s="120">
        <f>E82*100/C82</f>
        <v>83.24996362743484</v>
      </c>
      <c r="H82" s="120">
        <f aca="true" t="shared" si="57" ref="H82:AE82">H83+H87</f>
        <v>2187.433</v>
      </c>
      <c r="I82" s="120">
        <f t="shared" si="57"/>
        <v>1658.1297799999998</v>
      </c>
      <c r="J82" s="120">
        <f t="shared" si="57"/>
        <v>1000.3709699999999</v>
      </c>
      <c r="K82" s="120">
        <f t="shared" si="57"/>
        <v>787.05342</v>
      </c>
      <c r="L82" s="120">
        <f t="shared" si="57"/>
        <v>632.05466</v>
      </c>
      <c r="M82" s="120">
        <f t="shared" si="57"/>
        <v>320.29705</v>
      </c>
      <c r="N82" s="120">
        <f t="shared" si="57"/>
        <v>931.85427</v>
      </c>
      <c r="O82" s="120">
        <f t="shared" si="57"/>
        <v>933.1143599999999</v>
      </c>
      <c r="P82" s="120">
        <f t="shared" si="57"/>
        <v>874.92191</v>
      </c>
      <c r="Q82" s="120">
        <f t="shared" si="57"/>
        <v>905.72894</v>
      </c>
      <c r="R82" s="120">
        <f t="shared" si="57"/>
        <v>836.93305</v>
      </c>
      <c r="S82" s="120">
        <f t="shared" si="57"/>
        <v>685.5956399999999</v>
      </c>
      <c r="T82" s="120">
        <f t="shared" si="57"/>
        <v>1110.6057700000001</v>
      </c>
      <c r="U82" s="120">
        <f t="shared" si="57"/>
        <v>996.04092</v>
      </c>
      <c r="V82" s="120">
        <f t="shared" si="57"/>
        <v>587.26614</v>
      </c>
      <c r="W82" s="120">
        <f t="shared" si="57"/>
        <v>508.43552999999997</v>
      </c>
      <c r="X82" s="120">
        <f t="shared" si="57"/>
        <v>374.87266</v>
      </c>
      <c r="Y82" s="120">
        <f t="shared" si="57"/>
        <v>0</v>
      </c>
      <c r="Z82" s="120">
        <f t="shared" si="57"/>
        <v>887.7244499999999</v>
      </c>
      <c r="AA82" s="120">
        <f t="shared" si="57"/>
        <v>0</v>
      </c>
      <c r="AB82" s="120">
        <f t="shared" si="57"/>
        <v>401.26566</v>
      </c>
      <c r="AC82" s="120">
        <f t="shared" si="57"/>
        <v>0</v>
      </c>
      <c r="AD82" s="120">
        <f t="shared" si="57"/>
        <v>726.8974599999999</v>
      </c>
      <c r="AE82" s="120">
        <f t="shared" si="57"/>
        <v>0</v>
      </c>
      <c r="AF82" s="120"/>
      <c r="AG82" s="78"/>
    </row>
    <row r="83" spans="1:33" s="73" customFormat="1" ht="66.75" customHeight="1">
      <c r="A83" s="130" t="s">
        <v>62</v>
      </c>
      <c r="B83" s="131">
        <f>B84</f>
        <v>7130.799999999999</v>
      </c>
      <c r="C83" s="131">
        <f>C84</f>
        <v>5628.4197699999995</v>
      </c>
      <c r="D83" s="131">
        <f>D84</f>
        <v>4542.0228400000005</v>
      </c>
      <c r="E83" s="131">
        <f aca="true" t="shared" si="58" ref="E83:AD83">E84</f>
        <v>4542.0228400000005</v>
      </c>
      <c r="F83" s="131">
        <f aca="true" t="shared" si="59" ref="F83:F88">E83/B83*100</f>
        <v>63.69583833510968</v>
      </c>
      <c r="G83" s="131">
        <f aca="true" t="shared" si="60" ref="G83:G88">E83/C83*100</f>
        <v>80.69801161969838</v>
      </c>
      <c r="H83" s="131">
        <f>H84</f>
        <v>1465.76</v>
      </c>
      <c r="I83" s="131">
        <f t="shared" si="58"/>
        <v>1145.05146</v>
      </c>
      <c r="J83" s="131">
        <f t="shared" si="58"/>
        <v>704.46397</v>
      </c>
      <c r="K83" s="131">
        <f t="shared" si="58"/>
        <v>512.1796899999999</v>
      </c>
      <c r="L83" s="131">
        <f t="shared" si="58"/>
        <v>514.05466</v>
      </c>
      <c r="M83" s="131">
        <f t="shared" si="58"/>
        <v>207.25390000000002</v>
      </c>
      <c r="N83" s="131">
        <f t="shared" si="58"/>
        <v>677.90927</v>
      </c>
      <c r="O83" s="131">
        <f t="shared" si="58"/>
        <v>692.60606</v>
      </c>
      <c r="P83" s="131">
        <f t="shared" si="58"/>
        <v>498.40391</v>
      </c>
      <c r="Q83" s="131">
        <f t="shared" si="58"/>
        <v>450.99383</v>
      </c>
      <c r="R83" s="131">
        <f t="shared" si="58"/>
        <v>626.15805</v>
      </c>
      <c r="S83" s="131">
        <f t="shared" si="58"/>
        <v>505.9941299999999</v>
      </c>
      <c r="T83" s="131">
        <f t="shared" si="58"/>
        <v>729.4497700000001</v>
      </c>
      <c r="U83" s="131">
        <f t="shared" si="58"/>
        <v>659.85243</v>
      </c>
      <c r="V83" s="131">
        <f t="shared" si="58"/>
        <v>412.22014</v>
      </c>
      <c r="W83" s="131">
        <f t="shared" si="58"/>
        <v>368.09134</v>
      </c>
      <c r="X83" s="131">
        <f t="shared" si="58"/>
        <v>294.97266</v>
      </c>
      <c r="Y83" s="131">
        <f t="shared" si="58"/>
        <v>0</v>
      </c>
      <c r="Z83" s="131">
        <f t="shared" si="58"/>
        <v>484.10445</v>
      </c>
      <c r="AA83" s="131">
        <f t="shared" si="58"/>
        <v>0</v>
      </c>
      <c r="AB83" s="131">
        <f t="shared" si="58"/>
        <v>239.61666</v>
      </c>
      <c r="AC83" s="131">
        <f t="shared" si="58"/>
        <v>0</v>
      </c>
      <c r="AD83" s="131">
        <f t="shared" si="58"/>
        <v>483.68645999999995</v>
      </c>
      <c r="AE83" s="131">
        <f>AE84</f>
        <v>0</v>
      </c>
      <c r="AF83" s="137" t="s">
        <v>36</v>
      </c>
      <c r="AG83" s="117"/>
    </row>
    <row r="84" spans="1:32" s="1" customFormat="1" ht="15.75">
      <c r="A84" s="39" t="s">
        <v>23</v>
      </c>
      <c r="B84" s="15">
        <f>B85+B86</f>
        <v>7130.799999999999</v>
      </c>
      <c r="C84" s="15">
        <f>C85+C86</f>
        <v>5628.4197699999995</v>
      </c>
      <c r="D84" s="15">
        <f>D85+D86</f>
        <v>4542.0228400000005</v>
      </c>
      <c r="E84" s="15">
        <f>E85+E86</f>
        <v>4542.0228400000005</v>
      </c>
      <c r="F84" s="15">
        <f t="shared" si="59"/>
        <v>63.69583833510968</v>
      </c>
      <c r="G84" s="15">
        <f t="shared" si="60"/>
        <v>80.69801161969838</v>
      </c>
      <c r="H84" s="15">
        <f aca="true" t="shared" si="61" ref="H84:AE84">H85+H86</f>
        <v>1465.76</v>
      </c>
      <c r="I84" s="15">
        <f t="shared" si="61"/>
        <v>1145.05146</v>
      </c>
      <c r="J84" s="15">
        <f t="shared" si="61"/>
        <v>704.46397</v>
      </c>
      <c r="K84" s="15">
        <f t="shared" si="61"/>
        <v>512.1796899999999</v>
      </c>
      <c r="L84" s="15">
        <f t="shared" si="61"/>
        <v>514.05466</v>
      </c>
      <c r="M84" s="15">
        <f t="shared" si="61"/>
        <v>207.25390000000002</v>
      </c>
      <c r="N84" s="15">
        <f t="shared" si="61"/>
        <v>677.90927</v>
      </c>
      <c r="O84" s="15">
        <f t="shared" si="61"/>
        <v>692.60606</v>
      </c>
      <c r="P84" s="15">
        <f t="shared" si="61"/>
        <v>498.40391</v>
      </c>
      <c r="Q84" s="15">
        <f t="shared" si="61"/>
        <v>450.99383</v>
      </c>
      <c r="R84" s="15">
        <f t="shared" si="61"/>
        <v>626.15805</v>
      </c>
      <c r="S84" s="15">
        <f t="shared" si="61"/>
        <v>505.9941299999999</v>
      </c>
      <c r="T84" s="15">
        <f t="shared" si="61"/>
        <v>729.4497700000001</v>
      </c>
      <c r="U84" s="15">
        <f t="shared" si="61"/>
        <v>659.85243</v>
      </c>
      <c r="V84" s="15">
        <f t="shared" si="61"/>
        <v>412.22014</v>
      </c>
      <c r="W84" s="15">
        <f t="shared" si="61"/>
        <v>368.09134</v>
      </c>
      <c r="X84" s="15">
        <f t="shared" si="61"/>
        <v>294.97266</v>
      </c>
      <c r="Y84" s="15">
        <f t="shared" si="61"/>
        <v>0</v>
      </c>
      <c r="Z84" s="15">
        <f t="shared" si="61"/>
        <v>484.10445</v>
      </c>
      <c r="AA84" s="15">
        <f t="shared" si="61"/>
        <v>0</v>
      </c>
      <c r="AB84" s="15">
        <f t="shared" si="61"/>
        <v>239.61666</v>
      </c>
      <c r="AC84" s="15">
        <f t="shared" si="61"/>
        <v>0</v>
      </c>
      <c r="AD84" s="15">
        <f t="shared" si="61"/>
        <v>483.68645999999995</v>
      </c>
      <c r="AE84" s="15">
        <f t="shared" si="61"/>
        <v>0</v>
      </c>
      <c r="AF84" s="64"/>
    </row>
    <row r="85" spans="1:32" s="1" customFormat="1" ht="18.75">
      <c r="A85" s="11" t="s">
        <v>21</v>
      </c>
      <c r="B85" s="12">
        <f>H85+J85+L85+N85+P85+R85+T85+V85+X85+Z85+AB85+AD85</f>
        <v>4301.9</v>
      </c>
      <c r="C85" s="13">
        <f>H85+J85+L85+N85+P85+R85+T85+V85</f>
        <v>2972.25177</v>
      </c>
      <c r="D85" s="13">
        <f>I85+K85+M85+O85+Q85+S85+U85+W85+Y85+AA85</f>
        <v>2790.38821</v>
      </c>
      <c r="E85" s="123">
        <f>I85+K85+M85+O85+Q85+S85+U85+W85</f>
        <v>2790.38821</v>
      </c>
      <c r="F85" s="12">
        <f t="shared" si="59"/>
        <v>64.86408819358888</v>
      </c>
      <c r="G85" s="12">
        <f t="shared" si="60"/>
        <v>93.88128684670613</v>
      </c>
      <c r="H85" s="13">
        <v>18.431</v>
      </c>
      <c r="I85" s="13">
        <v>0</v>
      </c>
      <c r="J85" s="13">
        <v>659.46397</v>
      </c>
      <c r="K85" s="13">
        <v>367.43379</v>
      </c>
      <c r="L85" s="13">
        <v>512.74566</v>
      </c>
      <c r="M85" s="13">
        <v>215.51031</v>
      </c>
      <c r="N85" s="13">
        <v>657.00927</v>
      </c>
      <c r="O85" s="13">
        <v>640.18606</v>
      </c>
      <c r="P85" s="13">
        <v>425.24191</v>
      </c>
      <c r="Q85" s="13">
        <v>419.66382</v>
      </c>
      <c r="R85" s="13">
        <v>530.26266</v>
      </c>
      <c r="S85" s="123">
        <v>516.81549</v>
      </c>
      <c r="T85" s="13">
        <v>110.95216</v>
      </c>
      <c r="U85" s="13">
        <v>375.22296</v>
      </c>
      <c r="V85" s="13">
        <v>58.14514</v>
      </c>
      <c r="W85" s="13">
        <v>255.55578</v>
      </c>
      <c r="X85" s="13">
        <v>245.67166</v>
      </c>
      <c r="Y85" s="13">
        <v>0</v>
      </c>
      <c r="Z85" s="13">
        <v>444.16245</v>
      </c>
      <c r="AA85" s="13">
        <v>0</v>
      </c>
      <c r="AB85" s="13">
        <v>175.72466</v>
      </c>
      <c r="AC85" s="13">
        <v>0</v>
      </c>
      <c r="AD85" s="13">
        <v>464.08946</v>
      </c>
      <c r="AE85" s="13">
        <v>0</v>
      </c>
      <c r="AF85" s="139"/>
    </row>
    <row r="86" spans="1:32" s="1" customFormat="1" ht="15.75">
      <c r="A86" s="11" t="s">
        <v>20</v>
      </c>
      <c r="B86" s="12">
        <f>H86+J86+L86+N86+P86+R86+T86+V86+X86+Z86+AB86+AD86</f>
        <v>2828.8999999999996</v>
      </c>
      <c r="C86" s="13">
        <f>H86+J86+L86+N86+P86+R86+T86+V86</f>
        <v>2656.1679999999997</v>
      </c>
      <c r="D86" s="13">
        <f>E86</f>
        <v>1751.6346300000002</v>
      </c>
      <c r="E86" s="123">
        <f>I86+K86+M86+O86+Q86+S86+U86+W86</f>
        <v>1751.6346300000002</v>
      </c>
      <c r="F86" s="12">
        <f t="shared" si="59"/>
        <v>61.91928417406061</v>
      </c>
      <c r="G86" s="12">
        <f t="shared" si="60"/>
        <v>65.94592774252233</v>
      </c>
      <c r="H86" s="13">
        <v>1447.329</v>
      </c>
      <c r="I86" s="13">
        <v>1145.05146</v>
      </c>
      <c r="J86" s="13">
        <v>45</v>
      </c>
      <c r="K86" s="13">
        <v>144.7459</v>
      </c>
      <c r="L86" s="13">
        <v>1.309</v>
      </c>
      <c r="M86" s="13">
        <v>-8.25641</v>
      </c>
      <c r="N86" s="13">
        <v>20.9</v>
      </c>
      <c r="O86" s="13">
        <v>52.42</v>
      </c>
      <c r="P86" s="13">
        <v>73.162</v>
      </c>
      <c r="Q86" s="13">
        <v>31.33001</v>
      </c>
      <c r="R86" s="13">
        <v>95.89539</v>
      </c>
      <c r="S86" s="123">
        <v>-10.82136</v>
      </c>
      <c r="T86" s="13">
        <v>618.49761</v>
      </c>
      <c r="U86" s="13">
        <v>284.62947</v>
      </c>
      <c r="V86" s="13">
        <v>354.075</v>
      </c>
      <c r="W86" s="13">
        <v>112.53556</v>
      </c>
      <c r="X86" s="13">
        <v>49.301</v>
      </c>
      <c r="Y86" s="13">
        <v>0</v>
      </c>
      <c r="Z86" s="13">
        <v>39.942</v>
      </c>
      <c r="AA86" s="13">
        <v>0</v>
      </c>
      <c r="AB86" s="13">
        <v>63.892</v>
      </c>
      <c r="AC86" s="13">
        <v>0</v>
      </c>
      <c r="AD86" s="13">
        <v>19.597</v>
      </c>
      <c r="AE86" s="13">
        <v>0</v>
      </c>
      <c r="AF86" s="56"/>
    </row>
    <row r="87" spans="1:33" s="73" customFormat="1" ht="87.75" customHeight="1">
      <c r="A87" s="130" t="s">
        <v>63</v>
      </c>
      <c r="B87" s="131">
        <f>B88</f>
        <v>3421.3999999999996</v>
      </c>
      <c r="C87" s="131">
        <f>C88</f>
        <v>2533.02</v>
      </c>
      <c r="D87" s="131">
        <f>D88</f>
        <v>2252.3728</v>
      </c>
      <c r="E87" s="131">
        <f>E88</f>
        <v>2252.3728</v>
      </c>
      <c r="F87" s="131">
        <f>E87/B87*100</f>
        <v>65.83190506810078</v>
      </c>
      <c r="G87" s="131">
        <f t="shared" si="60"/>
        <v>88.92045068732186</v>
      </c>
      <c r="H87" s="131">
        <f>H88</f>
        <v>721.673</v>
      </c>
      <c r="I87" s="131">
        <f aca="true" t="shared" si="62" ref="I87:AE87">I88</f>
        <v>513.07832</v>
      </c>
      <c r="J87" s="131">
        <f t="shared" si="62"/>
        <v>295.907</v>
      </c>
      <c r="K87" s="131">
        <f t="shared" si="62"/>
        <v>274.87373</v>
      </c>
      <c r="L87" s="131">
        <f t="shared" si="62"/>
        <v>118</v>
      </c>
      <c r="M87" s="131">
        <f t="shared" si="62"/>
        <v>113.04315</v>
      </c>
      <c r="N87" s="131">
        <f t="shared" si="62"/>
        <v>253.945</v>
      </c>
      <c r="O87" s="131">
        <f t="shared" si="62"/>
        <v>240.5083</v>
      </c>
      <c r="P87" s="131">
        <f t="shared" si="62"/>
        <v>376.518</v>
      </c>
      <c r="Q87" s="131">
        <f t="shared" si="62"/>
        <v>454.73511</v>
      </c>
      <c r="R87" s="131">
        <f t="shared" si="62"/>
        <v>210.775</v>
      </c>
      <c r="S87" s="131">
        <f t="shared" si="62"/>
        <v>179.60151</v>
      </c>
      <c r="T87" s="131">
        <f t="shared" si="62"/>
        <v>381.156</v>
      </c>
      <c r="U87" s="131">
        <f t="shared" si="62"/>
        <v>336.18849</v>
      </c>
      <c r="V87" s="131">
        <f t="shared" si="62"/>
        <v>175.046</v>
      </c>
      <c r="W87" s="131">
        <f t="shared" si="62"/>
        <v>140.34419</v>
      </c>
      <c r="X87" s="131">
        <f t="shared" si="62"/>
        <v>79.9</v>
      </c>
      <c r="Y87" s="131">
        <f t="shared" si="62"/>
        <v>0</v>
      </c>
      <c r="Z87" s="131">
        <f t="shared" si="62"/>
        <v>403.62</v>
      </c>
      <c r="AA87" s="131">
        <f t="shared" si="62"/>
        <v>0</v>
      </c>
      <c r="AB87" s="131">
        <f t="shared" si="62"/>
        <v>161.649</v>
      </c>
      <c r="AC87" s="131">
        <f t="shared" si="62"/>
        <v>0</v>
      </c>
      <c r="AD87" s="131">
        <f t="shared" si="62"/>
        <v>243.211</v>
      </c>
      <c r="AE87" s="131">
        <f t="shared" si="62"/>
        <v>0</v>
      </c>
      <c r="AF87" s="137" t="s">
        <v>37</v>
      </c>
      <c r="AG87" s="117"/>
    </row>
    <row r="88" spans="1:32" s="1" customFormat="1" ht="21.75" customHeight="1">
      <c r="A88" s="11" t="s">
        <v>19</v>
      </c>
      <c r="B88" s="12">
        <f>H88+J88+L88+N88+P88+R88+T88+V88+X88+Z88+AB88+AD88</f>
        <v>3421.3999999999996</v>
      </c>
      <c r="C88" s="13">
        <f>H88+J88+L88+N88+P88+R88+T88+V88</f>
        <v>2533.02</v>
      </c>
      <c r="D88" s="13">
        <f>I88+K88+M88+O88+Q88+S88+U88+W88</f>
        <v>2252.3728</v>
      </c>
      <c r="E88" s="13">
        <f>I88+K88+M88+O88+Q88+S88+U88+W88+Y88+AA88+AC88+AE88</f>
        <v>2252.3728</v>
      </c>
      <c r="F88" s="21">
        <f t="shared" si="59"/>
        <v>65.83190506810078</v>
      </c>
      <c r="G88" s="21">
        <f t="shared" si="60"/>
        <v>88.92045068732186</v>
      </c>
      <c r="H88" s="13">
        <v>721.673</v>
      </c>
      <c r="I88" s="13">
        <v>513.07832</v>
      </c>
      <c r="J88" s="13">
        <v>295.907</v>
      </c>
      <c r="K88" s="13">
        <v>274.87373</v>
      </c>
      <c r="L88" s="13">
        <v>118</v>
      </c>
      <c r="M88" s="13">
        <v>113.04315</v>
      </c>
      <c r="N88" s="13">
        <v>253.945</v>
      </c>
      <c r="O88" s="13">
        <v>240.5083</v>
      </c>
      <c r="P88" s="13">
        <v>376.518</v>
      </c>
      <c r="Q88" s="13">
        <v>454.73511</v>
      </c>
      <c r="R88" s="13">
        <v>210.775</v>
      </c>
      <c r="S88" s="13">
        <v>179.60151</v>
      </c>
      <c r="T88" s="13">
        <v>381.156</v>
      </c>
      <c r="U88" s="13">
        <v>336.18849</v>
      </c>
      <c r="V88" s="13">
        <v>175.046</v>
      </c>
      <c r="W88" s="13">
        <v>140.34419</v>
      </c>
      <c r="X88" s="13">
        <v>79.9</v>
      </c>
      <c r="Y88" s="13">
        <v>0</v>
      </c>
      <c r="Z88" s="13">
        <v>403.62</v>
      </c>
      <c r="AA88" s="13">
        <v>0</v>
      </c>
      <c r="AB88" s="13">
        <v>161.649</v>
      </c>
      <c r="AC88" s="13">
        <v>0</v>
      </c>
      <c r="AD88" s="13">
        <v>243.211</v>
      </c>
      <c r="AE88" s="13">
        <v>0</v>
      </c>
      <c r="AF88" s="71"/>
    </row>
    <row r="89" spans="1:33" s="72" customFormat="1" ht="27" customHeight="1">
      <c r="A89" s="121" t="s">
        <v>31</v>
      </c>
      <c r="B89" s="120">
        <f>B82+B61+B5</f>
        <v>26130.1</v>
      </c>
      <c r="C89" s="120">
        <f>C82+C61+C50+C42+C29+C24+C22+C10+C6</f>
        <v>18769.49696</v>
      </c>
      <c r="D89" s="120">
        <f>D82+D61+D5</f>
        <v>14591.497740000003</v>
      </c>
      <c r="E89" s="120">
        <f>E82+E61+E5</f>
        <v>14591.497740000003</v>
      </c>
      <c r="F89" s="120">
        <f>D89*100/B89</f>
        <v>55.84172176914747</v>
      </c>
      <c r="G89" s="120">
        <f>E89*100/C89</f>
        <v>77.74048378119134</v>
      </c>
      <c r="H89" s="120">
        <f aca="true" t="shared" si="63" ref="H89:AE89">H82+H61+H5</f>
        <v>3316.239</v>
      </c>
      <c r="I89" s="120">
        <f t="shared" si="63"/>
        <v>2289.6925699999997</v>
      </c>
      <c r="J89" s="120">
        <f t="shared" si="63"/>
        <v>2069.4878799999997</v>
      </c>
      <c r="K89" s="120">
        <f t="shared" si="63"/>
        <v>1079.5689</v>
      </c>
      <c r="L89" s="120">
        <f t="shared" si="63"/>
        <v>2161.43723</v>
      </c>
      <c r="M89" s="120">
        <f t="shared" si="63"/>
        <v>886.17669</v>
      </c>
      <c r="N89" s="120">
        <f t="shared" si="63"/>
        <v>2470.8664900000003</v>
      </c>
      <c r="O89" s="120">
        <f t="shared" si="63"/>
        <v>1524.7582199999997</v>
      </c>
      <c r="P89" s="120">
        <f t="shared" si="63"/>
        <v>2001.39291</v>
      </c>
      <c r="Q89" s="120">
        <f t="shared" si="63"/>
        <v>1222.55056</v>
      </c>
      <c r="R89" s="120">
        <f t="shared" si="63"/>
        <v>2808.25231</v>
      </c>
      <c r="S89" s="120">
        <f t="shared" si="63"/>
        <v>4087.82019</v>
      </c>
      <c r="T89" s="120">
        <f t="shared" si="63"/>
        <v>2353.1699500000004</v>
      </c>
      <c r="U89" s="120">
        <f t="shared" si="63"/>
        <v>2084.68268</v>
      </c>
      <c r="V89" s="120">
        <f t="shared" si="63"/>
        <v>1588.65119</v>
      </c>
      <c r="W89" s="120">
        <f t="shared" si="63"/>
        <v>1416.24793</v>
      </c>
      <c r="X89" s="120">
        <f t="shared" si="63"/>
        <v>1409.18066</v>
      </c>
      <c r="Y89" s="120">
        <f t="shared" si="63"/>
        <v>0</v>
      </c>
      <c r="Z89" s="120">
        <f t="shared" si="63"/>
        <v>2128.21467</v>
      </c>
      <c r="AA89" s="120">
        <f t="shared" si="63"/>
        <v>0</v>
      </c>
      <c r="AB89" s="120">
        <f t="shared" si="63"/>
        <v>1938.16866</v>
      </c>
      <c r="AC89" s="120">
        <f t="shared" si="63"/>
        <v>0</v>
      </c>
      <c r="AD89" s="120">
        <f t="shared" si="63"/>
        <v>1889.7390500000001</v>
      </c>
      <c r="AE89" s="120">
        <f t="shared" si="63"/>
        <v>0</v>
      </c>
      <c r="AF89" s="120"/>
      <c r="AG89" s="74"/>
    </row>
    <row r="90" spans="1:32" s="1" customFormat="1" ht="15.75">
      <c r="A90" s="39" t="s">
        <v>23</v>
      </c>
      <c r="B90" s="15">
        <f>B91+B92+B93</f>
        <v>26130.1</v>
      </c>
      <c r="C90" s="15">
        <f>C91+C92+C93</f>
        <v>18769.49696</v>
      </c>
      <c r="D90" s="15">
        <f>D91+D92+D93</f>
        <v>14587.897740000004</v>
      </c>
      <c r="E90" s="15">
        <f>E91+E92+E93</f>
        <v>14587.897740000004</v>
      </c>
      <c r="F90" s="15">
        <f>E90/B90*100</f>
        <v>55.82794455436453</v>
      </c>
      <c r="G90" s="15">
        <f>E90/C90*100</f>
        <v>77.72130372533971</v>
      </c>
      <c r="H90" s="15">
        <f aca="true" t="shared" si="64" ref="H90:AE90">H91+H92+H93</f>
        <v>3316.239</v>
      </c>
      <c r="I90" s="15">
        <f t="shared" si="64"/>
        <v>2289.69257</v>
      </c>
      <c r="J90" s="15">
        <f t="shared" si="64"/>
        <v>2069.48788</v>
      </c>
      <c r="K90" s="15">
        <f t="shared" si="64"/>
        <v>1079.5689</v>
      </c>
      <c r="L90" s="15">
        <f t="shared" si="64"/>
        <v>2161.43723</v>
      </c>
      <c r="M90" s="15">
        <f t="shared" si="64"/>
        <v>886.17669</v>
      </c>
      <c r="N90" s="15">
        <f t="shared" si="64"/>
        <v>2470.86649</v>
      </c>
      <c r="O90" s="15">
        <f t="shared" si="64"/>
        <v>1524.75822</v>
      </c>
      <c r="P90" s="15">
        <f t="shared" si="64"/>
        <v>2001.39291</v>
      </c>
      <c r="Q90" s="15">
        <f t="shared" si="64"/>
        <v>1222.55056</v>
      </c>
      <c r="R90" s="15">
        <f t="shared" si="64"/>
        <v>2808.25231</v>
      </c>
      <c r="S90" s="15">
        <f t="shared" si="64"/>
        <v>4084.22019</v>
      </c>
      <c r="T90" s="15">
        <f t="shared" si="64"/>
        <v>2353.16995</v>
      </c>
      <c r="U90" s="15">
        <f t="shared" si="64"/>
        <v>2084.68268</v>
      </c>
      <c r="V90" s="15">
        <f t="shared" si="64"/>
        <v>1588.65119</v>
      </c>
      <c r="W90" s="15">
        <f t="shared" si="64"/>
        <v>1416.24793</v>
      </c>
      <c r="X90" s="15">
        <f t="shared" si="64"/>
        <v>1409.18066</v>
      </c>
      <c r="Y90" s="15">
        <f t="shared" si="64"/>
        <v>0</v>
      </c>
      <c r="Z90" s="15">
        <f t="shared" si="64"/>
        <v>2128.21467</v>
      </c>
      <c r="AA90" s="15">
        <f t="shared" si="64"/>
        <v>0</v>
      </c>
      <c r="AB90" s="15">
        <f t="shared" si="64"/>
        <v>1938.16866</v>
      </c>
      <c r="AC90" s="15">
        <f t="shared" si="64"/>
        <v>0</v>
      </c>
      <c r="AD90" s="15">
        <f t="shared" si="64"/>
        <v>1889.7390500000001</v>
      </c>
      <c r="AE90" s="15">
        <f t="shared" si="64"/>
        <v>0</v>
      </c>
      <c r="AF90" s="161"/>
    </row>
    <row r="91" spans="1:32" s="1" customFormat="1" ht="15.75">
      <c r="A91" s="11" t="s">
        <v>21</v>
      </c>
      <c r="B91" s="12">
        <f>B85+B39+B25</f>
        <v>4335.799999999999</v>
      </c>
      <c r="C91" s="12">
        <f>C85+C39+C25</f>
        <v>3006.15177</v>
      </c>
      <c r="D91" s="12">
        <f>D85+D39+D25</f>
        <v>2790.38821</v>
      </c>
      <c r="E91" s="12">
        <f>E85+E39+E25</f>
        <v>2790.38821</v>
      </c>
      <c r="F91" s="12">
        <f>E91/B91*100</f>
        <v>64.3569401263896</v>
      </c>
      <c r="G91" s="12">
        <f>E91/C91*100</f>
        <v>92.82259923955868</v>
      </c>
      <c r="H91" s="12">
        <f aca="true" t="shared" si="65" ref="H91:AE91">H85+H39+H25</f>
        <v>18.431</v>
      </c>
      <c r="I91" s="12">
        <f t="shared" si="65"/>
        <v>0</v>
      </c>
      <c r="J91" s="12">
        <f t="shared" si="65"/>
        <v>659.46397</v>
      </c>
      <c r="K91" s="12">
        <f t="shared" si="65"/>
        <v>367.43379</v>
      </c>
      <c r="L91" s="12">
        <f t="shared" si="65"/>
        <v>512.74566</v>
      </c>
      <c r="M91" s="12">
        <f t="shared" si="65"/>
        <v>215.51031</v>
      </c>
      <c r="N91" s="12">
        <f t="shared" si="65"/>
        <v>657.00927</v>
      </c>
      <c r="O91" s="12">
        <f t="shared" si="65"/>
        <v>640.18606</v>
      </c>
      <c r="P91" s="12">
        <f t="shared" si="65"/>
        <v>425.24191</v>
      </c>
      <c r="Q91" s="12">
        <f t="shared" si="65"/>
        <v>419.66382</v>
      </c>
      <c r="R91" s="12">
        <f t="shared" si="65"/>
        <v>530.26266</v>
      </c>
      <c r="S91" s="12">
        <f t="shared" si="65"/>
        <v>516.81549</v>
      </c>
      <c r="T91" s="12">
        <f t="shared" si="65"/>
        <v>144.85216</v>
      </c>
      <c r="U91" s="12">
        <f t="shared" si="65"/>
        <v>375.22296</v>
      </c>
      <c r="V91" s="12">
        <f t="shared" si="65"/>
        <v>58.14514</v>
      </c>
      <c r="W91" s="12">
        <f t="shared" si="65"/>
        <v>255.55578</v>
      </c>
      <c r="X91" s="12">
        <f t="shared" si="65"/>
        <v>245.67166</v>
      </c>
      <c r="Y91" s="12">
        <f t="shared" si="65"/>
        <v>0</v>
      </c>
      <c r="Z91" s="12">
        <f t="shared" si="65"/>
        <v>444.16245</v>
      </c>
      <c r="AA91" s="12">
        <f t="shared" si="65"/>
        <v>0</v>
      </c>
      <c r="AB91" s="12">
        <f t="shared" si="65"/>
        <v>175.72466</v>
      </c>
      <c r="AC91" s="12">
        <f t="shared" si="65"/>
        <v>0</v>
      </c>
      <c r="AD91" s="12">
        <f t="shared" si="65"/>
        <v>464.08946</v>
      </c>
      <c r="AE91" s="12">
        <f t="shared" si="65"/>
        <v>0</v>
      </c>
      <c r="AF91" s="161"/>
    </row>
    <row r="92" spans="1:32" s="1" customFormat="1" ht="15.75">
      <c r="A92" s="11" t="s">
        <v>20</v>
      </c>
      <c r="B92" s="12">
        <f>B86+B44+B23+B12+B8</f>
        <v>5514.199999999999</v>
      </c>
      <c r="C92" s="12">
        <f>C86+C44+C23+C12+C8</f>
        <v>4897.953189999999</v>
      </c>
      <c r="D92" s="12">
        <f>D86+D44+D23+D12+D8</f>
        <v>3722.8069600000003</v>
      </c>
      <c r="E92" s="12">
        <f>E86+E44+E23+E12+E8</f>
        <v>3722.8069600000003</v>
      </c>
      <c r="F92" s="12">
        <f>E92/B92*100</f>
        <v>67.51309274237425</v>
      </c>
      <c r="G92" s="12">
        <f>E92/C92*100</f>
        <v>76.00740177755763</v>
      </c>
      <c r="H92" s="12">
        <f aca="true" t="shared" si="66" ref="H92:AE92">H86+H44+H23+H12+H8</f>
        <v>1801.489</v>
      </c>
      <c r="I92" s="12">
        <f t="shared" si="66"/>
        <v>1459.47298</v>
      </c>
      <c r="J92" s="12">
        <f t="shared" si="66"/>
        <v>188.43891</v>
      </c>
      <c r="K92" s="12">
        <f t="shared" si="66"/>
        <v>286.33125</v>
      </c>
      <c r="L92" s="12">
        <f t="shared" si="66"/>
        <v>66.51857</v>
      </c>
      <c r="M92" s="12">
        <f t="shared" si="66"/>
        <v>52.439769999999996</v>
      </c>
      <c r="N92" s="12">
        <f t="shared" si="66"/>
        <v>544.54422</v>
      </c>
      <c r="O92" s="12">
        <f t="shared" si="66"/>
        <v>379.7739</v>
      </c>
      <c r="P92" s="12">
        <f t="shared" si="66"/>
        <v>201.66400000000002</v>
      </c>
      <c r="Q92" s="12">
        <f t="shared" si="66"/>
        <v>112.72763</v>
      </c>
      <c r="R92" s="12">
        <f t="shared" si="66"/>
        <v>932.99965</v>
      </c>
      <c r="S92" s="12">
        <f t="shared" si="66"/>
        <v>823.08319</v>
      </c>
      <c r="T92" s="12">
        <f t="shared" si="66"/>
        <v>744.51379</v>
      </c>
      <c r="U92" s="12">
        <f t="shared" si="66"/>
        <v>417.95028</v>
      </c>
      <c r="V92" s="12">
        <f t="shared" si="66"/>
        <v>417.78505</v>
      </c>
      <c r="W92" s="12">
        <f t="shared" si="66"/>
        <v>191.02796</v>
      </c>
      <c r="X92" s="12">
        <f t="shared" si="66"/>
        <v>238.71</v>
      </c>
      <c r="Y92" s="12">
        <f t="shared" si="66"/>
        <v>0</v>
      </c>
      <c r="Z92" s="12">
        <f t="shared" si="66"/>
        <v>144.40722</v>
      </c>
      <c r="AA92" s="12">
        <f t="shared" si="66"/>
        <v>0</v>
      </c>
      <c r="AB92" s="12">
        <f t="shared" si="66"/>
        <v>102.26</v>
      </c>
      <c r="AC92" s="12">
        <f t="shared" si="66"/>
        <v>0</v>
      </c>
      <c r="AD92" s="12">
        <f t="shared" si="66"/>
        <v>130.86959</v>
      </c>
      <c r="AE92" s="12">
        <f t="shared" si="66"/>
        <v>0</v>
      </c>
      <c r="AF92" s="161"/>
    </row>
    <row r="93" spans="1:32" s="1" customFormat="1" ht="15.75">
      <c r="A93" s="11" t="s">
        <v>19</v>
      </c>
      <c r="B93" s="12">
        <f>B88+B70+B69+B65+B50+B45+B32+B13+B9</f>
        <v>16280.100000000002</v>
      </c>
      <c r="C93" s="12">
        <f>C88+C70+C69+C65+C50+C45+C32+C13+C9</f>
        <v>10865.392000000002</v>
      </c>
      <c r="D93" s="12">
        <f>D88+D70+D69+D65+D50+D45+D32+D13+D9</f>
        <v>8074.702570000002</v>
      </c>
      <c r="E93" s="12">
        <f>E88+E70+E69+E65+E50+E45+E32+E13+E9</f>
        <v>8074.702570000002</v>
      </c>
      <c r="F93" s="12">
        <f>E93/B93*100</f>
        <v>49.598605475396354</v>
      </c>
      <c r="G93" s="12">
        <f>E93/C93*100</f>
        <v>74.315796153512</v>
      </c>
      <c r="H93" s="12">
        <f aca="true" t="shared" si="67" ref="H93:AE93">H88+H70+H69+H65+H50+H45+H32+H13+H9</f>
        <v>1496.319</v>
      </c>
      <c r="I93" s="12">
        <f t="shared" si="67"/>
        <v>830.2195899999999</v>
      </c>
      <c r="J93" s="12">
        <f t="shared" si="67"/>
        <v>1221.585</v>
      </c>
      <c r="K93" s="12">
        <f t="shared" si="67"/>
        <v>425.80386</v>
      </c>
      <c r="L93" s="12">
        <f t="shared" si="67"/>
        <v>1582.173</v>
      </c>
      <c r="M93" s="12">
        <f t="shared" si="67"/>
        <v>618.22661</v>
      </c>
      <c r="N93" s="12">
        <f t="shared" si="67"/>
        <v>1269.3129999999999</v>
      </c>
      <c r="O93" s="12">
        <f t="shared" si="67"/>
        <v>504.79825999999997</v>
      </c>
      <c r="P93" s="12">
        <f t="shared" si="67"/>
        <v>1374.4869999999999</v>
      </c>
      <c r="Q93" s="12">
        <f t="shared" si="67"/>
        <v>690.1591099999999</v>
      </c>
      <c r="R93" s="12">
        <f t="shared" si="67"/>
        <v>1344.99</v>
      </c>
      <c r="S93" s="12">
        <f t="shared" si="67"/>
        <v>2744.32151</v>
      </c>
      <c r="T93" s="12">
        <f t="shared" si="67"/>
        <v>1463.8039999999999</v>
      </c>
      <c r="U93" s="12">
        <f t="shared" si="67"/>
        <v>1291.50944</v>
      </c>
      <c r="V93" s="12">
        <f t="shared" si="67"/>
        <v>1112.721</v>
      </c>
      <c r="W93" s="12">
        <f t="shared" si="67"/>
        <v>969.66419</v>
      </c>
      <c r="X93" s="12">
        <f t="shared" si="67"/>
        <v>924.799</v>
      </c>
      <c r="Y93" s="12">
        <f t="shared" si="67"/>
        <v>0</v>
      </c>
      <c r="Z93" s="12">
        <f t="shared" si="67"/>
        <v>1539.645</v>
      </c>
      <c r="AA93" s="12">
        <f t="shared" si="67"/>
        <v>0</v>
      </c>
      <c r="AB93" s="12">
        <f t="shared" si="67"/>
        <v>1660.184</v>
      </c>
      <c r="AC93" s="12">
        <f t="shared" si="67"/>
        <v>0</v>
      </c>
      <c r="AD93" s="12">
        <f t="shared" si="67"/>
        <v>1294.7800000000002</v>
      </c>
      <c r="AE93" s="12">
        <f t="shared" si="67"/>
        <v>0</v>
      </c>
      <c r="AF93" s="161"/>
    </row>
    <row r="94" spans="1:31" ht="15.75">
      <c r="A94" s="68"/>
      <c r="B94" s="143"/>
      <c r="C94" s="143"/>
      <c r="D94" s="144"/>
      <c r="E94" s="144"/>
      <c r="F94" s="144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X94" s="27"/>
      <c r="Y94" s="27"/>
      <c r="Z94" s="27"/>
      <c r="AA94" s="27"/>
      <c r="AB94" s="27"/>
      <c r="AC94" s="27"/>
      <c r="AD94" s="27"/>
      <c r="AE94" s="27"/>
    </row>
    <row r="95" spans="1:33" ht="68.25" customHeight="1">
      <c r="A95" s="46" t="s">
        <v>130</v>
      </c>
      <c r="B95" s="162" t="s">
        <v>127</v>
      </c>
      <c r="C95" s="162"/>
      <c r="D95" s="162"/>
      <c r="E95" s="162"/>
      <c r="F95" s="47"/>
      <c r="G95" s="32"/>
      <c r="H95" s="32"/>
      <c r="I95" s="32"/>
      <c r="K95" s="46"/>
      <c r="L95" s="53"/>
      <c r="M95" s="53"/>
      <c r="N95" s="33"/>
      <c r="O95" s="33"/>
      <c r="P95" s="8"/>
      <c r="Q95" s="8"/>
      <c r="R95" s="8"/>
      <c r="S95" s="8"/>
      <c r="T95" s="8"/>
      <c r="U95" s="25"/>
      <c r="V95" s="25"/>
      <c r="W95" s="25"/>
      <c r="X95" s="25"/>
      <c r="Y95" s="25"/>
      <c r="Z95" s="25"/>
      <c r="AA95" s="25"/>
      <c r="AB95" s="25"/>
      <c r="AC95" s="8"/>
      <c r="AD95" s="8"/>
      <c r="AE95" s="8"/>
      <c r="AF95" s="8"/>
      <c r="AG95" s="8"/>
    </row>
    <row r="96" spans="1:33" ht="15.75">
      <c r="A96" s="31" t="s">
        <v>32</v>
      </c>
      <c r="B96" s="49"/>
      <c r="C96" s="58"/>
      <c r="D96" s="55"/>
      <c r="E96" s="54"/>
      <c r="F96" s="8"/>
      <c r="G96" s="8"/>
      <c r="H96" s="8"/>
      <c r="I96" s="8"/>
      <c r="J96" s="8"/>
      <c r="K96" s="8"/>
      <c r="N96" s="30"/>
      <c r="O96" s="8"/>
      <c r="P96" s="8"/>
      <c r="Q96" s="8"/>
      <c r="R96" s="8"/>
      <c r="S96" s="8"/>
      <c r="T96" s="8"/>
      <c r="U96" s="25"/>
      <c r="V96" s="25"/>
      <c r="W96" s="25"/>
      <c r="X96" s="25"/>
      <c r="Y96" s="25"/>
      <c r="Z96" s="25"/>
      <c r="AA96" s="25"/>
      <c r="AB96" s="25"/>
      <c r="AC96" s="8"/>
      <c r="AD96" s="8"/>
      <c r="AE96" s="8"/>
      <c r="AF96" s="8"/>
      <c r="AG96" s="8"/>
    </row>
    <row r="97" spans="1:33" ht="30" customHeight="1">
      <c r="A97" s="45"/>
      <c r="B97" s="51"/>
      <c r="C97" s="51"/>
      <c r="D97" s="50"/>
      <c r="E97" s="52"/>
      <c r="F97" s="44"/>
      <c r="J97" s="48"/>
      <c r="K97" s="8"/>
      <c r="N97" s="8"/>
      <c r="T97" s="25"/>
      <c r="U97" s="25"/>
      <c r="V97" s="25"/>
      <c r="W97" s="25"/>
      <c r="X97" s="25"/>
      <c r="Y97" s="25"/>
      <c r="Z97" s="25"/>
      <c r="AA97" s="25"/>
      <c r="AB97" s="25"/>
      <c r="AC97" s="8"/>
      <c r="AD97" s="8"/>
      <c r="AE97" s="8"/>
      <c r="AF97" s="8"/>
      <c r="AG97" s="8"/>
    </row>
    <row r="98" spans="1:33" ht="15.75">
      <c r="A98" s="31"/>
      <c r="B98" s="28"/>
      <c r="K98" s="8"/>
      <c r="L98" s="8"/>
      <c r="M98" s="8"/>
      <c r="N98" s="8"/>
      <c r="T98" s="25"/>
      <c r="U98" s="25"/>
      <c r="V98" s="25"/>
      <c r="W98" s="25"/>
      <c r="X98" s="25"/>
      <c r="Y98" s="25"/>
      <c r="Z98" s="25"/>
      <c r="AA98" s="25"/>
      <c r="AB98" s="25"/>
      <c r="AC98" s="8"/>
      <c r="AD98" s="8"/>
      <c r="AE98" s="8"/>
      <c r="AF98" s="8"/>
      <c r="AG98" s="8"/>
    </row>
    <row r="99" spans="20:28" ht="15.75">
      <c r="T99" s="27"/>
      <c r="X99" s="27"/>
      <c r="Y99" s="27"/>
      <c r="Z99" s="27"/>
      <c r="AA99" s="27"/>
      <c r="AB99" s="27"/>
    </row>
    <row r="102" ht="15.75">
      <c r="E102" s="28"/>
    </row>
    <row r="104" ht="15.75">
      <c r="E104" s="28"/>
    </row>
  </sheetData>
  <sheetProtection/>
  <mergeCells count="23">
    <mergeCell ref="AF90:AF93"/>
    <mergeCell ref="B95:E95"/>
    <mergeCell ref="R2:S2"/>
    <mergeCell ref="AF2:AF3"/>
    <mergeCell ref="Z2:AA2"/>
    <mergeCell ref="T2:U2"/>
    <mergeCell ref="V2:W2"/>
    <mergeCell ref="E2:E3"/>
    <mergeCell ref="L2:M2"/>
    <mergeCell ref="AF6:AF9"/>
    <mergeCell ref="A2:A3"/>
    <mergeCell ref="B2:B3"/>
    <mergeCell ref="C2:C3"/>
    <mergeCell ref="D2:D3"/>
    <mergeCell ref="AB2:AC2"/>
    <mergeCell ref="AD2:AE2"/>
    <mergeCell ref="N2:O2"/>
    <mergeCell ref="AF73:AF74"/>
    <mergeCell ref="P2:Q2"/>
    <mergeCell ref="F2:G2"/>
    <mergeCell ref="H2:I2"/>
    <mergeCell ref="J2:K2"/>
    <mergeCell ref="X2:Y2"/>
  </mergeCells>
  <dataValidations count="1">
    <dataValidation allowBlank="1" sqref="AF53"/>
  </dataValidations>
  <printOptions horizontalCentered="1" verticalCentered="1"/>
  <pageMargins left="0" right="0" top="0" bottom="0" header="0" footer="0"/>
  <pageSetup fitToHeight="0" horizontalDpi="600" verticalDpi="600" orientation="landscape" paperSize="9" scale="45" r:id="rId3"/>
  <rowBreaks count="1" manualBreakCount="1">
    <brk id="83" max="31" man="1"/>
  </rowBreaks>
  <colBreaks count="1" manualBreakCount="1">
    <brk id="17" max="16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86" zoomScaleSheetLayoutView="86" zoomScalePageLayoutView="0" workbookViewId="0" topLeftCell="F1">
      <selection activeCell="S7" sqref="S7:X20"/>
    </sheetView>
  </sheetViews>
  <sheetFormatPr defaultColWidth="9.140625" defaultRowHeight="15"/>
  <cols>
    <col min="1" max="1" width="4.7109375" style="0" customWidth="1"/>
    <col min="2" max="2" width="40.7109375" style="0" customWidth="1"/>
    <col min="18" max="18" width="41.8515625" style="0" customWidth="1"/>
  </cols>
  <sheetData>
    <row r="1" spans="2:18" ht="16.5">
      <c r="B1" s="84"/>
      <c r="R1" s="85" t="s">
        <v>68</v>
      </c>
    </row>
    <row r="2" ht="15">
      <c r="B2" s="84"/>
    </row>
    <row r="3" spans="1:18" ht="18.75">
      <c r="A3" s="168" t="s">
        <v>69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ht="18.75">
      <c r="A4" s="168" t="s">
        <v>152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ht="15">
      <c r="B5" s="84"/>
    </row>
    <row r="6" spans="1:18" ht="15.75">
      <c r="A6" s="170" t="s">
        <v>70</v>
      </c>
      <c r="B6" s="170" t="s">
        <v>71</v>
      </c>
      <c r="C6" s="170" t="s">
        <v>72</v>
      </c>
      <c r="D6" s="173" t="s">
        <v>73</v>
      </c>
      <c r="E6" s="170" t="s">
        <v>74</v>
      </c>
      <c r="F6" s="175" t="s">
        <v>75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/>
      <c r="R6" s="86"/>
    </row>
    <row r="7" spans="1:18" ht="129" customHeight="1">
      <c r="A7" s="171"/>
      <c r="B7" s="172"/>
      <c r="C7" s="172"/>
      <c r="D7" s="174"/>
      <c r="E7" s="172"/>
      <c r="F7" s="87" t="s">
        <v>2</v>
      </c>
      <c r="G7" s="87" t="s">
        <v>3</v>
      </c>
      <c r="H7" s="87" t="s">
        <v>4</v>
      </c>
      <c r="I7" s="87" t="s">
        <v>5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10</v>
      </c>
      <c r="O7" s="87" t="s">
        <v>11</v>
      </c>
      <c r="P7" s="88" t="s">
        <v>12</v>
      </c>
      <c r="Q7" s="88" t="s">
        <v>13</v>
      </c>
      <c r="R7" s="89" t="s">
        <v>76</v>
      </c>
    </row>
    <row r="8" spans="1:18" ht="153.75" customHeight="1">
      <c r="A8" s="90" t="s">
        <v>77</v>
      </c>
      <c r="B8" s="91" t="s">
        <v>78</v>
      </c>
      <c r="C8" s="92" t="s">
        <v>79</v>
      </c>
      <c r="D8" s="92">
        <v>6</v>
      </c>
      <c r="E8" s="92">
        <v>6</v>
      </c>
      <c r="F8" s="115">
        <v>21.87</v>
      </c>
      <c r="G8" s="115">
        <v>46.87</v>
      </c>
      <c r="H8" s="93">
        <v>73.43</v>
      </c>
      <c r="I8" s="93">
        <v>5.63</v>
      </c>
      <c r="J8" s="93">
        <v>4.8</v>
      </c>
      <c r="K8" s="93">
        <v>5.4</v>
      </c>
      <c r="L8" s="93">
        <v>5.4</v>
      </c>
      <c r="M8" s="115" t="s">
        <v>151</v>
      </c>
      <c r="N8" s="93"/>
      <c r="O8" s="93"/>
      <c r="P8" s="95"/>
      <c r="Q8" s="94"/>
      <c r="R8" s="91" t="s">
        <v>148</v>
      </c>
    </row>
    <row r="9" spans="1:18" ht="154.5" customHeight="1">
      <c r="A9" s="90" t="s">
        <v>80</v>
      </c>
      <c r="B9" s="91" t="s">
        <v>81</v>
      </c>
      <c r="C9" s="92" t="s">
        <v>79</v>
      </c>
      <c r="D9" s="92">
        <v>34.1</v>
      </c>
      <c r="E9" s="92">
        <v>34.1</v>
      </c>
      <c r="F9" s="115">
        <v>38.54</v>
      </c>
      <c r="G9" s="115">
        <v>26.83</v>
      </c>
      <c r="H9" s="93">
        <v>23.22</v>
      </c>
      <c r="I9" s="93">
        <v>23.01</v>
      </c>
      <c r="J9" s="93">
        <v>28.67</v>
      </c>
      <c r="K9" s="93">
        <v>34.39</v>
      </c>
      <c r="L9" s="93">
        <v>36.347</v>
      </c>
      <c r="M9" s="115" t="s">
        <v>150</v>
      </c>
      <c r="N9" s="93"/>
      <c r="O9" s="93"/>
      <c r="P9" s="95"/>
      <c r="Q9" s="94"/>
      <c r="R9" s="140" t="s">
        <v>149</v>
      </c>
    </row>
    <row r="10" spans="1:18" ht="125.25" customHeight="1">
      <c r="A10" s="90" t="s">
        <v>82</v>
      </c>
      <c r="B10" s="91" t="s">
        <v>83</v>
      </c>
      <c r="C10" s="92" t="s">
        <v>79</v>
      </c>
      <c r="D10" s="92">
        <v>52</v>
      </c>
      <c r="E10" s="92">
        <v>52</v>
      </c>
      <c r="F10" s="93">
        <v>0</v>
      </c>
      <c r="G10" s="93">
        <v>0</v>
      </c>
      <c r="H10" s="93">
        <v>2.13</v>
      </c>
      <c r="I10" s="93">
        <v>44.07</v>
      </c>
      <c r="J10" s="93">
        <v>106.5</v>
      </c>
      <c r="K10" s="93">
        <v>110.34</v>
      </c>
      <c r="L10" s="93">
        <v>112.64</v>
      </c>
      <c r="M10" s="93">
        <v>114.94</v>
      </c>
      <c r="N10" s="93"/>
      <c r="O10" s="93"/>
      <c r="P10" s="95"/>
      <c r="Q10" s="94"/>
      <c r="R10" s="114" t="s">
        <v>140</v>
      </c>
    </row>
    <row r="11" spans="1:18" ht="111" customHeight="1">
      <c r="A11" s="90" t="s">
        <v>84</v>
      </c>
      <c r="B11" s="91" t="s">
        <v>85</v>
      </c>
      <c r="C11" s="92" t="s">
        <v>79</v>
      </c>
      <c r="D11" s="97" t="s">
        <v>86</v>
      </c>
      <c r="E11" s="92">
        <v>67.6</v>
      </c>
      <c r="F11" s="98" t="s">
        <v>104</v>
      </c>
      <c r="G11" s="99">
        <v>0.05</v>
      </c>
      <c r="H11" s="98" t="s">
        <v>105</v>
      </c>
      <c r="I11" s="119" t="s">
        <v>113</v>
      </c>
      <c r="J11" s="119" t="s">
        <v>114</v>
      </c>
      <c r="K11" s="119" t="s">
        <v>119</v>
      </c>
      <c r="L11" s="119" t="s">
        <v>124</v>
      </c>
      <c r="M11" s="119" t="s">
        <v>142</v>
      </c>
      <c r="N11" s="98"/>
      <c r="O11" s="98"/>
      <c r="P11" s="94"/>
      <c r="Q11" s="94"/>
      <c r="R11" s="114" t="s">
        <v>141</v>
      </c>
    </row>
    <row r="12" spans="1:18" ht="87.75" customHeight="1">
      <c r="A12" s="90" t="s">
        <v>87</v>
      </c>
      <c r="B12" s="100" t="s">
        <v>88</v>
      </c>
      <c r="C12" s="92" t="s">
        <v>89</v>
      </c>
      <c r="D12" s="101">
        <v>4488</v>
      </c>
      <c r="E12" s="101">
        <v>4497</v>
      </c>
      <c r="F12" s="98" t="s">
        <v>90</v>
      </c>
      <c r="G12" s="98" t="s">
        <v>102</v>
      </c>
      <c r="H12" s="98" t="s">
        <v>103</v>
      </c>
      <c r="I12" s="119" t="s">
        <v>111</v>
      </c>
      <c r="J12" s="119" t="s">
        <v>115</v>
      </c>
      <c r="K12" s="119" t="s">
        <v>118</v>
      </c>
      <c r="L12" s="119" t="s">
        <v>120</v>
      </c>
      <c r="M12" s="119" t="s">
        <v>145</v>
      </c>
      <c r="N12" s="98"/>
      <c r="O12" s="98"/>
      <c r="P12" s="94"/>
      <c r="Q12" s="94"/>
      <c r="R12" s="91" t="s">
        <v>144</v>
      </c>
    </row>
    <row r="13" spans="1:18" ht="52.5" customHeight="1">
      <c r="A13" s="90" t="s">
        <v>91</v>
      </c>
      <c r="B13" s="102" t="s">
        <v>92</v>
      </c>
      <c r="C13" s="92" t="s">
        <v>79</v>
      </c>
      <c r="D13" s="92">
        <v>14.5</v>
      </c>
      <c r="E13" s="101">
        <v>14.5</v>
      </c>
      <c r="F13" s="93">
        <v>18.52</v>
      </c>
      <c r="G13" s="138" t="s">
        <v>116</v>
      </c>
      <c r="H13" s="115">
        <v>23.86</v>
      </c>
      <c r="I13" s="115">
        <v>23.08</v>
      </c>
      <c r="J13" s="93">
        <v>19.68</v>
      </c>
      <c r="K13" s="93">
        <v>20.52</v>
      </c>
      <c r="L13" s="93">
        <v>28.98</v>
      </c>
      <c r="M13" s="93">
        <v>26.85</v>
      </c>
      <c r="N13" s="93"/>
      <c r="O13" s="93"/>
      <c r="P13" s="96"/>
      <c r="Q13" s="94"/>
      <c r="R13" s="141" t="s">
        <v>146</v>
      </c>
    </row>
    <row r="14" spans="1:18" ht="101.25" customHeight="1">
      <c r="A14" s="90" t="s">
        <v>93</v>
      </c>
      <c r="B14" s="100" t="s">
        <v>94</v>
      </c>
      <c r="C14" s="92" t="s">
        <v>79</v>
      </c>
      <c r="D14" s="92">
        <v>44.3</v>
      </c>
      <c r="E14" s="101">
        <v>44.3</v>
      </c>
      <c r="F14" s="93">
        <v>0</v>
      </c>
      <c r="G14" s="93">
        <v>0</v>
      </c>
      <c r="H14" s="93">
        <v>29.6</v>
      </c>
      <c r="I14" s="115">
        <v>29.6</v>
      </c>
      <c r="J14" s="93">
        <v>35.91</v>
      </c>
      <c r="K14" s="93">
        <v>35.91</v>
      </c>
      <c r="L14" s="115" t="s">
        <v>125</v>
      </c>
      <c r="M14" s="115" t="s">
        <v>125</v>
      </c>
      <c r="N14" s="93"/>
      <c r="O14" s="93"/>
      <c r="P14" s="103"/>
      <c r="Q14" s="104"/>
      <c r="R14" s="91" t="s">
        <v>117</v>
      </c>
    </row>
    <row r="15" spans="1:18" ht="67.5" customHeight="1">
      <c r="A15" s="90" t="s">
        <v>95</v>
      </c>
      <c r="B15" s="91" t="s">
        <v>96</v>
      </c>
      <c r="C15" s="92" t="s">
        <v>89</v>
      </c>
      <c r="D15" s="105">
        <v>78</v>
      </c>
      <c r="E15" s="106">
        <v>78</v>
      </c>
      <c r="F15" s="93">
        <v>62.34</v>
      </c>
      <c r="G15" s="93">
        <v>62.34</v>
      </c>
      <c r="H15" s="93">
        <v>62.34</v>
      </c>
      <c r="I15" s="115">
        <v>62.34</v>
      </c>
      <c r="J15" s="93">
        <v>62.34</v>
      </c>
      <c r="K15" s="93">
        <v>62.34</v>
      </c>
      <c r="L15" s="93">
        <v>62.34</v>
      </c>
      <c r="M15" s="93">
        <v>59.72</v>
      </c>
      <c r="N15" s="93"/>
      <c r="O15" s="93"/>
      <c r="P15" s="96"/>
      <c r="Q15" s="98"/>
      <c r="R15" s="114" t="s">
        <v>136</v>
      </c>
    </row>
    <row r="16" spans="1:3" ht="15.75">
      <c r="A16" s="107"/>
      <c r="B16" s="108"/>
      <c r="C16" s="107"/>
    </row>
    <row r="17" spans="1:11" ht="43.5" customHeight="1">
      <c r="A17" s="8"/>
      <c r="B17" s="166" t="s">
        <v>126</v>
      </c>
      <c r="C17" s="166"/>
      <c r="D17" s="166"/>
      <c r="E17" s="167"/>
      <c r="F17" s="167"/>
      <c r="G17" s="167"/>
      <c r="H17" s="167"/>
      <c r="I17" s="142"/>
      <c r="J17" s="142" t="s">
        <v>127</v>
      </c>
      <c r="K17" s="142"/>
    </row>
    <row r="18" spans="2:3" ht="15.75">
      <c r="B18" s="107" t="s">
        <v>97</v>
      </c>
      <c r="C18" s="109"/>
    </row>
    <row r="19" spans="2:5" ht="15">
      <c r="B19" s="109"/>
      <c r="C19" s="109"/>
      <c r="E19" t="s">
        <v>128</v>
      </c>
    </row>
    <row r="20" spans="2:7" ht="15.75">
      <c r="B20" s="45"/>
      <c r="D20" s="51"/>
      <c r="F20" s="110"/>
      <c r="G20" s="111"/>
    </row>
    <row r="21" spans="2:6" ht="15.75">
      <c r="B21" s="31"/>
      <c r="C21" s="112"/>
      <c r="D21" s="9"/>
      <c r="E21" s="27"/>
      <c r="F21" s="9"/>
    </row>
    <row r="22" spans="1:3" ht="15">
      <c r="A22" s="109"/>
      <c r="B22" s="113"/>
      <c r="C22" s="109"/>
    </row>
    <row r="23" ht="15">
      <c r="B23" s="84"/>
    </row>
    <row r="24" ht="15">
      <c r="B24" s="84"/>
    </row>
    <row r="25" ht="15">
      <c r="B25" s="84"/>
    </row>
  </sheetData>
  <sheetProtection/>
  <mergeCells count="9">
    <mergeCell ref="B17:H17"/>
    <mergeCell ref="A3:R3"/>
    <mergeCell ref="A4:R4"/>
    <mergeCell ref="A6:A7"/>
    <mergeCell ref="B6:B7"/>
    <mergeCell ref="C6:C7"/>
    <mergeCell ref="D6:D7"/>
    <mergeCell ref="E6:E7"/>
    <mergeCell ref="F6:Q6"/>
  </mergeCells>
  <printOptions horizontalCentered="1" verticalCentered="1"/>
  <pageMargins left="0" right="0" top="0" bottom="0" header="0" footer="0"/>
  <pageSetup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2016-09-14T07:25:02Z</cp:lastPrinted>
  <dcterms:created xsi:type="dcterms:W3CDTF">2014-03-05T08:55:50Z</dcterms:created>
  <dcterms:modified xsi:type="dcterms:W3CDTF">2016-09-14T07:29:59Z</dcterms:modified>
  <cp:category/>
  <cp:version/>
  <cp:contentType/>
  <cp:contentStatus/>
</cp:coreProperties>
</file>