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2"/>
  </bookViews>
  <sheets>
    <sheet name="Лист1" sheetId="1" r:id="rId1"/>
    <sheet name="на 01.06.2016" sheetId="2" r:id="rId2"/>
    <sheet name="Показатели" sheetId="3" r:id="rId3"/>
  </sheets>
  <definedNames>
    <definedName name="_xlfn.IFERROR" hidden="1">#NAME?</definedName>
    <definedName name="_xlnm.Print_Titles" localSheetId="1">'на 01.06.2016'!$A:$A,'на 01.06.2016'!$2:$4</definedName>
    <definedName name="_xlnm.Print_Area" localSheetId="0">'Лист1'!$A$1:$H$50</definedName>
    <definedName name="_xlnm.Print_Area" localSheetId="1">'на 01.06.2016'!$A$1:$AF$100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3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<sst xmlns="http://schemas.openxmlformats.org/spreadsheetml/2006/main" count="238" uniqueCount="146">
  <si>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</si>
  <si>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</si>
  <si>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</si>
  <si>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</si>
  <si>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</si>
  <si>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</si>
  <si>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</si>
  <si>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</si>
  <si>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</si>
  <si>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</si>
  <si>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</si>
  <si>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</si>
  <si>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</si>
  <si>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</si>
  <si>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</si>
  <si>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</si>
  <si>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</si>
  <si>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</si>
  <si>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</si>
  <si>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</si>
  <si>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</si>
  <si>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</si>
  <si>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</si>
  <si>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</si>
  <si>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</si>
  <si>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</si>
  <si>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</si>
  <si>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</si>
  <si>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</si>
  <si>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</si>
  <si>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</si>
  <si>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</si>
  <si>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</si>
  <si>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</si>
  <si>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</si>
  <si>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</si>
  <si>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</si>
  <si>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</si>
  <si>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</si>
  <si>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</si>
  <si>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</si>
  <si>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</si>
  <si>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</si>
  <si>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</si>
  <si>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</si>
  <si>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</si>
  <si>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</si>
  <si>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</si>
  <si>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</si>
  <si>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</si>
  <si>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</si>
  <si>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</si>
  <si>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</si>
  <si>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</si>
  <si>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</si>
  <si>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</si>
  <si>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</si>
  <si>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</si>
  <si>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</si>
  <si>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</si>
  <si>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</si>
  <si>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</si>
  <si>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</si>
  <si>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</si>
  <si>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</si>
  <si>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</si>
  <si>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</si>
  <si>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</si>
  <si>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</si>
  <si>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</si>
  <si>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</si>
  <si>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</si>
  <si>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</si>
  <si>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</si>
  <si>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</si>
  <si>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</si>
  <si>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</si>
  <si>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</si>
  <si>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</si>
  <si>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</si>
  <si>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</si>
  <si>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</si>
  <si>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</si>
  <si>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</si>
  <si>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</si>
  <si>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</si>
  <si>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</si>
  <si>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</si>
  <si>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</si>
  <si>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</si>
  <si>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</si>
  <si>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</si>
  <si>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</si>
  <si>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</si>
  <si>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</si>
  <si>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</si>
  <si>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</si>
  <si>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</si>
  <si>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</si>
  <si>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 Михалева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</si>
  <si>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</si>
  <si>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</si>
  <si>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</si>
  <si>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</si>
  <si>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Мероприятие запланировано к проведению на июнь, июлб, август, октябрь</t>
  </si>
  <si>
    <t>Мерориятие к проведению запланировано на май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</si>
  <si>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</si>
  <si>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564</t>
  </si>
  <si>
    <t>989</t>
  </si>
  <si>
    <t>0,03</t>
  </si>
  <si>
    <t>0,32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</si>
  <si>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</si>
  <si>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Мероприятие к проведению запланировано на июнь, июль, август</t>
  </si>
  <si>
    <t>1.2 Обеспечение функционирования и развития систем видеонаблюдения в сфере общественного порядка(6)</t>
  </si>
  <si>
    <t>Заключены договора на сумму 7042,21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</si>
  <si>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</si>
  <si>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</si>
  <si>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Договор №1 от 01.02.16 на сумму 13,43 тыс.руб. на приобритение продуктов питания (оплата п/п №0149 от 18.03.16 на сумму 3,35тыс.руб., п/п №0279 от 29.04.16 на сумму 3,36 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</si>
  <si>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1328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</si>
  <si>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5,00тыс.руб. на приобретение канцелярских товаров.</t>
  </si>
  <si>
    <t>Вносятся изменения в муниципальную программу. Передвижка финансовых средств в размере 9,60 тыс.руб. на мероприятие п.1.7.1. В данном мероприятии изменяется соисполнитель, только управление образования с финансовыми средствами в размере 195,70 тыс.руб. Освоение в ноябре месяце.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</si>
  <si>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01.05.2016 год</t>
    </r>
  </si>
  <si>
    <t>4,43</t>
  </si>
  <si>
    <t>на 01.06.2016 год</t>
  </si>
  <si>
    <t>План на 01.06.2016</t>
  </si>
  <si>
    <t>Профинансировано на 01.06.16</t>
  </si>
  <si>
    <t xml:space="preserve">Заключен договор №4 от 02.02.16 на сумму 63,70 тыс.руб. на изготовление цветного баннера, печатной продукции (буклеты, календари, футболки). Оплата по факту постаки товара. Заключен договор от 01.03.16 №16К0014 на сумму 85,50 тыс.руб. на оказание рекламно-информационных услуг (создание и трансляция видеоролика антинаркотической направленности). Оплата по факту оказания услуг. </t>
  </si>
  <si>
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май 97 административных правонарушений, раскрыто 1 уголовное преступление. В составе народной дружины 36 человека. По итогам выхода на дежурство оказано материальное стимулирование членам ДНД города Когалыма за 1 квартал 2016 года на сумму 185,55 тыс.руб. Заключён договор личного страхования членов добровольной народной дружины от 19.04.2016 №12-000077-05/16 на сумму 11,60 тыс.руб.</t>
  </si>
  <si>
    <t>По ранее заключенным договорам на услугам технического обслуживания оборудования ИТКБ, проведена оплата: договор №00089.А16 от 09.12.15г. п/п №0049 от 02.02.16г. на суму 55,66 тыс.руб.; договор №0506/25/430-15/2 от 01.07.15 п/п 0021 от 15.01.16 на сумму 14,00 тыс.руб., п/п №0022 от 15.01.16 на сумму 3,01 тыс.руб.; договор №0187300013715000007 от 27.04.15 п/п №0026 от 18.01.16 на сумму 300,12 тыс.руб. С начала 2016 года заключены следующие договора: №05/25/79-16 от 08.02.16 на сумму 84,03 тыс.руб., (оплата п/п №0131 от 14.03.16 на сумму 28,00 тыс.руб., п/п №0181 от 12.04.16 на сумму 14,00 тыс.руб., п/п 0258 от 11.05.16 на сумму 14,00 тыс.руб.); №00206-А16 от 21.03.16 на сумму 98,75 тыс.руб (оплата п/п №0278 от 03.06.16 на сумму 44,89 тыс.руб., п/п №№0230 от 05.05.16 на сумму 53,86 тыс.руб.).; №0187300013716000015 от 25.03.16 на сумму 436,50 тыс.руб.; №0187300013716000016 от 21.04.16 на сумму 4152,93 тыс.руб.; №0187300013716000026 от 21.04.16 на сумму 2270,00 тыс.руб.(оплата п/п №0283 от 03.06.16 на сумму 283,75 тыс.руб.).; №0187300013716000057 от 26.05.16 на сумму 384,22 тыс.руб. Оплата по факту получения услуг.</t>
  </si>
  <si>
    <t xml:space="preserve">С участием народных дружинников выявлено административных правонарушений (январь-14, февраль-16, март-17, апрель-18, май-32). Общее количество таких правонарушений - 2019   </t>
  </si>
  <si>
    <r>
      <t xml:space="preserve">Административных правонарушений (январь-1051, февраль- 818, март-1030, апрель-1254, май-1433). Общее количество по линии БДД - </t>
    </r>
    <r>
      <rPr>
        <sz val="13"/>
        <rFont val="Times New Roman"/>
        <family val="1"/>
      </rPr>
      <t>19480</t>
    </r>
  </si>
  <si>
    <t xml:space="preserve">Участвовали: за март-52, за апрель - 220, май-284. (УО) Общее количество педагогических работников - 522 </t>
  </si>
  <si>
    <t xml:space="preserve">Общее число молодёжи города Когалыма от 14 до 30 лет - 15028 человек, из них в образ.учрежд- 1458 чел. Приняли участие УКСиМП (март-25, апрель -200, май-25 чел.,);УО-(январь-6, февраль-9, март-920, апрель-614, май -820). </t>
  </si>
  <si>
    <t>17,43</t>
  </si>
  <si>
    <t>Юридически значимых действий: январь-263, февраль -301, март-425, апрель - 339, май - 602</t>
  </si>
  <si>
    <t>1930</t>
  </si>
  <si>
    <t>Количество уличных преступлений - 48 Всего - 244</t>
  </si>
  <si>
    <t>20,00</t>
  </si>
  <si>
    <t>Общее количество осужденных - 115+66, из них ранее судимы - 48+17 (УИИ+ОМВД)</t>
  </si>
  <si>
    <t>115+66</t>
  </si>
  <si>
    <t>48+17</t>
  </si>
  <si>
    <t>Заболеваемость (январь-121, февраль-121, март-121, апрель -119, май-119). На 100 тыс.населения 190,9</t>
  </si>
  <si>
    <r>
      <t>МКУ «ЕДДС города Когалыма» заключили договор от 01.01.2016 №2059СГ-ПУ на оказание услуг по приёму, обработке и доставке писем о совершенных правонарушениях с систем видеонаблюдения на сумму 1000,00 тыс.руб. Оплата п/п №</t>
    </r>
    <r>
      <rPr>
        <sz val="12"/>
        <color indexed="10"/>
        <rFont val="Times New Roman"/>
        <family val="1"/>
      </rPr>
      <t xml:space="preserve">0000 </t>
    </r>
    <r>
      <rPr>
        <sz val="12"/>
        <rFont val="Times New Roman"/>
        <family val="1"/>
      </rPr>
      <t xml:space="preserve">от </t>
    </r>
    <r>
      <rPr>
        <sz val="12"/>
        <color indexed="10"/>
        <rFont val="Times New Roman"/>
        <family val="1"/>
      </rPr>
      <t>00.</t>
    </r>
    <r>
      <rPr>
        <sz val="12"/>
        <rFont val="Times New Roman"/>
        <family val="1"/>
      </rPr>
      <t>06.16 на сумму 1000,00 тыс.руб.</t>
    </r>
  </si>
  <si>
    <r>
      <t xml:space="preserve"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 </t>
    </r>
    <r>
      <rPr>
        <sz val="12"/>
        <color indexed="10"/>
        <rFont val="Times New Roman"/>
        <family val="1"/>
      </rPr>
      <t>Вносятся в муниципальную программу изминения в связи с добавлением соисполнителя МКУ "УДОМС" с суммой 6,9 тыс.руб. У Админ комиссии сумма будет - 1658,50 тыс.руб.</t>
    </r>
  </si>
  <si>
    <r>
      <rPr>
        <sz val="12"/>
        <color indexed="10"/>
        <rFont val="Times New Roman"/>
        <family val="1"/>
      </rPr>
      <t>Вносятся изменения в муниципальную программу.</t>
    </r>
    <r>
      <rPr>
        <sz val="12"/>
        <rFont val="Times New Roman"/>
        <family val="1"/>
      </rPr>
      <t xml:space="preserve"> Мероприятие проведено 27-29 апреля 2016г. в г. Нижневартовске. </t>
    </r>
    <r>
      <rPr>
        <sz val="12"/>
        <color indexed="10"/>
        <rFont val="Times New Roman"/>
        <family val="1"/>
      </rPr>
      <t>В муниципальной программе добавляются на это мероприятие денежные средства в размере 9,60 тыс.руб. Было запланировано 23,10 тыс.руб. необходимо 32,70 тыс.руб.</t>
    </r>
  </si>
  <si>
    <r>
      <t xml:space="preserve"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 </t>
    </r>
    <r>
      <rPr>
        <sz val="12"/>
        <color indexed="10"/>
        <rFont val="Times New Roman"/>
        <family val="1"/>
      </rPr>
      <t>Вносятся в муниципальную программу изминения в связи с добавлением соисполнителя МКУ "УДОМС" с суммой 87,10 тыс.руб. У ЗАГС сумма будет - 2741,80 тыс.руб. окр бюджет.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</si>
</sst>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174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" fontId="2" fillId="37" borderId="10" xfId="0" applyNumberFormat="1" applyFont="1" applyFill="1" applyBorder="1" applyAlignment="1" applyProtection="1">
      <alignment horizontal="center" vertical="center" wrapText="1"/>
      <protection/>
    </xf>
    <xf numFmtId="174" fontId="3" fillId="37" borderId="10" xfId="0" applyNumberFormat="1" applyFont="1" applyFill="1" applyBorder="1" applyAlignment="1" applyProtection="1">
      <alignment horizontal="center" vertical="center" wrapText="1"/>
      <protection/>
    </xf>
    <xf numFmtId="174" fontId="3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3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45"/>
      <c r="B1" s="145"/>
    </row>
    <row r="8" ht="9.75" customHeight="1"/>
    <row r="9" spans="1:8" ht="12.75" customHeight="1">
      <c r="A9" s="146" t="s">
        <v>25</v>
      </c>
      <c r="B9" s="147"/>
      <c r="C9" s="147"/>
      <c r="D9" s="147"/>
      <c r="E9" s="147"/>
      <c r="F9" s="147"/>
      <c r="G9" s="147"/>
      <c r="H9" s="147"/>
    </row>
    <row r="10" spans="1:9" ht="15.75" customHeight="1">
      <c r="A10" s="147"/>
      <c r="B10" s="147"/>
      <c r="C10" s="147"/>
      <c r="D10" s="147"/>
      <c r="E10" s="147"/>
      <c r="F10" s="147"/>
      <c r="G10" s="147"/>
      <c r="H10" s="147"/>
      <c r="I10" s="35"/>
    </row>
    <row r="11" spans="1:9" ht="16.5">
      <c r="A11" s="148" t="s">
        <v>26</v>
      </c>
      <c r="B11" s="148"/>
      <c r="C11" s="148"/>
      <c r="D11" s="148"/>
      <c r="E11" s="148"/>
      <c r="F11" s="148"/>
      <c r="G11" s="148"/>
      <c r="H11" s="148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4" t="s">
        <v>27</v>
      </c>
      <c r="B13" s="144"/>
      <c r="C13" s="144"/>
      <c r="D13" s="144"/>
      <c r="E13" s="144"/>
      <c r="F13" s="144"/>
      <c r="G13" s="144"/>
      <c r="H13" s="144"/>
      <c r="I13" s="35"/>
    </row>
    <row r="14" spans="1:9" ht="16.5">
      <c r="A14" s="144" t="s">
        <v>28</v>
      </c>
      <c r="B14" s="144"/>
      <c r="C14" s="144"/>
      <c r="D14" s="144"/>
      <c r="E14" s="144"/>
      <c r="F14" s="144"/>
      <c r="G14" s="144"/>
      <c r="H14" s="144"/>
      <c r="I14" s="35"/>
    </row>
    <row r="15" spans="1:9" ht="49.5" customHeight="1">
      <c r="A15" s="146" t="s">
        <v>68</v>
      </c>
      <c r="B15" s="146"/>
      <c r="C15" s="146"/>
      <c r="D15" s="146"/>
      <c r="E15" s="146"/>
      <c r="F15" s="146"/>
      <c r="G15" s="146"/>
      <c r="H15" s="146"/>
      <c r="I15" s="35"/>
    </row>
    <row r="16" spans="1:8" ht="16.5">
      <c r="A16" s="144" t="s">
        <v>123</v>
      </c>
      <c r="B16" s="144"/>
      <c r="C16" s="144"/>
      <c r="D16" s="144"/>
      <c r="E16" s="144"/>
      <c r="F16" s="144"/>
      <c r="G16" s="144"/>
      <c r="H16" s="144"/>
    </row>
    <row r="46" spans="1:9" ht="16.5">
      <c r="A46" s="144" t="s">
        <v>29</v>
      </c>
      <c r="B46" s="144"/>
      <c r="C46" s="144"/>
      <c r="D46" s="144"/>
      <c r="E46" s="144"/>
      <c r="F46" s="144"/>
      <c r="G46" s="144"/>
      <c r="H46" s="144"/>
      <c r="I46" s="37"/>
    </row>
    <row r="47" spans="1:9" ht="16.5">
      <c r="A47" s="144" t="s">
        <v>30</v>
      </c>
      <c r="B47" s="144"/>
      <c r="C47" s="144"/>
      <c r="D47" s="144"/>
      <c r="E47" s="144"/>
      <c r="F47" s="144"/>
      <c r="G47" s="144"/>
      <c r="H47" s="144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5"/>
  <sheetViews>
    <sheetView view="pageBreakPreview" zoomScale="76" zoomScaleNormal="68" zoomScaleSheetLayoutView="76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88" sqref="AF88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16384" width="9.140625" style="9" customWidth="1"/>
  </cols>
  <sheetData>
    <row r="1" spans="1:33" ht="47.25" customHeight="1">
      <c r="A1" s="5" t="s">
        <v>37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2" t="s">
        <v>65</v>
      </c>
      <c r="B2" s="153" t="s">
        <v>35</v>
      </c>
      <c r="C2" s="155" t="s">
        <v>124</v>
      </c>
      <c r="D2" s="155" t="s">
        <v>125</v>
      </c>
      <c r="E2" s="153" t="s">
        <v>0</v>
      </c>
      <c r="F2" s="151" t="s">
        <v>1</v>
      </c>
      <c r="G2" s="151"/>
      <c r="H2" s="151" t="s">
        <v>2</v>
      </c>
      <c r="I2" s="151"/>
      <c r="J2" s="151" t="s">
        <v>3</v>
      </c>
      <c r="K2" s="151"/>
      <c r="L2" s="151" t="s">
        <v>4</v>
      </c>
      <c r="M2" s="151"/>
      <c r="N2" s="151" t="s">
        <v>5</v>
      </c>
      <c r="O2" s="151"/>
      <c r="P2" s="151" t="s">
        <v>6</v>
      </c>
      <c r="Q2" s="151"/>
      <c r="R2" s="151" t="s">
        <v>7</v>
      </c>
      <c r="S2" s="151"/>
      <c r="T2" s="151" t="s">
        <v>8</v>
      </c>
      <c r="U2" s="151"/>
      <c r="V2" s="151" t="s">
        <v>9</v>
      </c>
      <c r="W2" s="151"/>
      <c r="X2" s="151" t="s">
        <v>10</v>
      </c>
      <c r="Y2" s="151"/>
      <c r="Z2" s="151" t="s">
        <v>11</v>
      </c>
      <c r="AA2" s="151"/>
      <c r="AB2" s="151" t="s">
        <v>12</v>
      </c>
      <c r="AC2" s="151"/>
      <c r="AD2" s="158" t="s">
        <v>13</v>
      </c>
      <c r="AE2" s="159"/>
      <c r="AF2" s="162" t="s">
        <v>14</v>
      </c>
    </row>
    <row r="3" spans="1:32" s="2" customFormat="1" ht="47.25" customHeight="1">
      <c r="A3" s="152"/>
      <c r="B3" s="154"/>
      <c r="C3" s="156"/>
      <c r="D3" s="157"/>
      <c r="E3" s="154"/>
      <c r="F3" s="38" t="s">
        <v>15</v>
      </c>
      <c r="G3" s="38" t="s">
        <v>16</v>
      </c>
      <c r="H3" s="69" t="s">
        <v>17</v>
      </c>
      <c r="I3" s="69" t="s">
        <v>18</v>
      </c>
      <c r="J3" s="69" t="s">
        <v>17</v>
      </c>
      <c r="K3" s="69" t="s">
        <v>18</v>
      </c>
      <c r="L3" s="69" t="s">
        <v>17</v>
      </c>
      <c r="M3" s="69" t="s">
        <v>18</v>
      </c>
      <c r="N3" s="69" t="s">
        <v>17</v>
      </c>
      <c r="O3" s="69" t="s">
        <v>18</v>
      </c>
      <c r="P3" s="69" t="s">
        <v>17</v>
      </c>
      <c r="Q3" s="69" t="s">
        <v>18</v>
      </c>
      <c r="R3" s="69" t="s">
        <v>17</v>
      </c>
      <c r="S3" s="69" t="s">
        <v>18</v>
      </c>
      <c r="T3" s="69" t="s">
        <v>17</v>
      </c>
      <c r="U3" s="69" t="s">
        <v>18</v>
      </c>
      <c r="V3" s="69" t="s">
        <v>17</v>
      </c>
      <c r="W3" s="69" t="s">
        <v>18</v>
      </c>
      <c r="X3" s="69" t="s">
        <v>17</v>
      </c>
      <c r="Y3" s="69" t="s">
        <v>18</v>
      </c>
      <c r="Z3" s="69" t="s">
        <v>17</v>
      </c>
      <c r="AA3" s="69" t="s">
        <v>18</v>
      </c>
      <c r="AB3" s="69" t="s">
        <v>17</v>
      </c>
      <c r="AC3" s="69" t="s">
        <v>18</v>
      </c>
      <c r="AD3" s="69" t="s">
        <v>17</v>
      </c>
      <c r="AE3" s="69" t="s">
        <v>18</v>
      </c>
      <c r="AF3" s="162"/>
    </row>
    <row r="4" spans="1:32" s="3" customFormat="1" ht="18.75" customHeight="1">
      <c r="A4" s="10">
        <v>1</v>
      </c>
      <c r="B4" s="70">
        <v>2</v>
      </c>
      <c r="C4" s="10">
        <v>3</v>
      </c>
      <c r="D4" s="70">
        <v>4</v>
      </c>
      <c r="E4" s="10">
        <v>5</v>
      </c>
      <c r="F4" s="70">
        <v>6</v>
      </c>
      <c r="G4" s="10">
        <v>7</v>
      </c>
      <c r="H4" s="70">
        <v>8</v>
      </c>
      <c r="I4" s="10">
        <v>9</v>
      </c>
      <c r="J4" s="70">
        <v>10</v>
      </c>
      <c r="K4" s="10">
        <v>11</v>
      </c>
      <c r="L4" s="70">
        <v>12</v>
      </c>
      <c r="M4" s="10">
        <v>13</v>
      </c>
      <c r="N4" s="70">
        <v>14</v>
      </c>
      <c r="O4" s="10">
        <v>15</v>
      </c>
      <c r="P4" s="70">
        <v>16</v>
      </c>
      <c r="Q4" s="10">
        <v>17</v>
      </c>
      <c r="R4" s="70">
        <v>18</v>
      </c>
      <c r="S4" s="10">
        <v>19</v>
      </c>
      <c r="T4" s="70">
        <v>20</v>
      </c>
      <c r="U4" s="10">
        <v>21</v>
      </c>
      <c r="V4" s="70">
        <v>22</v>
      </c>
      <c r="W4" s="10">
        <v>23</v>
      </c>
      <c r="X4" s="70">
        <v>24</v>
      </c>
      <c r="Y4" s="10">
        <v>25</v>
      </c>
      <c r="Z4" s="70">
        <v>26</v>
      </c>
      <c r="AA4" s="10">
        <v>27</v>
      </c>
      <c r="AB4" s="70">
        <v>28</v>
      </c>
      <c r="AC4" s="10">
        <v>29</v>
      </c>
      <c r="AD4" s="70">
        <v>30</v>
      </c>
      <c r="AE4" s="10">
        <v>31</v>
      </c>
      <c r="AF4" s="70">
        <v>32</v>
      </c>
    </row>
    <row r="5" spans="1:33" s="72" customFormat="1" ht="33" customHeight="1">
      <c r="A5" s="122" t="s">
        <v>31</v>
      </c>
      <c r="B5" s="128">
        <f>B6+B10+B22+B25+B30+B43+B51</f>
        <v>14648.500000000002</v>
      </c>
      <c r="C5" s="128">
        <f>C6+C10+C22+C25+C30+C43+C51</f>
        <v>5943.6497</v>
      </c>
      <c r="D5" s="128">
        <f>D6+D10+D22+D25+D30+D43+D51</f>
        <v>2968.48439</v>
      </c>
      <c r="E5" s="128">
        <f>E6+E10+E22+E25+E30+E43+E51</f>
        <v>2133.48439</v>
      </c>
      <c r="F5" s="129">
        <f>D5*100/B5</f>
        <v>20.264766972727582</v>
      </c>
      <c r="G5" s="128">
        <f>E5*100/C5</f>
        <v>35.8951906267289</v>
      </c>
      <c r="H5" s="128">
        <f aca="true" t="shared" si="0" ref="H5:AE5">H6+H10+H22+H25+H30+H43+H51</f>
        <v>1128.806</v>
      </c>
      <c r="I5" s="128">
        <f t="shared" si="0"/>
        <v>631.56279</v>
      </c>
      <c r="J5" s="128">
        <f t="shared" si="0"/>
        <v>973.84691</v>
      </c>
      <c r="K5" s="128">
        <f t="shared" si="0"/>
        <v>197.24548000000001</v>
      </c>
      <c r="L5" s="128">
        <f t="shared" si="0"/>
        <v>1356.02457</v>
      </c>
      <c r="M5" s="128">
        <f t="shared" si="0"/>
        <v>392.52164</v>
      </c>
      <c r="N5" s="128">
        <f t="shared" si="0"/>
        <v>1526.05522</v>
      </c>
      <c r="O5" s="128">
        <f t="shared" si="0"/>
        <v>597.8868600000001</v>
      </c>
      <c r="P5" s="128">
        <f t="shared" si="0"/>
        <v>1123.917</v>
      </c>
      <c r="Q5" s="128">
        <f t="shared" si="0"/>
        <v>314.26762</v>
      </c>
      <c r="R5" s="128">
        <f t="shared" si="0"/>
        <v>1867.51926</v>
      </c>
      <c r="S5" s="128">
        <f t="shared" si="0"/>
        <v>0</v>
      </c>
      <c r="T5" s="128">
        <f t="shared" si="0"/>
        <v>1204.51418</v>
      </c>
      <c r="U5" s="128">
        <f t="shared" si="0"/>
        <v>0</v>
      </c>
      <c r="V5" s="128">
        <f t="shared" si="0"/>
        <v>894.111</v>
      </c>
      <c r="W5" s="128">
        <f t="shared" si="0"/>
        <v>0</v>
      </c>
      <c r="X5" s="128">
        <f t="shared" si="0"/>
        <v>930.424</v>
      </c>
      <c r="Y5" s="128">
        <f t="shared" si="0"/>
        <v>0</v>
      </c>
      <c r="Z5" s="128">
        <f t="shared" si="0"/>
        <v>1152.0132199999998</v>
      </c>
      <c r="AA5" s="128">
        <f t="shared" si="0"/>
        <v>0</v>
      </c>
      <c r="AB5" s="128">
        <f t="shared" si="0"/>
        <v>1332.233</v>
      </c>
      <c r="AC5" s="128">
        <f t="shared" si="0"/>
        <v>0</v>
      </c>
      <c r="AD5" s="128">
        <f t="shared" si="0"/>
        <v>1159.03564</v>
      </c>
      <c r="AE5" s="128">
        <f t="shared" si="0"/>
        <v>0</v>
      </c>
      <c r="AF5" s="120"/>
      <c r="AG5" s="74">
        <f>AD5+AB5+Z5+X5+V5+T5+R5+P5+N5+L5+J5+H5</f>
        <v>14648.5</v>
      </c>
    </row>
    <row r="6" spans="1:32" s="73" customFormat="1" ht="63" customHeight="1">
      <c r="A6" s="130" t="s">
        <v>67</v>
      </c>
      <c r="B6" s="131">
        <f>B7</f>
        <v>846.8</v>
      </c>
      <c r="C6" s="131">
        <f aca="true" t="shared" si="1" ref="C6:AE6">C7</f>
        <v>197.2</v>
      </c>
      <c r="D6" s="131">
        <f>D7</f>
        <v>197.15</v>
      </c>
      <c r="E6" s="131">
        <f t="shared" si="1"/>
        <v>197.15</v>
      </c>
      <c r="F6" s="131">
        <f>E6/B6*100</f>
        <v>23.281766650921117</v>
      </c>
      <c r="G6" s="131">
        <f>_xlfn.IFERROR(E6/C6*100,0)</f>
        <v>99.97464503042596</v>
      </c>
      <c r="H6" s="131">
        <f t="shared" si="1"/>
        <v>0</v>
      </c>
      <c r="I6" s="131">
        <f t="shared" si="1"/>
        <v>0</v>
      </c>
      <c r="J6" s="131">
        <f t="shared" si="1"/>
        <v>0</v>
      </c>
      <c r="K6" s="131">
        <f t="shared" si="1"/>
        <v>0</v>
      </c>
      <c r="L6" s="131">
        <f t="shared" si="1"/>
        <v>0</v>
      </c>
      <c r="M6" s="131">
        <f t="shared" si="1"/>
        <v>0</v>
      </c>
      <c r="N6" s="131">
        <f t="shared" si="1"/>
        <v>197.2</v>
      </c>
      <c r="O6" s="131">
        <f t="shared" si="1"/>
        <v>197.15</v>
      </c>
      <c r="P6" s="131">
        <f t="shared" si="1"/>
        <v>0</v>
      </c>
      <c r="Q6" s="131">
        <f t="shared" si="1"/>
        <v>0</v>
      </c>
      <c r="R6" s="131">
        <f t="shared" si="1"/>
        <v>0</v>
      </c>
      <c r="S6" s="131">
        <f t="shared" si="1"/>
        <v>0</v>
      </c>
      <c r="T6" s="131">
        <f t="shared" si="1"/>
        <v>216.533</v>
      </c>
      <c r="U6" s="131">
        <f t="shared" si="1"/>
        <v>0</v>
      </c>
      <c r="V6" s="131">
        <f t="shared" si="1"/>
        <v>0</v>
      </c>
      <c r="W6" s="131">
        <f t="shared" si="1"/>
        <v>0</v>
      </c>
      <c r="X6" s="131">
        <f t="shared" si="1"/>
        <v>0</v>
      </c>
      <c r="Y6" s="131">
        <f t="shared" si="1"/>
        <v>0</v>
      </c>
      <c r="Z6" s="131">
        <f t="shared" si="1"/>
        <v>216.533</v>
      </c>
      <c r="AA6" s="131">
        <f t="shared" si="1"/>
        <v>0</v>
      </c>
      <c r="AB6" s="131">
        <f t="shared" si="1"/>
        <v>0</v>
      </c>
      <c r="AC6" s="131">
        <f t="shared" si="1"/>
        <v>0</v>
      </c>
      <c r="AD6" s="131">
        <f t="shared" si="1"/>
        <v>216.534</v>
      </c>
      <c r="AE6" s="131">
        <f t="shared" si="1"/>
        <v>0</v>
      </c>
      <c r="AF6" s="163" t="s">
        <v>127</v>
      </c>
    </row>
    <row r="7" spans="1:32" s="1" customFormat="1" ht="21.75" customHeight="1">
      <c r="A7" s="39" t="s">
        <v>23</v>
      </c>
      <c r="B7" s="15">
        <f>B8+B9</f>
        <v>846.8</v>
      </c>
      <c r="C7" s="15">
        <f>C8+C9</f>
        <v>197.2</v>
      </c>
      <c r="D7" s="15">
        <f>D8+D9</f>
        <v>197.15</v>
      </c>
      <c r="E7" s="15">
        <f>E8+E9</f>
        <v>197.15</v>
      </c>
      <c r="F7" s="15">
        <f>E7/B7*100</f>
        <v>23.281766650921117</v>
      </c>
      <c r="G7" s="15">
        <f>_xlfn.IFERROR(E7/C7*100,0)</f>
        <v>99.97464503042596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0</v>
      </c>
      <c r="V7" s="15">
        <f t="shared" si="3"/>
        <v>0</v>
      </c>
      <c r="W7" s="15">
        <f t="shared" si="3"/>
        <v>0</v>
      </c>
      <c r="X7" s="15">
        <f t="shared" si="3"/>
        <v>0</v>
      </c>
      <c r="Y7" s="15">
        <f t="shared" si="3"/>
        <v>0</v>
      </c>
      <c r="Z7" s="15">
        <f t="shared" si="3"/>
        <v>216.533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64"/>
    </row>
    <row r="8" spans="1:32" s="1" customFormat="1" ht="21.75" customHeight="1">
      <c r="A8" s="11" t="s">
        <v>20</v>
      </c>
      <c r="B8" s="12">
        <f>H8+J8+L8+N8+P8+R8+T8+V8+X8+Z8+AB8+AD8</f>
        <v>129.9</v>
      </c>
      <c r="C8" s="13">
        <f>H8+J8+L8+N8+P8+R8</f>
        <v>129.9</v>
      </c>
      <c r="D8" s="13">
        <v>129.9</v>
      </c>
      <c r="E8" s="13">
        <f>I8+K8+M8+O8+Q8+S8+U8+W8+Y8+AA8+AC8+AE8</f>
        <v>129.9</v>
      </c>
      <c r="F8" s="12">
        <f>E8*100/B8</f>
        <v>100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64"/>
    </row>
    <row r="9" spans="1:32" s="1" customFormat="1" ht="50.25" customHeight="1">
      <c r="A9" s="11" t="s">
        <v>19</v>
      </c>
      <c r="B9" s="12">
        <f>H9+J9+L9+N9+P9+R9+T9+V9+X9+Z9+AB9+AD9</f>
        <v>716.9</v>
      </c>
      <c r="C9" s="13">
        <f>H9+J9+L9+N9+P9+R9</f>
        <v>67.29999999999998</v>
      </c>
      <c r="D9" s="123">
        <f>I9+K9+M9+O9+Q9</f>
        <v>67.25</v>
      </c>
      <c r="E9" s="13">
        <f>I9+K9+M9+O9+Q9+S9+U9+W9+Y9+AA9+AC9+AE9</f>
        <v>67.25</v>
      </c>
      <c r="F9" s="12">
        <f>E9*100/B9</f>
        <v>9.380666759659645</v>
      </c>
      <c r="G9" s="12">
        <f>_xlfn.IFERROR(E9/C9*100,0)</f>
        <v>99.92570579494802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64"/>
    </row>
    <row r="10" spans="1:33" s="73" customFormat="1" ht="46.5" customHeight="1">
      <c r="A10" s="130" t="s">
        <v>113</v>
      </c>
      <c r="B10" s="131">
        <f>B11</f>
        <v>9990.800000000003</v>
      </c>
      <c r="C10" s="131">
        <f aca="true" t="shared" si="4" ref="C10:AE10">C11</f>
        <v>4177.895</v>
      </c>
      <c r="D10" s="131">
        <f t="shared" si="4"/>
        <v>482.68058</v>
      </c>
      <c r="E10" s="131">
        <f t="shared" si="4"/>
        <v>482.68058</v>
      </c>
      <c r="F10" s="131">
        <f t="shared" si="4"/>
        <v>4.831250550506465</v>
      </c>
      <c r="G10" s="131">
        <f t="shared" si="4"/>
        <v>11.55320035568151</v>
      </c>
      <c r="H10" s="131">
        <f t="shared" si="4"/>
        <v>774.646</v>
      </c>
      <c r="I10" s="131">
        <f t="shared" si="4"/>
        <v>317.14127</v>
      </c>
      <c r="J10" s="131">
        <f t="shared" si="4"/>
        <v>830.408</v>
      </c>
      <c r="K10" s="131">
        <f t="shared" si="4"/>
        <v>55.66013</v>
      </c>
      <c r="L10" s="131">
        <f t="shared" si="4"/>
        <v>830.415</v>
      </c>
      <c r="M10" s="131">
        <f t="shared" si="4"/>
        <v>28.00918</v>
      </c>
      <c r="N10" s="131">
        <f t="shared" si="4"/>
        <v>912.011</v>
      </c>
      <c r="O10" s="131">
        <f t="shared" si="4"/>
        <v>14</v>
      </c>
      <c r="P10" s="131">
        <f>P11</f>
        <v>830.415</v>
      </c>
      <c r="Q10" s="131">
        <f t="shared" si="4"/>
        <v>67.87</v>
      </c>
      <c r="R10" s="131">
        <f t="shared" si="4"/>
        <v>830.415</v>
      </c>
      <c r="S10" s="131">
        <f t="shared" si="4"/>
        <v>0</v>
      </c>
      <c r="T10" s="131">
        <f t="shared" si="4"/>
        <v>830.415</v>
      </c>
      <c r="U10" s="131">
        <f t="shared" si="4"/>
        <v>0</v>
      </c>
      <c r="V10" s="131">
        <f t="shared" si="4"/>
        <v>830.415</v>
      </c>
      <c r="W10" s="131">
        <f t="shared" si="4"/>
        <v>0</v>
      </c>
      <c r="X10" s="131">
        <f t="shared" si="4"/>
        <v>830.415</v>
      </c>
      <c r="Y10" s="131">
        <f t="shared" si="4"/>
        <v>0</v>
      </c>
      <c r="Z10" s="131">
        <f t="shared" si="4"/>
        <v>830.415</v>
      </c>
      <c r="AA10" s="131">
        <f t="shared" si="4"/>
        <v>0</v>
      </c>
      <c r="AB10" s="131">
        <f t="shared" si="4"/>
        <v>830.415</v>
      </c>
      <c r="AC10" s="131">
        <f t="shared" si="4"/>
        <v>0</v>
      </c>
      <c r="AD10" s="131">
        <f t="shared" si="4"/>
        <v>830.415</v>
      </c>
      <c r="AE10" s="131">
        <f t="shared" si="4"/>
        <v>0</v>
      </c>
      <c r="AF10" s="132"/>
      <c r="AG10" s="74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4177.895</v>
      </c>
      <c r="D11" s="15">
        <f aca="true" t="shared" si="5" ref="D11:AE11">D12+D13</f>
        <v>482.68058</v>
      </c>
      <c r="E11" s="15">
        <f t="shared" si="5"/>
        <v>482.68058</v>
      </c>
      <c r="F11" s="15">
        <f t="shared" si="5"/>
        <v>4.831250550506465</v>
      </c>
      <c r="G11" s="15">
        <f t="shared" si="5"/>
        <v>11.55320035568151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67.87</v>
      </c>
      <c r="R11" s="15">
        <f t="shared" si="5"/>
        <v>830.415</v>
      </c>
      <c r="S11" s="15">
        <f t="shared" si="5"/>
        <v>0</v>
      </c>
      <c r="T11" s="15">
        <f t="shared" si="5"/>
        <v>830.415</v>
      </c>
      <c r="U11" s="15">
        <f t="shared" si="5"/>
        <v>0</v>
      </c>
      <c r="V11" s="15">
        <f t="shared" si="5"/>
        <v>830.415</v>
      </c>
      <c r="W11" s="15">
        <f t="shared" si="5"/>
        <v>0</v>
      </c>
      <c r="X11" s="15">
        <f t="shared" si="5"/>
        <v>830.415</v>
      </c>
      <c r="Y11" s="15">
        <f t="shared" si="5"/>
        <v>0</v>
      </c>
      <c r="Z11" s="15">
        <f t="shared" si="5"/>
        <v>830.415</v>
      </c>
      <c r="AA11" s="15">
        <f t="shared" si="5"/>
        <v>0</v>
      </c>
      <c r="AB11" s="15">
        <f t="shared" si="5"/>
        <v>830.415</v>
      </c>
      <c r="AC11" s="15">
        <f t="shared" si="5"/>
        <v>0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42">
        <f>H13+J13+L13+N13+P13</f>
        <v>4177.895</v>
      </c>
      <c r="D13" s="13">
        <f>I13+K13+M13+O13+Q13+S13+U13+W13+Y13+AA13</f>
        <v>482.68058</v>
      </c>
      <c r="E13" s="13">
        <f>I13+K13+M13+O13+Q13+S13+U13+W13+Y13+AA13+AC13+AE13</f>
        <v>482.68058</v>
      </c>
      <c r="F13" s="12">
        <f>D13*100/B13</f>
        <v>4.831250550506465</v>
      </c>
      <c r="G13" s="12">
        <f>E13*100/C13</f>
        <v>11.55320035568151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67.87</v>
      </c>
      <c r="R13" s="13">
        <f t="shared" si="7"/>
        <v>830.415</v>
      </c>
      <c r="S13" s="13">
        <f t="shared" si="7"/>
        <v>0</v>
      </c>
      <c r="T13" s="13">
        <f t="shared" si="7"/>
        <v>830.415</v>
      </c>
      <c r="U13" s="13">
        <f t="shared" si="7"/>
        <v>0</v>
      </c>
      <c r="V13" s="13">
        <f t="shared" si="7"/>
        <v>830.415</v>
      </c>
      <c r="W13" s="13">
        <f t="shared" si="7"/>
        <v>0</v>
      </c>
      <c r="X13" s="13">
        <f t="shared" si="7"/>
        <v>830.415</v>
      </c>
      <c r="Y13" s="13">
        <f t="shared" si="7"/>
        <v>0</v>
      </c>
      <c r="Z13" s="13">
        <f t="shared" si="7"/>
        <v>830.415</v>
      </c>
      <c r="AA13" s="13">
        <f t="shared" si="7"/>
        <v>0</v>
      </c>
      <c r="AB13" s="13">
        <f t="shared" si="7"/>
        <v>830.415</v>
      </c>
      <c r="AC13" s="13">
        <f t="shared" si="7"/>
        <v>0</v>
      </c>
      <c r="AD13" s="13">
        <f t="shared" si="7"/>
        <v>830.415</v>
      </c>
      <c r="AE13" s="13">
        <f t="shared" si="7"/>
        <v>0</v>
      </c>
      <c r="AF13" s="62"/>
    </row>
    <row r="14" spans="1:33" s="1" customFormat="1" ht="133.5" customHeight="1">
      <c r="A14" s="81" t="s">
        <v>39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 t="shared" si="8"/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1" t="s">
        <v>40</v>
      </c>
      <c r="B18" s="12">
        <f>B19</f>
        <v>9990.800000000003</v>
      </c>
      <c r="C18" s="12">
        <f aca="true" t="shared" si="11" ref="C18:AE18">C19</f>
        <v>4177.895</v>
      </c>
      <c r="D18" s="12">
        <f>D19</f>
        <v>482.68058</v>
      </c>
      <c r="E18" s="12">
        <f t="shared" si="11"/>
        <v>482.68058</v>
      </c>
      <c r="F18" s="12">
        <v>0</v>
      </c>
      <c r="G18" s="12">
        <f t="shared" si="9"/>
        <v>11.55320035568151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67.87</v>
      </c>
      <c r="R18" s="12">
        <f t="shared" si="11"/>
        <v>830.415</v>
      </c>
      <c r="S18" s="12">
        <f t="shared" si="11"/>
        <v>0</v>
      </c>
      <c r="T18" s="12">
        <f t="shared" si="11"/>
        <v>830.415</v>
      </c>
      <c r="U18" s="12">
        <f>U19+U20+U21</f>
        <v>0</v>
      </c>
      <c r="V18" s="12">
        <f t="shared" si="11"/>
        <v>830.415</v>
      </c>
      <c r="W18" s="12">
        <f t="shared" si="11"/>
        <v>0</v>
      </c>
      <c r="X18" s="12">
        <f t="shared" si="11"/>
        <v>830.415</v>
      </c>
      <c r="Y18" s="12">
        <f t="shared" si="11"/>
        <v>0</v>
      </c>
      <c r="Z18" s="12">
        <f t="shared" si="11"/>
        <v>830.415</v>
      </c>
      <c r="AA18" s="12">
        <f t="shared" si="11"/>
        <v>0</v>
      </c>
      <c r="AB18" s="12">
        <f t="shared" si="11"/>
        <v>830.415</v>
      </c>
      <c r="AC18" s="12">
        <f t="shared" si="11"/>
        <v>0</v>
      </c>
      <c r="AD18" s="12">
        <f t="shared" si="11"/>
        <v>830.415</v>
      </c>
      <c r="AE18" s="12">
        <f t="shared" si="11"/>
        <v>0</v>
      </c>
      <c r="AG18" s="80">
        <f>AD18+AB18+Z18+X18+V18+T18+R18+P18+N18+L18+J18+H18</f>
        <v>9990.8</v>
      </c>
    </row>
    <row r="19" spans="1:33" s="1" customFormat="1" ht="315">
      <c r="A19" s="39" t="s">
        <v>23</v>
      </c>
      <c r="B19" s="15">
        <f>B20+B21</f>
        <v>9990.800000000003</v>
      </c>
      <c r="C19" s="15">
        <f aca="true" t="shared" si="12" ref="C19:AE19">C20+C21</f>
        <v>4177.895</v>
      </c>
      <c r="D19" s="15">
        <f t="shared" si="12"/>
        <v>482.68058</v>
      </c>
      <c r="E19" s="15">
        <f>E20+E21</f>
        <v>482.68058</v>
      </c>
      <c r="F19" s="15">
        <f t="shared" si="12"/>
        <v>4.831250550506465</v>
      </c>
      <c r="G19" s="15">
        <f t="shared" si="9"/>
        <v>11.55320035568151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67.87</v>
      </c>
      <c r="R19" s="15">
        <f t="shared" si="12"/>
        <v>830.415</v>
      </c>
      <c r="S19" s="15">
        <f t="shared" si="12"/>
        <v>0</v>
      </c>
      <c r="T19" s="15">
        <f t="shared" si="12"/>
        <v>830.415</v>
      </c>
      <c r="U19" s="15">
        <f t="shared" si="12"/>
        <v>0</v>
      </c>
      <c r="V19" s="15">
        <f t="shared" si="12"/>
        <v>830.415</v>
      </c>
      <c r="W19" s="15">
        <f t="shared" si="12"/>
        <v>0</v>
      </c>
      <c r="X19" s="15">
        <f t="shared" si="12"/>
        <v>830.415</v>
      </c>
      <c r="Y19" s="15">
        <f t="shared" si="12"/>
        <v>0</v>
      </c>
      <c r="Z19" s="15">
        <f t="shared" si="12"/>
        <v>830.415</v>
      </c>
      <c r="AA19" s="15">
        <f t="shared" si="12"/>
        <v>0</v>
      </c>
      <c r="AB19" s="15">
        <f t="shared" si="12"/>
        <v>830.415</v>
      </c>
      <c r="AC19" s="15">
        <f t="shared" si="12"/>
        <v>0</v>
      </c>
      <c r="AD19" s="15">
        <f t="shared" si="12"/>
        <v>830.415</v>
      </c>
      <c r="AE19" s="15">
        <f t="shared" si="12"/>
        <v>0</v>
      </c>
      <c r="AF19" s="126" t="s">
        <v>128</v>
      </c>
      <c r="AG19" s="1" t="s">
        <v>114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H21+J21+L21+N21+P21</f>
        <v>4177.895</v>
      </c>
      <c r="D21" s="13">
        <f>I21+K21+M21+O21+Q21</f>
        <v>482.68058</v>
      </c>
      <c r="E21" s="13">
        <f>I21+K21+M21+O21+Q21</f>
        <v>482.68058</v>
      </c>
      <c r="F21" s="12">
        <f>D21*100/B21</f>
        <v>4.831250550506465</v>
      </c>
      <c r="G21" s="127">
        <f>E21/C21*100</f>
        <v>11.55320035568151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67.87</v>
      </c>
      <c r="R21" s="13">
        <v>830.415</v>
      </c>
      <c r="S21" s="13">
        <v>0</v>
      </c>
      <c r="T21" s="13">
        <v>830.415</v>
      </c>
      <c r="U21" s="13">
        <v>0</v>
      </c>
      <c r="V21" s="13">
        <v>830.415</v>
      </c>
      <c r="W21" s="13">
        <v>0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3" customFormat="1" ht="95.25" customHeight="1">
      <c r="A22" s="130" t="s">
        <v>41</v>
      </c>
      <c r="B22" s="131">
        <f>B23</f>
        <v>1665.3999999999999</v>
      </c>
      <c r="C22" s="131">
        <f>C23</f>
        <v>1085.0547</v>
      </c>
      <c r="D22" s="131">
        <f>D23</f>
        <v>795.5545699999999</v>
      </c>
      <c r="E22" s="131">
        <f>E23</f>
        <v>795.5545699999999</v>
      </c>
      <c r="F22" s="131">
        <f>E22/B22*100</f>
        <v>47.769579080100876</v>
      </c>
      <c r="G22" s="131">
        <f>E22/C22*100</f>
        <v>73.31930546911597</v>
      </c>
      <c r="H22" s="131">
        <f>H23</f>
        <v>354.16</v>
      </c>
      <c r="I22" s="131">
        <f aca="true" t="shared" si="13" ref="I22:AE22">I23</f>
        <v>314.42152</v>
      </c>
      <c r="J22" s="131">
        <f t="shared" si="13"/>
        <v>143.43891</v>
      </c>
      <c r="K22" s="131">
        <f t="shared" si="13"/>
        <v>141.58535</v>
      </c>
      <c r="L22" s="131">
        <f t="shared" si="13"/>
        <v>65.20957</v>
      </c>
      <c r="M22" s="131">
        <f t="shared" si="13"/>
        <v>60.69618</v>
      </c>
      <c r="N22" s="131">
        <f t="shared" si="13"/>
        <v>393.74422</v>
      </c>
      <c r="O22" s="131">
        <f t="shared" si="13"/>
        <v>197.4539</v>
      </c>
      <c r="P22" s="131">
        <f t="shared" si="13"/>
        <v>128.502</v>
      </c>
      <c r="Q22" s="131">
        <f t="shared" si="13"/>
        <v>81.39762</v>
      </c>
      <c r="R22" s="131">
        <f t="shared" si="13"/>
        <v>37.10426</v>
      </c>
      <c r="S22" s="131">
        <f t="shared" si="13"/>
        <v>0</v>
      </c>
      <c r="T22" s="131">
        <f t="shared" si="13"/>
        <v>123.66618</v>
      </c>
      <c r="U22" s="131">
        <f t="shared" si="13"/>
        <v>0</v>
      </c>
      <c r="V22" s="131">
        <f t="shared" si="13"/>
        <v>63.696</v>
      </c>
      <c r="W22" s="131">
        <f t="shared" si="13"/>
        <v>0</v>
      </c>
      <c r="X22" s="131">
        <f t="shared" si="13"/>
        <v>100.009</v>
      </c>
      <c r="Y22" s="131">
        <f t="shared" si="13"/>
        <v>0</v>
      </c>
      <c r="Z22" s="131">
        <f t="shared" si="13"/>
        <v>105.06522</v>
      </c>
      <c r="AA22" s="131">
        <f t="shared" si="13"/>
        <v>0</v>
      </c>
      <c r="AB22" s="131">
        <f t="shared" si="13"/>
        <v>38.718</v>
      </c>
      <c r="AC22" s="131">
        <f t="shared" si="13"/>
        <v>0</v>
      </c>
      <c r="AD22" s="131">
        <f t="shared" si="13"/>
        <v>112.08664</v>
      </c>
      <c r="AE22" s="131">
        <f t="shared" si="13"/>
        <v>0</v>
      </c>
      <c r="AF22" s="132" t="s">
        <v>143</v>
      </c>
      <c r="AG22" s="74">
        <f>AD22+AB22+Z22+X22+V22+T22+R22+P22+N22+L22+J22+H22</f>
        <v>1665.4000000000003</v>
      </c>
    </row>
    <row r="23" spans="1:33" s="1" customFormat="1" ht="25.5" customHeight="1">
      <c r="A23" s="11" t="s">
        <v>20</v>
      </c>
      <c r="B23" s="12">
        <f>H23+J23+L23+N23+P23+R23+T23+V23+X23+Z23+AB23+AD23</f>
        <v>1665.3999999999999</v>
      </c>
      <c r="C23" s="13">
        <f>H23+J23+L23+N23+P23</f>
        <v>1085.0547</v>
      </c>
      <c r="D23" s="141">
        <f>I23+K23+M23+O23+Q23+S23+U23+W23+Y23+AA23+AC23+AE23</f>
        <v>795.5545699999999</v>
      </c>
      <c r="E23" s="13">
        <f>I23+K23+M23+O23+Q23+S23+U23+W23+Y23+AA23+AC23+AE23</f>
        <v>795.5545699999999</v>
      </c>
      <c r="F23" s="12">
        <f>E23/B23*100</f>
        <v>47.769579080100876</v>
      </c>
      <c r="G23" s="12">
        <f>E23/C23*100</f>
        <v>73.31930546911597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81.39762</v>
      </c>
      <c r="R23" s="13">
        <v>37.10426</v>
      </c>
      <c r="S23" s="13">
        <v>0</v>
      </c>
      <c r="T23" s="13">
        <v>123.66618</v>
      </c>
      <c r="U23" s="13">
        <v>0</v>
      </c>
      <c r="V23" s="13">
        <v>63.696</v>
      </c>
      <c r="W23" s="13">
        <v>0</v>
      </c>
      <c r="X23" s="13">
        <v>100.009</v>
      </c>
      <c r="Y23" s="13">
        <v>0</v>
      </c>
      <c r="Z23" s="13">
        <v>105.06522</v>
      </c>
      <c r="AA23" s="13">
        <v>0</v>
      </c>
      <c r="AB23" s="13">
        <v>38.718</v>
      </c>
      <c r="AC23" s="13">
        <v>0</v>
      </c>
      <c r="AD23" s="13">
        <v>112.08664</v>
      </c>
      <c r="AE23" s="13">
        <v>0</v>
      </c>
      <c r="AF23" s="14"/>
      <c r="AG23" s="74">
        <f aca="true" t="shared" si="14" ref="AG23:AG63">AD23+AB23+Z23+X23+V23+T23+R23+P23+N23+L23+J23+H23</f>
        <v>1665.4000000000003</v>
      </c>
    </row>
    <row r="24" spans="1:33" s="1" customFormat="1" ht="15.75">
      <c r="A24" s="11" t="s">
        <v>19</v>
      </c>
      <c r="B24" s="12">
        <f>H24+J24+L24+N24+P24+R24+T24+V24+X24+Z24+AB24+AD24</f>
        <v>0</v>
      </c>
      <c r="C24" s="13">
        <f>H24+J24+L24+N24+P24+R24+T24+V24+X24+Z24</f>
        <v>0</v>
      </c>
      <c r="D24" s="13">
        <v>0</v>
      </c>
      <c r="E24" s="13">
        <f>I24+K24+M24+O24+Q24+S24+U24+W24+Y24+AA24+AC24+AE24</f>
        <v>0</v>
      </c>
      <c r="F24" s="12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7">
        <v>0</v>
      </c>
      <c r="AF24" s="14"/>
      <c r="AG24" s="74">
        <f t="shared" si="14"/>
        <v>0</v>
      </c>
    </row>
    <row r="25" spans="1:33" s="73" customFormat="1" ht="57" customHeight="1">
      <c r="A25" s="130" t="s">
        <v>42</v>
      </c>
      <c r="B25" s="131">
        <f>B26</f>
        <v>33.9</v>
      </c>
      <c r="C25" s="131">
        <f>C26</f>
        <v>0</v>
      </c>
      <c r="D25" s="131">
        <f>D26</f>
        <v>0</v>
      </c>
      <c r="E25" s="131">
        <f>E26</f>
        <v>0</v>
      </c>
      <c r="F25" s="133">
        <f>E25/B25*100</f>
        <v>0</v>
      </c>
      <c r="G25" s="131">
        <f>_xlfn.IFERROR(E25/C25*100,0)</f>
        <v>0</v>
      </c>
      <c r="H25" s="131">
        <f>H26</f>
        <v>0</v>
      </c>
      <c r="I25" s="131">
        <f aca="true" t="shared" si="15" ref="I25:AE25">I26</f>
        <v>0</v>
      </c>
      <c r="J25" s="131">
        <f t="shared" si="15"/>
        <v>0</v>
      </c>
      <c r="K25" s="131">
        <f t="shared" si="15"/>
        <v>0</v>
      </c>
      <c r="L25" s="131">
        <f t="shared" si="15"/>
        <v>0</v>
      </c>
      <c r="M25" s="131">
        <f t="shared" si="15"/>
        <v>0</v>
      </c>
      <c r="N25" s="131">
        <f t="shared" si="15"/>
        <v>0</v>
      </c>
      <c r="O25" s="131">
        <f t="shared" si="15"/>
        <v>0</v>
      </c>
      <c r="P25" s="131">
        <f t="shared" si="15"/>
        <v>0</v>
      </c>
      <c r="Q25" s="131">
        <f t="shared" si="15"/>
        <v>0</v>
      </c>
      <c r="R25" s="131">
        <f t="shared" si="15"/>
        <v>0</v>
      </c>
      <c r="S25" s="131">
        <f t="shared" si="15"/>
        <v>0</v>
      </c>
      <c r="T25" s="131">
        <f t="shared" si="15"/>
        <v>33.9</v>
      </c>
      <c r="U25" s="131">
        <f t="shared" si="15"/>
        <v>0</v>
      </c>
      <c r="V25" s="131">
        <f t="shared" si="15"/>
        <v>0</v>
      </c>
      <c r="W25" s="131">
        <f t="shared" si="15"/>
        <v>0</v>
      </c>
      <c r="X25" s="131">
        <f t="shared" si="15"/>
        <v>0</v>
      </c>
      <c r="Y25" s="131">
        <f t="shared" si="15"/>
        <v>0</v>
      </c>
      <c r="Z25" s="131">
        <f t="shared" si="15"/>
        <v>0</v>
      </c>
      <c r="AA25" s="131">
        <f t="shared" si="15"/>
        <v>0</v>
      </c>
      <c r="AB25" s="131">
        <f t="shared" si="15"/>
        <v>0</v>
      </c>
      <c r="AC25" s="131">
        <f t="shared" si="15"/>
        <v>0</v>
      </c>
      <c r="AD25" s="131">
        <f t="shared" si="15"/>
        <v>0</v>
      </c>
      <c r="AE25" s="131">
        <f t="shared" si="15"/>
        <v>0</v>
      </c>
      <c r="AF25" s="134"/>
      <c r="AG25" s="74">
        <f t="shared" si="14"/>
        <v>33.9</v>
      </c>
    </row>
    <row r="26" spans="1:33" s="1" customFormat="1" ht="21" customHeight="1">
      <c r="A26" s="11" t="s">
        <v>21</v>
      </c>
      <c r="B26" s="12">
        <f>H26+J26+L26+N26+P26+R26+T26+V26+X26+Z26+AB26+AD26</f>
        <v>33.9</v>
      </c>
      <c r="C26" s="13">
        <f>H26</f>
        <v>0</v>
      </c>
      <c r="D26" s="13">
        <f>I26+K26+M26+O26+Q26+S26+U26+W26+Y26+AA26+AC26</f>
        <v>0</v>
      </c>
      <c r="E26" s="13">
        <f>I26+K26+M26+O26+Q26+S26+U26+W26+Y26+AA26+AC26+AE26</f>
        <v>0</v>
      </c>
      <c r="F26" s="12">
        <f>IF(E26,B26,)/100</f>
        <v>0</v>
      </c>
      <c r="G26" s="12">
        <f>_xlfn.IFERROR(E26/C26*100,0)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33.9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/>
      <c r="AG26" s="74">
        <f t="shared" si="14"/>
        <v>33.9</v>
      </c>
    </row>
    <row r="27" spans="1:33" s="1" customFormat="1" ht="15.75">
      <c r="A27" s="11" t="s">
        <v>20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4">
        <f t="shared" si="14"/>
        <v>0</v>
      </c>
    </row>
    <row r="28" spans="1:33" s="1" customFormat="1" ht="17.25" customHeight="1">
      <c r="A28" s="11" t="s">
        <v>19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4">
        <f t="shared" si="14"/>
        <v>0</v>
      </c>
    </row>
    <row r="29" spans="1:33" s="1" customFormat="1" ht="18" customHeight="1">
      <c r="A29" s="11" t="s">
        <v>22</v>
      </c>
      <c r="B29" s="12">
        <f>H29+J29+L29+N29+P29+R29+T29+V29+X29+Z29+AB29+AD29</f>
        <v>0</v>
      </c>
      <c r="C29" s="13">
        <f>H29+J29+L29+N29+P29+R29+T29+V29+X29+Z29</f>
        <v>0</v>
      </c>
      <c r="D29" s="13">
        <v>0</v>
      </c>
      <c r="E29" s="13">
        <f>I29+K29+M29+O29+Q29+S29+U29+W29+Y29+AA29+AC29+AE29</f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57">
        <v>0</v>
      </c>
      <c r="AF29" s="14"/>
      <c r="AG29" s="74">
        <f t="shared" si="14"/>
        <v>0</v>
      </c>
    </row>
    <row r="30" spans="1:33" s="77" customFormat="1" ht="48.75" customHeight="1">
      <c r="A30" s="130" t="s">
        <v>43</v>
      </c>
      <c r="B30" s="133">
        <f>B31</f>
        <v>463.1</v>
      </c>
      <c r="C30" s="133">
        <f>C31</f>
        <v>0</v>
      </c>
      <c r="D30" s="133">
        <f>D31</f>
        <v>0</v>
      </c>
      <c r="E30" s="133">
        <f>E31</f>
        <v>0</v>
      </c>
      <c r="F30" s="133">
        <f aca="true" t="shared" si="16" ref="F30:F39">E30/B30*100</f>
        <v>0</v>
      </c>
      <c r="G30" s="131">
        <f aca="true" t="shared" si="17" ref="G30:G53">_xlfn.IFERROR(E30/C30*100,0)</f>
        <v>0</v>
      </c>
      <c r="H30" s="133">
        <f>H31</f>
        <v>0</v>
      </c>
      <c r="I30" s="133">
        <f aca="true" t="shared" si="18" ref="I30:AE30">I31</f>
        <v>0</v>
      </c>
      <c r="J30" s="133">
        <f t="shared" si="18"/>
        <v>0</v>
      </c>
      <c r="K30" s="133">
        <f t="shared" si="18"/>
        <v>0</v>
      </c>
      <c r="L30" s="133">
        <f t="shared" si="18"/>
        <v>0</v>
      </c>
      <c r="M30" s="133">
        <f t="shared" si="18"/>
        <v>0</v>
      </c>
      <c r="N30" s="133">
        <f t="shared" si="18"/>
        <v>0</v>
      </c>
      <c r="O30" s="133">
        <f t="shared" si="18"/>
        <v>0</v>
      </c>
      <c r="P30" s="133">
        <f t="shared" si="18"/>
        <v>0</v>
      </c>
      <c r="Q30" s="133">
        <f t="shared" si="18"/>
        <v>0</v>
      </c>
      <c r="R30" s="133">
        <f t="shared" si="18"/>
        <v>0</v>
      </c>
      <c r="S30" s="133">
        <f t="shared" si="18"/>
        <v>0</v>
      </c>
      <c r="T30" s="133">
        <f t="shared" si="18"/>
        <v>0</v>
      </c>
      <c r="U30" s="133">
        <f t="shared" si="18"/>
        <v>0</v>
      </c>
      <c r="V30" s="133">
        <f t="shared" si="18"/>
        <v>0</v>
      </c>
      <c r="W30" s="133">
        <f t="shared" si="18"/>
        <v>0</v>
      </c>
      <c r="X30" s="133">
        <f t="shared" si="18"/>
        <v>0</v>
      </c>
      <c r="Y30" s="133">
        <f t="shared" si="18"/>
        <v>0</v>
      </c>
      <c r="Z30" s="133">
        <f t="shared" si="18"/>
        <v>0</v>
      </c>
      <c r="AA30" s="133">
        <f t="shared" si="18"/>
        <v>0</v>
      </c>
      <c r="AB30" s="133">
        <f t="shared" si="18"/>
        <v>463.1</v>
      </c>
      <c r="AC30" s="133">
        <f t="shared" si="18"/>
        <v>0</v>
      </c>
      <c r="AD30" s="133">
        <f t="shared" si="18"/>
        <v>0</v>
      </c>
      <c r="AE30" s="133">
        <f t="shared" si="18"/>
        <v>0</v>
      </c>
      <c r="AF30" s="133"/>
      <c r="AG30" s="76">
        <f t="shared" si="14"/>
        <v>463.1</v>
      </c>
    </row>
    <row r="31" spans="1:33" s="1" customFormat="1" ht="15.75">
      <c r="A31" s="39" t="s">
        <v>23</v>
      </c>
      <c r="B31" s="15">
        <f>B32+B33</f>
        <v>463.1</v>
      </c>
      <c r="C31" s="15">
        <f>C32+C33</f>
        <v>0</v>
      </c>
      <c r="D31" s="15">
        <f>D32+D33</f>
        <v>0</v>
      </c>
      <c r="E31" s="15">
        <f>E32+E33</f>
        <v>0</v>
      </c>
      <c r="F31" s="16">
        <f t="shared" si="16"/>
        <v>0</v>
      </c>
      <c r="G31" s="15">
        <f t="shared" si="17"/>
        <v>0</v>
      </c>
      <c r="H31" s="15">
        <f>H32+H33</f>
        <v>0</v>
      </c>
      <c r="I31" s="15">
        <f>I32+I33</f>
        <v>0</v>
      </c>
      <c r="J31" s="15">
        <f aca="true" t="shared" si="19" ref="J31:AE31">J32+J33</f>
        <v>0</v>
      </c>
      <c r="K31" s="15">
        <f t="shared" si="19"/>
        <v>0</v>
      </c>
      <c r="L31" s="15">
        <f t="shared" si="19"/>
        <v>0</v>
      </c>
      <c r="M31" s="15">
        <f t="shared" si="19"/>
        <v>0</v>
      </c>
      <c r="N31" s="15">
        <f t="shared" si="19"/>
        <v>0</v>
      </c>
      <c r="O31" s="15">
        <f t="shared" si="19"/>
        <v>0</v>
      </c>
      <c r="P31" s="15">
        <f t="shared" si="19"/>
        <v>0</v>
      </c>
      <c r="Q31" s="15">
        <f t="shared" si="19"/>
        <v>0</v>
      </c>
      <c r="R31" s="15">
        <f t="shared" si="19"/>
        <v>0</v>
      </c>
      <c r="S31" s="15">
        <f t="shared" si="19"/>
        <v>0</v>
      </c>
      <c r="T31" s="15">
        <f t="shared" si="19"/>
        <v>0</v>
      </c>
      <c r="U31" s="15">
        <f t="shared" si="19"/>
        <v>0</v>
      </c>
      <c r="V31" s="15">
        <f t="shared" si="19"/>
        <v>0</v>
      </c>
      <c r="W31" s="15">
        <f t="shared" si="19"/>
        <v>0</v>
      </c>
      <c r="X31" s="15">
        <f t="shared" si="19"/>
        <v>0</v>
      </c>
      <c r="Y31" s="15">
        <f t="shared" si="19"/>
        <v>0</v>
      </c>
      <c r="Z31" s="15">
        <f t="shared" si="19"/>
        <v>0</v>
      </c>
      <c r="AA31" s="15">
        <f t="shared" si="19"/>
        <v>0</v>
      </c>
      <c r="AB31" s="15">
        <f t="shared" si="19"/>
        <v>463.1</v>
      </c>
      <c r="AC31" s="15">
        <f t="shared" si="19"/>
        <v>0</v>
      </c>
      <c r="AD31" s="15">
        <f t="shared" si="19"/>
        <v>0</v>
      </c>
      <c r="AE31" s="15">
        <f t="shared" si="19"/>
        <v>0</v>
      </c>
      <c r="AF31" s="14"/>
      <c r="AG31" s="74">
        <f t="shared" si="14"/>
        <v>463.1</v>
      </c>
    </row>
    <row r="32" spans="1:33" s="1" customFormat="1" ht="15.75">
      <c r="A32" s="11" t="s">
        <v>20</v>
      </c>
      <c r="B32" s="12">
        <f aca="true" t="shared" si="20" ref="B32:E33">B36+B41</f>
        <v>0</v>
      </c>
      <c r="C32" s="12">
        <f t="shared" si="20"/>
        <v>0</v>
      </c>
      <c r="D32" s="12">
        <f t="shared" si="20"/>
        <v>0</v>
      </c>
      <c r="E32" s="12">
        <f t="shared" si="20"/>
        <v>0</v>
      </c>
      <c r="F32" s="12">
        <f>IF(E32,B32,)/100</f>
        <v>0</v>
      </c>
      <c r="G32" s="12">
        <f t="shared" si="17"/>
        <v>0</v>
      </c>
      <c r="H32" s="13">
        <f>H36+H41</f>
        <v>0</v>
      </c>
      <c r="I32" s="13">
        <f aca="true" t="shared" si="21" ref="I32:AE32">I36+I41</f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3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3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0</v>
      </c>
      <c r="AC32" s="13">
        <f t="shared" si="21"/>
        <v>0</v>
      </c>
      <c r="AD32" s="13">
        <f t="shared" si="21"/>
        <v>0</v>
      </c>
      <c r="AE32" s="13">
        <f t="shared" si="21"/>
        <v>0</v>
      </c>
      <c r="AF32" s="14"/>
      <c r="AG32" s="74">
        <f t="shared" si="14"/>
        <v>0</v>
      </c>
    </row>
    <row r="33" spans="1:33" s="1" customFormat="1" ht="15.75">
      <c r="A33" s="11" t="s">
        <v>19</v>
      </c>
      <c r="B33" s="12">
        <f t="shared" si="20"/>
        <v>463.1</v>
      </c>
      <c r="C33" s="12">
        <f t="shared" si="20"/>
        <v>0</v>
      </c>
      <c r="D33" s="12">
        <f t="shared" si="20"/>
        <v>0</v>
      </c>
      <c r="E33" s="12">
        <f t="shared" si="20"/>
        <v>0</v>
      </c>
      <c r="F33" s="21">
        <f t="shared" si="16"/>
        <v>0</v>
      </c>
      <c r="G33" s="12">
        <f t="shared" si="17"/>
        <v>0</v>
      </c>
      <c r="H33" s="13">
        <f>H37+H42</f>
        <v>0</v>
      </c>
      <c r="I33" s="13">
        <f aca="true" t="shared" si="22" ref="I33:AE33">I37+I42</f>
        <v>0</v>
      </c>
      <c r="J33" s="13">
        <f t="shared" si="22"/>
        <v>0</v>
      </c>
      <c r="K33" s="13">
        <f t="shared" si="22"/>
        <v>0</v>
      </c>
      <c r="L33" s="13">
        <f t="shared" si="22"/>
        <v>0</v>
      </c>
      <c r="M33" s="13">
        <f t="shared" si="22"/>
        <v>0</v>
      </c>
      <c r="N33" s="13">
        <f t="shared" si="22"/>
        <v>0</v>
      </c>
      <c r="O33" s="13">
        <f t="shared" si="22"/>
        <v>0</v>
      </c>
      <c r="P33" s="13">
        <f t="shared" si="22"/>
        <v>0</v>
      </c>
      <c r="Q33" s="13">
        <f t="shared" si="22"/>
        <v>0</v>
      </c>
      <c r="R33" s="13">
        <f t="shared" si="22"/>
        <v>0</v>
      </c>
      <c r="S33" s="13">
        <f t="shared" si="22"/>
        <v>0</v>
      </c>
      <c r="T33" s="13">
        <f t="shared" si="22"/>
        <v>0</v>
      </c>
      <c r="U33" s="13">
        <f t="shared" si="22"/>
        <v>0</v>
      </c>
      <c r="V33" s="13">
        <f t="shared" si="22"/>
        <v>0</v>
      </c>
      <c r="W33" s="13">
        <f t="shared" si="22"/>
        <v>0</v>
      </c>
      <c r="X33" s="13">
        <f t="shared" si="22"/>
        <v>0</v>
      </c>
      <c r="Y33" s="13">
        <f t="shared" si="22"/>
        <v>0</v>
      </c>
      <c r="Z33" s="13">
        <f t="shared" si="22"/>
        <v>0</v>
      </c>
      <c r="AA33" s="13">
        <f t="shared" si="22"/>
        <v>0</v>
      </c>
      <c r="AB33" s="13">
        <f t="shared" si="22"/>
        <v>463.1</v>
      </c>
      <c r="AC33" s="13">
        <f t="shared" si="22"/>
        <v>0</v>
      </c>
      <c r="AD33" s="13">
        <f t="shared" si="22"/>
        <v>0</v>
      </c>
      <c r="AE33" s="13">
        <f t="shared" si="22"/>
        <v>0</v>
      </c>
      <c r="AF33" s="14"/>
      <c r="AG33" s="74">
        <f t="shared" si="14"/>
        <v>463.1</v>
      </c>
    </row>
    <row r="34" spans="1:33" s="1" customFormat="1" ht="48" customHeight="1">
      <c r="A34" s="81" t="s">
        <v>44</v>
      </c>
      <c r="B34" s="12">
        <f>B35</f>
        <v>133.1</v>
      </c>
      <c r="C34" s="12">
        <f>C35</f>
        <v>0</v>
      </c>
      <c r="D34" s="12">
        <f>D35</f>
        <v>0</v>
      </c>
      <c r="E34" s="12">
        <f>E35</f>
        <v>0</v>
      </c>
      <c r="F34" s="12">
        <f>E34/B34*100</f>
        <v>0</v>
      </c>
      <c r="G34" s="12">
        <f t="shared" si="17"/>
        <v>0</v>
      </c>
      <c r="H34" s="12">
        <f>H35</f>
        <v>0</v>
      </c>
      <c r="I34" s="12">
        <f aca="true" t="shared" si="23" ref="I34:AE34">I35</f>
        <v>0</v>
      </c>
      <c r="J34" s="12">
        <f t="shared" si="23"/>
        <v>0</v>
      </c>
      <c r="K34" s="12">
        <f t="shared" si="23"/>
        <v>0</v>
      </c>
      <c r="L34" s="12">
        <f t="shared" si="23"/>
        <v>0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12">
        <f t="shared" si="23"/>
        <v>0</v>
      </c>
      <c r="W34" s="12">
        <f t="shared" si="23"/>
        <v>0</v>
      </c>
      <c r="X34" s="12">
        <f t="shared" si="23"/>
        <v>0</v>
      </c>
      <c r="Y34" s="12">
        <f t="shared" si="23"/>
        <v>0</v>
      </c>
      <c r="Z34" s="12">
        <f t="shared" si="23"/>
        <v>0</v>
      </c>
      <c r="AA34" s="12">
        <f t="shared" si="23"/>
        <v>0</v>
      </c>
      <c r="AB34" s="12">
        <f t="shared" si="23"/>
        <v>133.1</v>
      </c>
      <c r="AC34" s="12">
        <f t="shared" si="23"/>
        <v>0</v>
      </c>
      <c r="AD34" s="12">
        <f t="shared" si="23"/>
        <v>0</v>
      </c>
      <c r="AE34" s="12">
        <f t="shared" si="23"/>
        <v>0</v>
      </c>
      <c r="AF34" s="61" t="s">
        <v>101</v>
      </c>
      <c r="AG34" s="80">
        <f t="shared" si="14"/>
        <v>133.1</v>
      </c>
    </row>
    <row r="35" spans="1:33" s="1" customFormat="1" ht="15.75">
      <c r="A35" s="39" t="s">
        <v>23</v>
      </c>
      <c r="B35" s="15">
        <f>B36+B37</f>
        <v>133.1</v>
      </c>
      <c r="C35" s="15">
        <f>C36+C37</f>
        <v>0</v>
      </c>
      <c r="D35" s="15">
        <f>D36+D37</f>
        <v>0</v>
      </c>
      <c r="E35" s="15">
        <f>E36+E37</f>
        <v>0</v>
      </c>
      <c r="F35" s="16">
        <f t="shared" si="16"/>
        <v>0</v>
      </c>
      <c r="G35" s="15">
        <f t="shared" si="17"/>
        <v>0</v>
      </c>
      <c r="H35" s="15">
        <f>H36+H37</f>
        <v>0</v>
      </c>
      <c r="I35" s="15">
        <f aca="true" t="shared" si="24" ref="I35:AE35">I36+I37</f>
        <v>0</v>
      </c>
      <c r="J35" s="15">
        <f t="shared" si="24"/>
        <v>0</v>
      </c>
      <c r="K35" s="15">
        <f t="shared" si="24"/>
        <v>0</v>
      </c>
      <c r="L35" s="15">
        <f t="shared" si="24"/>
        <v>0</v>
      </c>
      <c r="M35" s="15">
        <f t="shared" si="24"/>
        <v>0</v>
      </c>
      <c r="N35" s="15">
        <f t="shared" si="24"/>
        <v>0</v>
      </c>
      <c r="O35" s="15">
        <f t="shared" si="24"/>
        <v>0</v>
      </c>
      <c r="P35" s="15">
        <f t="shared" si="24"/>
        <v>0</v>
      </c>
      <c r="Q35" s="15">
        <f t="shared" si="24"/>
        <v>0</v>
      </c>
      <c r="R35" s="15">
        <f t="shared" si="24"/>
        <v>0</v>
      </c>
      <c r="S35" s="15">
        <f t="shared" si="24"/>
        <v>0</v>
      </c>
      <c r="T35" s="15">
        <f t="shared" si="24"/>
        <v>0</v>
      </c>
      <c r="U35" s="15">
        <f t="shared" si="24"/>
        <v>0</v>
      </c>
      <c r="V35" s="15">
        <f t="shared" si="24"/>
        <v>0</v>
      </c>
      <c r="W35" s="15">
        <f t="shared" si="24"/>
        <v>0</v>
      </c>
      <c r="X35" s="15">
        <f t="shared" si="24"/>
        <v>0</v>
      </c>
      <c r="Y35" s="15">
        <f t="shared" si="24"/>
        <v>0</v>
      </c>
      <c r="Z35" s="15">
        <f t="shared" si="24"/>
        <v>0</v>
      </c>
      <c r="AA35" s="15">
        <f t="shared" si="24"/>
        <v>0</v>
      </c>
      <c r="AB35" s="15">
        <f t="shared" si="24"/>
        <v>133.1</v>
      </c>
      <c r="AC35" s="15">
        <f t="shared" si="24"/>
        <v>0</v>
      </c>
      <c r="AD35" s="15">
        <f t="shared" si="24"/>
        <v>0</v>
      </c>
      <c r="AE35" s="15">
        <f t="shared" si="24"/>
        <v>0</v>
      </c>
      <c r="AF35" s="14"/>
      <c r="AG35" s="74">
        <f t="shared" si="14"/>
        <v>133.1</v>
      </c>
    </row>
    <row r="36" spans="1:33" s="1" customFormat="1" ht="15.75">
      <c r="A36" s="11" t="s">
        <v>20</v>
      </c>
      <c r="B36" s="12">
        <f>H36+J36+L36+N36+P36+R36+T36+V36+X36+Z36+AB36+AD36</f>
        <v>0</v>
      </c>
      <c r="C36" s="13">
        <f>H36</f>
        <v>0</v>
      </c>
      <c r="D36" s="13">
        <f>I36+K36+M36+O36+Q36+S36+U36+W36+Y36+AA36</f>
        <v>0</v>
      </c>
      <c r="E36" s="13">
        <f>I36+K36+M36+O36+Q36+S36+U36+W36+Y36+AA36+AC36+AE36</f>
        <v>0</v>
      </c>
      <c r="F36" s="12">
        <f>IF(E36,B36,)/100</f>
        <v>0</v>
      </c>
      <c r="G36" s="12">
        <f t="shared" si="17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/>
      <c r="AG36" s="74">
        <f t="shared" si="14"/>
        <v>0</v>
      </c>
    </row>
    <row r="37" spans="1:33" s="1" customFormat="1" ht="15.75">
      <c r="A37" s="11" t="s">
        <v>19</v>
      </c>
      <c r="B37" s="12">
        <f>H37+J37+L37+N37+P37+R37+T37+V37+X37+Z37+AB37+AD37</f>
        <v>133.1</v>
      </c>
      <c r="C37" s="13">
        <f>H37</f>
        <v>0</v>
      </c>
      <c r="D37" s="13">
        <f>I37+K37+M37+O37+Q37+S37+U37+W37+Y37+AA37+AC37+AE37</f>
        <v>0</v>
      </c>
      <c r="E37" s="13">
        <f>I37+K37+M37+O37+Q37+S37+U37+W37+Y37+AA37+AC37+AE37</f>
        <v>0</v>
      </c>
      <c r="F37" s="21">
        <f t="shared" si="16"/>
        <v>0</v>
      </c>
      <c r="G37" s="12">
        <f t="shared" si="17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f>133.1</f>
        <v>133.1</v>
      </c>
      <c r="AC37" s="13">
        <v>0</v>
      </c>
      <c r="AD37" s="13">
        <v>0</v>
      </c>
      <c r="AE37" s="57">
        <v>0</v>
      </c>
      <c r="AF37" s="14"/>
      <c r="AG37" s="74">
        <f t="shared" si="14"/>
        <v>133.1</v>
      </c>
    </row>
    <row r="38" spans="1:33" s="1" customFormat="1" ht="46.5" customHeight="1">
      <c r="A38" s="81" t="s">
        <v>45</v>
      </c>
      <c r="B38" s="12">
        <f>B39</f>
        <v>330</v>
      </c>
      <c r="C38" s="12">
        <f>C39</f>
        <v>0</v>
      </c>
      <c r="D38" s="12">
        <f>D39</f>
        <v>0</v>
      </c>
      <c r="E38" s="12">
        <f>E39</f>
        <v>0</v>
      </c>
      <c r="F38" s="12">
        <f>E38/B38*100</f>
        <v>0</v>
      </c>
      <c r="G38" s="12">
        <f t="shared" si="17"/>
        <v>0</v>
      </c>
      <c r="H38" s="12">
        <f>H39</f>
        <v>0</v>
      </c>
      <c r="I38" s="12">
        <f aca="true" t="shared" si="25" ref="I38:AE38">I39</f>
        <v>0</v>
      </c>
      <c r="J38" s="12">
        <f t="shared" si="25"/>
        <v>0</v>
      </c>
      <c r="K38" s="12">
        <f t="shared" si="25"/>
        <v>0</v>
      </c>
      <c r="L38" s="12">
        <f t="shared" si="25"/>
        <v>0</v>
      </c>
      <c r="M38" s="12">
        <f t="shared" si="25"/>
        <v>0</v>
      </c>
      <c r="N38" s="12">
        <f t="shared" si="25"/>
        <v>0</v>
      </c>
      <c r="O38" s="12">
        <f t="shared" si="25"/>
        <v>0</v>
      </c>
      <c r="P38" s="12">
        <f t="shared" si="25"/>
        <v>0</v>
      </c>
      <c r="Q38" s="12">
        <f t="shared" si="25"/>
        <v>0</v>
      </c>
      <c r="R38" s="12">
        <f t="shared" si="25"/>
        <v>0</v>
      </c>
      <c r="S38" s="12">
        <f t="shared" si="25"/>
        <v>0</v>
      </c>
      <c r="T38" s="12">
        <f t="shared" si="25"/>
        <v>0</v>
      </c>
      <c r="U38" s="12">
        <f t="shared" si="25"/>
        <v>0</v>
      </c>
      <c r="V38" s="12">
        <f t="shared" si="25"/>
        <v>0</v>
      </c>
      <c r="W38" s="12">
        <f t="shared" si="25"/>
        <v>0</v>
      </c>
      <c r="X38" s="12">
        <f t="shared" si="25"/>
        <v>0</v>
      </c>
      <c r="Y38" s="12">
        <f t="shared" si="25"/>
        <v>0</v>
      </c>
      <c r="Z38" s="12">
        <f t="shared" si="25"/>
        <v>0</v>
      </c>
      <c r="AA38" s="12">
        <f t="shared" si="25"/>
        <v>0</v>
      </c>
      <c r="AB38" s="12">
        <f t="shared" si="25"/>
        <v>330</v>
      </c>
      <c r="AC38" s="12">
        <f t="shared" si="25"/>
        <v>0</v>
      </c>
      <c r="AD38" s="12">
        <f t="shared" si="25"/>
        <v>0</v>
      </c>
      <c r="AE38" s="12">
        <f t="shared" si="25"/>
        <v>0</v>
      </c>
      <c r="AF38" s="61" t="s">
        <v>101</v>
      </c>
      <c r="AG38" s="80">
        <f t="shared" si="14"/>
        <v>330</v>
      </c>
    </row>
    <row r="39" spans="1:33" s="1" customFormat="1" ht="15.75">
      <c r="A39" s="39" t="s">
        <v>23</v>
      </c>
      <c r="B39" s="15">
        <f>B40+B41+B42</f>
        <v>330</v>
      </c>
      <c r="C39" s="15">
        <f>C40+C41+C42</f>
        <v>0</v>
      </c>
      <c r="D39" s="15">
        <f>D40+D41+D42</f>
        <v>0</v>
      </c>
      <c r="E39" s="15">
        <f>E40+E41+E42</f>
        <v>0</v>
      </c>
      <c r="F39" s="16">
        <f t="shared" si="16"/>
        <v>0</v>
      </c>
      <c r="G39" s="15">
        <f t="shared" si="17"/>
        <v>0</v>
      </c>
      <c r="H39" s="15">
        <f>H40+H41+H42</f>
        <v>0</v>
      </c>
      <c r="I39" s="15">
        <f aca="true" t="shared" si="26" ref="I39:AE39">I40+I41+I42</f>
        <v>0</v>
      </c>
      <c r="J39" s="15">
        <f t="shared" si="26"/>
        <v>0</v>
      </c>
      <c r="K39" s="15">
        <f t="shared" si="26"/>
        <v>0</v>
      </c>
      <c r="L39" s="15">
        <f t="shared" si="26"/>
        <v>0</v>
      </c>
      <c r="M39" s="15">
        <f t="shared" si="26"/>
        <v>0</v>
      </c>
      <c r="N39" s="15">
        <f t="shared" si="26"/>
        <v>0</v>
      </c>
      <c r="O39" s="15">
        <f t="shared" si="26"/>
        <v>0</v>
      </c>
      <c r="P39" s="15">
        <f t="shared" si="26"/>
        <v>0</v>
      </c>
      <c r="Q39" s="15">
        <f t="shared" si="26"/>
        <v>0</v>
      </c>
      <c r="R39" s="15">
        <f t="shared" si="26"/>
        <v>0</v>
      </c>
      <c r="S39" s="15">
        <f t="shared" si="26"/>
        <v>0</v>
      </c>
      <c r="T39" s="15">
        <f t="shared" si="26"/>
        <v>0</v>
      </c>
      <c r="U39" s="15">
        <f t="shared" si="26"/>
        <v>0</v>
      </c>
      <c r="V39" s="15">
        <f t="shared" si="26"/>
        <v>0</v>
      </c>
      <c r="W39" s="15">
        <f t="shared" si="26"/>
        <v>0</v>
      </c>
      <c r="X39" s="15">
        <f t="shared" si="26"/>
        <v>0</v>
      </c>
      <c r="Y39" s="15">
        <f t="shared" si="26"/>
        <v>0</v>
      </c>
      <c r="Z39" s="15">
        <f t="shared" si="26"/>
        <v>0</v>
      </c>
      <c r="AA39" s="15">
        <f t="shared" si="26"/>
        <v>0</v>
      </c>
      <c r="AB39" s="15">
        <f t="shared" si="26"/>
        <v>330</v>
      </c>
      <c r="AC39" s="15">
        <f t="shared" si="26"/>
        <v>0</v>
      </c>
      <c r="AD39" s="15">
        <f t="shared" si="26"/>
        <v>0</v>
      </c>
      <c r="AE39" s="15">
        <f t="shared" si="26"/>
        <v>0</v>
      </c>
      <c r="AF39" s="14"/>
      <c r="AG39" s="74">
        <f>AD39+AB39+Z39+X39+V39+T39+R39+P39+N39+L39+J39+H39</f>
        <v>330</v>
      </c>
    </row>
    <row r="40" spans="1:33" s="1" customFormat="1" ht="15.75">
      <c r="A40" s="11" t="s">
        <v>21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7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4">
        <f t="shared" si="14"/>
        <v>0</v>
      </c>
    </row>
    <row r="41" spans="1:33" s="1" customFormat="1" ht="15.75">
      <c r="A41" s="11" t="s">
        <v>20</v>
      </c>
      <c r="B41" s="12">
        <f>H41+J41+L41+N41+P41+R41+T41+V41+X41+Z41+AB41+AD41</f>
        <v>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7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74">
        <f t="shared" si="14"/>
        <v>0</v>
      </c>
    </row>
    <row r="42" spans="1:33" s="1" customFormat="1" ht="15.75">
      <c r="A42" s="11" t="s">
        <v>19</v>
      </c>
      <c r="B42" s="12">
        <f>H42+J42+L42+N42+P42+R42+T42+V42+X42+Z42+AB42+AD42</f>
        <v>330</v>
      </c>
      <c r="C42" s="13">
        <f>H42</f>
        <v>0</v>
      </c>
      <c r="D42" s="13">
        <f>I42+K42+M42+O42+Q42+S42+U42+W42+Y42+AA42</f>
        <v>0</v>
      </c>
      <c r="E42" s="13">
        <f>I42+K42+M42+O42+Q42+S42+U42+W42+Y42+AA42+AC42+AE42</f>
        <v>0</v>
      </c>
      <c r="F42" s="12">
        <f>IF(E42,B42,)/100</f>
        <v>0</v>
      </c>
      <c r="G42" s="12">
        <f t="shared" si="17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330</v>
      </c>
      <c r="AC42" s="13">
        <v>0</v>
      </c>
      <c r="AD42" s="13">
        <v>0</v>
      </c>
      <c r="AE42" s="13">
        <v>0</v>
      </c>
      <c r="AF42" s="14"/>
      <c r="AG42" s="74">
        <f t="shared" si="14"/>
        <v>330</v>
      </c>
    </row>
    <row r="43" spans="1:33" s="73" customFormat="1" ht="47.25">
      <c r="A43" s="130" t="s">
        <v>46</v>
      </c>
      <c r="B43" s="131">
        <f>B44</f>
        <v>1000</v>
      </c>
      <c r="C43" s="131">
        <f>C44</f>
        <v>0</v>
      </c>
      <c r="D43" s="131">
        <f>D44</f>
        <v>1000</v>
      </c>
      <c r="E43" s="131">
        <f>E44</f>
        <v>0</v>
      </c>
      <c r="F43" s="131">
        <f>E43/B43*100</f>
        <v>0</v>
      </c>
      <c r="G43" s="131">
        <f t="shared" si="17"/>
        <v>0</v>
      </c>
      <c r="H43" s="131">
        <f>H44</f>
        <v>0</v>
      </c>
      <c r="I43" s="131">
        <f aca="true" t="shared" si="27" ref="I43:AE43">I44</f>
        <v>0</v>
      </c>
      <c r="J43" s="131">
        <f t="shared" si="27"/>
        <v>0</v>
      </c>
      <c r="K43" s="131">
        <f t="shared" si="27"/>
        <v>0</v>
      </c>
      <c r="L43" s="131">
        <f t="shared" si="27"/>
        <v>0</v>
      </c>
      <c r="M43" s="131">
        <f t="shared" si="27"/>
        <v>0</v>
      </c>
      <c r="N43" s="131">
        <f t="shared" si="27"/>
        <v>0</v>
      </c>
      <c r="O43" s="131">
        <f t="shared" si="27"/>
        <v>0</v>
      </c>
      <c r="P43" s="131">
        <f t="shared" si="27"/>
        <v>0</v>
      </c>
      <c r="Q43" s="131">
        <f t="shared" si="27"/>
        <v>0</v>
      </c>
      <c r="R43" s="131">
        <f t="shared" si="27"/>
        <v>1000</v>
      </c>
      <c r="S43" s="131">
        <f t="shared" si="27"/>
        <v>0</v>
      </c>
      <c r="T43" s="131">
        <f t="shared" si="27"/>
        <v>0</v>
      </c>
      <c r="U43" s="131">
        <f t="shared" si="27"/>
        <v>0</v>
      </c>
      <c r="V43" s="131">
        <f t="shared" si="27"/>
        <v>0</v>
      </c>
      <c r="W43" s="131">
        <f t="shared" si="27"/>
        <v>0</v>
      </c>
      <c r="X43" s="131">
        <f t="shared" si="27"/>
        <v>0</v>
      </c>
      <c r="Y43" s="131">
        <f t="shared" si="27"/>
        <v>0</v>
      </c>
      <c r="Z43" s="131">
        <f t="shared" si="27"/>
        <v>0</v>
      </c>
      <c r="AA43" s="131">
        <f t="shared" si="27"/>
        <v>0</v>
      </c>
      <c r="AB43" s="131">
        <f t="shared" si="27"/>
        <v>0</v>
      </c>
      <c r="AC43" s="131">
        <f t="shared" si="27"/>
        <v>0</v>
      </c>
      <c r="AD43" s="131">
        <f t="shared" si="27"/>
        <v>0</v>
      </c>
      <c r="AE43" s="131">
        <f t="shared" si="27"/>
        <v>0</v>
      </c>
      <c r="AF43" s="133"/>
      <c r="AG43" s="74">
        <f t="shared" si="14"/>
        <v>1000</v>
      </c>
    </row>
    <row r="44" spans="1:33" s="1" customFormat="1" ht="15.75">
      <c r="A44" s="39" t="s">
        <v>23</v>
      </c>
      <c r="B44" s="15">
        <f>B45+B46</f>
        <v>1000</v>
      </c>
      <c r="C44" s="15">
        <f>C45+C46</f>
        <v>0</v>
      </c>
      <c r="D44" s="15">
        <f>D45+D46</f>
        <v>1000</v>
      </c>
      <c r="E44" s="15">
        <f>E45+E46</f>
        <v>0</v>
      </c>
      <c r="F44" s="16">
        <f>E44/B44*100</f>
        <v>0</v>
      </c>
      <c r="G44" s="15">
        <f t="shared" si="17"/>
        <v>0</v>
      </c>
      <c r="H44" s="15">
        <f>H45+H46</f>
        <v>0</v>
      </c>
      <c r="I44" s="15">
        <f aca="true" t="shared" si="28" ref="I44:AE44">I45+I46</f>
        <v>0</v>
      </c>
      <c r="J44" s="15">
        <f t="shared" si="28"/>
        <v>0</v>
      </c>
      <c r="K44" s="15">
        <f t="shared" si="28"/>
        <v>0</v>
      </c>
      <c r="L44" s="15">
        <f t="shared" si="28"/>
        <v>0</v>
      </c>
      <c r="M44" s="15">
        <f t="shared" si="28"/>
        <v>0</v>
      </c>
      <c r="N44" s="15">
        <f t="shared" si="28"/>
        <v>0</v>
      </c>
      <c r="O44" s="15">
        <f t="shared" si="28"/>
        <v>0</v>
      </c>
      <c r="P44" s="15">
        <f t="shared" si="28"/>
        <v>0</v>
      </c>
      <c r="Q44" s="15">
        <f t="shared" si="28"/>
        <v>0</v>
      </c>
      <c r="R44" s="15">
        <f t="shared" si="28"/>
        <v>1000</v>
      </c>
      <c r="S44" s="15">
        <f t="shared" si="28"/>
        <v>0</v>
      </c>
      <c r="T44" s="15">
        <f t="shared" si="28"/>
        <v>0</v>
      </c>
      <c r="U44" s="15">
        <f t="shared" si="28"/>
        <v>0</v>
      </c>
      <c r="V44" s="15">
        <f t="shared" si="28"/>
        <v>0</v>
      </c>
      <c r="W44" s="15">
        <f t="shared" si="28"/>
        <v>0</v>
      </c>
      <c r="X44" s="15">
        <f t="shared" si="28"/>
        <v>0</v>
      </c>
      <c r="Y44" s="15">
        <f t="shared" si="28"/>
        <v>0</v>
      </c>
      <c r="Z44" s="15">
        <f t="shared" si="28"/>
        <v>0</v>
      </c>
      <c r="AA44" s="15">
        <f t="shared" si="28"/>
        <v>0</v>
      </c>
      <c r="AB44" s="15">
        <f t="shared" si="28"/>
        <v>0</v>
      </c>
      <c r="AC44" s="15">
        <f t="shared" si="28"/>
        <v>0</v>
      </c>
      <c r="AD44" s="15">
        <f t="shared" si="28"/>
        <v>0</v>
      </c>
      <c r="AE44" s="15">
        <f t="shared" si="28"/>
        <v>0</v>
      </c>
      <c r="AF44" s="14"/>
      <c r="AG44" s="74">
        <f t="shared" si="14"/>
        <v>1000</v>
      </c>
    </row>
    <row r="45" spans="1:33" s="1" customFormat="1" ht="15.75">
      <c r="A45" s="11" t="s">
        <v>20</v>
      </c>
      <c r="B45" s="12">
        <f>H45+J45+L45+N45+P45+R45+T45+V45+X45+Z45+AB45+AD45</f>
        <v>800</v>
      </c>
      <c r="C45" s="13">
        <f>H45</f>
        <v>0</v>
      </c>
      <c r="D45" s="13">
        <v>800</v>
      </c>
      <c r="E45" s="13">
        <f>I45+K45+M45+O45+Q45+S45+U45+W45+Y45+AA45+AC45+AE45</f>
        <v>0</v>
      </c>
      <c r="F45" s="17">
        <f>E45/B45*100</f>
        <v>0</v>
      </c>
      <c r="G45" s="12">
        <f t="shared" si="17"/>
        <v>0</v>
      </c>
      <c r="H45" s="13">
        <f>H49</f>
        <v>0</v>
      </c>
      <c r="I45" s="13">
        <f aca="true" t="shared" si="29" ref="I45:AE45">I49</f>
        <v>0</v>
      </c>
      <c r="J45" s="13">
        <f t="shared" si="29"/>
        <v>0</v>
      </c>
      <c r="K45" s="13">
        <f t="shared" si="29"/>
        <v>0</v>
      </c>
      <c r="L45" s="13">
        <f t="shared" si="29"/>
        <v>0</v>
      </c>
      <c r="M45" s="13">
        <f t="shared" si="29"/>
        <v>0</v>
      </c>
      <c r="N45" s="13">
        <f t="shared" si="29"/>
        <v>0</v>
      </c>
      <c r="O45" s="13">
        <f t="shared" si="29"/>
        <v>0</v>
      </c>
      <c r="P45" s="13">
        <f t="shared" si="29"/>
        <v>0</v>
      </c>
      <c r="Q45" s="13">
        <f t="shared" si="29"/>
        <v>0</v>
      </c>
      <c r="R45" s="13">
        <f t="shared" si="29"/>
        <v>800</v>
      </c>
      <c r="S45" s="13">
        <f t="shared" si="29"/>
        <v>0</v>
      </c>
      <c r="T45" s="13">
        <f t="shared" si="29"/>
        <v>0</v>
      </c>
      <c r="U45" s="13">
        <f t="shared" si="29"/>
        <v>0</v>
      </c>
      <c r="V45" s="13">
        <f t="shared" si="29"/>
        <v>0</v>
      </c>
      <c r="W45" s="13">
        <f t="shared" si="29"/>
        <v>0</v>
      </c>
      <c r="X45" s="13">
        <f t="shared" si="29"/>
        <v>0</v>
      </c>
      <c r="Y45" s="13">
        <f t="shared" si="29"/>
        <v>0</v>
      </c>
      <c r="Z45" s="13">
        <f t="shared" si="29"/>
        <v>0</v>
      </c>
      <c r="AA45" s="13">
        <f t="shared" si="29"/>
        <v>0</v>
      </c>
      <c r="AB45" s="13">
        <f t="shared" si="29"/>
        <v>0</v>
      </c>
      <c r="AC45" s="13">
        <f t="shared" si="29"/>
        <v>0</v>
      </c>
      <c r="AD45" s="13">
        <f t="shared" si="29"/>
        <v>0</v>
      </c>
      <c r="AE45" s="13">
        <f t="shared" si="29"/>
        <v>0</v>
      </c>
      <c r="AF45" s="14"/>
      <c r="AG45" s="74">
        <f t="shared" si="14"/>
        <v>800</v>
      </c>
    </row>
    <row r="46" spans="1:33" s="1" customFormat="1" ht="15.75">
      <c r="A46" s="11" t="s">
        <v>19</v>
      </c>
      <c r="B46" s="12">
        <f>H46+J46+L46+N46+P46+R46+T46+V46+X46+Z46+AB46+AD46</f>
        <v>200</v>
      </c>
      <c r="C46" s="13">
        <f>H46</f>
        <v>0</v>
      </c>
      <c r="D46" s="13">
        <v>200</v>
      </c>
      <c r="E46" s="13">
        <f>I46+K46+M46+O46+Q46+S46+U46+W46+Y46+AA46+AC46+AE46</f>
        <v>0</v>
      </c>
      <c r="F46" s="17">
        <f>E46/B46*100</f>
        <v>0</v>
      </c>
      <c r="G46" s="12">
        <f t="shared" si="17"/>
        <v>0</v>
      </c>
      <c r="H46" s="13">
        <f>H50</f>
        <v>0</v>
      </c>
      <c r="I46" s="13">
        <f aca="true" t="shared" si="30" ref="I46:AE46">I50</f>
        <v>0</v>
      </c>
      <c r="J46" s="13">
        <f t="shared" si="30"/>
        <v>0</v>
      </c>
      <c r="K46" s="13">
        <f t="shared" si="30"/>
        <v>0</v>
      </c>
      <c r="L46" s="13">
        <f t="shared" si="30"/>
        <v>0</v>
      </c>
      <c r="M46" s="13">
        <f t="shared" si="30"/>
        <v>0</v>
      </c>
      <c r="N46" s="13">
        <f t="shared" si="30"/>
        <v>0</v>
      </c>
      <c r="O46" s="13">
        <f t="shared" si="30"/>
        <v>0</v>
      </c>
      <c r="P46" s="13">
        <f t="shared" si="30"/>
        <v>0</v>
      </c>
      <c r="Q46" s="13">
        <f t="shared" si="30"/>
        <v>0</v>
      </c>
      <c r="R46" s="13">
        <f t="shared" si="30"/>
        <v>200</v>
      </c>
      <c r="S46" s="13">
        <f t="shared" si="30"/>
        <v>0</v>
      </c>
      <c r="T46" s="13">
        <f t="shared" si="30"/>
        <v>0</v>
      </c>
      <c r="U46" s="13">
        <f t="shared" si="30"/>
        <v>0</v>
      </c>
      <c r="V46" s="13">
        <f t="shared" si="30"/>
        <v>0</v>
      </c>
      <c r="W46" s="13">
        <f t="shared" si="30"/>
        <v>0</v>
      </c>
      <c r="X46" s="13">
        <f t="shared" si="30"/>
        <v>0</v>
      </c>
      <c r="Y46" s="13">
        <f t="shared" si="30"/>
        <v>0</v>
      </c>
      <c r="Z46" s="13">
        <f t="shared" si="30"/>
        <v>0</v>
      </c>
      <c r="AA46" s="13">
        <f t="shared" si="30"/>
        <v>0</v>
      </c>
      <c r="AB46" s="13">
        <f t="shared" si="30"/>
        <v>0</v>
      </c>
      <c r="AC46" s="13">
        <f t="shared" si="30"/>
        <v>0</v>
      </c>
      <c r="AD46" s="13">
        <f t="shared" si="30"/>
        <v>0</v>
      </c>
      <c r="AE46" s="13">
        <f t="shared" si="30"/>
        <v>0</v>
      </c>
      <c r="AF46" s="14"/>
      <c r="AG46" s="74">
        <f t="shared" si="14"/>
        <v>200</v>
      </c>
    </row>
    <row r="47" spans="1:33" s="1" customFormat="1" ht="150.75" customHeight="1">
      <c r="A47" s="81" t="s">
        <v>66</v>
      </c>
      <c r="B47" s="12">
        <f>B48</f>
        <v>1000</v>
      </c>
      <c r="C47" s="12">
        <f aca="true" t="shared" si="31" ref="C47:AE47">C48</f>
        <v>0</v>
      </c>
      <c r="D47" s="12">
        <f t="shared" si="31"/>
        <v>1000</v>
      </c>
      <c r="E47" s="12">
        <f t="shared" si="31"/>
        <v>0</v>
      </c>
      <c r="F47" s="12">
        <f>E47/B47*100</f>
        <v>0</v>
      </c>
      <c r="G47" s="12">
        <f t="shared" si="17"/>
        <v>0</v>
      </c>
      <c r="H47" s="12">
        <f>H48</f>
        <v>0</v>
      </c>
      <c r="I47" s="12">
        <f t="shared" si="31"/>
        <v>0</v>
      </c>
      <c r="J47" s="12">
        <f t="shared" si="31"/>
        <v>0</v>
      </c>
      <c r="K47" s="12">
        <f t="shared" si="31"/>
        <v>0</v>
      </c>
      <c r="L47" s="12">
        <f t="shared" si="31"/>
        <v>0</v>
      </c>
      <c r="M47" s="12">
        <f t="shared" si="31"/>
        <v>0</v>
      </c>
      <c r="N47" s="12">
        <f t="shared" si="31"/>
        <v>0</v>
      </c>
      <c r="O47" s="12">
        <f t="shared" si="31"/>
        <v>0</v>
      </c>
      <c r="P47" s="12">
        <f t="shared" si="31"/>
        <v>0</v>
      </c>
      <c r="Q47" s="12">
        <f t="shared" si="31"/>
        <v>0</v>
      </c>
      <c r="R47" s="12">
        <f t="shared" si="31"/>
        <v>1000</v>
      </c>
      <c r="S47" s="12">
        <f t="shared" si="31"/>
        <v>0</v>
      </c>
      <c r="T47" s="12">
        <f t="shared" si="31"/>
        <v>0</v>
      </c>
      <c r="U47" s="12">
        <f t="shared" si="31"/>
        <v>0</v>
      </c>
      <c r="V47" s="12">
        <f t="shared" si="31"/>
        <v>0</v>
      </c>
      <c r="W47" s="12">
        <f t="shared" si="31"/>
        <v>0</v>
      </c>
      <c r="X47" s="12">
        <f t="shared" si="31"/>
        <v>0</v>
      </c>
      <c r="Y47" s="12">
        <f t="shared" si="31"/>
        <v>0</v>
      </c>
      <c r="Z47" s="12">
        <f t="shared" si="31"/>
        <v>0</v>
      </c>
      <c r="AA47" s="12">
        <f t="shared" si="31"/>
        <v>0</v>
      </c>
      <c r="AB47" s="12">
        <f t="shared" si="31"/>
        <v>0</v>
      </c>
      <c r="AC47" s="12">
        <f t="shared" si="31"/>
        <v>0</v>
      </c>
      <c r="AD47" s="12">
        <f t="shared" si="31"/>
        <v>0</v>
      </c>
      <c r="AE47" s="12">
        <f t="shared" si="31"/>
        <v>0</v>
      </c>
      <c r="AF47" s="75" t="s">
        <v>142</v>
      </c>
      <c r="AG47" s="80">
        <f t="shared" si="14"/>
        <v>1000</v>
      </c>
    </row>
    <row r="48" spans="1:33" s="1" customFormat="1" ht="15.75">
      <c r="A48" s="39" t="s">
        <v>23</v>
      </c>
      <c r="B48" s="15">
        <f>B49+B50</f>
        <v>1000</v>
      </c>
      <c r="C48" s="15">
        <f>C49+C50</f>
        <v>0</v>
      </c>
      <c r="D48" s="15">
        <f>D49+D50</f>
        <v>1000</v>
      </c>
      <c r="E48" s="15">
        <f>E49+E50</f>
        <v>0</v>
      </c>
      <c r="F48" s="16">
        <f>E48*100/B48</f>
        <v>0</v>
      </c>
      <c r="G48" s="15">
        <f t="shared" si="17"/>
        <v>0</v>
      </c>
      <c r="H48" s="15">
        <f>H49+H50</f>
        <v>0</v>
      </c>
      <c r="I48" s="15">
        <f aca="true" t="shared" si="32" ref="I48:AE48">I49+I50</f>
        <v>0</v>
      </c>
      <c r="J48" s="15">
        <f t="shared" si="32"/>
        <v>0</v>
      </c>
      <c r="K48" s="15">
        <f t="shared" si="32"/>
        <v>0</v>
      </c>
      <c r="L48" s="15">
        <f t="shared" si="32"/>
        <v>0</v>
      </c>
      <c r="M48" s="15">
        <f t="shared" si="32"/>
        <v>0</v>
      </c>
      <c r="N48" s="15">
        <f t="shared" si="32"/>
        <v>0</v>
      </c>
      <c r="O48" s="15">
        <f t="shared" si="32"/>
        <v>0</v>
      </c>
      <c r="P48" s="15">
        <f t="shared" si="32"/>
        <v>0</v>
      </c>
      <c r="Q48" s="15">
        <f t="shared" si="32"/>
        <v>0</v>
      </c>
      <c r="R48" s="15">
        <f t="shared" si="32"/>
        <v>1000</v>
      </c>
      <c r="S48" s="15">
        <f t="shared" si="32"/>
        <v>0</v>
      </c>
      <c r="T48" s="15">
        <f t="shared" si="32"/>
        <v>0</v>
      </c>
      <c r="U48" s="15">
        <f t="shared" si="32"/>
        <v>0</v>
      </c>
      <c r="V48" s="15">
        <f t="shared" si="32"/>
        <v>0</v>
      </c>
      <c r="W48" s="15">
        <f t="shared" si="32"/>
        <v>0</v>
      </c>
      <c r="X48" s="15">
        <f t="shared" si="32"/>
        <v>0</v>
      </c>
      <c r="Y48" s="15">
        <f t="shared" si="32"/>
        <v>0</v>
      </c>
      <c r="Z48" s="15">
        <f t="shared" si="32"/>
        <v>0</v>
      </c>
      <c r="AA48" s="15">
        <f t="shared" si="32"/>
        <v>0</v>
      </c>
      <c r="AB48" s="15">
        <f t="shared" si="32"/>
        <v>0</v>
      </c>
      <c r="AC48" s="15">
        <f t="shared" si="32"/>
        <v>0</v>
      </c>
      <c r="AD48" s="15">
        <f t="shared" si="32"/>
        <v>0</v>
      </c>
      <c r="AE48" s="15">
        <f t="shared" si="32"/>
        <v>0</v>
      </c>
      <c r="AG48" s="74">
        <f>AD48+AB48+Z48+X48+V48+T48+R48+P48+N48+L48+J48+H48</f>
        <v>1000</v>
      </c>
    </row>
    <row r="49" spans="1:33" s="1" customFormat="1" ht="15.75">
      <c r="A49" s="11" t="s">
        <v>20</v>
      </c>
      <c r="B49" s="12">
        <f>H49+J49+L49+N49+P49+R49+T49+V49+X49+Z49+AB49+AD49</f>
        <v>800</v>
      </c>
      <c r="C49" s="13">
        <f>H49</f>
        <v>0</v>
      </c>
      <c r="D49" s="13">
        <v>800</v>
      </c>
      <c r="E49" s="13">
        <f>I49+K49+M49+O49+Q49+S49+U49+W49+Y49+AA49+AC49+AE49</f>
        <v>0</v>
      </c>
      <c r="F49" s="17">
        <f>E49*100/B49</f>
        <v>0</v>
      </c>
      <c r="G49" s="12">
        <f t="shared" si="17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800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4">
        <f t="shared" si="14"/>
        <v>800</v>
      </c>
    </row>
    <row r="50" spans="1:33" s="1" customFormat="1" ht="15.75">
      <c r="A50" s="11" t="s">
        <v>19</v>
      </c>
      <c r="B50" s="12">
        <f>H50+J50+L50+N50+P50+R50+T50+V50+X50+Z50+AB50+AD50</f>
        <v>200</v>
      </c>
      <c r="C50" s="13">
        <f>H50</f>
        <v>0</v>
      </c>
      <c r="D50" s="13">
        <v>200</v>
      </c>
      <c r="E50" s="13">
        <f>I50+K50+M50+O50+Q50+S50+U50+W50+Y50+AA50+AC50+AE50</f>
        <v>0</v>
      </c>
      <c r="F50" s="17">
        <f>E50/B50*100</f>
        <v>0</v>
      </c>
      <c r="G50" s="12">
        <f t="shared" si="17"/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200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74">
        <f t="shared" si="14"/>
        <v>200</v>
      </c>
    </row>
    <row r="51" spans="1:33" s="73" customFormat="1" ht="53.25" customHeight="1">
      <c r="A51" s="130" t="s">
        <v>47</v>
      </c>
      <c r="B51" s="131">
        <f>H51+J51+L51+N51+P51+R51+T51+V51+X51+Z51+AB51+AD51</f>
        <v>648.5</v>
      </c>
      <c r="C51" s="131">
        <f>H51+J51+L51+N51</f>
        <v>483.5</v>
      </c>
      <c r="D51" s="131">
        <f>I51+K51+M51+O51</f>
        <v>493.09924</v>
      </c>
      <c r="E51" s="131">
        <f>K51+M51+O51+Q51+S51+U51+W51+Y51+AA51+AC51+AE51</f>
        <v>658.09924</v>
      </c>
      <c r="F51" s="131">
        <f>E51/B51*100</f>
        <v>101.48022205088667</v>
      </c>
      <c r="G51" s="131">
        <f t="shared" si="17"/>
        <v>136.1115284384695</v>
      </c>
      <c r="H51" s="131">
        <f aca="true" t="shared" si="33" ref="H51:AE51">H52+H54+H56+H58+H60</f>
        <v>0</v>
      </c>
      <c r="I51" s="131">
        <f t="shared" si="33"/>
        <v>0</v>
      </c>
      <c r="J51" s="131">
        <f t="shared" si="33"/>
        <v>0</v>
      </c>
      <c r="K51" s="131">
        <f t="shared" si="33"/>
        <v>0</v>
      </c>
      <c r="L51" s="131">
        <f t="shared" si="33"/>
        <v>460.4</v>
      </c>
      <c r="M51" s="131">
        <f t="shared" si="33"/>
        <v>303.81628</v>
      </c>
      <c r="N51" s="131">
        <f t="shared" si="33"/>
        <v>23.1</v>
      </c>
      <c r="O51" s="131">
        <f t="shared" si="33"/>
        <v>189.28296</v>
      </c>
      <c r="P51" s="131">
        <f t="shared" si="33"/>
        <v>165</v>
      </c>
      <c r="Q51" s="131">
        <f t="shared" si="33"/>
        <v>165</v>
      </c>
      <c r="R51" s="131">
        <f t="shared" si="33"/>
        <v>0</v>
      </c>
      <c r="S51" s="131">
        <f t="shared" si="33"/>
        <v>0</v>
      </c>
      <c r="T51" s="131">
        <f t="shared" si="33"/>
        <v>0</v>
      </c>
      <c r="U51" s="131">
        <f t="shared" si="33"/>
        <v>0</v>
      </c>
      <c r="V51" s="131">
        <f t="shared" si="33"/>
        <v>0</v>
      </c>
      <c r="W51" s="131">
        <f t="shared" si="33"/>
        <v>0</v>
      </c>
      <c r="X51" s="131">
        <f t="shared" si="33"/>
        <v>0</v>
      </c>
      <c r="Y51" s="131">
        <f t="shared" si="33"/>
        <v>0</v>
      </c>
      <c r="Z51" s="131">
        <f t="shared" si="33"/>
        <v>0</v>
      </c>
      <c r="AA51" s="131">
        <f t="shared" si="33"/>
        <v>0</v>
      </c>
      <c r="AB51" s="131">
        <f t="shared" si="33"/>
        <v>0</v>
      </c>
      <c r="AC51" s="131">
        <f t="shared" si="33"/>
        <v>0</v>
      </c>
      <c r="AD51" s="131">
        <f t="shared" si="33"/>
        <v>0</v>
      </c>
      <c r="AE51" s="131">
        <f t="shared" si="33"/>
        <v>0</v>
      </c>
      <c r="AF51" s="134"/>
      <c r="AG51" s="74">
        <f t="shared" si="14"/>
        <v>648.5</v>
      </c>
    </row>
    <row r="52" spans="1:33" s="1" customFormat="1" ht="70.5" customHeight="1">
      <c r="A52" s="81" t="s">
        <v>48</v>
      </c>
      <c r="B52" s="12">
        <f>B53</f>
        <v>23.1</v>
      </c>
      <c r="C52" s="12">
        <f>C53</f>
        <v>23.1</v>
      </c>
      <c r="D52" s="12">
        <f>D53</f>
        <v>32.7</v>
      </c>
      <c r="E52" s="12">
        <f>E53</f>
        <v>32.7</v>
      </c>
      <c r="F52" s="12">
        <f>E52/B52*100</f>
        <v>141.5584415584416</v>
      </c>
      <c r="G52" s="12">
        <f t="shared" si="17"/>
        <v>141.5584415584416</v>
      </c>
      <c r="H52" s="12">
        <f>H53</f>
        <v>0</v>
      </c>
      <c r="I52" s="12">
        <f aca="true" t="shared" si="34" ref="I52:AE52">I53</f>
        <v>0</v>
      </c>
      <c r="J52" s="12">
        <f t="shared" si="34"/>
        <v>0</v>
      </c>
      <c r="K52" s="12">
        <f t="shared" si="34"/>
        <v>0</v>
      </c>
      <c r="L52" s="12">
        <f t="shared" si="34"/>
        <v>0</v>
      </c>
      <c r="M52" s="12">
        <f t="shared" si="34"/>
        <v>0</v>
      </c>
      <c r="N52" s="12">
        <f t="shared" si="34"/>
        <v>23.1</v>
      </c>
      <c r="O52" s="12">
        <f t="shared" si="34"/>
        <v>32.7</v>
      </c>
      <c r="P52" s="12">
        <f t="shared" si="34"/>
        <v>0</v>
      </c>
      <c r="Q52" s="12">
        <f t="shared" si="34"/>
        <v>0</v>
      </c>
      <c r="R52" s="12">
        <f t="shared" si="34"/>
        <v>0</v>
      </c>
      <c r="S52" s="12">
        <f t="shared" si="34"/>
        <v>0</v>
      </c>
      <c r="T52" s="12">
        <f t="shared" si="34"/>
        <v>0</v>
      </c>
      <c r="U52" s="12">
        <f t="shared" si="34"/>
        <v>0</v>
      </c>
      <c r="V52" s="12">
        <f t="shared" si="34"/>
        <v>0</v>
      </c>
      <c r="W52" s="12">
        <f t="shared" si="34"/>
        <v>0</v>
      </c>
      <c r="X52" s="12">
        <f t="shared" si="34"/>
        <v>0</v>
      </c>
      <c r="Y52" s="12">
        <f t="shared" si="34"/>
        <v>0</v>
      </c>
      <c r="Z52" s="12">
        <f t="shared" si="34"/>
        <v>0</v>
      </c>
      <c r="AA52" s="12">
        <f t="shared" si="34"/>
        <v>0</v>
      </c>
      <c r="AB52" s="12">
        <f t="shared" si="34"/>
        <v>0</v>
      </c>
      <c r="AC52" s="12">
        <f t="shared" si="34"/>
        <v>0</v>
      </c>
      <c r="AD52" s="12">
        <f t="shared" si="34"/>
        <v>0</v>
      </c>
      <c r="AE52" s="12">
        <f t="shared" si="34"/>
        <v>0</v>
      </c>
      <c r="AF52" s="125" t="s">
        <v>144</v>
      </c>
      <c r="AG52" s="80">
        <f t="shared" si="14"/>
        <v>23.1</v>
      </c>
    </row>
    <row r="53" spans="1:33" s="1" customFormat="1" ht="25.5" customHeight="1">
      <c r="A53" s="11" t="s">
        <v>19</v>
      </c>
      <c r="B53" s="12">
        <f>H53+J53+L53+N53+P53+R53+T53+V53+X53+Z53+AB53+AD53</f>
        <v>23.1</v>
      </c>
      <c r="C53" s="13">
        <f>H53+J53+L53+N53</f>
        <v>23.1</v>
      </c>
      <c r="D53" s="141">
        <f>I53+K53+M53+O53+Q53+S53+U53+W53+Y53+AA53+AC53</f>
        <v>32.7</v>
      </c>
      <c r="E53" s="143">
        <f>I53+K53+M53+O53+Q53+S53+U53+W53+Y53+AA53+AC53+AE53</f>
        <v>32.7</v>
      </c>
      <c r="F53" s="17">
        <f>E53/B53*100</f>
        <v>141.5584415584416</v>
      </c>
      <c r="G53" s="12">
        <f t="shared" si="17"/>
        <v>141.5584415584416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23.1</v>
      </c>
      <c r="O53" s="138">
        <v>32.7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4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60">
        <v>0</v>
      </c>
      <c r="AF53" s="14"/>
      <c r="AG53" s="74">
        <f t="shared" si="14"/>
        <v>23.1</v>
      </c>
    </row>
    <row r="54" spans="1:33" s="1" customFormat="1" ht="78.75" customHeight="1">
      <c r="A54" s="81" t="s">
        <v>49</v>
      </c>
      <c r="B54" s="12">
        <f>B55</f>
        <v>81.1</v>
      </c>
      <c r="C54" s="12">
        <f>C55</f>
        <v>81.1</v>
      </c>
      <c r="D54" s="12">
        <f>D55</f>
        <v>81.1</v>
      </c>
      <c r="E54" s="12">
        <f>E55</f>
        <v>81.1</v>
      </c>
      <c r="F54" s="12">
        <f aca="true" t="shared" si="35" ref="F54:F61">E54/B54*100</f>
        <v>100</v>
      </c>
      <c r="G54" s="12">
        <f aca="true" t="shared" si="36" ref="G54:G62">_xlfn.IFERROR(E54/C54*100,0)</f>
        <v>100</v>
      </c>
      <c r="H54" s="12">
        <f>H55</f>
        <v>0</v>
      </c>
      <c r="I54" s="12">
        <f aca="true" t="shared" si="37" ref="I54:AE54">I55</f>
        <v>0</v>
      </c>
      <c r="J54" s="12">
        <f t="shared" si="37"/>
        <v>0</v>
      </c>
      <c r="K54" s="12">
        <f t="shared" si="37"/>
        <v>0</v>
      </c>
      <c r="L54" s="12">
        <f t="shared" si="37"/>
        <v>81.1</v>
      </c>
      <c r="M54" s="12">
        <f t="shared" si="37"/>
        <v>81.1</v>
      </c>
      <c r="N54" s="12">
        <f t="shared" si="37"/>
        <v>0</v>
      </c>
      <c r="O54" s="12">
        <f t="shared" si="37"/>
        <v>0</v>
      </c>
      <c r="P54" s="12">
        <f t="shared" si="37"/>
        <v>0</v>
      </c>
      <c r="Q54" s="12">
        <f t="shared" si="37"/>
        <v>0</v>
      </c>
      <c r="R54" s="12">
        <f t="shared" si="37"/>
        <v>0</v>
      </c>
      <c r="S54" s="12">
        <f t="shared" si="37"/>
        <v>0</v>
      </c>
      <c r="T54" s="12">
        <f t="shared" si="37"/>
        <v>0</v>
      </c>
      <c r="U54" s="12">
        <f t="shared" si="37"/>
        <v>0</v>
      </c>
      <c r="V54" s="12">
        <f t="shared" si="37"/>
        <v>0</v>
      </c>
      <c r="W54" s="12">
        <f t="shared" si="37"/>
        <v>0</v>
      </c>
      <c r="X54" s="12">
        <f t="shared" si="37"/>
        <v>0</v>
      </c>
      <c r="Y54" s="12">
        <f t="shared" si="37"/>
        <v>0</v>
      </c>
      <c r="Z54" s="12">
        <f t="shared" si="37"/>
        <v>0</v>
      </c>
      <c r="AA54" s="12">
        <f t="shared" si="37"/>
        <v>0</v>
      </c>
      <c r="AB54" s="12">
        <f t="shared" si="37"/>
        <v>0</v>
      </c>
      <c r="AC54" s="12">
        <f t="shared" si="37"/>
        <v>0</v>
      </c>
      <c r="AD54" s="12">
        <f t="shared" si="37"/>
        <v>0</v>
      </c>
      <c r="AE54" s="12">
        <f t="shared" si="37"/>
        <v>0</v>
      </c>
      <c r="AF54" s="61" t="s">
        <v>102</v>
      </c>
      <c r="AG54" s="80">
        <f t="shared" si="14"/>
        <v>81.1</v>
      </c>
    </row>
    <row r="55" spans="1:33" s="1" customFormat="1" ht="24" customHeight="1">
      <c r="A55" s="11" t="s">
        <v>19</v>
      </c>
      <c r="B55" s="12">
        <v>81.1</v>
      </c>
      <c r="C55" s="13">
        <f>H55+J55+L55</f>
        <v>81.1</v>
      </c>
      <c r="D55" s="13">
        <f>I55+K55+M55+O55+Q55+S55+U55+W55+Y55+AA55</f>
        <v>81.1</v>
      </c>
      <c r="E55" s="13">
        <f>I55+K55+M55+O55+Q55+S55+U55+W55+Y55+AA55+AC55+AE55</f>
        <v>81.1</v>
      </c>
      <c r="F55" s="12">
        <f t="shared" si="35"/>
        <v>100</v>
      </c>
      <c r="G55" s="12">
        <f>_xlfn.IFERROR(E55/C55*100,0)</f>
        <v>100</v>
      </c>
      <c r="H55" s="13">
        <v>0</v>
      </c>
      <c r="I55" s="13">
        <v>0</v>
      </c>
      <c r="J55" s="13">
        <v>0</v>
      </c>
      <c r="K55" s="13">
        <v>0</v>
      </c>
      <c r="L55" s="13">
        <v>81.1</v>
      </c>
      <c r="M55" s="13">
        <v>81.1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59">
        <v>0</v>
      </c>
      <c r="AF55" s="14"/>
      <c r="AG55" s="74">
        <f>AD55+AB55+Z55+X55+V55+T55+R55+P55+N55+L55+J55+H55</f>
        <v>81.1</v>
      </c>
    </row>
    <row r="56" spans="1:33" s="1" customFormat="1" ht="102.75" customHeight="1">
      <c r="A56" s="81" t="s">
        <v>50</v>
      </c>
      <c r="B56" s="12">
        <f>B57</f>
        <v>63</v>
      </c>
      <c r="C56" s="12">
        <f>C57</f>
        <v>63</v>
      </c>
      <c r="D56" s="12">
        <f>D57</f>
        <v>63</v>
      </c>
      <c r="E56" s="12">
        <f>E57</f>
        <v>63</v>
      </c>
      <c r="F56" s="12">
        <v>0</v>
      </c>
      <c r="G56" s="12">
        <f t="shared" si="36"/>
        <v>100</v>
      </c>
      <c r="H56" s="12">
        <f>H57</f>
        <v>0</v>
      </c>
      <c r="I56" s="12">
        <f aca="true" t="shared" si="38" ref="I56:AE56">I57</f>
        <v>0</v>
      </c>
      <c r="J56" s="12">
        <f t="shared" si="38"/>
        <v>0</v>
      </c>
      <c r="K56" s="12">
        <f t="shared" si="38"/>
        <v>0</v>
      </c>
      <c r="L56" s="12">
        <f t="shared" si="38"/>
        <v>63</v>
      </c>
      <c r="M56" s="12">
        <f t="shared" si="38"/>
        <v>37.8</v>
      </c>
      <c r="N56" s="12">
        <f t="shared" si="38"/>
        <v>0</v>
      </c>
      <c r="O56" s="12">
        <f t="shared" si="38"/>
        <v>25.2</v>
      </c>
      <c r="P56" s="12">
        <f t="shared" si="38"/>
        <v>0</v>
      </c>
      <c r="Q56" s="12">
        <f t="shared" si="38"/>
        <v>0</v>
      </c>
      <c r="R56" s="12">
        <f t="shared" si="38"/>
        <v>0</v>
      </c>
      <c r="S56" s="12">
        <f t="shared" si="38"/>
        <v>0</v>
      </c>
      <c r="T56" s="12">
        <f t="shared" si="38"/>
        <v>0</v>
      </c>
      <c r="U56" s="12">
        <f t="shared" si="38"/>
        <v>0</v>
      </c>
      <c r="V56" s="12">
        <f t="shared" si="38"/>
        <v>0</v>
      </c>
      <c r="W56" s="12">
        <f t="shared" si="38"/>
        <v>0</v>
      </c>
      <c r="X56" s="12">
        <f t="shared" si="38"/>
        <v>0</v>
      </c>
      <c r="Y56" s="12">
        <f t="shared" si="38"/>
        <v>0</v>
      </c>
      <c r="Z56" s="12">
        <f t="shared" si="38"/>
        <v>0</v>
      </c>
      <c r="AA56" s="12">
        <f t="shared" si="38"/>
        <v>0</v>
      </c>
      <c r="AB56" s="12">
        <f t="shared" si="38"/>
        <v>0</v>
      </c>
      <c r="AC56" s="12">
        <f t="shared" si="38"/>
        <v>0</v>
      </c>
      <c r="AD56" s="12">
        <f t="shared" si="38"/>
        <v>0</v>
      </c>
      <c r="AE56" s="12">
        <f t="shared" si="38"/>
        <v>0</v>
      </c>
      <c r="AF56" s="61" t="s">
        <v>116</v>
      </c>
      <c r="AG56" s="80">
        <f t="shared" si="14"/>
        <v>63</v>
      </c>
    </row>
    <row r="57" spans="1:33" s="1" customFormat="1" ht="21" customHeight="1">
      <c r="A57" s="11" t="s">
        <v>19</v>
      </c>
      <c r="B57" s="12">
        <v>63</v>
      </c>
      <c r="C57" s="13">
        <f>H57+J57+L57</f>
        <v>63</v>
      </c>
      <c r="D57" s="13">
        <f>I57+K57+M57+O57+Q57+S57+U57+W57+Y57+AA57+AC57</f>
        <v>63</v>
      </c>
      <c r="E57" s="13">
        <f>I57+K57+M57+O57+Q57+S57+U57+W57+Y57+AA57+AC57+AE57</f>
        <v>63</v>
      </c>
      <c r="F57" s="17">
        <v>0</v>
      </c>
      <c r="G57" s="12">
        <f>_xlfn.IFERROR(E57/C57*100,0)</f>
        <v>100</v>
      </c>
      <c r="H57" s="13">
        <v>0</v>
      </c>
      <c r="I57" s="13">
        <v>0</v>
      </c>
      <c r="J57" s="13">
        <v>0</v>
      </c>
      <c r="K57" s="13">
        <v>0</v>
      </c>
      <c r="L57" s="13">
        <v>63</v>
      </c>
      <c r="M57" s="13">
        <v>37.8</v>
      </c>
      <c r="N57" s="13">
        <v>0</v>
      </c>
      <c r="O57" s="13">
        <v>25.2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59">
        <v>0</v>
      </c>
      <c r="AF57" s="14"/>
      <c r="AG57" s="74">
        <f t="shared" si="14"/>
        <v>63</v>
      </c>
    </row>
    <row r="58" spans="1:38" s="1" customFormat="1" ht="241.5" customHeight="1">
      <c r="A58" s="81" t="s">
        <v>51</v>
      </c>
      <c r="B58" s="12">
        <f>B59</f>
        <v>316.3</v>
      </c>
      <c r="C58" s="12">
        <f>C59</f>
        <v>316.3</v>
      </c>
      <c r="D58" s="12">
        <f>D59</f>
        <v>316.29924</v>
      </c>
      <c r="E58" s="12">
        <f>E59</f>
        <v>316.29924</v>
      </c>
      <c r="F58" s="12">
        <f t="shared" si="35"/>
        <v>99.99975972178311</v>
      </c>
      <c r="G58" s="12">
        <f t="shared" si="36"/>
        <v>99.99975972178311</v>
      </c>
      <c r="H58" s="12">
        <f>H59</f>
        <v>0</v>
      </c>
      <c r="I58" s="12">
        <f aca="true" t="shared" si="39" ref="I58:AE58">I59</f>
        <v>0</v>
      </c>
      <c r="J58" s="12">
        <f t="shared" si="39"/>
        <v>0</v>
      </c>
      <c r="K58" s="12">
        <f t="shared" si="39"/>
        <v>0</v>
      </c>
      <c r="L58" s="12">
        <f t="shared" si="39"/>
        <v>316.3</v>
      </c>
      <c r="M58" s="12">
        <f t="shared" si="39"/>
        <v>184.91628</v>
      </c>
      <c r="N58" s="12">
        <f t="shared" si="39"/>
        <v>0</v>
      </c>
      <c r="O58" s="12">
        <f t="shared" si="39"/>
        <v>131.38296</v>
      </c>
      <c r="P58" s="12">
        <f t="shared" si="39"/>
        <v>0</v>
      </c>
      <c r="Q58" s="12">
        <f t="shared" si="39"/>
        <v>0</v>
      </c>
      <c r="R58" s="12">
        <f t="shared" si="39"/>
        <v>0</v>
      </c>
      <c r="S58" s="12">
        <f t="shared" si="39"/>
        <v>0</v>
      </c>
      <c r="T58" s="12">
        <f t="shared" si="39"/>
        <v>0</v>
      </c>
      <c r="U58" s="12">
        <f t="shared" si="39"/>
        <v>0</v>
      </c>
      <c r="V58" s="12">
        <f t="shared" si="39"/>
        <v>0</v>
      </c>
      <c r="W58" s="12">
        <f t="shared" si="39"/>
        <v>0</v>
      </c>
      <c r="X58" s="12">
        <f t="shared" si="39"/>
        <v>0</v>
      </c>
      <c r="Y58" s="12">
        <f t="shared" si="39"/>
        <v>0</v>
      </c>
      <c r="Z58" s="12">
        <f t="shared" si="39"/>
        <v>0</v>
      </c>
      <c r="AA58" s="12">
        <f t="shared" si="39"/>
        <v>0</v>
      </c>
      <c r="AB58" s="12">
        <f t="shared" si="39"/>
        <v>0</v>
      </c>
      <c r="AC58" s="12">
        <f t="shared" si="39"/>
        <v>0</v>
      </c>
      <c r="AD58" s="12">
        <f t="shared" si="39"/>
        <v>0</v>
      </c>
      <c r="AE58" s="12">
        <f t="shared" si="39"/>
        <v>0</v>
      </c>
      <c r="AF58" s="61" t="s">
        <v>115</v>
      </c>
      <c r="AG58" s="80">
        <f t="shared" si="14"/>
        <v>316.3</v>
      </c>
      <c r="AL58" s="80">
        <f>D61+D59+D57+D55+D53</f>
        <v>658.0992400000001</v>
      </c>
    </row>
    <row r="59" spans="1:33" s="1" customFormat="1" ht="30" customHeight="1">
      <c r="A59" s="11" t="s">
        <v>19</v>
      </c>
      <c r="B59" s="12">
        <f>H59+J59+L59+N59+P59+R59+T59+V59+X59+Z59+AB59+AD59</f>
        <v>316.3</v>
      </c>
      <c r="C59" s="13">
        <f>H59+J59+L59+N59</f>
        <v>316.3</v>
      </c>
      <c r="D59" s="13">
        <f>I59+K59+M59+O59+Q59+S59+U59+W59+Y59+AA59</f>
        <v>316.29924</v>
      </c>
      <c r="E59" s="13">
        <f>I59+K59+M59+O59+Q59+S59+U59+W59+Y59+AA59+AC59+AE59</f>
        <v>316.29924</v>
      </c>
      <c r="F59" s="12">
        <f t="shared" si="35"/>
        <v>99.99975972178311</v>
      </c>
      <c r="G59" s="12">
        <f>_xlfn.IFERROR(E59/C59*100,0)</f>
        <v>99.99975972178311</v>
      </c>
      <c r="H59" s="13">
        <v>0</v>
      </c>
      <c r="I59" s="13">
        <v>0</v>
      </c>
      <c r="J59" s="13">
        <v>0</v>
      </c>
      <c r="K59" s="13">
        <v>0</v>
      </c>
      <c r="L59" s="13">
        <v>316.3</v>
      </c>
      <c r="M59" s="13">
        <v>184.91628</v>
      </c>
      <c r="N59" s="13">
        <v>0</v>
      </c>
      <c r="O59" s="13">
        <v>131.38296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/>
      <c r="AG59" s="74">
        <f t="shared" si="14"/>
        <v>316.3</v>
      </c>
    </row>
    <row r="60" spans="1:33" s="1" customFormat="1" ht="55.5" customHeight="1">
      <c r="A60" s="81" t="s">
        <v>52</v>
      </c>
      <c r="B60" s="12">
        <f>B61</f>
        <v>165</v>
      </c>
      <c r="C60" s="12">
        <f>C61</f>
        <v>165</v>
      </c>
      <c r="D60" s="12">
        <f>D61</f>
        <v>165</v>
      </c>
      <c r="E60" s="12">
        <f>E61</f>
        <v>165</v>
      </c>
      <c r="F60" s="12">
        <f t="shared" si="35"/>
        <v>100</v>
      </c>
      <c r="G60" s="12">
        <f t="shared" si="36"/>
        <v>100</v>
      </c>
      <c r="H60" s="12">
        <f>H61</f>
        <v>0</v>
      </c>
      <c r="I60" s="12">
        <f aca="true" t="shared" si="40" ref="I60:AE60">I61</f>
        <v>0</v>
      </c>
      <c r="J60" s="12">
        <f t="shared" si="40"/>
        <v>0</v>
      </c>
      <c r="K60" s="12">
        <f t="shared" si="40"/>
        <v>0</v>
      </c>
      <c r="L60" s="12">
        <f t="shared" si="40"/>
        <v>0</v>
      </c>
      <c r="M60" s="12">
        <f t="shared" si="40"/>
        <v>0</v>
      </c>
      <c r="N60" s="12">
        <f t="shared" si="40"/>
        <v>0</v>
      </c>
      <c r="O60" s="12">
        <f t="shared" si="40"/>
        <v>0</v>
      </c>
      <c r="P60" s="12">
        <f t="shared" si="40"/>
        <v>165</v>
      </c>
      <c r="Q60" s="12">
        <f t="shared" si="40"/>
        <v>165</v>
      </c>
      <c r="R60" s="12">
        <f t="shared" si="40"/>
        <v>0</v>
      </c>
      <c r="S60" s="12">
        <f t="shared" si="40"/>
        <v>0</v>
      </c>
      <c r="T60" s="12">
        <f t="shared" si="40"/>
        <v>0</v>
      </c>
      <c r="U60" s="12">
        <f t="shared" si="40"/>
        <v>0</v>
      </c>
      <c r="V60" s="12">
        <f t="shared" si="40"/>
        <v>0</v>
      </c>
      <c r="W60" s="12">
        <f t="shared" si="40"/>
        <v>0</v>
      </c>
      <c r="X60" s="12">
        <f t="shared" si="40"/>
        <v>0</v>
      </c>
      <c r="Y60" s="12">
        <f t="shared" si="40"/>
        <v>0</v>
      </c>
      <c r="Z60" s="12">
        <f t="shared" si="40"/>
        <v>0</v>
      </c>
      <c r="AA60" s="12">
        <f t="shared" si="40"/>
        <v>0</v>
      </c>
      <c r="AB60" s="12">
        <f t="shared" si="40"/>
        <v>0</v>
      </c>
      <c r="AC60" s="12">
        <f t="shared" si="40"/>
        <v>0</v>
      </c>
      <c r="AD60" s="12">
        <f t="shared" si="40"/>
        <v>0</v>
      </c>
      <c r="AE60" s="12">
        <f t="shared" si="40"/>
        <v>0</v>
      </c>
      <c r="AF60" s="61" t="s">
        <v>105</v>
      </c>
      <c r="AG60" s="80">
        <f t="shared" si="14"/>
        <v>165</v>
      </c>
    </row>
    <row r="61" spans="1:32" s="1" customFormat="1" ht="29.25" customHeight="1">
      <c r="A61" s="11" t="s">
        <v>19</v>
      </c>
      <c r="B61" s="12">
        <f>H61+J61+L61+N61+P61+R61+T61+V61+X61+Z61+AB61+AD61</f>
        <v>165</v>
      </c>
      <c r="C61" s="13">
        <f>H61+N61+P61</f>
        <v>165</v>
      </c>
      <c r="D61" s="13">
        <f>I61+K61+M61+O61+Q61+S61+U61+W61+Y61+AA61</f>
        <v>165</v>
      </c>
      <c r="E61" s="13">
        <f>I61+K61+M61+O61+Q61+S61+U61+W61+Y61+AA61+AC61+AE61</f>
        <v>165</v>
      </c>
      <c r="F61" s="17">
        <f t="shared" si="35"/>
        <v>100</v>
      </c>
      <c r="G61" s="12">
        <f>_xlfn.IFERROR(E61/C61*100,0)</f>
        <v>100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165</v>
      </c>
      <c r="Q61" s="13">
        <v>165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/>
    </row>
    <row r="62" spans="1:33" s="72" customFormat="1" ht="56.25" customHeight="1">
      <c r="A62" s="122" t="s">
        <v>103</v>
      </c>
      <c r="B62" s="128">
        <f>B63+B67+B71</f>
        <v>839.4000000000001</v>
      </c>
      <c r="C62" s="128">
        <f>C63+C67+C71</f>
        <v>279.43899999999996</v>
      </c>
      <c r="D62" s="128">
        <f>D63+D67+D71</f>
        <v>274.539</v>
      </c>
      <c r="E62" s="128">
        <f>E63+E67+E71</f>
        <v>274.539</v>
      </c>
      <c r="F62" s="128">
        <f>D62*100/B62</f>
        <v>32.70657612580414</v>
      </c>
      <c r="G62" s="128">
        <f t="shared" si="36"/>
        <v>98.2464867108743</v>
      </c>
      <c r="H62" s="128">
        <f aca="true" t="shared" si="41" ref="H62:AE62">H63+H67+H71</f>
        <v>0</v>
      </c>
      <c r="I62" s="128">
        <f t="shared" si="41"/>
        <v>0</v>
      </c>
      <c r="J62" s="128">
        <f t="shared" si="41"/>
        <v>100.17</v>
      </c>
      <c r="K62" s="128">
        <f t="shared" si="41"/>
        <v>95.27</v>
      </c>
      <c r="L62" s="128">
        <f t="shared" si="41"/>
        <v>173.358</v>
      </c>
      <c r="M62" s="128">
        <f t="shared" si="41"/>
        <v>173.358</v>
      </c>
      <c r="N62" s="128">
        <f t="shared" si="41"/>
        <v>3.357</v>
      </c>
      <c r="O62" s="128">
        <f t="shared" si="41"/>
        <v>3.357</v>
      </c>
      <c r="P62" s="128">
        <f t="shared" si="41"/>
        <v>2.554</v>
      </c>
      <c r="Q62" s="128">
        <f t="shared" si="41"/>
        <v>2.554</v>
      </c>
      <c r="R62" s="128">
        <f t="shared" si="41"/>
        <v>103.8</v>
      </c>
      <c r="S62" s="128">
        <f t="shared" si="41"/>
        <v>0</v>
      </c>
      <c r="T62" s="128">
        <f t="shared" si="41"/>
        <v>35.7</v>
      </c>
      <c r="U62" s="128">
        <f t="shared" si="41"/>
        <v>0</v>
      </c>
      <c r="V62" s="128">
        <f t="shared" si="41"/>
        <v>107.25999999999999</v>
      </c>
      <c r="W62" s="128">
        <f t="shared" si="41"/>
        <v>0</v>
      </c>
      <c r="X62" s="128">
        <f t="shared" si="41"/>
        <v>14.484000000000002</v>
      </c>
      <c r="Y62" s="128">
        <f t="shared" si="41"/>
        <v>0</v>
      </c>
      <c r="Z62" s="128">
        <f t="shared" si="41"/>
        <v>89.077</v>
      </c>
      <c r="AA62" s="128">
        <f t="shared" si="41"/>
        <v>0</v>
      </c>
      <c r="AB62" s="128">
        <f t="shared" si="41"/>
        <v>205.02</v>
      </c>
      <c r="AC62" s="128">
        <f t="shared" si="41"/>
        <v>0</v>
      </c>
      <c r="AD62" s="128">
        <f t="shared" si="41"/>
        <v>4.62</v>
      </c>
      <c r="AE62" s="128">
        <f t="shared" si="41"/>
        <v>0</v>
      </c>
      <c r="AF62" s="120"/>
      <c r="AG62" s="74">
        <f t="shared" si="14"/>
        <v>839.3999999999997</v>
      </c>
    </row>
    <row r="63" spans="1:33" s="73" customFormat="1" ht="78" customHeight="1">
      <c r="A63" s="130" t="s">
        <v>53</v>
      </c>
      <c r="B63" s="131">
        <f>B64</f>
        <v>205.3</v>
      </c>
      <c r="C63" s="131">
        <f>C64</f>
        <v>4.9</v>
      </c>
      <c r="D63" s="131">
        <f>D64</f>
        <v>0</v>
      </c>
      <c r="E63" s="131">
        <f>E64</f>
        <v>0</v>
      </c>
      <c r="F63" s="133">
        <f>E63*100/B63</f>
        <v>0</v>
      </c>
      <c r="G63" s="131">
        <f>_xlfn.IFERROR(E63/C63*100,0)</f>
        <v>0</v>
      </c>
      <c r="H63" s="131">
        <f>H64</f>
        <v>0</v>
      </c>
      <c r="I63" s="131">
        <f aca="true" t="shared" si="42" ref="I63:AE63">I64</f>
        <v>0</v>
      </c>
      <c r="J63" s="131">
        <f t="shared" si="42"/>
        <v>4.9</v>
      </c>
      <c r="K63" s="131">
        <f t="shared" si="42"/>
        <v>0</v>
      </c>
      <c r="L63" s="131">
        <f t="shared" si="42"/>
        <v>0</v>
      </c>
      <c r="M63" s="131">
        <f t="shared" si="42"/>
        <v>0</v>
      </c>
      <c r="N63" s="131">
        <f t="shared" si="42"/>
        <v>0</v>
      </c>
      <c r="O63" s="131">
        <f t="shared" si="42"/>
        <v>0</v>
      </c>
      <c r="P63" s="131">
        <f t="shared" si="42"/>
        <v>0</v>
      </c>
      <c r="Q63" s="131">
        <f t="shared" si="42"/>
        <v>0</v>
      </c>
      <c r="R63" s="131">
        <f t="shared" si="42"/>
        <v>0</v>
      </c>
      <c r="S63" s="131">
        <f t="shared" si="42"/>
        <v>0</v>
      </c>
      <c r="T63" s="131">
        <f t="shared" si="42"/>
        <v>0</v>
      </c>
      <c r="U63" s="131">
        <f t="shared" si="42"/>
        <v>0</v>
      </c>
      <c r="V63" s="131">
        <f t="shared" si="42"/>
        <v>0</v>
      </c>
      <c r="W63" s="131">
        <f t="shared" si="42"/>
        <v>0</v>
      </c>
      <c r="X63" s="131">
        <f t="shared" si="42"/>
        <v>0</v>
      </c>
      <c r="Y63" s="131">
        <f t="shared" si="42"/>
        <v>0</v>
      </c>
      <c r="Z63" s="131">
        <f t="shared" si="42"/>
        <v>0</v>
      </c>
      <c r="AA63" s="131">
        <f t="shared" si="42"/>
        <v>0</v>
      </c>
      <c r="AB63" s="131">
        <f t="shared" si="42"/>
        <v>200.4</v>
      </c>
      <c r="AC63" s="131">
        <f t="shared" si="42"/>
        <v>0</v>
      </c>
      <c r="AD63" s="131">
        <f t="shared" si="42"/>
        <v>0</v>
      </c>
      <c r="AE63" s="131">
        <f t="shared" si="42"/>
        <v>0</v>
      </c>
      <c r="AF63" s="132"/>
      <c r="AG63" s="74">
        <f t="shared" si="14"/>
        <v>205.3</v>
      </c>
    </row>
    <row r="64" spans="1:33" s="1" customFormat="1" ht="158.25" customHeight="1">
      <c r="A64" s="81" t="s">
        <v>54</v>
      </c>
      <c r="B64" s="12">
        <f aca="true" t="shared" si="43" ref="B64:D65">B65</f>
        <v>205.3</v>
      </c>
      <c r="C64" s="12">
        <f t="shared" si="43"/>
        <v>4.9</v>
      </c>
      <c r="D64" s="12">
        <f t="shared" si="43"/>
        <v>0</v>
      </c>
      <c r="E64" s="12">
        <f>I64+K64+M64+O64+Q64+S64+U64+W64+Y64+AA64+AC64+AE64</f>
        <v>0</v>
      </c>
      <c r="F64" s="12">
        <f>E64/B64*100</f>
        <v>0</v>
      </c>
      <c r="G64" s="12">
        <f>_xlfn.IFERROR(E64/C64*100,0)</f>
        <v>0</v>
      </c>
      <c r="H64" s="12">
        <f>H65</f>
        <v>0</v>
      </c>
      <c r="I64" s="12">
        <f aca="true" t="shared" si="44" ref="I64:AE65">I65</f>
        <v>0</v>
      </c>
      <c r="J64" s="12">
        <f>J65</f>
        <v>4.9</v>
      </c>
      <c r="K64" s="12">
        <f t="shared" si="44"/>
        <v>0</v>
      </c>
      <c r="L64" s="12">
        <f t="shared" si="44"/>
        <v>0</v>
      </c>
      <c r="M64" s="12">
        <f t="shared" si="44"/>
        <v>0</v>
      </c>
      <c r="N64" s="12">
        <f t="shared" si="44"/>
        <v>0</v>
      </c>
      <c r="O64" s="12">
        <f t="shared" si="44"/>
        <v>0</v>
      </c>
      <c r="P64" s="12">
        <f t="shared" si="44"/>
        <v>0</v>
      </c>
      <c r="Q64" s="12">
        <f t="shared" si="44"/>
        <v>0</v>
      </c>
      <c r="R64" s="12">
        <f t="shared" si="44"/>
        <v>0</v>
      </c>
      <c r="S64" s="12">
        <f t="shared" si="44"/>
        <v>0</v>
      </c>
      <c r="T64" s="12">
        <f t="shared" si="44"/>
        <v>0</v>
      </c>
      <c r="U64" s="12">
        <f t="shared" si="44"/>
        <v>0</v>
      </c>
      <c r="V64" s="12">
        <f t="shared" si="44"/>
        <v>0</v>
      </c>
      <c r="W64" s="12">
        <f t="shared" si="44"/>
        <v>0</v>
      </c>
      <c r="X64" s="12">
        <f t="shared" si="44"/>
        <v>0</v>
      </c>
      <c r="Y64" s="12">
        <f t="shared" si="44"/>
        <v>0</v>
      </c>
      <c r="Z64" s="12">
        <f t="shared" si="44"/>
        <v>0</v>
      </c>
      <c r="AA64" s="12">
        <f t="shared" si="44"/>
        <v>0</v>
      </c>
      <c r="AB64" s="12">
        <f t="shared" si="44"/>
        <v>200.4</v>
      </c>
      <c r="AC64" s="12">
        <f t="shared" si="44"/>
        <v>0</v>
      </c>
      <c r="AD64" s="12">
        <f t="shared" si="44"/>
        <v>0</v>
      </c>
      <c r="AE64" s="12">
        <f t="shared" si="44"/>
        <v>0</v>
      </c>
      <c r="AF64" s="125" t="s">
        <v>120</v>
      </c>
      <c r="AG64" s="80">
        <f aca="true" t="shared" si="45" ref="AG64:AG71">AD64+AB64+Z64+X64+V64+T64+R64+P64+N64+L64+J64+H64</f>
        <v>205.3</v>
      </c>
    </row>
    <row r="65" spans="1:33" s="1" customFormat="1" ht="15.75">
      <c r="A65" s="39" t="s">
        <v>23</v>
      </c>
      <c r="B65" s="15">
        <f t="shared" si="43"/>
        <v>205.3</v>
      </c>
      <c r="C65" s="15">
        <f t="shared" si="43"/>
        <v>4.9</v>
      </c>
      <c r="D65" s="15">
        <f t="shared" si="43"/>
        <v>0</v>
      </c>
      <c r="E65" s="15">
        <f>E66</f>
        <v>0</v>
      </c>
      <c r="F65" s="19">
        <f>E65/B65*G65095</f>
        <v>0</v>
      </c>
      <c r="G65" s="15">
        <f>E65/C65*100</f>
        <v>0</v>
      </c>
      <c r="H65" s="15">
        <f>H66</f>
        <v>0</v>
      </c>
      <c r="I65" s="15">
        <f>I66</f>
        <v>0</v>
      </c>
      <c r="J65" s="15">
        <f>J66</f>
        <v>4.9</v>
      </c>
      <c r="K65" s="15">
        <f>K66</f>
        <v>0</v>
      </c>
      <c r="L65" s="15">
        <f>L66</f>
        <v>0</v>
      </c>
      <c r="M65" s="15">
        <f>M66</f>
        <v>0</v>
      </c>
      <c r="N65" s="15">
        <f t="shared" si="44"/>
        <v>0</v>
      </c>
      <c r="O65" s="15">
        <f t="shared" si="44"/>
        <v>0</v>
      </c>
      <c r="P65" s="15">
        <f t="shared" si="44"/>
        <v>0</v>
      </c>
      <c r="Q65" s="15">
        <f t="shared" si="44"/>
        <v>0</v>
      </c>
      <c r="R65" s="15">
        <f t="shared" si="44"/>
        <v>0</v>
      </c>
      <c r="S65" s="15">
        <f t="shared" si="44"/>
        <v>0</v>
      </c>
      <c r="T65" s="15">
        <f t="shared" si="44"/>
        <v>0</v>
      </c>
      <c r="U65" s="15">
        <f t="shared" si="44"/>
        <v>0</v>
      </c>
      <c r="V65" s="15">
        <f t="shared" si="44"/>
        <v>0</v>
      </c>
      <c r="W65" s="15">
        <f t="shared" si="44"/>
        <v>0</v>
      </c>
      <c r="X65" s="15">
        <f t="shared" si="44"/>
        <v>0</v>
      </c>
      <c r="Y65" s="15">
        <f t="shared" si="44"/>
        <v>0</v>
      </c>
      <c r="Z65" s="15">
        <f t="shared" si="44"/>
        <v>0</v>
      </c>
      <c r="AA65" s="15">
        <f t="shared" si="44"/>
        <v>0</v>
      </c>
      <c r="AB65" s="15">
        <f t="shared" si="44"/>
        <v>200.4</v>
      </c>
      <c r="AC65" s="15">
        <f t="shared" si="44"/>
        <v>0</v>
      </c>
      <c r="AD65" s="15">
        <f t="shared" si="44"/>
        <v>0</v>
      </c>
      <c r="AE65" s="15">
        <f t="shared" si="44"/>
        <v>0</v>
      </c>
      <c r="AF65" s="14"/>
      <c r="AG65" s="74">
        <f t="shared" si="45"/>
        <v>205.3</v>
      </c>
    </row>
    <row r="66" spans="1:33" s="1" customFormat="1" ht="15.75">
      <c r="A66" s="11" t="s">
        <v>36</v>
      </c>
      <c r="B66" s="12">
        <f>H66+J66+L66+N66+P66+R66+T66+V66+X66+Z66+AB66+AD66</f>
        <v>205.3</v>
      </c>
      <c r="C66" s="13">
        <f>H66+J66+L66+N66+P66</f>
        <v>4.9</v>
      </c>
      <c r="D66" s="13">
        <f>I66+K66+M66</f>
        <v>0</v>
      </c>
      <c r="E66" s="13">
        <f>I66+K66+M66+O66+Q66+S66+U66+W66+Y66+AA66+AC66+AE66</f>
        <v>0</v>
      </c>
      <c r="F66" s="12">
        <v>0</v>
      </c>
      <c r="G66" s="12">
        <f>_xlfn.IFERROR(E66/C66*100,0)</f>
        <v>0</v>
      </c>
      <c r="H66" s="13">
        <v>0</v>
      </c>
      <c r="I66" s="13">
        <v>0</v>
      </c>
      <c r="J66" s="13">
        <v>4.9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200.4</v>
      </c>
      <c r="AC66" s="13">
        <v>0</v>
      </c>
      <c r="AD66" s="13">
        <v>0</v>
      </c>
      <c r="AE66" s="57">
        <v>0</v>
      </c>
      <c r="AF66" s="14"/>
      <c r="AG66" s="74">
        <f t="shared" si="45"/>
        <v>205.3</v>
      </c>
    </row>
    <row r="67" spans="1:33" s="73" customFormat="1" ht="39.75" customHeight="1">
      <c r="A67" s="130" t="s">
        <v>55</v>
      </c>
      <c r="B67" s="135">
        <f>B68</f>
        <v>152.8</v>
      </c>
      <c r="C67" s="135">
        <f>H67</f>
        <v>0</v>
      </c>
      <c r="D67" s="135">
        <f>I67+K67+M67+O67+Q67+S67+U67+W67+Y67+AA67+AC67+AE67</f>
        <v>0</v>
      </c>
      <c r="E67" s="135">
        <f>I67+K67+M67+O67+Q67+S67+U67+W67+Y67+AA67+AC67+AE67</f>
        <v>0</v>
      </c>
      <c r="F67" s="135">
        <f>E67/B67*100</f>
        <v>0</v>
      </c>
      <c r="G67" s="131">
        <f>_xlfn.IFERROR(E67/C67*100,0)</f>
        <v>0</v>
      </c>
      <c r="H67" s="135">
        <f>H68</f>
        <v>0</v>
      </c>
      <c r="I67" s="135">
        <f aca="true" t="shared" si="46" ref="I67:AE67">I68</f>
        <v>0</v>
      </c>
      <c r="J67" s="135">
        <f t="shared" si="46"/>
        <v>0</v>
      </c>
      <c r="K67" s="135">
        <f t="shared" si="46"/>
        <v>0</v>
      </c>
      <c r="L67" s="135">
        <f t="shared" si="46"/>
        <v>0</v>
      </c>
      <c r="M67" s="135">
        <f t="shared" si="46"/>
        <v>0</v>
      </c>
      <c r="N67" s="135">
        <f t="shared" si="46"/>
        <v>0</v>
      </c>
      <c r="O67" s="135">
        <f t="shared" si="46"/>
        <v>0</v>
      </c>
      <c r="P67" s="135">
        <f t="shared" si="46"/>
        <v>0</v>
      </c>
      <c r="Q67" s="135">
        <f t="shared" si="46"/>
        <v>0</v>
      </c>
      <c r="R67" s="135">
        <f t="shared" si="46"/>
        <v>67.3</v>
      </c>
      <c r="S67" s="135">
        <f t="shared" si="46"/>
        <v>0</v>
      </c>
      <c r="T67" s="135">
        <f t="shared" si="46"/>
        <v>0</v>
      </c>
      <c r="U67" s="135">
        <f t="shared" si="46"/>
        <v>0</v>
      </c>
      <c r="V67" s="135">
        <f t="shared" si="46"/>
        <v>67.02</v>
      </c>
      <c r="W67" s="135">
        <f t="shared" si="46"/>
        <v>0</v>
      </c>
      <c r="X67" s="135">
        <f t="shared" si="46"/>
        <v>4.62</v>
      </c>
      <c r="Y67" s="135">
        <f t="shared" si="46"/>
        <v>0</v>
      </c>
      <c r="Z67" s="135">
        <f t="shared" si="46"/>
        <v>4.62</v>
      </c>
      <c r="AA67" s="135">
        <f t="shared" si="46"/>
        <v>0</v>
      </c>
      <c r="AB67" s="135">
        <f t="shared" si="46"/>
        <v>4.62</v>
      </c>
      <c r="AC67" s="135">
        <f t="shared" si="46"/>
        <v>0</v>
      </c>
      <c r="AD67" s="135">
        <f t="shared" si="46"/>
        <v>4.62</v>
      </c>
      <c r="AE67" s="135">
        <f t="shared" si="46"/>
        <v>0</v>
      </c>
      <c r="AF67" s="136"/>
      <c r="AG67" s="74">
        <f t="shared" si="45"/>
        <v>152.8</v>
      </c>
    </row>
    <row r="68" spans="1:33" s="1" customFormat="1" ht="81.75" customHeight="1">
      <c r="A68" s="81" t="s">
        <v>56</v>
      </c>
      <c r="B68" s="12">
        <f>B69</f>
        <v>152.8</v>
      </c>
      <c r="C68" s="12">
        <f>C69</f>
        <v>0</v>
      </c>
      <c r="D68" s="12">
        <f>D69</f>
        <v>0</v>
      </c>
      <c r="E68" s="12">
        <f>E69</f>
        <v>0</v>
      </c>
      <c r="F68" s="12">
        <f>E68/B68*100</f>
        <v>0</v>
      </c>
      <c r="G68" s="12">
        <f>_xlfn.IFERROR(E68/C68*100,0)</f>
        <v>0</v>
      </c>
      <c r="H68" s="12">
        <f>H69</f>
        <v>0</v>
      </c>
      <c r="I68" s="12">
        <f aca="true" t="shared" si="47" ref="I68:AE69">I69</f>
        <v>0</v>
      </c>
      <c r="J68" s="12">
        <f t="shared" si="47"/>
        <v>0</v>
      </c>
      <c r="K68" s="12">
        <f t="shared" si="47"/>
        <v>0</v>
      </c>
      <c r="L68" s="12">
        <f t="shared" si="47"/>
        <v>0</v>
      </c>
      <c r="M68" s="12">
        <f t="shared" si="47"/>
        <v>0</v>
      </c>
      <c r="N68" s="12">
        <f t="shared" si="47"/>
        <v>0</v>
      </c>
      <c r="O68" s="12">
        <f t="shared" si="47"/>
        <v>0</v>
      </c>
      <c r="P68" s="12">
        <f t="shared" si="47"/>
        <v>0</v>
      </c>
      <c r="Q68" s="12">
        <f t="shared" si="47"/>
        <v>0</v>
      </c>
      <c r="R68" s="12">
        <f t="shared" si="47"/>
        <v>67.3</v>
      </c>
      <c r="S68" s="12">
        <f t="shared" si="47"/>
        <v>0</v>
      </c>
      <c r="T68" s="12">
        <f t="shared" si="47"/>
        <v>0</v>
      </c>
      <c r="U68" s="12">
        <f t="shared" si="47"/>
        <v>0</v>
      </c>
      <c r="V68" s="12">
        <f t="shared" si="47"/>
        <v>67.02</v>
      </c>
      <c r="W68" s="12">
        <f t="shared" si="47"/>
        <v>0</v>
      </c>
      <c r="X68" s="12">
        <f t="shared" si="47"/>
        <v>4.62</v>
      </c>
      <c r="Y68" s="12">
        <f t="shared" si="47"/>
        <v>0</v>
      </c>
      <c r="Z68" s="12">
        <f t="shared" si="47"/>
        <v>4.62</v>
      </c>
      <c r="AA68" s="12">
        <f t="shared" si="47"/>
        <v>0</v>
      </c>
      <c r="AB68" s="12">
        <f t="shared" si="47"/>
        <v>4.62</v>
      </c>
      <c r="AC68" s="12">
        <f t="shared" si="47"/>
        <v>0</v>
      </c>
      <c r="AD68" s="12">
        <f t="shared" si="47"/>
        <v>4.62</v>
      </c>
      <c r="AE68" s="12">
        <f t="shared" si="47"/>
        <v>0</v>
      </c>
      <c r="AF68" s="83" t="s">
        <v>126</v>
      </c>
      <c r="AG68" s="80">
        <f t="shared" si="45"/>
        <v>152.8</v>
      </c>
    </row>
    <row r="69" spans="1:33" s="1" customFormat="1" ht="15.75">
      <c r="A69" s="39" t="s">
        <v>23</v>
      </c>
      <c r="B69" s="15">
        <f>B70</f>
        <v>152.8</v>
      </c>
      <c r="C69" s="15">
        <f aca="true" t="shared" si="48" ref="C69:H69">C70</f>
        <v>0</v>
      </c>
      <c r="D69" s="15">
        <f t="shared" si="48"/>
        <v>0</v>
      </c>
      <c r="E69" s="15">
        <f t="shared" si="48"/>
        <v>0</v>
      </c>
      <c r="F69" s="15">
        <f t="shared" si="48"/>
        <v>0</v>
      </c>
      <c r="G69" s="15">
        <f t="shared" si="48"/>
        <v>0</v>
      </c>
      <c r="H69" s="15">
        <f t="shared" si="48"/>
        <v>0</v>
      </c>
      <c r="I69" s="15">
        <f t="shared" si="47"/>
        <v>0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5">
        <f t="shared" si="47"/>
        <v>0</v>
      </c>
      <c r="P69" s="15">
        <f t="shared" si="47"/>
        <v>0</v>
      </c>
      <c r="Q69" s="15">
        <f t="shared" si="47"/>
        <v>0</v>
      </c>
      <c r="R69" s="15">
        <f t="shared" si="47"/>
        <v>67.3</v>
      </c>
      <c r="S69" s="15">
        <f t="shared" si="47"/>
        <v>0</v>
      </c>
      <c r="T69" s="15">
        <f t="shared" si="47"/>
        <v>0</v>
      </c>
      <c r="U69" s="15">
        <f t="shared" si="47"/>
        <v>0</v>
      </c>
      <c r="V69" s="15">
        <f t="shared" si="47"/>
        <v>67.02</v>
      </c>
      <c r="W69" s="15">
        <f t="shared" si="47"/>
        <v>0</v>
      </c>
      <c r="X69" s="15">
        <f t="shared" si="47"/>
        <v>4.62</v>
      </c>
      <c r="Y69" s="15">
        <f t="shared" si="47"/>
        <v>0</v>
      </c>
      <c r="Z69" s="15">
        <f t="shared" si="47"/>
        <v>4.62</v>
      </c>
      <c r="AA69" s="15">
        <f t="shared" si="47"/>
        <v>0</v>
      </c>
      <c r="AB69" s="15">
        <f t="shared" si="47"/>
        <v>4.62</v>
      </c>
      <c r="AC69" s="15">
        <f t="shared" si="47"/>
        <v>0</v>
      </c>
      <c r="AD69" s="15">
        <f t="shared" si="47"/>
        <v>4.62</v>
      </c>
      <c r="AE69" s="15">
        <f t="shared" si="47"/>
        <v>0</v>
      </c>
      <c r="AF69" s="64"/>
      <c r="AG69" s="74">
        <f t="shared" si="45"/>
        <v>152.8</v>
      </c>
    </row>
    <row r="70" spans="1:33" s="1" customFormat="1" ht="23.25" customHeight="1">
      <c r="A70" s="11" t="s">
        <v>19</v>
      </c>
      <c r="B70" s="12">
        <f>H70+J70+L70+N70+P70+R70+T70+V70+X70+Z70+AB70+AD70</f>
        <v>152.8</v>
      </c>
      <c r="C70" s="13">
        <f>H70+J70+L70+N70+P70</f>
        <v>0</v>
      </c>
      <c r="D70" s="13">
        <f>I70+K70+M70+O70+Q70+S70+U70+W70+Y70+AA70+AC70+AE70</f>
        <v>0</v>
      </c>
      <c r="E70" s="13">
        <f>I70+K70+M70+O70+Q70+S70+U70+W70+Y70+AA70+AC70+AE70</f>
        <v>0</v>
      </c>
      <c r="F70" s="21">
        <f aca="true" t="shared" si="49" ref="F70:F78">E70/B70*100</f>
        <v>0</v>
      </c>
      <c r="G70" s="12">
        <f>_xlfn.IFERROR(E70/C70*100,0)</f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67.3</v>
      </c>
      <c r="S70" s="13">
        <v>0</v>
      </c>
      <c r="T70" s="13">
        <v>0</v>
      </c>
      <c r="U70" s="13">
        <v>0</v>
      </c>
      <c r="V70" s="13">
        <v>67.02</v>
      </c>
      <c r="W70" s="13">
        <v>0</v>
      </c>
      <c r="X70" s="13">
        <v>4.62</v>
      </c>
      <c r="Y70" s="13">
        <v>0</v>
      </c>
      <c r="Z70" s="13">
        <v>4.62</v>
      </c>
      <c r="AA70" s="13">
        <v>0</v>
      </c>
      <c r="AB70" s="13">
        <v>4.62</v>
      </c>
      <c r="AC70" s="13">
        <v>0</v>
      </c>
      <c r="AD70" s="13">
        <v>4.62</v>
      </c>
      <c r="AE70" s="13">
        <v>0</v>
      </c>
      <c r="AF70" s="56"/>
      <c r="AG70" s="74">
        <f t="shared" si="45"/>
        <v>152.8</v>
      </c>
    </row>
    <row r="71" spans="1:33" s="73" customFormat="1" ht="51" customHeight="1">
      <c r="A71" s="130" t="s">
        <v>57</v>
      </c>
      <c r="B71" s="131">
        <f>B72+B74+B76+B79+B81</f>
        <v>481.3</v>
      </c>
      <c r="C71" s="131">
        <f>C72+C74+C76+C79+C81</f>
        <v>274.539</v>
      </c>
      <c r="D71" s="131">
        <f>D72+D74+D76+D79+D81</f>
        <v>274.539</v>
      </c>
      <c r="E71" s="131">
        <f>E72+E74+E76+E79+E81</f>
        <v>274.539</v>
      </c>
      <c r="F71" s="131">
        <f t="shared" si="49"/>
        <v>57.04113858300436</v>
      </c>
      <c r="G71" s="131">
        <f>_xlfn.IFERROR(E71/C71*100,0)</f>
        <v>100</v>
      </c>
      <c r="H71" s="131">
        <f aca="true" t="shared" si="50" ref="H71:AE71">H72+H74+H76+H79+H81</f>
        <v>0</v>
      </c>
      <c r="I71" s="131">
        <f t="shared" si="50"/>
        <v>0</v>
      </c>
      <c r="J71" s="131">
        <f t="shared" si="50"/>
        <v>95.27</v>
      </c>
      <c r="K71" s="131">
        <f t="shared" si="50"/>
        <v>95.27</v>
      </c>
      <c r="L71" s="131">
        <f t="shared" si="50"/>
        <v>173.358</v>
      </c>
      <c r="M71" s="131">
        <f t="shared" si="50"/>
        <v>173.358</v>
      </c>
      <c r="N71" s="131">
        <f t="shared" si="50"/>
        <v>3.357</v>
      </c>
      <c r="O71" s="131">
        <f t="shared" si="50"/>
        <v>3.357</v>
      </c>
      <c r="P71" s="131">
        <f t="shared" si="50"/>
        <v>2.554</v>
      </c>
      <c r="Q71" s="131">
        <f t="shared" si="50"/>
        <v>2.554</v>
      </c>
      <c r="R71" s="131">
        <f t="shared" si="50"/>
        <v>36.5</v>
      </c>
      <c r="S71" s="131">
        <f t="shared" si="50"/>
        <v>0</v>
      </c>
      <c r="T71" s="131">
        <f t="shared" si="50"/>
        <v>35.7</v>
      </c>
      <c r="U71" s="131">
        <f t="shared" si="50"/>
        <v>0</v>
      </c>
      <c r="V71" s="131">
        <f t="shared" si="50"/>
        <v>40.239999999999995</v>
      </c>
      <c r="W71" s="131">
        <f t="shared" si="50"/>
        <v>0</v>
      </c>
      <c r="X71" s="131">
        <f t="shared" si="50"/>
        <v>9.864</v>
      </c>
      <c r="Y71" s="131">
        <f t="shared" si="50"/>
        <v>0</v>
      </c>
      <c r="Z71" s="131">
        <f t="shared" si="50"/>
        <v>84.457</v>
      </c>
      <c r="AA71" s="131">
        <f t="shared" si="50"/>
        <v>0</v>
      </c>
      <c r="AB71" s="131">
        <f t="shared" si="50"/>
        <v>0</v>
      </c>
      <c r="AC71" s="131">
        <f t="shared" si="50"/>
        <v>0</v>
      </c>
      <c r="AD71" s="131">
        <f t="shared" si="50"/>
        <v>0</v>
      </c>
      <c r="AE71" s="131">
        <f t="shared" si="50"/>
        <v>0</v>
      </c>
      <c r="AF71" s="136"/>
      <c r="AG71" s="74">
        <f t="shared" si="45"/>
        <v>481.29999999999995</v>
      </c>
    </row>
    <row r="72" spans="1:33" s="73" customFormat="1" ht="42.75" customHeight="1">
      <c r="A72" s="81" t="s">
        <v>58</v>
      </c>
      <c r="B72" s="12">
        <f>B73</f>
        <v>109</v>
      </c>
      <c r="C72" s="12">
        <f>C73</f>
        <v>0</v>
      </c>
      <c r="D72" s="12">
        <f>D73</f>
        <v>0</v>
      </c>
      <c r="E72" s="12">
        <f>E73</f>
        <v>0</v>
      </c>
      <c r="F72" s="12">
        <f t="shared" si="49"/>
        <v>0</v>
      </c>
      <c r="G72" s="12">
        <f>_xlfn.IFERROR(E72/C72*100,0)</f>
        <v>0</v>
      </c>
      <c r="H72" s="12">
        <f aca="true" t="shared" si="51" ref="H72:AE72">H73</f>
        <v>0</v>
      </c>
      <c r="I72" s="12">
        <f t="shared" si="51"/>
        <v>0</v>
      </c>
      <c r="J72" s="12">
        <f t="shared" si="51"/>
        <v>0</v>
      </c>
      <c r="K72" s="12">
        <f t="shared" si="51"/>
        <v>0</v>
      </c>
      <c r="L72" s="12">
        <f t="shared" si="51"/>
        <v>0</v>
      </c>
      <c r="M72" s="12">
        <f t="shared" si="51"/>
        <v>0</v>
      </c>
      <c r="N72" s="12">
        <f t="shared" si="51"/>
        <v>0</v>
      </c>
      <c r="O72" s="12">
        <f t="shared" si="51"/>
        <v>0</v>
      </c>
      <c r="P72" s="12">
        <f t="shared" si="51"/>
        <v>0</v>
      </c>
      <c r="Q72" s="12">
        <f t="shared" si="51"/>
        <v>0</v>
      </c>
      <c r="R72" s="12">
        <f t="shared" si="51"/>
        <v>36.5</v>
      </c>
      <c r="S72" s="12">
        <f t="shared" si="51"/>
        <v>0</v>
      </c>
      <c r="T72" s="12">
        <f t="shared" si="51"/>
        <v>35.7</v>
      </c>
      <c r="U72" s="12">
        <f t="shared" si="51"/>
        <v>0</v>
      </c>
      <c r="V72" s="12">
        <f t="shared" si="51"/>
        <v>36.8</v>
      </c>
      <c r="W72" s="12">
        <f t="shared" si="51"/>
        <v>0</v>
      </c>
      <c r="X72" s="12">
        <f t="shared" si="51"/>
        <v>0</v>
      </c>
      <c r="Y72" s="12">
        <f t="shared" si="51"/>
        <v>0</v>
      </c>
      <c r="Z72" s="12">
        <f t="shared" si="51"/>
        <v>0</v>
      </c>
      <c r="AA72" s="12">
        <f t="shared" si="51"/>
        <v>0</v>
      </c>
      <c r="AB72" s="12">
        <f t="shared" si="51"/>
        <v>0</v>
      </c>
      <c r="AC72" s="12">
        <f t="shared" si="51"/>
        <v>0</v>
      </c>
      <c r="AD72" s="12">
        <f t="shared" si="51"/>
        <v>0</v>
      </c>
      <c r="AE72" s="12">
        <f t="shared" si="51"/>
        <v>0</v>
      </c>
      <c r="AF72" s="116" t="s">
        <v>112</v>
      </c>
      <c r="AG72" s="117">
        <f>H72+J72+L72+N72+P72+R72+T72+V72+X72+Z72+AB72+AD72</f>
        <v>109</v>
      </c>
    </row>
    <row r="73" spans="1:32" s="1" customFormat="1" ht="20.25" customHeight="1">
      <c r="A73" s="11" t="s">
        <v>19</v>
      </c>
      <c r="B73" s="12">
        <f>H73+J73+L73+N73+P73+R73+T73+V73+X73+Z73+AB73+AD73</f>
        <v>109</v>
      </c>
      <c r="C73" s="13">
        <f>H73</f>
        <v>0</v>
      </c>
      <c r="D73" s="13">
        <f>I73+K73+M73+O73+Q73+S73+U73+W73+Y73+AA73+AC73+AE73</f>
        <v>0</v>
      </c>
      <c r="E73" s="13">
        <f>I73+K73+M73+O73+Q73+S73+U73+W73+Y73+AA73+AC73+AE73</f>
        <v>0</v>
      </c>
      <c r="F73" s="12">
        <f t="shared" si="49"/>
        <v>0</v>
      </c>
      <c r="G73" s="12">
        <f>_xlfn.IFERROR(E73/C73*100,0)</f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36.5</v>
      </c>
      <c r="S73" s="13">
        <v>0</v>
      </c>
      <c r="T73" s="13">
        <v>35.7</v>
      </c>
      <c r="U73" s="13">
        <v>0</v>
      </c>
      <c r="V73" s="13">
        <v>36.8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4"/>
    </row>
    <row r="74" spans="1:33" s="1" customFormat="1" ht="31.5">
      <c r="A74" s="11" t="s">
        <v>59</v>
      </c>
      <c r="B74" s="12">
        <f>B75</f>
        <v>81.1</v>
      </c>
      <c r="C74" s="12">
        <f>C75</f>
        <v>0</v>
      </c>
      <c r="D74" s="12">
        <f>D75</f>
        <v>0</v>
      </c>
      <c r="E74" s="12">
        <f>E75</f>
        <v>0</v>
      </c>
      <c r="F74" s="12">
        <f t="shared" si="49"/>
        <v>0</v>
      </c>
      <c r="G74" s="12">
        <f>_xlfn.IFERROR(E74/C74*100,0)</f>
        <v>0</v>
      </c>
      <c r="H74" s="12">
        <f>H75</f>
        <v>0</v>
      </c>
      <c r="I74" s="12">
        <f aca="true" t="shared" si="52" ref="I74:AE74">I75</f>
        <v>0</v>
      </c>
      <c r="J74" s="12">
        <f t="shared" si="52"/>
        <v>0</v>
      </c>
      <c r="K74" s="12">
        <f t="shared" si="52"/>
        <v>0</v>
      </c>
      <c r="L74" s="12">
        <f t="shared" si="52"/>
        <v>0</v>
      </c>
      <c r="M74" s="12">
        <f t="shared" si="52"/>
        <v>0</v>
      </c>
      <c r="N74" s="12">
        <f t="shared" si="52"/>
        <v>0</v>
      </c>
      <c r="O74" s="12">
        <f t="shared" si="52"/>
        <v>0</v>
      </c>
      <c r="P74" s="12">
        <f t="shared" si="52"/>
        <v>0</v>
      </c>
      <c r="Q74" s="12">
        <f t="shared" si="52"/>
        <v>0</v>
      </c>
      <c r="R74" s="12">
        <f t="shared" si="52"/>
        <v>0</v>
      </c>
      <c r="S74" s="12">
        <f t="shared" si="52"/>
        <v>0</v>
      </c>
      <c r="T74" s="12">
        <f t="shared" si="52"/>
        <v>0</v>
      </c>
      <c r="U74" s="12">
        <f t="shared" si="52"/>
        <v>0</v>
      </c>
      <c r="V74" s="12">
        <f t="shared" si="52"/>
        <v>0</v>
      </c>
      <c r="W74" s="12">
        <f t="shared" si="52"/>
        <v>0</v>
      </c>
      <c r="X74" s="12">
        <f t="shared" si="52"/>
        <v>0</v>
      </c>
      <c r="Y74" s="12">
        <f t="shared" si="52"/>
        <v>0</v>
      </c>
      <c r="Z74" s="12">
        <f t="shared" si="52"/>
        <v>81.1</v>
      </c>
      <c r="AA74" s="12">
        <f t="shared" si="52"/>
        <v>0</v>
      </c>
      <c r="AB74" s="12">
        <f t="shared" si="52"/>
        <v>0</v>
      </c>
      <c r="AC74" s="12">
        <f t="shared" si="52"/>
        <v>0</v>
      </c>
      <c r="AD74" s="12">
        <f t="shared" si="52"/>
        <v>0</v>
      </c>
      <c r="AE74" s="12">
        <f t="shared" si="52"/>
        <v>0</v>
      </c>
      <c r="AF74" s="149" t="s">
        <v>104</v>
      </c>
      <c r="AG74" s="80">
        <f>H74+J74+L74+N74+P74+R74+T74+V74+X74+Z74+AB74+AD74</f>
        <v>81.1</v>
      </c>
    </row>
    <row r="75" spans="1:32" s="1" customFormat="1" ht="21" customHeight="1">
      <c r="A75" s="11" t="s">
        <v>19</v>
      </c>
      <c r="B75" s="12">
        <f>H75+J75+L75+N75+P75+R75+T75+V75+X75+Z75+AB75+AD75</f>
        <v>81.1</v>
      </c>
      <c r="C75" s="13">
        <f>H75</f>
        <v>0</v>
      </c>
      <c r="D75" s="13">
        <f>I75+K75+M75+O75+Q75+S75+U75+W75+Y75+AA75+AC75</f>
        <v>0</v>
      </c>
      <c r="E75" s="13">
        <f>I75+K75+M75+O75+Q75+S75+U75+W75+Y75+AA75+AC75+AE75</f>
        <v>0</v>
      </c>
      <c r="F75" s="21">
        <f t="shared" si="49"/>
        <v>0</v>
      </c>
      <c r="G75" s="12">
        <f aca="true" t="shared" si="53" ref="G75:G82">_xlfn.IFERROR(E75/C75*100,0)</f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81.1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50"/>
    </row>
    <row r="76" spans="1:42" s="1" customFormat="1" ht="101.25" customHeight="1">
      <c r="A76" s="81" t="s">
        <v>60</v>
      </c>
      <c r="B76" s="12">
        <f aca="true" t="shared" si="54" ref="B76:D77">B77</f>
        <v>170</v>
      </c>
      <c r="C76" s="12">
        <f t="shared" si="54"/>
        <v>170</v>
      </c>
      <c r="D76" s="12">
        <f t="shared" si="54"/>
        <v>170</v>
      </c>
      <c r="E76" s="12">
        <f aca="true" t="shared" si="55" ref="E76:AE76">E77</f>
        <v>170</v>
      </c>
      <c r="F76" s="12">
        <f t="shared" si="49"/>
        <v>100</v>
      </c>
      <c r="G76" s="12">
        <f t="shared" si="53"/>
        <v>100</v>
      </c>
      <c r="H76" s="12">
        <f>H77</f>
        <v>0</v>
      </c>
      <c r="I76" s="12">
        <f t="shared" si="55"/>
        <v>0</v>
      </c>
      <c r="J76" s="12">
        <f t="shared" si="55"/>
        <v>0</v>
      </c>
      <c r="K76" s="12">
        <f t="shared" si="55"/>
        <v>0</v>
      </c>
      <c r="L76" s="12">
        <f t="shared" si="55"/>
        <v>170</v>
      </c>
      <c r="M76" s="12">
        <f t="shared" si="55"/>
        <v>170</v>
      </c>
      <c r="N76" s="12">
        <f t="shared" si="55"/>
        <v>0</v>
      </c>
      <c r="O76" s="12">
        <f t="shared" si="55"/>
        <v>0</v>
      </c>
      <c r="P76" s="12">
        <f t="shared" si="55"/>
        <v>0</v>
      </c>
      <c r="Q76" s="12">
        <f t="shared" si="55"/>
        <v>0</v>
      </c>
      <c r="R76" s="12">
        <f t="shared" si="55"/>
        <v>0</v>
      </c>
      <c r="S76" s="12">
        <f t="shared" si="55"/>
        <v>0</v>
      </c>
      <c r="T76" s="12">
        <f t="shared" si="55"/>
        <v>0</v>
      </c>
      <c r="U76" s="12">
        <f t="shared" si="55"/>
        <v>0</v>
      </c>
      <c r="V76" s="12">
        <f t="shared" si="55"/>
        <v>0</v>
      </c>
      <c r="W76" s="12">
        <f t="shared" si="55"/>
        <v>0</v>
      </c>
      <c r="X76" s="12">
        <f t="shared" si="55"/>
        <v>0</v>
      </c>
      <c r="Y76" s="12">
        <f t="shared" si="55"/>
        <v>0</v>
      </c>
      <c r="Z76" s="12">
        <f t="shared" si="55"/>
        <v>0</v>
      </c>
      <c r="AA76" s="12">
        <f t="shared" si="55"/>
        <v>0</v>
      </c>
      <c r="AB76" s="12">
        <f t="shared" si="55"/>
        <v>0</v>
      </c>
      <c r="AC76" s="12">
        <f t="shared" si="55"/>
        <v>0</v>
      </c>
      <c r="AD76" s="12">
        <f t="shared" si="55"/>
        <v>0</v>
      </c>
      <c r="AE76" s="12">
        <f t="shared" si="55"/>
        <v>0</v>
      </c>
      <c r="AF76" s="124" t="s">
        <v>119</v>
      </c>
      <c r="AG76" s="118">
        <f>H76+J76+L76+N76+P76+R76+T76+V76+X76+Z76+AB76+AD76</f>
        <v>170</v>
      </c>
      <c r="AH76" s="82"/>
      <c r="AI76" s="82"/>
      <c r="AJ76" s="82"/>
      <c r="AK76" s="82"/>
      <c r="AL76" s="82"/>
      <c r="AM76" s="82"/>
      <c r="AN76" s="82"/>
      <c r="AO76" s="82"/>
      <c r="AP76" s="82"/>
    </row>
    <row r="77" spans="1:42" s="4" customFormat="1" ht="15.75">
      <c r="A77" s="18" t="s">
        <v>23</v>
      </c>
      <c r="B77" s="65">
        <f t="shared" si="54"/>
        <v>170</v>
      </c>
      <c r="C77" s="16">
        <f t="shared" si="54"/>
        <v>170</v>
      </c>
      <c r="D77" s="16">
        <f t="shared" si="54"/>
        <v>170</v>
      </c>
      <c r="E77" s="16">
        <f>E78</f>
        <v>170</v>
      </c>
      <c r="F77" s="65">
        <f>E77/B77*100</f>
        <v>100</v>
      </c>
      <c r="G77" s="15">
        <f>_xlfn.IFERROR(E77/C77*100,0)</f>
        <v>100</v>
      </c>
      <c r="H77" s="65">
        <f>H78</f>
        <v>0</v>
      </c>
      <c r="I77" s="65">
        <f aca="true" t="shared" si="56" ref="I77:AE77">I78</f>
        <v>0</v>
      </c>
      <c r="J77" s="65">
        <f t="shared" si="56"/>
        <v>0</v>
      </c>
      <c r="K77" s="65">
        <f t="shared" si="56"/>
        <v>0</v>
      </c>
      <c r="L77" s="65">
        <f t="shared" si="56"/>
        <v>170</v>
      </c>
      <c r="M77" s="65">
        <f t="shared" si="56"/>
        <v>170</v>
      </c>
      <c r="N77" s="65">
        <f t="shared" si="56"/>
        <v>0</v>
      </c>
      <c r="O77" s="65">
        <f t="shared" si="56"/>
        <v>0</v>
      </c>
      <c r="P77" s="65">
        <f t="shared" si="56"/>
        <v>0</v>
      </c>
      <c r="Q77" s="65">
        <f t="shared" si="56"/>
        <v>0</v>
      </c>
      <c r="R77" s="65">
        <f t="shared" si="56"/>
        <v>0</v>
      </c>
      <c r="S77" s="65">
        <f t="shared" si="56"/>
        <v>0</v>
      </c>
      <c r="T77" s="65">
        <f t="shared" si="56"/>
        <v>0</v>
      </c>
      <c r="U77" s="65">
        <f t="shared" si="56"/>
        <v>0</v>
      </c>
      <c r="V77" s="65">
        <f t="shared" si="56"/>
        <v>0</v>
      </c>
      <c r="W77" s="65">
        <f t="shared" si="56"/>
        <v>0</v>
      </c>
      <c r="X77" s="65">
        <f t="shared" si="56"/>
        <v>0</v>
      </c>
      <c r="Y77" s="65">
        <f t="shared" si="56"/>
        <v>0</v>
      </c>
      <c r="Z77" s="65">
        <f t="shared" si="56"/>
        <v>0</v>
      </c>
      <c r="AA77" s="65">
        <f t="shared" si="56"/>
        <v>0</v>
      </c>
      <c r="AB77" s="65">
        <f t="shared" si="56"/>
        <v>0</v>
      </c>
      <c r="AC77" s="65">
        <f t="shared" si="56"/>
        <v>0</v>
      </c>
      <c r="AD77" s="65">
        <f t="shared" si="56"/>
        <v>0</v>
      </c>
      <c r="AE77" s="65">
        <f t="shared" si="56"/>
        <v>0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</row>
    <row r="78" spans="1:42" s="42" customFormat="1" ht="18.75" customHeight="1">
      <c r="A78" s="23" t="s">
        <v>19</v>
      </c>
      <c r="B78" s="20">
        <f>H78+J78+L78+N78+P78+R78+T78+V78+X78+Z78+AB78+AD78</f>
        <v>170</v>
      </c>
      <c r="C78" s="59">
        <f>H78+J78+L78</f>
        <v>170</v>
      </c>
      <c r="D78" s="59">
        <f>I78+K78+M78+O78+Q78+S78+U78+W78+Y78+AA78+AC78+AE78</f>
        <v>170</v>
      </c>
      <c r="E78" s="66">
        <f>I78+K78+M78+O78+Q78+S78+U78+W78+Y78+AA78+AC78+AE78</f>
        <v>170</v>
      </c>
      <c r="F78" s="20">
        <f t="shared" si="49"/>
        <v>100</v>
      </c>
      <c r="G78" s="12">
        <f t="shared" si="53"/>
        <v>100</v>
      </c>
      <c r="H78" s="66">
        <v>0</v>
      </c>
      <c r="I78" s="66">
        <v>0</v>
      </c>
      <c r="J78" s="66">
        <v>0</v>
      </c>
      <c r="K78" s="66">
        <v>0</v>
      </c>
      <c r="L78" s="66">
        <v>170</v>
      </c>
      <c r="M78" s="66">
        <v>170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59">
        <v>0</v>
      </c>
      <c r="V78" s="59">
        <v>0</v>
      </c>
      <c r="W78" s="59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40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2" s="1" customFormat="1" ht="102" customHeight="1">
      <c r="A79" s="81" t="s">
        <v>61</v>
      </c>
      <c r="B79" s="12">
        <f>B80</f>
        <v>89.2</v>
      </c>
      <c r="C79" s="12">
        <f>C80</f>
        <v>82.485</v>
      </c>
      <c r="D79" s="12">
        <f>D80</f>
        <v>82.485</v>
      </c>
      <c r="E79" s="12">
        <f>E80</f>
        <v>82.485</v>
      </c>
      <c r="F79" s="12">
        <f>E79/B79*100</f>
        <v>92.4719730941704</v>
      </c>
      <c r="G79" s="12">
        <f t="shared" si="53"/>
        <v>100</v>
      </c>
      <c r="H79" s="12">
        <f>H80</f>
        <v>0</v>
      </c>
      <c r="I79" s="12">
        <f aca="true" t="shared" si="57" ref="I79:AE79">I80</f>
        <v>0</v>
      </c>
      <c r="J79" s="12">
        <f t="shared" si="57"/>
        <v>75.77</v>
      </c>
      <c r="K79" s="12">
        <f t="shared" si="57"/>
        <v>75.77</v>
      </c>
      <c r="L79" s="12">
        <f t="shared" si="57"/>
        <v>3.358</v>
      </c>
      <c r="M79" s="12">
        <f t="shared" si="57"/>
        <v>3.358</v>
      </c>
      <c r="N79" s="12">
        <f t="shared" si="57"/>
        <v>3.357</v>
      </c>
      <c r="O79" s="12">
        <f t="shared" si="57"/>
        <v>3.357</v>
      </c>
      <c r="P79" s="12">
        <f t="shared" si="57"/>
        <v>0</v>
      </c>
      <c r="Q79" s="12">
        <f t="shared" si="57"/>
        <v>0</v>
      </c>
      <c r="R79" s="12">
        <f t="shared" si="57"/>
        <v>0</v>
      </c>
      <c r="S79" s="12">
        <f t="shared" si="57"/>
        <v>0</v>
      </c>
      <c r="T79" s="12">
        <f t="shared" si="57"/>
        <v>0</v>
      </c>
      <c r="U79" s="12">
        <f t="shared" si="57"/>
        <v>0</v>
      </c>
      <c r="V79" s="12">
        <f t="shared" si="57"/>
        <v>0</v>
      </c>
      <c r="W79" s="12">
        <f t="shared" si="57"/>
        <v>0</v>
      </c>
      <c r="X79" s="12">
        <f t="shared" si="57"/>
        <v>3.358</v>
      </c>
      <c r="Y79" s="12">
        <f t="shared" si="57"/>
        <v>0</v>
      </c>
      <c r="Z79" s="12">
        <f t="shared" si="57"/>
        <v>3.357</v>
      </c>
      <c r="AA79" s="12">
        <f t="shared" si="57"/>
        <v>0</v>
      </c>
      <c r="AB79" s="12">
        <f t="shared" si="57"/>
        <v>0</v>
      </c>
      <c r="AC79" s="12">
        <f t="shared" si="57"/>
        <v>0</v>
      </c>
      <c r="AD79" s="12">
        <f t="shared" si="57"/>
        <v>0</v>
      </c>
      <c r="AE79" s="12">
        <f t="shared" si="57"/>
        <v>0</v>
      </c>
      <c r="AF79" s="75" t="s">
        <v>117</v>
      </c>
      <c r="AG79" s="118">
        <f>H79+J79+L79+N79+P79+R79+T79+V79+X79+Z79+AB79+AD79</f>
        <v>89.2</v>
      </c>
      <c r="AH79" s="82"/>
      <c r="AI79" s="82"/>
      <c r="AJ79" s="82"/>
      <c r="AK79" s="82"/>
      <c r="AL79" s="82"/>
      <c r="AM79" s="82"/>
      <c r="AN79" s="82"/>
      <c r="AO79" s="82"/>
      <c r="AP79" s="82"/>
    </row>
    <row r="80" spans="1:42" s="4" customFormat="1" ht="24" customHeight="1">
      <c r="A80" s="23" t="s">
        <v>19</v>
      </c>
      <c r="B80" s="12">
        <f>H80+J80+L80+N80+P80+R80+T80+V80+X80+Z80+AB80+AD80</f>
        <v>89.2</v>
      </c>
      <c r="C80" s="123">
        <f>H80+J80+L80+N80+P80</f>
        <v>82.485</v>
      </c>
      <c r="D80" s="13">
        <f>I80+K80+M80+O80+Q80+S80+U80+W80+Y80+AA80</f>
        <v>82.485</v>
      </c>
      <c r="E80" s="24">
        <f>I80+K80+M80+O80+Q80+S80+U80+W80+Y80+AA80+AC80+AE80</f>
        <v>82.485</v>
      </c>
      <c r="F80" s="20">
        <f>E80/B80*100</f>
        <v>92.4719730941704</v>
      </c>
      <c r="G80" s="12">
        <f t="shared" si="53"/>
        <v>100</v>
      </c>
      <c r="H80" s="24">
        <v>0</v>
      </c>
      <c r="I80" s="24">
        <v>0</v>
      </c>
      <c r="J80" s="24">
        <v>75.77</v>
      </c>
      <c r="K80" s="24">
        <v>75.77</v>
      </c>
      <c r="L80" s="24">
        <v>3.358</v>
      </c>
      <c r="M80" s="24">
        <v>3.358</v>
      </c>
      <c r="N80" s="24">
        <v>3.357</v>
      </c>
      <c r="O80" s="24">
        <v>3.357</v>
      </c>
      <c r="P80" s="24">
        <v>0</v>
      </c>
      <c r="Q80" s="24">
        <v>0</v>
      </c>
      <c r="R80" s="24">
        <v>0</v>
      </c>
      <c r="S80" s="24">
        <v>0</v>
      </c>
      <c r="T80" s="13">
        <v>0</v>
      </c>
      <c r="U80" s="13">
        <v>0</v>
      </c>
      <c r="V80" s="13">
        <v>0</v>
      </c>
      <c r="W80" s="13">
        <v>0</v>
      </c>
      <c r="X80" s="24">
        <v>3.358</v>
      </c>
      <c r="Y80" s="24">
        <v>0</v>
      </c>
      <c r="Z80" s="24">
        <v>3.357</v>
      </c>
      <c r="AA80" s="24">
        <v>0</v>
      </c>
      <c r="AB80" s="24">
        <v>0</v>
      </c>
      <c r="AC80" s="24">
        <v>0</v>
      </c>
      <c r="AD80" s="24">
        <v>0</v>
      </c>
      <c r="AE80" s="63">
        <v>0</v>
      </c>
      <c r="AF80" s="22"/>
      <c r="AG80" s="29"/>
      <c r="AH80" s="29"/>
      <c r="AI80" s="29"/>
      <c r="AJ80" s="29"/>
      <c r="AK80" s="29"/>
      <c r="AL80" s="29"/>
      <c r="AM80" s="29"/>
      <c r="AN80" s="29"/>
      <c r="AO80" s="29"/>
      <c r="AP80" s="29"/>
    </row>
    <row r="81" spans="1:42" s="1" customFormat="1" ht="98.25" customHeight="1">
      <c r="A81" s="81" t="s">
        <v>62</v>
      </c>
      <c r="B81" s="12">
        <f>B82</f>
        <v>32</v>
      </c>
      <c r="C81" s="12">
        <f>C82</f>
        <v>22.054</v>
      </c>
      <c r="D81" s="12">
        <f>D82</f>
        <v>22.054</v>
      </c>
      <c r="E81" s="12">
        <f>E82</f>
        <v>22.054</v>
      </c>
      <c r="F81" s="12">
        <f>E81/B81*100</f>
        <v>68.91874999999999</v>
      </c>
      <c r="G81" s="12">
        <f t="shared" si="53"/>
        <v>100</v>
      </c>
      <c r="H81" s="12">
        <f>H82</f>
        <v>0</v>
      </c>
      <c r="I81" s="12">
        <f aca="true" t="shared" si="58" ref="I81:AE81">I82</f>
        <v>0</v>
      </c>
      <c r="J81" s="12">
        <f t="shared" si="58"/>
        <v>19.5</v>
      </c>
      <c r="K81" s="12">
        <f t="shared" si="58"/>
        <v>19.5</v>
      </c>
      <c r="L81" s="12">
        <f t="shared" si="58"/>
        <v>0</v>
      </c>
      <c r="M81" s="12">
        <f t="shared" si="58"/>
        <v>0</v>
      </c>
      <c r="N81" s="12">
        <f t="shared" si="58"/>
        <v>0</v>
      </c>
      <c r="O81" s="12">
        <f t="shared" si="58"/>
        <v>0</v>
      </c>
      <c r="P81" s="12">
        <f t="shared" si="58"/>
        <v>2.554</v>
      </c>
      <c r="Q81" s="12">
        <f t="shared" si="58"/>
        <v>2.554</v>
      </c>
      <c r="R81" s="12">
        <f t="shared" si="58"/>
        <v>0</v>
      </c>
      <c r="S81" s="12">
        <f t="shared" si="58"/>
        <v>0</v>
      </c>
      <c r="T81" s="12">
        <f t="shared" si="58"/>
        <v>0</v>
      </c>
      <c r="U81" s="12">
        <f t="shared" si="58"/>
        <v>0</v>
      </c>
      <c r="V81" s="12">
        <f t="shared" si="58"/>
        <v>3.44</v>
      </c>
      <c r="W81" s="12">
        <f t="shared" si="58"/>
        <v>0</v>
      </c>
      <c r="X81" s="12">
        <f t="shared" si="58"/>
        <v>6.506</v>
      </c>
      <c r="Y81" s="12">
        <f t="shared" si="58"/>
        <v>0</v>
      </c>
      <c r="Z81" s="12">
        <f t="shared" si="58"/>
        <v>0</v>
      </c>
      <c r="AA81" s="12">
        <f t="shared" si="58"/>
        <v>0</v>
      </c>
      <c r="AB81" s="12">
        <f t="shared" si="58"/>
        <v>0</v>
      </c>
      <c r="AC81" s="12">
        <f t="shared" si="58"/>
        <v>0</v>
      </c>
      <c r="AD81" s="12">
        <f t="shared" si="58"/>
        <v>0</v>
      </c>
      <c r="AE81" s="12">
        <f t="shared" si="58"/>
        <v>0</v>
      </c>
      <c r="AF81" s="61" t="s">
        <v>106</v>
      </c>
      <c r="AG81" s="118">
        <f>H81+J81+L81+N81+P81+R81+T81+V81+X81+Z81+AB81+AD81</f>
        <v>32</v>
      </c>
      <c r="AH81" s="82"/>
      <c r="AI81" s="82"/>
      <c r="AJ81" s="82"/>
      <c r="AK81" s="82"/>
      <c r="AL81" s="82"/>
      <c r="AM81" s="82"/>
      <c r="AN81" s="82"/>
      <c r="AO81" s="82"/>
      <c r="AP81" s="82"/>
    </row>
    <row r="82" spans="1:42" s="4" customFormat="1" ht="24" customHeight="1">
      <c r="A82" s="23" t="s">
        <v>19</v>
      </c>
      <c r="B82" s="12">
        <f>H82+J82+L82+N82+P82+R82+T82+V82+X82+Z82+AB82+AD82</f>
        <v>32</v>
      </c>
      <c r="C82" s="13">
        <f>H82+J82+L82+N82+P82</f>
        <v>22.054</v>
      </c>
      <c r="D82" s="13">
        <f>I82+K82+M82+O82+Q82+S82+U82+W82+Y82+AA82</f>
        <v>22.054</v>
      </c>
      <c r="E82" s="24">
        <f>I82+K82+M82+O82+Q82+S82+U82+W82+Y82+AA82+AC82+AE82</f>
        <v>22.054</v>
      </c>
      <c r="F82" s="20">
        <f>E82/B82*100</f>
        <v>68.91874999999999</v>
      </c>
      <c r="G82" s="12">
        <f t="shared" si="53"/>
        <v>100</v>
      </c>
      <c r="H82" s="24">
        <v>0</v>
      </c>
      <c r="I82" s="24">
        <v>0</v>
      </c>
      <c r="J82" s="24">
        <v>19.5</v>
      </c>
      <c r="K82" s="24">
        <v>19.5</v>
      </c>
      <c r="L82" s="24">
        <v>0</v>
      </c>
      <c r="M82" s="24">
        <v>0</v>
      </c>
      <c r="N82" s="24">
        <v>0</v>
      </c>
      <c r="O82" s="24">
        <v>0</v>
      </c>
      <c r="P82" s="24">
        <v>2.554</v>
      </c>
      <c r="Q82" s="24">
        <v>2.554</v>
      </c>
      <c r="R82" s="24">
        <v>0</v>
      </c>
      <c r="S82" s="24">
        <v>0</v>
      </c>
      <c r="T82" s="13">
        <v>0</v>
      </c>
      <c r="U82" s="13">
        <v>0</v>
      </c>
      <c r="V82" s="13">
        <v>3.44</v>
      </c>
      <c r="W82" s="13">
        <v>0</v>
      </c>
      <c r="X82" s="24">
        <v>6.506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63">
        <v>0</v>
      </c>
      <c r="AF82" s="22"/>
      <c r="AG82" s="29"/>
      <c r="AH82" s="29"/>
      <c r="AI82" s="29"/>
      <c r="AJ82" s="29"/>
      <c r="AK82" s="29"/>
      <c r="AL82" s="29"/>
      <c r="AM82" s="29"/>
      <c r="AN82" s="29"/>
      <c r="AO82" s="29"/>
      <c r="AP82" s="29"/>
    </row>
    <row r="83" spans="1:33" s="79" customFormat="1" ht="71.25" customHeight="1">
      <c r="A83" s="122" t="s">
        <v>111</v>
      </c>
      <c r="B83" s="120">
        <f>B84+B88</f>
        <v>10552.199999999999</v>
      </c>
      <c r="C83" s="120">
        <f>C84+C88</f>
        <v>5626.63481</v>
      </c>
      <c r="D83" s="120">
        <f>D84+D88</f>
        <v>4538.81035</v>
      </c>
      <c r="E83" s="120">
        <f>E84+E88</f>
        <v>4538.81035</v>
      </c>
      <c r="F83" s="120">
        <f>D83*100/B83</f>
        <v>43.01292953128258</v>
      </c>
      <c r="G83" s="120">
        <f>E83*100/C83</f>
        <v>80.66651743477911</v>
      </c>
      <c r="H83" s="120">
        <f aca="true" t="shared" si="59" ref="H83:AE83">H84+H88</f>
        <v>2187.433</v>
      </c>
      <c r="I83" s="120">
        <f t="shared" si="59"/>
        <v>1658.1297799999998</v>
      </c>
      <c r="J83" s="120">
        <f t="shared" si="59"/>
        <v>1000.3709699999999</v>
      </c>
      <c r="K83" s="120">
        <f t="shared" si="59"/>
        <v>742.05342</v>
      </c>
      <c r="L83" s="120">
        <f t="shared" si="59"/>
        <v>632.05466</v>
      </c>
      <c r="M83" s="120">
        <f t="shared" si="59"/>
        <v>320.29705</v>
      </c>
      <c r="N83" s="120">
        <f t="shared" si="59"/>
        <v>931.85427</v>
      </c>
      <c r="O83" s="120">
        <f t="shared" si="59"/>
        <v>912.6011599999999</v>
      </c>
      <c r="P83" s="120">
        <f t="shared" si="59"/>
        <v>874.92191</v>
      </c>
      <c r="Q83" s="120">
        <f t="shared" si="59"/>
        <v>905.72894</v>
      </c>
      <c r="R83" s="120">
        <f t="shared" si="59"/>
        <v>836.93305</v>
      </c>
      <c r="S83" s="120">
        <f t="shared" si="59"/>
        <v>0</v>
      </c>
      <c r="T83" s="120">
        <f t="shared" si="59"/>
        <v>1110.6057700000001</v>
      </c>
      <c r="U83" s="120">
        <f t="shared" si="59"/>
        <v>0</v>
      </c>
      <c r="V83" s="120">
        <f t="shared" si="59"/>
        <v>553.4756600000001</v>
      </c>
      <c r="W83" s="120">
        <f t="shared" si="59"/>
        <v>0</v>
      </c>
      <c r="X83" s="120">
        <f t="shared" si="59"/>
        <v>402.14266</v>
      </c>
      <c r="Y83" s="120">
        <f t="shared" si="59"/>
        <v>0</v>
      </c>
      <c r="Z83" s="120">
        <f t="shared" si="59"/>
        <v>894.2449300000001</v>
      </c>
      <c r="AA83" s="120">
        <f t="shared" si="59"/>
        <v>0</v>
      </c>
      <c r="AB83" s="120">
        <f t="shared" si="59"/>
        <v>401.26566</v>
      </c>
      <c r="AC83" s="120">
        <f t="shared" si="59"/>
        <v>0</v>
      </c>
      <c r="AD83" s="120">
        <f t="shared" si="59"/>
        <v>726.8974599999999</v>
      </c>
      <c r="AE83" s="120">
        <f t="shared" si="59"/>
        <v>0</v>
      </c>
      <c r="AF83" s="120"/>
      <c r="AG83" s="78"/>
    </row>
    <row r="84" spans="1:33" s="73" customFormat="1" ht="66.75" customHeight="1">
      <c r="A84" s="130" t="s">
        <v>63</v>
      </c>
      <c r="B84" s="131">
        <f>B85</f>
        <v>7130.799999999999</v>
      </c>
      <c r="C84" s="131">
        <f aca="true" t="shared" si="60" ref="C84:AD84">C85</f>
        <v>3860.59181</v>
      </c>
      <c r="D84" s="131">
        <f>D85</f>
        <v>2942.57174</v>
      </c>
      <c r="E84" s="131">
        <f t="shared" si="60"/>
        <v>2942.57174</v>
      </c>
      <c r="F84" s="131">
        <f aca="true" t="shared" si="61" ref="F84:F89">E84/B84*100</f>
        <v>41.265660795422676</v>
      </c>
      <c r="G84" s="131">
        <f aca="true" t="shared" si="62" ref="G84:G89">E84/C84*100</f>
        <v>76.22074243585986</v>
      </c>
      <c r="H84" s="131">
        <f>H85</f>
        <v>1465.76</v>
      </c>
      <c r="I84" s="131">
        <f t="shared" si="60"/>
        <v>1145.05146</v>
      </c>
      <c r="J84" s="131">
        <f t="shared" si="60"/>
        <v>704.46397</v>
      </c>
      <c r="K84" s="131">
        <f t="shared" si="60"/>
        <v>467.17969</v>
      </c>
      <c r="L84" s="131">
        <f t="shared" si="60"/>
        <v>514.05466</v>
      </c>
      <c r="M84" s="131">
        <f t="shared" si="60"/>
        <v>207.25390000000002</v>
      </c>
      <c r="N84" s="131">
        <f t="shared" si="60"/>
        <v>677.90927</v>
      </c>
      <c r="O84" s="131">
        <f t="shared" si="60"/>
        <v>672.09286</v>
      </c>
      <c r="P84" s="131">
        <f t="shared" si="60"/>
        <v>498.40391</v>
      </c>
      <c r="Q84" s="131">
        <f t="shared" si="60"/>
        <v>450.99383</v>
      </c>
      <c r="R84" s="131">
        <f t="shared" si="60"/>
        <v>626.15805</v>
      </c>
      <c r="S84" s="131">
        <f t="shared" si="60"/>
        <v>0</v>
      </c>
      <c r="T84" s="131">
        <f t="shared" si="60"/>
        <v>729.4497700000001</v>
      </c>
      <c r="U84" s="131">
        <f t="shared" si="60"/>
        <v>0</v>
      </c>
      <c r="V84" s="131">
        <f t="shared" si="60"/>
        <v>378.42966</v>
      </c>
      <c r="W84" s="131">
        <f t="shared" si="60"/>
        <v>0</v>
      </c>
      <c r="X84" s="131">
        <f t="shared" si="60"/>
        <v>322.24266</v>
      </c>
      <c r="Y84" s="131">
        <f t="shared" si="60"/>
        <v>0</v>
      </c>
      <c r="Z84" s="131">
        <f t="shared" si="60"/>
        <v>490.62493</v>
      </c>
      <c r="AA84" s="131">
        <f t="shared" si="60"/>
        <v>0</v>
      </c>
      <c r="AB84" s="131">
        <f t="shared" si="60"/>
        <v>239.61666</v>
      </c>
      <c r="AC84" s="131">
        <f t="shared" si="60"/>
        <v>0</v>
      </c>
      <c r="AD84" s="131">
        <f t="shared" si="60"/>
        <v>483.68645999999995</v>
      </c>
      <c r="AE84" s="131">
        <f>AE85</f>
        <v>0</v>
      </c>
      <c r="AF84" s="137" t="s">
        <v>145</v>
      </c>
      <c r="AG84" s="117">
        <f>H84+J84+L84+N84+P84+R84+T84+V84+X84+Z84+AB84+AD84</f>
        <v>7130.799999999999</v>
      </c>
    </row>
    <row r="85" spans="1:32" s="1" customFormat="1" ht="15.75">
      <c r="A85" s="39" t="s">
        <v>23</v>
      </c>
      <c r="B85" s="15">
        <f>B86+B87</f>
        <v>7130.799999999999</v>
      </c>
      <c r="C85" s="15">
        <f>C86+C87</f>
        <v>3860.59181</v>
      </c>
      <c r="D85" s="15">
        <f>D86+D87</f>
        <v>2942.57174</v>
      </c>
      <c r="E85" s="15">
        <f>E86+E87</f>
        <v>2942.57174</v>
      </c>
      <c r="F85" s="15">
        <f t="shared" si="61"/>
        <v>41.265660795422676</v>
      </c>
      <c r="G85" s="15">
        <f t="shared" si="62"/>
        <v>76.22074243585986</v>
      </c>
      <c r="H85" s="15">
        <f>H86+H87</f>
        <v>1465.76</v>
      </c>
      <c r="I85" s="15">
        <f aca="true" t="shared" si="63" ref="I85:AE85">I86+I87</f>
        <v>1145.05146</v>
      </c>
      <c r="J85" s="15">
        <f t="shared" si="63"/>
        <v>704.46397</v>
      </c>
      <c r="K85" s="15">
        <f t="shared" si="63"/>
        <v>467.17969</v>
      </c>
      <c r="L85" s="15">
        <f t="shared" si="63"/>
        <v>514.05466</v>
      </c>
      <c r="M85" s="15">
        <f t="shared" si="63"/>
        <v>207.25390000000002</v>
      </c>
      <c r="N85" s="15">
        <f t="shared" si="63"/>
        <v>677.90927</v>
      </c>
      <c r="O85" s="15">
        <f t="shared" si="63"/>
        <v>672.09286</v>
      </c>
      <c r="P85" s="15">
        <f t="shared" si="63"/>
        <v>498.40391</v>
      </c>
      <c r="Q85" s="15">
        <f t="shared" si="63"/>
        <v>450.99383</v>
      </c>
      <c r="R85" s="15">
        <f t="shared" si="63"/>
        <v>626.15805</v>
      </c>
      <c r="S85" s="15">
        <f t="shared" si="63"/>
        <v>0</v>
      </c>
      <c r="T85" s="15">
        <f t="shared" si="63"/>
        <v>729.4497700000001</v>
      </c>
      <c r="U85" s="15">
        <f t="shared" si="63"/>
        <v>0</v>
      </c>
      <c r="V85" s="15">
        <f t="shared" si="63"/>
        <v>378.42966</v>
      </c>
      <c r="W85" s="15">
        <f t="shared" si="63"/>
        <v>0</v>
      </c>
      <c r="X85" s="15">
        <f t="shared" si="63"/>
        <v>322.24266</v>
      </c>
      <c r="Y85" s="15">
        <f t="shared" si="63"/>
        <v>0</v>
      </c>
      <c r="Z85" s="15">
        <f t="shared" si="63"/>
        <v>490.62493</v>
      </c>
      <c r="AA85" s="15">
        <f t="shared" si="63"/>
        <v>0</v>
      </c>
      <c r="AB85" s="15">
        <f t="shared" si="63"/>
        <v>239.61666</v>
      </c>
      <c r="AC85" s="15">
        <f t="shared" si="63"/>
        <v>0</v>
      </c>
      <c r="AD85" s="15">
        <f t="shared" si="63"/>
        <v>483.68645999999995</v>
      </c>
      <c r="AE85" s="15">
        <f t="shared" si="63"/>
        <v>0</v>
      </c>
      <c r="AF85" s="64"/>
    </row>
    <row r="86" spans="1:32" s="1" customFormat="1" ht="15.75">
      <c r="A86" s="11" t="s">
        <v>21</v>
      </c>
      <c r="B86" s="12">
        <f>H86+J86+L86+N86+P86+R86+T86+V86+X86+Z86+AB86+AD86</f>
        <v>4301.9</v>
      </c>
      <c r="C86" s="13">
        <f>H86+J86+L86+N86+P86</f>
        <v>2272.89181</v>
      </c>
      <c r="D86" s="141">
        <f>I86+K86+M86+O86+Q86+S86+U86+W86+Y86+AA86</f>
        <v>1642.79398</v>
      </c>
      <c r="E86" s="13">
        <f>I86+K86+M86+O86+Q86</f>
        <v>1642.79398</v>
      </c>
      <c r="F86" s="12">
        <f t="shared" si="61"/>
        <v>38.18763755549873</v>
      </c>
      <c r="G86" s="12">
        <f t="shared" si="62"/>
        <v>72.27770247454056</v>
      </c>
      <c r="H86" s="13">
        <v>18.431</v>
      </c>
      <c r="I86" s="13">
        <v>0</v>
      </c>
      <c r="J86" s="13">
        <v>659.46397</v>
      </c>
      <c r="K86" s="13">
        <v>367.43379</v>
      </c>
      <c r="L86" s="13">
        <v>512.74566</v>
      </c>
      <c r="M86" s="13">
        <v>215.51031</v>
      </c>
      <c r="N86" s="13">
        <v>657.00927</v>
      </c>
      <c r="O86" s="13">
        <v>640.18606</v>
      </c>
      <c r="P86" s="13">
        <v>425.24191</v>
      </c>
      <c r="Q86" s="13">
        <v>419.66382</v>
      </c>
      <c r="R86" s="13">
        <v>530.26266</v>
      </c>
      <c r="S86" s="13">
        <v>0</v>
      </c>
      <c r="T86" s="13">
        <v>110.95216</v>
      </c>
      <c r="U86" s="13">
        <v>0</v>
      </c>
      <c r="V86" s="13">
        <v>24.35466</v>
      </c>
      <c r="W86" s="13">
        <v>0</v>
      </c>
      <c r="X86" s="13">
        <v>272.94166</v>
      </c>
      <c r="Y86" s="13">
        <v>0</v>
      </c>
      <c r="Z86" s="13">
        <v>450.68293</v>
      </c>
      <c r="AA86" s="13">
        <v>0</v>
      </c>
      <c r="AB86" s="13">
        <v>175.72466</v>
      </c>
      <c r="AC86" s="13">
        <v>0</v>
      </c>
      <c r="AD86" s="13">
        <v>464.08946</v>
      </c>
      <c r="AE86" s="13">
        <v>0</v>
      </c>
      <c r="AF86" s="56"/>
    </row>
    <row r="87" spans="1:32" s="1" customFormat="1" ht="15.75">
      <c r="A87" s="11" t="s">
        <v>20</v>
      </c>
      <c r="B87" s="12">
        <f>H87+J87+L87+N87+P87+R87+T87+V87+X87+Z87+AB87+AD87</f>
        <v>2828.8999999999996</v>
      </c>
      <c r="C87" s="13">
        <f>H87+J87+L87+N87+P87</f>
        <v>1587.7</v>
      </c>
      <c r="D87" s="141">
        <f>E87</f>
        <v>1299.77776</v>
      </c>
      <c r="E87" s="13">
        <f>I87+K87+M87+O87+Q87</f>
        <v>1299.77776</v>
      </c>
      <c r="F87" s="12">
        <f t="shared" si="61"/>
        <v>45.94640178161123</v>
      </c>
      <c r="G87" s="12">
        <f t="shared" si="62"/>
        <v>81.86545065188638</v>
      </c>
      <c r="H87" s="13">
        <v>1447.329</v>
      </c>
      <c r="I87" s="13">
        <v>1145.05146</v>
      </c>
      <c r="J87" s="13">
        <v>45</v>
      </c>
      <c r="K87" s="13">
        <v>99.7459</v>
      </c>
      <c r="L87" s="13">
        <v>1.309</v>
      </c>
      <c r="M87" s="13">
        <v>-8.25641</v>
      </c>
      <c r="N87" s="13">
        <v>20.9</v>
      </c>
      <c r="O87" s="13">
        <v>31.9068</v>
      </c>
      <c r="P87" s="13">
        <v>73.162</v>
      </c>
      <c r="Q87" s="13">
        <v>31.33001</v>
      </c>
      <c r="R87" s="13">
        <v>95.89539</v>
      </c>
      <c r="S87" s="13">
        <v>0</v>
      </c>
      <c r="T87" s="13">
        <v>618.49761</v>
      </c>
      <c r="U87" s="13">
        <v>0</v>
      </c>
      <c r="V87" s="13">
        <v>354.075</v>
      </c>
      <c r="W87" s="13">
        <v>0</v>
      </c>
      <c r="X87" s="13">
        <v>49.301</v>
      </c>
      <c r="Y87" s="13">
        <v>0</v>
      </c>
      <c r="Z87" s="13">
        <v>39.942</v>
      </c>
      <c r="AA87" s="13">
        <v>0</v>
      </c>
      <c r="AB87" s="13">
        <v>63.892</v>
      </c>
      <c r="AC87" s="13">
        <v>0</v>
      </c>
      <c r="AD87" s="13">
        <v>19.597</v>
      </c>
      <c r="AE87" s="13">
        <v>0</v>
      </c>
      <c r="AF87" s="56"/>
    </row>
    <row r="88" spans="1:33" s="73" customFormat="1" ht="87.75" customHeight="1">
      <c r="A88" s="130" t="s">
        <v>64</v>
      </c>
      <c r="B88" s="131">
        <f>B89</f>
        <v>3421.3999999999996</v>
      </c>
      <c r="C88" s="131">
        <f>C89</f>
        <v>1766.043</v>
      </c>
      <c r="D88" s="131">
        <f>D89</f>
        <v>1596.23861</v>
      </c>
      <c r="E88" s="131">
        <f>E89</f>
        <v>1596.23861</v>
      </c>
      <c r="F88" s="131">
        <f>E88/B88*100</f>
        <v>46.6545452154089</v>
      </c>
      <c r="G88" s="131">
        <f t="shared" si="62"/>
        <v>90.38503649118398</v>
      </c>
      <c r="H88" s="131">
        <f>H89</f>
        <v>721.673</v>
      </c>
      <c r="I88" s="131">
        <f aca="true" t="shared" si="64" ref="I88:AE88">I89</f>
        <v>513.07832</v>
      </c>
      <c r="J88" s="131">
        <f t="shared" si="64"/>
        <v>295.907</v>
      </c>
      <c r="K88" s="131">
        <f t="shared" si="64"/>
        <v>274.87373</v>
      </c>
      <c r="L88" s="131">
        <f t="shared" si="64"/>
        <v>118</v>
      </c>
      <c r="M88" s="131">
        <f t="shared" si="64"/>
        <v>113.04315</v>
      </c>
      <c r="N88" s="131">
        <f t="shared" si="64"/>
        <v>253.945</v>
      </c>
      <c r="O88" s="131">
        <f t="shared" si="64"/>
        <v>240.5083</v>
      </c>
      <c r="P88" s="131">
        <f t="shared" si="64"/>
        <v>376.518</v>
      </c>
      <c r="Q88" s="131">
        <f t="shared" si="64"/>
        <v>454.73511</v>
      </c>
      <c r="R88" s="131">
        <f t="shared" si="64"/>
        <v>210.775</v>
      </c>
      <c r="S88" s="131">
        <f t="shared" si="64"/>
        <v>0</v>
      </c>
      <c r="T88" s="131">
        <f t="shared" si="64"/>
        <v>381.156</v>
      </c>
      <c r="U88" s="131">
        <f t="shared" si="64"/>
        <v>0</v>
      </c>
      <c r="V88" s="131">
        <f t="shared" si="64"/>
        <v>175.046</v>
      </c>
      <c r="W88" s="131">
        <f t="shared" si="64"/>
        <v>0</v>
      </c>
      <c r="X88" s="131">
        <f t="shared" si="64"/>
        <v>79.9</v>
      </c>
      <c r="Y88" s="131">
        <f t="shared" si="64"/>
        <v>0</v>
      </c>
      <c r="Z88" s="131">
        <f t="shared" si="64"/>
        <v>403.62</v>
      </c>
      <c r="AA88" s="131">
        <f t="shared" si="64"/>
        <v>0</v>
      </c>
      <c r="AB88" s="131">
        <f t="shared" si="64"/>
        <v>161.649</v>
      </c>
      <c r="AC88" s="131">
        <f t="shared" si="64"/>
        <v>0</v>
      </c>
      <c r="AD88" s="131">
        <f t="shared" si="64"/>
        <v>243.211</v>
      </c>
      <c r="AE88" s="131">
        <f t="shared" si="64"/>
        <v>0</v>
      </c>
      <c r="AF88" s="137" t="s">
        <v>38</v>
      </c>
      <c r="AG88" s="117">
        <f>H88+J88+L88+N88+P88+R88+T88+V88+X88+Z88+AB88+AD88</f>
        <v>3421.3999999999996</v>
      </c>
    </row>
    <row r="89" spans="1:32" s="1" customFormat="1" ht="21.75" customHeight="1">
      <c r="A89" s="11" t="s">
        <v>19</v>
      </c>
      <c r="B89" s="12">
        <f>H89+J89+L89+N89+P89+R89+T89+V89+X89+Z89+AB89+AD89</f>
        <v>3421.3999999999996</v>
      </c>
      <c r="C89" s="13">
        <f>H89+J89+L89+N89+P89</f>
        <v>1766.043</v>
      </c>
      <c r="D89" s="13">
        <f>I89+K89+M89+O89+Q89</f>
        <v>1596.23861</v>
      </c>
      <c r="E89" s="13">
        <f>I89+K89+M89+O89+Q89+S89+U89+W89+Y89+AA89+AC89+AE89</f>
        <v>1596.23861</v>
      </c>
      <c r="F89" s="21">
        <f t="shared" si="61"/>
        <v>46.6545452154089</v>
      </c>
      <c r="G89" s="21">
        <f t="shared" si="62"/>
        <v>90.38503649118398</v>
      </c>
      <c r="H89" s="13">
        <v>721.673</v>
      </c>
      <c r="I89" s="13">
        <v>513.07832</v>
      </c>
      <c r="J89" s="13">
        <v>295.907</v>
      </c>
      <c r="K89" s="13">
        <v>274.87373</v>
      </c>
      <c r="L89" s="13">
        <v>118</v>
      </c>
      <c r="M89" s="13">
        <v>113.04315</v>
      </c>
      <c r="N89" s="13">
        <v>253.945</v>
      </c>
      <c r="O89" s="13">
        <v>240.5083</v>
      </c>
      <c r="P89" s="13">
        <v>376.518</v>
      </c>
      <c r="Q89" s="13">
        <v>454.73511</v>
      </c>
      <c r="R89" s="13">
        <v>210.775</v>
      </c>
      <c r="S89" s="13">
        <v>0</v>
      </c>
      <c r="T89" s="13">
        <v>381.156</v>
      </c>
      <c r="U89" s="13">
        <v>0</v>
      </c>
      <c r="V89" s="13">
        <v>175.046</v>
      </c>
      <c r="W89" s="13">
        <v>0</v>
      </c>
      <c r="X89" s="13">
        <v>79.9</v>
      </c>
      <c r="Y89" s="13">
        <v>0</v>
      </c>
      <c r="Z89" s="13">
        <v>403.62</v>
      </c>
      <c r="AA89" s="13">
        <v>0</v>
      </c>
      <c r="AB89" s="13">
        <v>161.649</v>
      </c>
      <c r="AC89" s="13">
        <v>0</v>
      </c>
      <c r="AD89" s="13">
        <v>243.211</v>
      </c>
      <c r="AE89" s="13">
        <v>0</v>
      </c>
      <c r="AF89" s="71"/>
    </row>
    <row r="90" spans="1:33" s="72" customFormat="1" ht="27" customHeight="1">
      <c r="A90" s="121" t="s">
        <v>32</v>
      </c>
      <c r="B90" s="120">
        <f>B83+B62+B5</f>
        <v>26040.1</v>
      </c>
      <c r="C90" s="140">
        <f>C83+C62+C5</f>
        <v>11849.72351</v>
      </c>
      <c r="D90" s="140">
        <f>D83+D62+D5</f>
        <v>7781.83374</v>
      </c>
      <c r="E90" s="120">
        <f>E83+E62+E5</f>
        <v>6946.83374</v>
      </c>
      <c r="F90" s="120">
        <f>D90*100/B90</f>
        <v>29.884039385409427</v>
      </c>
      <c r="G90" s="120">
        <f>E90*100/C90</f>
        <v>58.62443738993198</v>
      </c>
      <c r="H90" s="120">
        <f aca="true" t="shared" si="65" ref="H90:AE90">H83+H62+H5</f>
        <v>3316.239</v>
      </c>
      <c r="I90" s="120">
        <f t="shared" si="65"/>
        <v>2289.6925699999997</v>
      </c>
      <c r="J90" s="120">
        <f t="shared" si="65"/>
        <v>2074.38788</v>
      </c>
      <c r="K90" s="120">
        <f t="shared" si="65"/>
        <v>1034.5689</v>
      </c>
      <c r="L90" s="120">
        <f t="shared" si="65"/>
        <v>2161.43723</v>
      </c>
      <c r="M90" s="120">
        <f t="shared" si="65"/>
        <v>886.17669</v>
      </c>
      <c r="N90" s="120">
        <f t="shared" si="65"/>
        <v>2461.26649</v>
      </c>
      <c r="O90" s="120">
        <f t="shared" si="65"/>
        <v>1513.84502</v>
      </c>
      <c r="P90" s="120">
        <f t="shared" si="65"/>
        <v>2001.39291</v>
      </c>
      <c r="Q90" s="120">
        <f t="shared" si="65"/>
        <v>1222.55056</v>
      </c>
      <c r="R90" s="120">
        <f t="shared" si="65"/>
        <v>2808.25231</v>
      </c>
      <c r="S90" s="120">
        <f t="shared" si="65"/>
        <v>0</v>
      </c>
      <c r="T90" s="120">
        <f t="shared" si="65"/>
        <v>2350.81995</v>
      </c>
      <c r="U90" s="120">
        <f t="shared" si="65"/>
        <v>0</v>
      </c>
      <c r="V90" s="120">
        <f t="shared" si="65"/>
        <v>1554.8466600000002</v>
      </c>
      <c r="W90" s="120">
        <f t="shared" si="65"/>
        <v>0</v>
      </c>
      <c r="X90" s="120">
        <f t="shared" si="65"/>
        <v>1347.0506599999999</v>
      </c>
      <c r="Y90" s="120">
        <f t="shared" si="65"/>
        <v>0</v>
      </c>
      <c r="Z90" s="120">
        <f t="shared" si="65"/>
        <v>2135.33515</v>
      </c>
      <c r="AA90" s="120">
        <f t="shared" si="65"/>
        <v>0</v>
      </c>
      <c r="AB90" s="120">
        <f t="shared" si="65"/>
        <v>1938.51866</v>
      </c>
      <c r="AC90" s="120">
        <f t="shared" si="65"/>
        <v>0</v>
      </c>
      <c r="AD90" s="120">
        <f t="shared" si="65"/>
        <v>1890.5531</v>
      </c>
      <c r="AE90" s="120">
        <f t="shared" si="65"/>
        <v>0</v>
      </c>
      <c r="AF90" s="120"/>
      <c r="AG90" s="74">
        <f>AD90+AB90+Z90+X90+V90+T90+R90+P90+N90+L90+J90+H90</f>
        <v>26040.1</v>
      </c>
    </row>
    <row r="91" spans="1:32" s="1" customFormat="1" ht="15.75">
      <c r="A91" s="39" t="s">
        <v>23</v>
      </c>
      <c r="B91" s="15">
        <f>B92+B93+B94</f>
        <v>26040.100000000002</v>
      </c>
      <c r="C91" s="15">
        <f>C92+C93+C94</f>
        <v>11849.72351</v>
      </c>
      <c r="D91" s="15">
        <f>D92+D93+D94</f>
        <v>7781.83374</v>
      </c>
      <c r="E91" s="15">
        <f>E92+E93+E94</f>
        <v>6946.83374</v>
      </c>
      <c r="F91" s="15">
        <f>E91/B91*100</f>
        <v>26.67744647678004</v>
      </c>
      <c r="G91" s="15">
        <f>E91/C91*100</f>
        <v>58.624437389931984</v>
      </c>
      <c r="H91" s="15">
        <f aca="true" t="shared" si="66" ref="H91:AE91">H92+H93+H94</f>
        <v>3316.239</v>
      </c>
      <c r="I91" s="15">
        <f t="shared" si="66"/>
        <v>2289.69257</v>
      </c>
      <c r="J91" s="15">
        <f t="shared" si="66"/>
        <v>2074.3878799999998</v>
      </c>
      <c r="K91" s="15">
        <f t="shared" si="66"/>
        <v>1034.5689</v>
      </c>
      <c r="L91" s="15">
        <f t="shared" si="66"/>
        <v>2161.43723</v>
      </c>
      <c r="M91" s="15">
        <f t="shared" si="66"/>
        <v>886.17669</v>
      </c>
      <c r="N91" s="15">
        <f t="shared" si="66"/>
        <v>2461.26649</v>
      </c>
      <c r="O91" s="15">
        <f t="shared" si="66"/>
        <v>1513.84502</v>
      </c>
      <c r="P91" s="15">
        <f t="shared" si="66"/>
        <v>2001.39291</v>
      </c>
      <c r="Q91" s="15">
        <f t="shared" si="66"/>
        <v>1222.55056</v>
      </c>
      <c r="R91" s="15">
        <f t="shared" si="66"/>
        <v>2808.25231</v>
      </c>
      <c r="S91" s="15">
        <f t="shared" si="66"/>
        <v>0</v>
      </c>
      <c r="T91" s="15">
        <f t="shared" si="66"/>
        <v>2350.81995</v>
      </c>
      <c r="U91" s="15">
        <f t="shared" si="66"/>
        <v>0</v>
      </c>
      <c r="V91" s="15">
        <f t="shared" si="66"/>
        <v>1554.84666</v>
      </c>
      <c r="W91" s="15">
        <f t="shared" si="66"/>
        <v>0</v>
      </c>
      <c r="X91" s="15">
        <f t="shared" si="66"/>
        <v>1347.0506599999999</v>
      </c>
      <c r="Y91" s="15">
        <f t="shared" si="66"/>
        <v>0</v>
      </c>
      <c r="Z91" s="15">
        <f t="shared" si="66"/>
        <v>2135.33515</v>
      </c>
      <c r="AA91" s="15">
        <f t="shared" si="66"/>
        <v>0</v>
      </c>
      <c r="AB91" s="15">
        <f t="shared" si="66"/>
        <v>1938.51866</v>
      </c>
      <c r="AC91" s="15">
        <f t="shared" si="66"/>
        <v>0</v>
      </c>
      <c r="AD91" s="15">
        <f t="shared" si="66"/>
        <v>1890.5531</v>
      </c>
      <c r="AE91" s="15">
        <f t="shared" si="66"/>
        <v>0</v>
      </c>
      <c r="AF91" s="160"/>
    </row>
    <row r="92" spans="1:32" s="1" customFormat="1" ht="15.75">
      <c r="A92" s="11" t="s">
        <v>21</v>
      </c>
      <c r="B92" s="12">
        <f>B86+B40+B26</f>
        <v>4335.799999999999</v>
      </c>
      <c r="C92" s="12">
        <f>C86+C40+C26</f>
        <v>2272.89181</v>
      </c>
      <c r="D92" s="12">
        <f>D86+D40+D26</f>
        <v>1642.79398</v>
      </c>
      <c r="E92" s="12">
        <f>E86+E40+E26</f>
        <v>1642.79398</v>
      </c>
      <c r="F92" s="12">
        <f>E92/B92*100</f>
        <v>37.889062687393334</v>
      </c>
      <c r="G92" s="12">
        <f>E92/C92*100</f>
        <v>72.27770247454056</v>
      </c>
      <c r="H92" s="12">
        <f aca="true" t="shared" si="67" ref="H92:AE92">H86+H40+H26</f>
        <v>18.431</v>
      </c>
      <c r="I92" s="12">
        <f t="shared" si="67"/>
        <v>0</v>
      </c>
      <c r="J92" s="12">
        <f t="shared" si="67"/>
        <v>659.46397</v>
      </c>
      <c r="K92" s="12">
        <f t="shared" si="67"/>
        <v>367.43379</v>
      </c>
      <c r="L92" s="12">
        <f t="shared" si="67"/>
        <v>512.74566</v>
      </c>
      <c r="M92" s="12">
        <f t="shared" si="67"/>
        <v>215.51031</v>
      </c>
      <c r="N92" s="12">
        <f t="shared" si="67"/>
        <v>657.00927</v>
      </c>
      <c r="O92" s="12">
        <f t="shared" si="67"/>
        <v>640.18606</v>
      </c>
      <c r="P92" s="12">
        <f t="shared" si="67"/>
        <v>425.24191</v>
      </c>
      <c r="Q92" s="12">
        <f t="shared" si="67"/>
        <v>419.66382</v>
      </c>
      <c r="R92" s="12">
        <f t="shared" si="67"/>
        <v>530.26266</v>
      </c>
      <c r="S92" s="12">
        <f t="shared" si="67"/>
        <v>0</v>
      </c>
      <c r="T92" s="12">
        <f t="shared" si="67"/>
        <v>144.85216</v>
      </c>
      <c r="U92" s="12">
        <f t="shared" si="67"/>
        <v>0</v>
      </c>
      <c r="V92" s="12">
        <f t="shared" si="67"/>
        <v>24.35466</v>
      </c>
      <c r="W92" s="12">
        <f t="shared" si="67"/>
        <v>0</v>
      </c>
      <c r="X92" s="12">
        <f t="shared" si="67"/>
        <v>272.94166</v>
      </c>
      <c r="Y92" s="12">
        <f t="shared" si="67"/>
        <v>0</v>
      </c>
      <c r="Z92" s="12">
        <f t="shared" si="67"/>
        <v>450.68293</v>
      </c>
      <c r="AA92" s="12">
        <f t="shared" si="67"/>
        <v>0</v>
      </c>
      <c r="AB92" s="12">
        <f t="shared" si="67"/>
        <v>175.72466</v>
      </c>
      <c r="AC92" s="12">
        <f t="shared" si="67"/>
        <v>0</v>
      </c>
      <c r="AD92" s="12">
        <f t="shared" si="67"/>
        <v>464.08946</v>
      </c>
      <c r="AE92" s="12">
        <f t="shared" si="67"/>
        <v>0</v>
      </c>
      <c r="AF92" s="160"/>
    </row>
    <row r="93" spans="1:32" s="1" customFormat="1" ht="15.75">
      <c r="A93" s="11" t="s">
        <v>20</v>
      </c>
      <c r="B93" s="12">
        <f>B87+B45+B23+B12+B8</f>
        <v>5424.199999999999</v>
      </c>
      <c r="C93" s="12">
        <f>C87+C45+C23+C12+C8</f>
        <v>2802.6547</v>
      </c>
      <c r="D93" s="12">
        <f>D87+D45+D23+D12+D8</f>
        <v>3025.23233</v>
      </c>
      <c r="E93" s="12">
        <f>E87+E45+E23+E12+E8</f>
        <v>2225.23233</v>
      </c>
      <c r="F93" s="12">
        <f>E93/B93*100</f>
        <v>41.02415711072601</v>
      </c>
      <c r="G93" s="12">
        <f>E93/C93*100</f>
        <v>79.39730606128539</v>
      </c>
      <c r="H93" s="12">
        <f aca="true" t="shared" si="68" ref="H93:AE93">H87+H45+H23+H12+H8</f>
        <v>1801.489</v>
      </c>
      <c r="I93" s="12">
        <f t="shared" si="68"/>
        <v>1459.47298</v>
      </c>
      <c r="J93" s="12">
        <f t="shared" si="68"/>
        <v>188.43891</v>
      </c>
      <c r="K93" s="12">
        <f t="shared" si="68"/>
        <v>241.33125</v>
      </c>
      <c r="L93" s="12">
        <f t="shared" si="68"/>
        <v>66.51857</v>
      </c>
      <c r="M93" s="12">
        <f t="shared" si="68"/>
        <v>52.439769999999996</v>
      </c>
      <c r="N93" s="12">
        <f t="shared" si="68"/>
        <v>544.54422</v>
      </c>
      <c r="O93" s="12">
        <f t="shared" si="68"/>
        <v>359.26070000000004</v>
      </c>
      <c r="P93" s="12">
        <f t="shared" si="68"/>
        <v>201.66400000000002</v>
      </c>
      <c r="Q93" s="12">
        <f t="shared" si="68"/>
        <v>112.72763</v>
      </c>
      <c r="R93" s="12">
        <f t="shared" si="68"/>
        <v>932.99965</v>
      </c>
      <c r="S93" s="12">
        <f t="shared" si="68"/>
        <v>0</v>
      </c>
      <c r="T93" s="12">
        <f t="shared" si="68"/>
        <v>742.1637900000001</v>
      </c>
      <c r="U93" s="12">
        <f t="shared" si="68"/>
        <v>0</v>
      </c>
      <c r="V93" s="12">
        <f t="shared" si="68"/>
        <v>417.77099999999996</v>
      </c>
      <c r="W93" s="12">
        <f t="shared" si="68"/>
        <v>0</v>
      </c>
      <c r="X93" s="12">
        <f t="shared" si="68"/>
        <v>149.31</v>
      </c>
      <c r="Y93" s="12">
        <f t="shared" si="68"/>
        <v>0</v>
      </c>
      <c r="Z93" s="12">
        <f t="shared" si="68"/>
        <v>145.00722</v>
      </c>
      <c r="AA93" s="12">
        <f t="shared" si="68"/>
        <v>0</v>
      </c>
      <c r="AB93" s="12">
        <f t="shared" si="68"/>
        <v>102.61000000000001</v>
      </c>
      <c r="AC93" s="12">
        <f t="shared" si="68"/>
        <v>0</v>
      </c>
      <c r="AD93" s="12">
        <f t="shared" si="68"/>
        <v>131.68364</v>
      </c>
      <c r="AE93" s="12">
        <f t="shared" si="68"/>
        <v>0</v>
      </c>
      <c r="AF93" s="160"/>
    </row>
    <row r="94" spans="1:32" s="1" customFormat="1" ht="15.75">
      <c r="A94" s="11" t="s">
        <v>19</v>
      </c>
      <c r="B94" s="12">
        <f>B89+B71+B70+B66+B51+B46+B33+B13+B9</f>
        <v>16280.100000000004</v>
      </c>
      <c r="C94" s="12">
        <f>C89+C71+C70+C66+C51+C46+C33+C13+C9</f>
        <v>6774.177000000001</v>
      </c>
      <c r="D94" s="12">
        <f>D89+D71+D70+D66+D51+D46+D33+D13+D9</f>
        <v>3113.8074300000003</v>
      </c>
      <c r="E94" s="12">
        <f>E89+E71+E70+E66+E51+E46+E33+E13+E9</f>
        <v>3078.8074300000003</v>
      </c>
      <c r="F94" s="12">
        <f>E94/B94*100</f>
        <v>18.911477386502536</v>
      </c>
      <c r="G94" s="12">
        <f>E94/C94*100</f>
        <v>45.449173087741876</v>
      </c>
      <c r="H94" s="12">
        <f aca="true" t="shared" si="69" ref="H94:AE94">H89+H71+H70+H66+H51+H46+H33+H13+H9</f>
        <v>1496.319</v>
      </c>
      <c r="I94" s="12">
        <f t="shared" si="69"/>
        <v>830.2195899999999</v>
      </c>
      <c r="J94" s="12">
        <f t="shared" si="69"/>
        <v>1226.485</v>
      </c>
      <c r="K94" s="12">
        <f t="shared" si="69"/>
        <v>425.80386</v>
      </c>
      <c r="L94" s="12">
        <f t="shared" si="69"/>
        <v>1582.173</v>
      </c>
      <c r="M94" s="12">
        <f t="shared" si="69"/>
        <v>618.22661</v>
      </c>
      <c r="N94" s="12">
        <f t="shared" si="69"/>
        <v>1259.713</v>
      </c>
      <c r="O94" s="12">
        <f t="shared" si="69"/>
        <v>514.3982599999999</v>
      </c>
      <c r="P94" s="12">
        <f t="shared" si="69"/>
        <v>1374.4869999999999</v>
      </c>
      <c r="Q94" s="12">
        <f t="shared" si="69"/>
        <v>690.1591099999999</v>
      </c>
      <c r="R94" s="12">
        <f t="shared" si="69"/>
        <v>1344.99</v>
      </c>
      <c r="S94" s="12">
        <f t="shared" si="69"/>
        <v>0</v>
      </c>
      <c r="T94" s="12">
        <f t="shared" si="69"/>
        <v>1463.8039999999999</v>
      </c>
      <c r="U94" s="12">
        <f t="shared" si="69"/>
        <v>0</v>
      </c>
      <c r="V94" s="12">
        <f t="shared" si="69"/>
        <v>1112.721</v>
      </c>
      <c r="W94" s="12">
        <f t="shared" si="69"/>
        <v>0</v>
      </c>
      <c r="X94" s="12">
        <f t="shared" si="69"/>
        <v>924.799</v>
      </c>
      <c r="Y94" s="12">
        <f t="shared" si="69"/>
        <v>0</v>
      </c>
      <c r="Z94" s="12">
        <f t="shared" si="69"/>
        <v>1539.645</v>
      </c>
      <c r="AA94" s="12">
        <f t="shared" si="69"/>
        <v>0</v>
      </c>
      <c r="AB94" s="12">
        <f t="shared" si="69"/>
        <v>1660.184</v>
      </c>
      <c r="AC94" s="12">
        <f t="shared" si="69"/>
        <v>0</v>
      </c>
      <c r="AD94" s="12">
        <f t="shared" si="69"/>
        <v>1294.7800000000002</v>
      </c>
      <c r="AE94" s="12">
        <f t="shared" si="69"/>
        <v>0</v>
      </c>
      <c r="AF94" s="160"/>
    </row>
    <row r="95" spans="1:31" ht="15.75">
      <c r="A95" s="67"/>
      <c r="B95" s="68"/>
      <c r="C95" s="6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X95" s="27"/>
      <c r="Y95" s="27"/>
      <c r="Z95" s="27"/>
      <c r="AA95" s="27"/>
      <c r="AB95" s="27"/>
      <c r="AC95" s="27"/>
      <c r="AD95" s="27"/>
      <c r="AE95" s="27"/>
    </row>
    <row r="96" spans="1:33" ht="68.25" customHeight="1">
      <c r="A96" s="46" t="s">
        <v>34</v>
      </c>
      <c r="B96" s="161" t="s">
        <v>24</v>
      </c>
      <c r="C96" s="161"/>
      <c r="D96" s="161"/>
      <c r="E96" s="161"/>
      <c r="F96" s="47"/>
      <c r="G96" s="32"/>
      <c r="H96" s="32"/>
      <c r="I96" s="32"/>
      <c r="K96" s="46"/>
      <c r="L96" s="53"/>
      <c r="M96" s="53"/>
      <c r="N96" s="33"/>
      <c r="O96" s="33"/>
      <c r="P96" s="8"/>
      <c r="Q96" s="8"/>
      <c r="R96" s="8"/>
      <c r="S96" s="8"/>
      <c r="T96" s="8"/>
      <c r="U96" s="25"/>
      <c r="V96" s="25"/>
      <c r="W96" s="25"/>
      <c r="X96" s="25"/>
      <c r="Y96" s="25"/>
      <c r="Z96" s="25"/>
      <c r="AA96" s="25"/>
      <c r="AB96" s="25"/>
      <c r="AC96" s="8"/>
      <c r="AD96" s="8"/>
      <c r="AE96" s="8"/>
      <c r="AF96" s="8"/>
      <c r="AG96" s="8"/>
    </row>
    <row r="97" spans="1:33" ht="15.75">
      <c r="A97" s="31" t="s">
        <v>33</v>
      </c>
      <c r="B97" s="49"/>
      <c r="C97" s="58"/>
      <c r="D97" s="55"/>
      <c r="E97" s="54"/>
      <c r="F97" s="8"/>
      <c r="G97" s="8"/>
      <c r="H97" s="8"/>
      <c r="I97" s="8"/>
      <c r="J97" s="8"/>
      <c r="K97" s="8"/>
      <c r="N97" s="30"/>
      <c r="O97" s="8"/>
      <c r="P97" s="8"/>
      <c r="Q97" s="8"/>
      <c r="R97" s="8"/>
      <c r="S97" s="8"/>
      <c r="T97" s="8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30" customHeight="1">
      <c r="A98" s="45"/>
      <c r="B98" s="51"/>
      <c r="C98" s="51"/>
      <c r="D98" s="50"/>
      <c r="E98" s="52"/>
      <c r="F98" s="44"/>
      <c r="J98" s="48"/>
      <c r="K98" s="8"/>
      <c r="N98" s="8"/>
      <c r="T98" s="25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1:33" ht="15.75">
      <c r="A99" s="31"/>
      <c r="B99" s="28"/>
      <c r="K99" s="8"/>
      <c r="L99" s="8"/>
      <c r="M99" s="8"/>
      <c r="N99" s="8"/>
      <c r="T99" s="25"/>
      <c r="U99" s="25"/>
      <c r="V99" s="25"/>
      <c r="W99" s="25"/>
      <c r="X99" s="25"/>
      <c r="Y99" s="25"/>
      <c r="Z99" s="25"/>
      <c r="AA99" s="25"/>
      <c r="AB99" s="25"/>
      <c r="AC99" s="8"/>
      <c r="AD99" s="8"/>
      <c r="AE99" s="8"/>
      <c r="AF99" s="8"/>
      <c r="AG99" s="8"/>
    </row>
    <row r="100" spans="20:28" ht="15.75">
      <c r="T100" s="27"/>
      <c r="X100" s="27"/>
      <c r="Y100" s="27"/>
      <c r="Z100" s="27"/>
      <c r="AA100" s="27"/>
      <c r="AB100" s="27"/>
    </row>
    <row r="103" ht="15.75">
      <c r="E103" s="28"/>
    </row>
    <row r="105" ht="15.75">
      <c r="E105" s="28"/>
    </row>
  </sheetData>
  <sheetProtection/>
  <mergeCells count="23">
    <mergeCell ref="AF91:AF94"/>
    <mergeCell ref="B96:E96"/>
    <mergeCell ref="R2:S2"/>
    <mergeCell ref="AF2:AF3"/>
    <mergeCell ref="Z2:AA2"/>
    <mergeCell ref="T2:U2"/>
    <mergeCell ref="V2:W2"/>
    <mergeCell ref="E2:E3"/>
    <mergeCell ref="L2:M2"/>
    <mergeCell ref="AF6:AF9"/>
    <mergeCell ref="A2:A3"/>
    <mergeCell ref="B2:B3"/>
    <mergeCell ref="C2:C3"/>
    <mergeCell ref="D2:D3"/>
    <mergeCell ref="AB2:AC2"/>
    <mergeCell ref="AD2:AE2"/>
    <mergeCell ref="N2:O2"/>
    <mergeCell ref="AF74:AF75"/>
    <mergeCell ref="P2:Q2"/>
    <mergeCell ref="F2:G2"/>
    <mergeCell ref="H2:I2"/>
    <mergeCell ref="J2:K2"/>
    <mergeCell ref="X2:Y2"/>
  </mergeCells>
  <dataValidations count="1">
    <dataValidation allowBlank="1" sqref="AF54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86" zoomScaleSheetLayoutView="86" zoomScalePageLayoutView="0" workbookViewId="0" topLeftCell="A1">
      <selection activeCell="J12" sqref="J12:K12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4"/>
      <c r="R1" s="85" t="s">
        <v>69</v>
      </c>
    </row>
    <row r="2" ht="15">
      <c r="B2" s="84"/>
    </row>
    <row r="3" spans="1:18" ht="18.75">
      <c r="A3" s="167" t="s">
        <v>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18.75">
      <c r="A4" s="167" t="s">
        <v>121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ht="15">
      <c r="B5" s="84"/>
    </row>
    <row r="6" spans="1:18" ht="15.75">
      <c r="A6" s="169" t="s">
        <v>71</v>
      </c>
      <c r="B6" s="169" t="s">
        <v>72</v>
      </c>
      <c r="C6" s="169" t="s">
        <v>73</v>
      </c>
      <c r="D6" s="172" t="s">
        <v>74</v>
      </c>
      <c r="E6" s="169" t="s">
        <v>75</v>
      </c>
      <c r="F6" s="174" t="s">
        <v>76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86"/>
    </row>
    <row r="7" spans="1:18" ht="129" customHeight="1">
      <c r="A7" s="170"/>
      <c r="B7" s="171"/>
      <c r="C7" s="171"/>
      <c r="D7" s="173"/>
      <c r="E7" s="171"/>
      <c r="F7" s="87" t="s">
        <v>2</v>
      </c>
      <c r="G7" s="87" t="s">
        <v>3</v>
      </c>
      <c r="H7" s="87" t="s">
        <v>4</v>
      </c>
      <c r="I7" s="87" t="s">
        <v>5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10</v>
      </c>
      <c r="O7" s="87" t="s">
        <v>11</v>
      </c>
      <c r="P7" s="88" t="s">
        <v>12</v>
      </c>
      <c r="Q7" s="88" t="s">
        <v>13</v>
      </c>
      <c r="R7" s="89" t="s">
        <v>77</v>
      </c>
    </row>
    <row r="8" spans="1:22" ht="153.75" customHeight="1">
      <c r="A8" s="90" t="s">
        <v>78</v>
      </c>
      <c r="B8" s="91" t="s">
        <v>79</v>
      </c>
      <c r="C8" s="92" t="s">
        <v>80</v>
      </c>
      <c r="D8" s="92">
        <v>6</v>
      </c>
      <c r="E8" s="92">
        <v>6</v>
      </c>
      <c r="F8" s="115">
        <v>21.87</v>
      </c>
      <c r="G8" s="115">
        <v>46.87</v>
      </c>
      <c r="H8" s="93">
        <v>73.43</v>
      </c>
      <c r="I8" s="93">
        <v>5.63</v>
      </c>
      <c r="J8" s="93">
        <v>4.8</v>
      </c>
      <c r="K8" s="93"/>
      <c r="L8" s="93"/>
      <c r="M8" s="93"/>
      <c r="N8" s="93"/>
      <c r="O8" s="93"/>
      <c r="P8" s="95"/>
      <c r="Q8" s="94"/>
      <c r="R8" s="91" t="s">
        <v>129</v>
      </c>
      <c r="T8">
        <v>2019</v>
      </c>
      <c r="U8">
        <v>97</v>
      </c>
      <c r="V8">
        <f>U8/T8*100</f>
        <v>4.804358593363052</v>
      </c>
    </row>
    <row r="9" spans="1:22" ht="154.5" customHeight="1">
      <c r="A9" s="90" t="s">
        <v>81</v>
      </c>
      <c r="B9" s="91" t="s">
        <v>82</v>
      </c>
      <c r="C9" s="92" t="s">
        <v>80</v>
      </c>
      <c r="D9" s="92">
        <v>34.1</v>
      </c>
      <c r="E9" s="92">
        <v>34.1</v>
      </c>
      <c r="F9" s="115">
        <v>38.54</v>
      </c>
      <c r="G9" s="115">
        <v>26.83</v>
      </c>
      <c r="H9" s="93">
        <v>23.22</v>
      </c>
      <c r="I9" s="93">
        <v>23.01</v>
      </c>
      <c r="J9" s="93">
        <v>28.67</v>
      </c>
      <c r="K9" s="93"/>
      <c r="L9" s="93"/>
      <c r="M9" s="93"/>
      <c r="N9" s="93"/>
      <c r="O9" s="93"/>
      <c r="P9" s="95"/>
      <c r="Q9" s="94"/>
      <c r="R9" s="91" t="s">
        <v>130</v>
      </c>
      <c r="T9">
        <v>5586</v>
      </c>
      <c r="U9">
        <v>19480</v>
      </c>
      <c r="V9">
        <f>T9/U9*100</f>
        <v>28.675564681724847</v>
      </c>
    </row>
    <row r="10" spans="1:22" ht="125.25" customHeight="1">
      <c r="A10" s="90" t="s">
        <v>83</v>
      </c>
      <c r="B10" s="91" t="s">
        <v>84</v>
      </c>
      <c r="C10" s="92" t="s">
        <v>80</v>
      </c>
      <c r="D10" s="92">
        <v>52</v>
      </c>
      <c r="E10" s="92">
        <v>52</v>
      </c>
      <c r="F10" s="93">
        <v>0</v>
      </c>
      <c r="G10" s="93">
        <v>0</v>
      </c>
      <c r="H10" s="93">
        <v>2.13</v>
      </c>
      <c r="I10" s="93">
        <v>44.07</v>
      </c>
      <c r="J10" s="93">
        <v>106.5</v>
      </c>
      <c r="K10" s="93"/>
      <c r="L10" s="93"/>
      <c r="M10" s="93"/>
      <c r="N10" s="93"/>
      <c r="O10" s="93"/>
      <c r="P10" s="95"/>
      <c r="Q10" s="94"/>
      <c r="R10" s="114" t="s">
        <v>131</v>
      </c>
      <c r="T10">
        <v>556</v>
      </c>
      <c r="U10">
        <v>522</v>
      </c>
      <c r="V10">
        <f>T10/U10*100</f>
        <v>106.51340996168584</v>
      </c>
    </row>
    <row r="11" spans="1:21" ht="103.5" customHeight="1">
      <c r="A11" s="90" t="s">
        <v>85</v>
      </c>
      <c r="B11" s="91" t="s">
        <v>86</v>
      </c>
      <c r="C11" s="92" t="s">
        <v>80</v>
      </c>
      <c r="D11" s="97" t="s">
        <v>87</v>
      </c>
      <c r="E11" s="92">
        <v>67.6</v>
      </c>
      <c r="F11" s="98" t="s">
        <v>109</v>
      </c>
      <c r="G11" s="99">
        <v>0.05</v>
      </c>
      <c r="H11" s="98" t="s">
        <v>110</v>
      </c>
      <c r="I11" s="119" t="s">
        <v>122</v>
      </c>
      <c r="J11" s="119" t="s">
        <v>133</v>
      </c>
      <c r="K11" s="98"/>
      <c r="L11" s="98"/>
      <c r="M11" s="98"/>
      <c r="N11" s="98"/>
      <c r="O11" s="98"/>
      <c r="P11" s="94"/>
      <c r="Q11" s="94"/>
      <c r="R11" s="114" t="s">
        <v>132</v>
      </c>
      <c r="S11">
        <v>2619</v>
      </c>
      <c r="T11">
        <v>15028</v>
      </c>
      <c r="U11">
        <f>S11/T11*100</f>
        <v>17.42746872504658</v>
      </c>
    </row>
    <row r="12" spans="1:18" ht="87.75" customHeight="1">
      <c r="A12" s="90" t="s">
        <v>88</v>
      </c>
      <c r="B12" s="100" t="s">
        <v>89</v>
      </c>
      <c r="C12" s="92" t="s">
        <v>90</v>
      </c>
      <c r="D12" s="101">
        <v>4488</v>
      </c>
      <c r="E12" s="101">
        <v>4497</v>
      </c>
      <c r="F12" s="98" t="s">
        <v>91</v>
      </c>
      <c r="G12" s="98" t="s">
        <v>107</v>
      </c>
      <c r="H12" s="98" t="s">
        <v>108</v>
      </c>
      <c r="I12" s="119" t="s">
        <v>118</v>
      </c>
      <c r="J12" s="119" t="s">
        <v>135</v>
      </c>
      <c r="K12" s="98"/>
      <c r="L12" s="98"/>
      <c r="M12" s="98"/>
      <c r="N12" s="98"/>
      <c r="O12" s="98"/>
      <c r="P12" s="94"/>
      <c r="Q12" s="94"/>
      <c r="R12" s="91" t="s">
        <v>134</v>
      </c>
    </row>
    <row r="13" spans="1:18" ht="52.5" customHeight="1">
      <c r="A13" s="90" t="s">
        <v>92</v>
      </c>
      <c r="B13" s="102" t="s">
        <v>93</v>
      </c>
      <c r="C13" s="92" t="s">
        <v>80</v>
      </c>
      <c r="D13" s="92">
        <v>14.5</v>
      </c>
      <c r="E13" s="101">
        <v>14.5</v>
      </c>
      <c r="F13" s="93">
        <v>18.52</v>
      </c>
      <c r="G13" s="139" t="s">
        <v>137</v>
      </c>
      <c r="H13" s="115">
        <v>23.86</v>
      </c>
      <c r="I13" s="115">
        <v>23.08</v>
      </c>
      <c r="J13" s="93">
        <v>19.68</v>
      </c>
      <c r="K13" s="93"/>
      <c r="L13" s="93"/>
      <c r="M13" s="93"/>
      <c r="N13" s="93"/>
      <c r="O13" s="93"/>
      <c r="P13" s="96"/>
      <c r="Q13" s="94"/>
      <c r="R13" s="91" t="s">
        <v>136</v>
      </c>
    </row>
    <row r="14" spans="1:23" ht="101.25" customHeight="1">
      <c r="A14" s="90" t="s">
        <v>94</v>
      </c>
      <c r="B14" s="100" t="s">
        <v>95</v>
      </c>
      <c r="C14" s="92" t="s">
        <v>80</v>
      </c>
      <c r="D14" s="92">
        <v>44.3</v>
      </c>
      <c r="E14" s="101">
        <v>44.3</v>
      </c>
      <c r="F14" s="93">
        <v>0</v>
      </c>
      <c r="G14" s="93">
        <v>0</v>
      </c>
      <c r="H14" s="93">
        <v>29.6</v>
      </c>
      <c r="I14" s="115">
        <v>29.6</v>
      </c>
      <c r="J14" s="93">
        <v>35.91</v>
      </c>
      <c r="K14" s="93"/>
      <c r="L14" s="93"/>
      <c r="M14" s="93"/>
      <c r="N14" s="93"/>
      <c r="O14" s="93"/>
      <c r="P14" s="103"/>
      <c r="Q14" s="104"/>
      <c r="R14" s="91" t="s">
        <v>138</v>
      </c>
      <c r="S14" t="s">
        <v>139</v>
      </c>
      <c r="T14">
        <v>181</v>
      </c>
      <c r="U14" t="s">
        <v>140</v>
      </c>
      <c r="V14">
        <v>65</v>
      </c>
      <c r="W14">
        <f>V14/T14*100</f>
        <v>35.91160220994475</v>
      </c>
    </row>
    <row r="15" spans="1:18" ht="67.5" customHeight="1">
      <c r="A15" s="90" t="s">
        <v>96</v>
      </c>
      <c r="B15" s="91" t="s">
        <v>97</v>
      </c>
      <c r="C15" s="92" t="s">
        <v>90</v>
      </c>
      <c r="D15" s="105">
        <v>78</v>
      </c>
      <c r="E15" s="106">
        <v>78</v>
      </c>
      <c r="F15" s="93">
        <v>62.34</v>
      </c>
      <c r="G15" s="93">
        <v>62.34</v>
      </c>
      <c r="H15" s="93">
        <v>62.34</v>
      </c>
      <c r="I15" s="115">
        <v>62.34</v>
      </c>
      <c r="J15" s="93">
        <v>62.34</v>
      </c>
      <c r="K15" s="93"/>
      <c r="L15" s="93"/>
      <c r="M15" s="93"/>
      <c r="N15" s="93"/>
      <c r="O15" s="93"/>
      <c r="P15" s="96"/>
      <c r="Q15" s="98"/>
      <c r="R15" s="114" t="s">
        <v>141</v>
      </c>
    </row>
    <row r="16" spans="1:3" ht="15.75">
      <c r="A16" s="107"/>
      <c r="B16" s="108"/>
      <c r="C16" s="107"/>
    </row>
    <row r="17" spans="1:7" ht="15.75">
      <c r="A17" s="8"/>
      <c r="B17" s="165" t="s">
        <v>98</v>
      </c>
      <c r="C17" s="165"/>
      <c r="D17" s="165"/>
      <c r="F17" s="166" t="s">
        <v>99</v>
      </c>
      <c r="G17" s="166"/>
    </row>
    <row r="18" spans="2:3" ht="15.75">
      <c r="B18" s="107" t="s">
        <v>100</v>
      </c>
      <c r="C18" s="109"/>
    </row>
    <row r="19" spans="2:3" ht="15">
      <c r="B19" s="109"/>
      <c r="C19" s="109"/>
    </row>
    <row r="20" spans="2:7" ht="15.75">
      <c r="B20" s="45"/>
      <c r="D20" s="51"/>
      <c r="F20" s="110"/>
      <c r="G20" s="111"/>
    </row>
    <row r="21" spans="2:6" ht="15.75">
      <c r="B21" s="31"/>
      <c r="C21" s="112"/>
      <c r="D21" s="9"/>
      <c r="E21" s="27"/>
      <c r="F21" s="9"/>
    </row>
    <row r="22" spans="1:3" ht="15">
      <c r="A22" s="109"/>
      <c r="B22" s="113"/>
      <c r="C22" s="109"/>
    </row>
    <row r="23" ht="15">
      <c r="B23" s="84"/>
    </row>
    <row r="24" ht="15">
      <c r="B24" s="84"/>
    </row>
    <row r="25" ht="15">
      <c r="B25" s="84"/>
    </row>
  </sheetData>
  <sheetProtection/>
  <mergeCells count="10">
    <mergeCell ref="B17:D17"/>
    <mergeCell ref="F17:G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2016-06-03T07:12:03Z</cp:lastPrinted>
  <dcterms:created xsi:type="dcterms:W3CDTF">2014-03-05T08:55:50Z</dcterms:created>
  <dcterms:modified xsi:type="dcterms:W3CDTF">2016-07-01T12:28:43Z</dcterms:modified>
  <cp:category/>
  <cp:version/>
  <cp:contentType/>
  <cp:contentStatus/>
</cp:coreProperties>
</file>