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120" activeTab="0"/>
  </bookViews>
  <sheets>
    <sheet name="Лист1" sheetId="1" r:id="rId1"/>
    <sheet name="на 01.04.2016" sheetId="2" r:id="rId2"/>
    <sheet name="Показатели" sheetId="3" r:id="rId3"/>
  </sheets>
  <definedNames>
    <definedName name="_xlfn.IFERROR" hidden="1">#NAME?</definedName>
    <definedName name="_xlnm.Print_Titles" localSheetId="1">'на 01.04.2016'!$A:$A,'на 01.04.2016'!$2:$4</definedName>
    <definedName name="_xlnm.Print_Area" localSheetId="0">'Лист1'!$A$1:$H$50</definedName>
    <definedName name="_xlnm.Print_Area" localSheetId="1">'на 01.04.2016'!$A$1:$AF$103</definedName>
    <definedName name="_xlnm.Print_Area" localSheetId="2">'Показатели'!$A$1:$R$20</definedName>
  </definedNames>
  <calcPr fullCalcOnLoad="1"/>
</workbook>
</file>

<file path=xl/comments2.xml><?xml version="1.0" encoding="utf-8"?>
<comments xmlns="http://schemas.openxmlformats.org/spreadsheetml/2006/main">
  <authors>
    <author>Сысоева Оксана Петровна</author>
    <author>Ясинская Анна Николаевна</author>
  </authors>
  <commentList>
    <comment ref="E79" authorId="0">
      <text>
        <r>
          <rPr>
            <b/>
            <sz val="9"/>
            <rFont val="Tahoma"/>
            <family val="2"/>
          </rPr>
          <t>Сысоева Оксана Петровна:</t>
        </r>
        <r>
          <rPr>
            <sz val="9"/>
            <rFont val="Tahoma"/>
            <family val="2"/>
          </rPr>
          <t xml:space="preserve">
неверная сумма</t>
        </r>
      </text>
    </comment>
    <comment ref="AF43" authorId="1">
      <text>
        <r>
          <rPr>
            <b/>
            <sz val="9"/>
            <rFont val="Tahoma"/>
            <family val="2"/>
          </rPr>
          <t>Ясинская Анна Николаевна:</t>
        </r>
        <r>
          <rPr>
            <sz val="9"/>
            <rFont val="Tahoma"/>
            <family val="2"/>
          </rPr>
          <t xml:space="preserve">
будет заключение договоров на почтовые конверты для рассылки гражданам по административным нарушениям</t>
        </r>
      </text>
    </comment>
  </commentList>
</comments>
</file>

<file path=xl/comments3.xml><?xml version="1.0" encoding="utf-8"?>
<comments xmlns="http://schemas.openxmlformats.org/spreadsheetml/2006/main">
  <authors>
    <author>Ясинская Анна Николаевна</author>
  </authors>
  <commentList>
    <comment ref="B11" authorId="0">
      <text>
        <r>
          <rPr>
            <b/>
            <sz val="9"/>
            <rFont val="Tahoma"/>
            <family val="2"/>
          </rPr>
          <t>Ясинская Анна Николаевна:</t>
        </r>
        <r>
          <rPr>
            <sz val="9"/>
            <rFont val="Tahoma"/>
            <family val="2"/>
          </rPr>
          <t xml:space="preserve">
Блазамирская , Бугера</t>
        </r>
      </text>
    </comment>
  </commentList>
</comments>
</file>

<file path=xl/sharedStrings.xml><?xml version="1.0" encoding="utf-8"?>
<sst xmlns="http://schemas.openxmlformats.org/spreadsheetml/2006/main" count="250" uniqueCount="145">
  <si>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</si>
  <si>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</si>
  <si>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</si>
  <si>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</si>
  <si>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</si>
  <si>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</si>
  <si>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</si>
  <si>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</si>
  <si>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</si>
  <si>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</si>
  <si>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</si>
  <si>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</si>
  <si>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</si>
  <si>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</si>
  <si>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</si>
  <si>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</si>
  <si>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</si>
  <si>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</si>
  <si>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</si>
  <si>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бюджет города Когалыма</t>
  </si>
  <si>
    <t>бюджет автономного округа</t>
  </si>
  <si>
    <t>федеральный бюджет</t>
  </si>
  <si>
    <t>привлеченные средства</t>
  </si>
  <si>
    <t>Всего</t>
  </si>
  <si>
    <t>С.Е.Михалева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</si>
  <si>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</si>
  <si>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АДМИНИСТРАЦИЯ ГОРОДА КОГАЛЫМА</t>
  </si>
  <si>
    <t>Сетевой график</t>
  </si>
  <si>
    <t>по реализации мероприятий муниципальной программы</t>
  </si>
  <si>
    <t>г. Когалым</t>
  </si>
  <si>
    <t>2016 год</t>
  </si>
  <si>
    <t>Подпрограмма 1. Профилактика правонарушений,в сфере общественного порядка</t>
  </si>
  <si>
    <t>Всего по программе</t>
  </si>
  <si>
    <t>тел.93613</t>
  </si>
  <si>
    <t>Секретарь комиссии сектора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</t>
  </si>
  <si>
    <t>План на 2016 год</t>
  </si>
  <si>
    <t xml:space="preserve">бюджет города Когалыма </t>
  </si>
  <si>
    <t>Отчет о ходе реализации мероприятий муниципальной программы "Обеспечение прав и законных интересов населения города Когалыма в отдельных сферах жизнедеятельности" на 2016 г.</t>
  </si>
  <si>
    <t>Выплата заработной платы, оплата по договорам услуг связи, оплата работ по содержанию имущества, оплата коммунальных и транспортных услуг, оплата прочих работ и услуг</t>
  </si>
  <si>
    <t>Выплата заработной платы, начисления на выплаты по оплате труда</t>
  </si>
  <si>
    <t>1.2 Обеспечение функционирвоания и развития систем видеонаблюдения в сфере общественного порядка(6)</t>
  </si>
  <si>
    <t>1.2.1 Размещение (в том числе разработка проектов, приобретение, установка, монтаж, подключение) в наиболее криминогенных общественных местах и на улицах города Когалыма, местах массового пребывания граждан, обеспечение функционирования систем видеообзора, с установкой мониторов для контроля за обстановкой и оперативного реагирования, модернизации имеющихся систем видеонаблюдения</t>
  </si>
  <si>
    <t xml:space="preserve">1.2.2 Техническое обеспечение функционирования имеющихся систем видеонаблюдения в городе Когалыме </t>
  </si>
  <si>
    <t>1.3 Обеспечение деятельности Административной комиссии города Когалыма. (1)</t>
  </si>
  <si>
    <t>1.4 Осуществление государственных полномочий по составлению (изменению) списков кандидатов в присяжные заседатели федеральных судов общей юрисдикции (7)</t>
  </si>
  <si>
    <t>1.5 Совершенствование информационного и методического обеспечения профилактики правонарушений, повышения правосознания граждан (7)</t>
  </si>
  <si>
    <t>1.5.1 Проведение городских конкурсов: «Государство. Право. Я», «Юный помощник полиции»</t>
  </si>
  <si>
    <t>1.5.2 Развитие материально-технической базы профильных классов и военно-патриотических клубов</t>
  </si>
  <si>
    <t>1.6 Обеспечение функционирования и развития систем видеонаблюденияв сфере безопастности дорожного движения, информирования населелния(2)</t>
  </si>
  <si>
    <t>1.7 Организация и проведение мероприятий в сфере безопасности дорожного движения (1)</t>
  </si>
  <si>
    <t>1.7.1 Участие команд юных инспекторов движения в окружном конкурсе «Безопасное колесо»</t>
  </si>
  <si>
    <t>1.7.2 Приобретение наглядных пособий, технических средств, игр, игрового и учебного оборудования, учебно-методической и детской художественной литературы по безопасности дорожного движения для общеобразовательных организаций</t>
  </si>
  <si>
    <t>1.7.3 Приобретение наглядных пособий, технических средств, игр, игрового и учебного оборудования, учебно-методической и детской художественной литературы по безопасности дорожного движения для дошкольных образовательных организаций</t>
  </si>
  <si>
    <t>1.7.4 Приобретение для образовательных организаций оборудования, позволяющего в игровой форме формировать навыки безопасного поведения на дороге. Приобретение и распространение световозвращающих элементов  среди воспитанников и обучающихся 1-4 классов  образовательных организаций</t>
  </si>
  <si>
    <t>1.7.5 Организация и проведение игровой тематической программы среди детей и подростков «Азбука дорог»</t>
  </si>
  <si>
    <t>2.1 Организация и проведение мероприятий с субъектами профилактики, в том числе с участием общественности (3,4)</t>
  </si>
  <si>
    <t>2.1.1 Проведение семинаров, семинаров-тренингов,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программ, пособий по профилактике наркомании</t>
  </si>
  <si>
    <t>2.2 Проведение информационной антинаркотической пропоганды (8)</t>
  </si>
  <si>
    <t>2.2.1 Создание и распространение на территории города  социальной рекламы: антинаркотических  баннеров, видеороликов, видеофильмов, радио- и телепередач, печатных материалов по профилактике наркомании и токсикомании</t>
  </si>
  <si>
    <t>2.3 Формирование негативного отношения к незаконному потреблению наркотических средств и психотропных веществ (8,4)</t>
  </si>
  <si>
    <t>2.3.1 Реализация проекта «Спорт – основа здорового образа жизни»</t>
  </si>
  <si>
    <t>2.3.2 Организация и проведение детско-юношеского марафона «Прекрасное слово – жизнь»</t>
  </si>
  <si>
    <t xml:space="preserve">2.3.3 Организация профильной смены для лидеров детско-юношеских волонтерских движений </t>
  </si>
  <si>
    <t xml:space="preserve">2.3.4 Организация и проведение мероприятий среди, детей, подростков молодёжи направленных на здоровый образ жизни, профилактику наркомании </t>
  </si>
  <si>
    <t xml:space="preserve">2.3.5 Проведение городской акции среди студентов и работающей молодёжи «Шаг навстречу» </t>
  </si>
  <si>
    <t>3.1 Реализация переданных государственных полномочий по государственной регистрации актов гражданского состояния (5)</t>
  </si>
  <si>
    <t>3.2 Организационное обеспечение деятельности сектора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 ()</t>
  </si>
  <si>
    <t xml:space="preserve">Основные мероприятия,подмероприятия муниципальной программы </t>
  </si>
  <si>
    <t>1.6.1 Размещение (в том числе разработка проектов, приобретение, установка, монтаж, подключение) в городе Когалыме, на въездах и выездах из города  систем видеообзора, модернизации, обеспечения функционирования систем видеонаблюдения по направлению безопасности дорожного движения и информирования населения о системах, необходимости соблюдения правил дорожного движения (в том числе санкциях за их нарушение) с целью избежания детского дорожно-транспортного травматизма</t>
  </si>
  <si>
    <t>1.1 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</si>
  <si>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 xml:space="preserve"> "Обеспечение прав и законных интересов населения города Когалыма в отдельных сферах жизнедеятельности " </t>
  </si>
  <si>
    <t>План на 01.04.2016</t>
  </si>
  <si>
    <t>Профинансировано на 01.04.16</t>
  </si>
  <si>
    <t>ДНД принимала участие в охране общественного порядка г.Когалыма. Ежедневно члены народной дружины выходят в пеший патруль совместно с сотрудниками ОМВД России по г.Когалыму, участвуют во всех городских мероприятиях, с массовым пребыванием граждан. С участием ДНД выявлено с января по март 47 административных правонарушений,раскрыто 1 уголовное преступление. В составе народной дружины 33 человек.</t>
  </si>
  <si>
    <t>на 01.04.2016 год</t>
  </si>
  <si>
    <t>Приложение 3</t>
  </si>
  <si>
    <t>Анализ достижения показателей, характеризующих результаты реализации муниципальной программы</t>
  </si>
  <si>
    <t>№ п/п</t>
  </si>
  <si>
    <t>Наименование показателей результатов</t>
  </si>
  <si>
    <t>Ед. измерения</t>
  </si>
  <si>
    <t>Базовый показатель на начало реализации программы</t>
  </si>
  <si>
    <t>Утверждено программой на 2016 год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</si>
  <si>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</si>
  <si>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</si>
  <si>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1.</t>
  </si>
  <si>
    <t>Доля административных правонарушений, посягающих на общественный порядок и общественную безопасность,  выявленных в том числе с участием народных дружинников (глава 20 КоАП РФ), в общем количестве таких правонарушений</t>
  </si>
  <si>
    <t>%</t>
  </si>
  <si>
    <t>2.</t>
  </si>
  <si>
    <t>Доля административных правонарушений, предусмотренных ст. 12.9, 12.12, 12.19 КоАП РФ, выявленных с помощью технических средств фото-, видеофиксации,работающих в автоматическом режиме, в общем количестве таких правонарушений</t>
  </si>
  <si>
    <t>3.</t>
  </si>
  <si>
    <t>Доля педагогических работников, участвующих в мероприятиях, направленных на профилактику незаконного потребления наркотических средств и психоактивных веществ несовершеннолетними</t>
  </si>
  <si>
    <t>4.</t>
  </si>
  <si>
    <t>Доля молодёжи, вовлеченной в мероприятия, направленные на профилактику незаконного потребления наркотических средств и психотропных веществ, наркомании (от количества молодёжи города)</t>
  </si>
  <si>
    <t>67,6</t>
  </si>
  <si>
    <t>0</t>
  </si>
  <si>
    <t>5.</t>
  </si>
  <si>
    <t>Количество совершаемых отделом записи  актов гражданского состояния Администрации города Когалыма юридически значимых действий</t>
  </si>
  <si>
    <t>ед.</t>
  </si>
  <si>
    <t>263</t>
  </si>
  <si>
    <t>6.</t>
  </si>
  <si>
    <t>Доля уличных преступлений в числе зарегистрированных общеуголовных преступлений</t>
  </si>
  <si>
    <t>7.</t>
  </si>
  <si>
    <t>Доля лиц, ранее осуждавшихся за совершение преступлений, в общем количестве лиц, осужденных на основании обвинительных приговоров, вступивших в законную силу</t>
  </si>
  <si>
    <t>8.</t>
  </si>
  <si>
    <t>Общая распространённость наркомании (на 100 тыс. населения)</t>
  </si>
  <si>
    <t xml:space="preserve">Секретарь комиссии сектора по организационному обеспечению деятельности комиссий города Когалыма и взаимодействию с правоохранительными органами                                                          </t>
  </si>
  <si>
    <t>С.Е. Михалева</t>
  </si>
  <si>
    <t>тел.8(34667)93-613 факс 93-736</t>
  </si>
  <si>
    <t>"Обеспечение прав и законных интересов населения города Когалыма в отдельных сферах жизнедеятельности" на 01.04.2016 год</t>
  </si>
  <si>
    <t>Заключы договора на оказание услуг по техническому обслуживанию  оборудования ИТКБ на сумму: январь 317,14 тыс.руб., февраль 55,66 тыс.руб., март 28,00 тыс.руб.</t>
  </si>
  <si>
    <t>Исполнение запланировано на ноябрь</t>
  </si>
  <si>
    <t>Исполнение запланировано на апрель</t>
  </si>
  <si>
    <t xml:space="preserve">Заключены следующие договора: №11 от 01.03.16 на сумму 40,00 тыс.руб., МАОУ "СОШ№7" приобретен комплект "Мобильный Автогородок"; договор №01/03 от 21.03.16 на сумму 41,10 тыс.руб. МАОУ "СОШ №8"приобретены 4 детских велосипеда, 4 детских самоката. </t>
  </si>
  <si>
    <t xml:space="preserve">Для организации смена профильного лагеря с дневным пребыванием детей "Веснянка 2016", заключены следующие договора: №1-16 от 14.03.16 на сумму 150,00тыс.руб., №21 от 11.03.16 на сумму 15,00 тыс.руб., №22 от 11.03.16 на сумму 5,00тыс.руб. </t>
  </si>
  <si>
    <r>
      <t xml:space="preserve">Заключены следующие договора: №3 от 10.02.16 на сумму 44,173 тыс.руб., МАДОУ "Цветик-семицветик" приобретен комплект "Автогородок"; договор №7783/1 от 12.02.16 на сумму 2,34 тыс.руб. МАДОУ "Чебурашка" приобретены световозвращающие наклейки. Договор №7783 от 12.02.16 на сумму 43,15 тыс.руб. МАДОУ "Чебурашка" приобретен мобильный автогородок. Договор №76 от 04.03.16 на сумму 44,80 тыс.руб. МАДОУ "Березка" приобретены 1 форма инспектора дорожного движения, 1 игровой набор жилет-накидка с комплектом тематических картинок, напольное покрытие "Детский городок". Догоров №25/16 от 14.03.16 на сумму 46,15 тыс.руб. МАДОУ "Буратино" приобретен  комплект "Автогородка", набор светоотражающих элеменов. </t>
    </r>
    <r>
      <rPr>
        <sz val="12"/>
        <color indexed="10"/>
        <rFont val="Times New Roman"/>
        <family val="1"/>
      </rPr>
      <t>Финансовые средства, в азмере выделенные МАДОУ "Сказка", "Колокольчик" будут реализованы в апреле в связи с задержкой постаки товара.</t>
    </r>
  </si>
  <si>
    <t>Подпрограмма II. Профилактика незаконного потребления наркотических средств и психотропных веществ,наркомании.</t>
  </si>
  <si>
    <t>Мероприятие запланировано к проведению на июнь, июлб, август, октябрь</t>
  </si>
  <si>
    <t>Мерориятие к проведению запланировано на май</t>
  </si>
  <si>
    <t>Заключен договор №4 от 02.02.16 на сумму 63,70 тыс.руб. на изготовление цветного баннера, печатной продукции (буклеты, календари, футболки). Оплата по факту постаки товара.</t>
  </si>
  <si>
    <t>Договор №1 от 01.02.16 на сумму 13,43 тыс.руб. на приобритение продуктов питания (в марте сумма 3,35тыс.руб.). Договор №11 от 03.02.16 на сумму 9,37 тыс.руб. приобретены МБУ "Феникс" 2 трекинговые трехместные палатки. Договор №05-16 от 10.02.16 на сумму 66,40 тыс.руб. на приобритение вымпелов, карманных календарей, буклетов.</t>
  </si>
  <si>
    <t>Заключены следующие договора: Договор  №7 от 03.02.16 г. на сумму 19,50 тыс.руб. на приобретение летних сценических костюмов. №КМ-0488 от 04.02.16 на сумму 2,40 тыс.руб. на оказание услуг по перевозке инвентаря и музыкального оборудования. Договор №2/34Д от 02.02.16 на сумму 4,45 тыс.руб. услуга аренды биотуалета.</t>
  </si>
  <si>
    <t>Проводится работа по заключению договора на сумму 4,9 тыс.руб.</t>
  </si>
  <si>
    <t>Административных правонарушений с 01.01.16 - 31.03.16 -2899. (январь, 1051, февраль - 818, март - 1030). Общее количество по линии БДД - 3515</t>
  </si>
  <si>
    <t>Юридически значимых действий: январь-263, февраль -301, март-425.</t>
  </si>
  <si>
    <t>Общее количество осужденных - 115+49, из них ранее судимы - 48+1(УИИ+ОМВД)</t>
  </si>
  <si>
    <t>Количество уличных преступлений - 13</t>
  </si>
  <si>
    <t>Заболеваемость (наркомания-1, алкогольные психозы - 1, алкоголизм - 9, токсикомания - 0)-11 чел. На 100 тыс.населения 17,6</t>
  </si>
  <si>
    <t>115+49</t>
  </si>
  <si>
    <t>48+1</t>
  </si>
  <si>
    <t>564</t>
  </si>
  <si>
    <t>989</t>
  </si>
  <si>
    <t xml:space="preserve">С участием народных дружинников выявлено административных правонарушений (январь - 14, февраль - 16, март-17 ). Общее количество таких правонарушений - 64   </t>
  </si>
  <si>
    <t>0,03</t>
  </si>
  <si>
    <t>0,32</t>
  </si>
  <si>
    <t xml:space="preserve">Участвовали: за март-10 (УО) Общее количество педагогических работников - 468 </t>
  </si>
  <si>
    <t xml:space="preserve">Общее число молодёжи города Когалыма от 14 до 30 лет - 15028 человек, из них в образ.учрежд- 1458 чел. Приняли участие УКСиМП-25 чел., УО-(январь-6, февраль-3, март - 15). </t>
  </si>
  <si>
    <t>21,87*</t>
  </si>
  <si>
    <t>46,87*</t>
  </si>
  <si>
    <t>29,9*</t>
  </si>
  <si>
    <t>53,17*</t>
  </si>
  <si>
    <t>0*</t>
  </si>
  <si>
    <t>Заключены следующие договора: №24 от 10.02.16 на сумму 12,60 тыс.руб., МАДОУ "Цветик-семицветик" приобретены дидактические пособия и игры; договор №76 от 04.03.16 на сумму 25,20 тыс.руб. МАДОУ "Березка"приобретены методические пособия и игры. Финансовые средства, выделенные МАДОУ "Золушка" будут реализованы в апреле в связи с задержкой постаки товара.</t>
  </si>
  <si>
    <t>Подпрограмма III. 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</t>
  </si>
  <si>
    <t>Мероприятие к проведению запланировано на июнь, июль, август</t>
  </si>
  <si>
    <t>* - показатели уточняются, будет внесена корректировка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</si>
</sst>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#,##0.00\ _₽"/>
    <numFmt numFmtId="175" formatCode="#,##0.00_ ;[Red]\-#,##0.00\ 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\ _₽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4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2"/>
      <color indexed="9"/>
      <name val="Times New Roman"/>
      <family val="1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 Cyr"/>
      <family val="0"/>
    </font>
    <font>
      <sz val="11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justify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left" vertical="center" wrapText="1"/>
    </xf>
    <xf numFmtId="17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4" fontId="8" fillId="0" borderId="0" xfId="0" applyNumberFormat="1" applyFont="1" applyAlignment="1">
      <alignment/>
    </xf>
    <xf numFmtId="0" fontId="2" fillId="33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vertical="top" wrapText="1"/>
    </xf>
    <xf numFmtId="4" fontId="7" fillId="0" borderId="0" xfId="0" applyNumberFormat="1" applyFont="1" applyBorder="1" applyAlignment="1">
      <alignment vertical="top"/>
    </xf>
    <xf numFmtId="4" fontId="12" fillId="0" borderId="0" xfId="0" applyNumberFormat="1" applyFont="1" applyBorder="1" applyAlignment="1">
      <alignment horizontal="left"/>
    </xf>
    <xf numFmtId="0" fontId="0" fillId="0" borderId="11" xfId="0" applyBorder="1" applyAlignment="1">
      <alignment vertical="top" wrapText="1"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>
      <alignment horizontal="left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175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0" applyNumberFormat="1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justify" vertical="top" wrapText="1"/>
    </xf>
    <xf numFmtId="4" fontId="3" fillId="33" borderId="0" xfId="0" applyNumberFormat="1" applyFont="1" applyFill="1" applyBorder="1" applyAlignment="1">
      <alignment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>
      <alignment vertical="top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left" vertical="center"/>
    </xf>
    <xf numFmtId="4" fontId="8" fillId="0" borderId="0" xfId="0" applyNumberFormat="1" applyFont="1" applyFill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Fill="1" applyBorder="1" applyAlignment="1">
      <alignment vertical="top" wrapText="1"/>
    </xf>
    <xf numFmtId="0" fontId="2" fillId="34" borderId="13" xfId="0" applyFont="1" applyFill="1" applyBorder="1" applyAlignment="1" applyProtection="1">
      <alignment vertical="center" wrapText="1"/>
      <protection/>
    </xf>
    <xf numFmtId="4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>
      <alignment vertical="center" wrapText="1"/>
    </xf>
    <xf numFmtId="174" fontId="3" fillId="35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vertical="center" wrapText="1"/>
    </xf>
    <xf numFmtId="174" fontId="3" fillId="35" borderId="10" xfId="0" applyNumberFormat="1" applyFont="1" applyFill="1" applyBorder="1" applyAlignment="1">
      <alignment horizontal="justify" vertical="top" wrapText="1"/>
    </xf>
    <xf numFmtId="174" fontId="3" fillId="35" borderId="10" xfId="0" applyNumberFormat="1" applyFont="1" applyFill="1" applyBorder="1" applyAlignment="1">
      <alignment horizontal="left" vertical="center" wrapText="1"/>
    </xf>
    <xf numFmtId="174" fontId="3" fillId="35" borderId="10" xfId="0" applyNumberFormat="1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 applyProtection="1">
      <alignment vertical="center" wrapText="1"/>
      <protection/>
    </xf>
    <xf numFmtId="174" fontId="3" fillId="35" borderId="10" xfId="0" applyNumberFormat="1" applyFont="1" applyFill="1" applyBorder="1" applyAlignment="1" applyProtection="1">
      <alignment horizontal="center" vertical="center" wrapText="1"/>
      <protection/>
    </xf>
    <xf numFmtId="174" fontId="2" fillId="35" borderId="10" xfId="0" applyNumberFormat="1" applyFont="1" applyFill="1" applyBorder="1" applyAlignment="1">
      <alignment horizontal="center" vertical="center" wrapText="1"/>
    </xf>
    <xf numFmtId="174" fontId="3" fillId="35" borderId="14" xfId="0" applyNumberFormat="1" applyFont="1" applyFill="1" applyBorder="1" applyAlignment="1">
      <alignment horizontal="left" vertical="top" wrapText="1"/>
    </xf>
    <xf numFmtId="4" fontId="2" fillId="34" borderId="0" xfId="0" applyNumberFormat="1" applyFont="1" applyFill="1" applyBorder="1" applyAlignment="1">
      <alignment vertical="center" wrapText="1"/>
    </xf>
    <xf numFmtId="174" fontId="3" fillId="35" borderId="10" xfId="0" applyNumberFormat="1" applyFont="1" applyFill="1" applyBorder="1" applyAlignment="1">
      <alignment vertical="top" wrapText="1"/>
    </xf>
    <xf numFmtId="174" fontId="3" fillId="0" borderId="10" xfId="0" applyNumberFormat="1" applyFont="1" applyFill="1" applyBorder="1" applyAlignment="1">
      <alignment horizontal="left" vertical="top" wrapText="1"/>
    </xf>
    <xf numFmtId="4" fontId="3" fillId="34" borderId="0" xfId="0" applyNumberFormat="1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0" fontId="2" fillId="34" borderId="13" xfId="0" applyFont="1" applyFill="1" applyBorder="1" applyAlignment="1" applyProtection="1">
      <alignment horizontal="justify" vertical="center" wrapText="1"/>
      <protection/>
    </xf>
    <xf numFmtId="4" fontId="2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justify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/>
    </xf>
    <xf numFmtId="174" fontId="3" fillId="0" borderId="14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wrapText="1"/>
    </xf>
    <xf numFmtId="0" fontId="18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7" fillId="0" borderId="10" xfId="66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18" fillId="0" borderId="10" xfId="0" applyNumberFormat="1" applyFont="1" applyBorder="1" applyAlignment="1">
      <alignment horizontal="center" vertical="center" wrapText="1"/>
    </xf>
    <xf numFmtId="176" fontId="1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4" fontId="7" fillId="0" borderId="0" xfId="0" applyNumberFormat="1" applyFont="1" applyAlignment="1">
      <alignment/>
    </xf>
    <xf numFmtId="0" fontId="19" fillId="0" borderId="0" xfId="0" applyFont="1" applyAlignment="1">
      <alignment horizontal="left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7" fillId="0" borderId="0" xfId="0" applyFont="1" applyBorder="1" applyAlignment="1">
      <alignment horizontal="right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172" fontId="2" fillId="0" borderId="14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172" fontId="2" fillId="0" borderId="13" xfId="0" applyNumberFormat="1" applyFont="1" applyFill="1" applyBorder="1" applyAlignment="1">
      <alignment horizontal="center" vertical="center" wrapText="1"/>
    </xf>
    <xf numFmtId="172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1" fillId="0" borderId="18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174" fontId="3" fillId="36" borderId="10" xfId="0" applyNumberFormat="1" applyFont="1" applyFill="1" applyBorder="1" applyAlignment="1">
      <alignment vertical="center" wrapText="1"/>
    </xf>
    <xf numFmtId="4" fontId="2" fillId="35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Обычный 5" xfId="56"/>
    <cellStyle name="Обычный 5 2" xfId="57"/>
    <cellStyle name="Обычный 6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view="pageBreakPreview" zoomScale="226" zoomScaleSheetLayoutView="226" zoomScalePageLayoutView="0" workbookViewId="0" topLeftCell="A13">
      <selection activeCell="A16" sqref="A16:H16"/>
    </sheetView>
  </sheetViews>
  <sheetFormatPr defaultColWidth="9.140625" defaultRowHeight="15"/>
  <cols>
    <col min="1" max="8" width="9.140625" style="34" customWidth="1"/>
    <col min="9" max="9" width="35.8515625" style="34" customWidth="1"/>
    <col min="10" max="16384" width="9.140625" style="34" customWidth="1"/>
  </cols>
  <sheetData>
    <row r="1" spans="1:2" ht="18.75">
      <c r="A1" s="137"/>
      <c r="B1" s="137"/>
    </row>
    <row r="8" ht="9.75" customHeight="1"/>
    <row r="9" spans="1:8" ht="12.75" customHeight="1">
      <c r="A9" s="138" t="s">
        <v>25</v>
      </c>
      <c r="B9" s="139"/>
      <c r="C9" s="139"/>
      <c r="D9" s="139"/>
      <c r="E9" s="139"/>
      <c r="F9" s="139"/>
      <c r="G9" s="139"/>
      <c r="H9" s="139"/>
    </row>
    <row r="10" spans="1:9" ht="15.75" customHeight="1">
      <c r="A10" s="139"/>
      <c r="B10" s="139"/>
      <c r="C10" s="139"/>
      <c r="D10" s="139"/>
      <c r="E10" s="139"/>
      <c r="F10" s="139"/>
      <c r="G10" s="139"/>
      <c r="H10" s="139"/>
      <c r="I10" s="35"/>
    </row>
    <row r="11" spans="1:9" ht="16.5">
      <c r="A11" s="140" t="s">
        <v>26</v>
      </c>
      <c r="B11" s="140"/>
      <c r="C11" s="140"/>
      <c r="D11" s="140"/>
      <c r="E11" s="140"/>
      <c r="F11" s="140"/>
      <c r="G11" s="140"/>
      <c r="H11" s="140"/>
      <c r="I11" s="35"/>
    </row>
    <row r="12" spans="1:8" ht="16.5">
      <c r="A12" s="36"/>
      <c r="B12" s="36"/>
      <c r="C12" s="36"/>
      <c r="D12" s="36"/>
      <c r="E12" s="36"/>
      <c r="F12" s="36"/>
      <c r="G12" s="36"/>
      <c r="H12" s="36"/>
    </row>
    <row r="13" spans="1:9" ht="16.5">
      <c r="A13" s="136" t="s">
        <v>27</v>
      </c>
      <c r="B13" s="136"/>
      <c r="C13" s="136"/>
      <c r="D13" s="136"/>
      <c r="E13" s="136"/>
      <c r="F13" s="136"/>
      <c r="G13" s="136"/>
      <c r="H13" s="136"/>
      <c r="I13" s="35"/>
    </row>
    <row r="14" spans="1:9" ht="16.5">
      <c r="A14" s="136" t="s">
        <v>28</v>
      </c>
      <c r="B14" s="136"/>
      <c r="C14" s="136"/>
      <c r="D14" s="136"/>
      <c r="E14" s="136"/>
      <c r="F14" s="136"/>
      <c r="G14" s="136"/>
      <c r="H14" s="136"/>
      <c r="I14" s="35"/>
    </row>
    <row r="15" spans="1:9" ht="49.5" customHeight="1">
      <c r="A15" s="138" t="s">
        <v>70</v>
      </c>
      <c r="B15" s="138"/>
      <c r="C15" s="138"/>
      <c r="D15" s="138"/>
      <c r="E15" s="138"/>
      <c r="F15" s="138"/>
      <c r="G15" s="138"/>
      <c r="H15" s="138"/>
      <c r="I15" s="35"/>
    </row>
    <row r="16" spans="1:8" ht="16.5">
      <c r="A16" s="136" t="s">
        <v>74</v>
      </c>
      <c r="B16" s="136"/>
      <c r="C16" s="136"/>
      <c r="D16" s="136"/>
      <c r="E16" s="136"/>
      <c r="F16" s="136"/>
      <c r="G16" s="136"/>
      <c r="H16" s="136"/>
    </row>
    <row r="46" spans="1:9" ht="16.5">
      <c r="A46" s="136" t="s">
        <v>29</v>
      </c>
      <c r="B46" s="136"/>
      <c r="C46" s="136"/>
      <c r="D46" s="136"/>
      <c r="E46" s="136"/>
      <c r="F46" s="136"/>
      <c r="G46" s="136"/>
      <c r="H46" s="136"/>
      <c r="I46" s="37"/>
    </row>
    <row r="47" spans="1:9" ht="16.5">
      <c r="A47" s="136" t="s">
        <v>30</v>
      </c>
      <c r="B47" s="136"/>
      <c r="C47" s="136"/>
      <c r="D47" s="136"/>
      <c r="E47" s="136"/>
      <c r="F47" s="136"/>
      <c r="G47" s="136"/>
      <c r="H47" s="136"/>
      <c r="I47" s="37"/>
    </row>
    <row r="67" ht="99.75" customHeight="1"/>
  </sheetData>
  <sheetProtection/>
  <mergeCells count="9">
    <mergeCell ref="A16:H16"/>
    <mergeCell ref="A46:H46"/>
    <mergeCell ref="A47:H47"/>
    <mergeCell ref="A1:B1"/>
    <mergeCell ref="A9:H10"/>
    <mergeCell ref="A11:H11"/>
    <mergeCell ref="A13:H13"/>
    <mergeCell ref="A14:H14"/>
    <mergeCell ref="A15:H15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08"/>
  <sheetViews>
    <sheetView view="pageBreakPreview" zoomScale="76" zoomScaleNormal="68" zoomScaleSheetLayoutView="76" zoomScalePageLayoutView="0" workbookViewId="0" topLeftCell="A1">
      <pane xSplit="1" ySplit="4" topLeftCell="B8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06" sqref="E106:E109"/>
    </sheetView>
  </sheetViews>
  <sheetFormatPr defaultColWidth="9.140625" defaultRowHeight="15"/>
  <cols>
    <col min="1" max="1" width="63.57421875" style="26" customWidth="1"/>
    <col min="2" max="2" width="15.28125" style="9" customWidth="1"/>
    <col min="3" max="3" width="17.7109375" style="9" customWidth="1"/>
    <col min="4" max="4" width="13.00390625" style="27" customWidth="1"/>
    <col min="5" max="5" width="13.421875" style="9" customWidth="1"/>
    <col min="6" max="6" width="13.00390625" style="9" customWidth="1"/>
    <col min="7" max="7" width="14.28125" style="9" customWidth="1"/>
    <col min="8" max="8" width="11.7109375" style="9" customWidth="1"/>
    <col min="9" max="9" width="12.140625" style="9" customWidth="1"/>
    <col min="10" max="10" width="11.421875" style="9" customWidth="1"/>
    <col min="11" max="11" width="12.57421875" style="9" customWidth="1"/>
    <col min="12" max="13" width="11.7109375" style="9" customWidth="1"/>
    <col min="14" max="14" width="11.57421875" style="9" customWidth="1"/>
    <col min="15" max="15" width="11.7109375" style="9" customWidth="1"/>
    <col min="16" max="17" width="11.57421875" style="9" customWidth="1"/>
    <col min="18" max="18" width="11.7109375" style="9" customWidth="1"/>
    <col min="19" max="19" width="12.00390625" style="9" customWidth="1"/>
    <col min="20" max="20" width="11.8515625" style="9" customWidth="1"/>
    <col min="21" max="21" width="14.00390625" style="27" customWidth="1"/>
    <col min="22" max="23" width="11.7109375" style="27" customWidth="1"/>
    <col min="24" max="24" width="11.28125" style="9" customWidth="1"/>
    <col min="25" max="26" width="11.421875" style="9" customWidth="1"/>
    <col min="27" max="27" width="13.00390625" style="9" customWidth="1"/>
    <col min="28" max="28" width="11.8515625" style="9" customWidth="1"/>
    <col min="29" max="29" width="9.7109375" style="9" customWidth="1"/>
    <col min="30" max="30" width="11.8515625" style="9" customWidth="1"/>
    <col min="31" max="31" width="11.421875" style="9" customWidth="1"/>
    <col min="32" max="32" width="77.140625" style="9" customWidth="1"/>
    <col min="33" max="33" width="19.8515625" style="9" customWidth="1"/>
    <col min="34" max="16384" width="9.140625" style="9" customWidth="1"/>
  </cols>
  <sheetData>
    <row r="1" spans="1:33" ht="47.25" customHeight="1">
      <c r="A1" s="5" t="s">
        <v>37</v>
      </c>
      <c r="B1" s="6"/>
      <c r="C1" s="6"/>
      <c r="D1" s="4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V1" s="7"/>
      <c r="W1" s="7"/>
      <c r="X1" s="7"/>
      <c r="Y1" s="7"/>
      <c r="Z1" s="7"/>
      <c r="AA1" s="7"/>
      <c r="AB1" s="7"/>
      <c r="AC1" s="8"/>
      <c r="AD1" s="8"/>
      <c r="AE1" s="8"/>
      <c r="AF1" s="8"/>
      <c r="AG1" s="8"/>
    </row>
    <row r="2" spans="1:32" s="2" customFormat="1" ht="15.75">
      <c r="A2" s="153" t="s">
        <v>67</v>
      </c>
      <c r="B2" s="147" t="s">
        <v>35</v>
      </c>
      <c r="C2" s="147" t="s">
        <v>71</v>
      </c>
      <c r="D2" s="147" t="s">
        <v>72</v>
      </c>
      <c r="E2" s="147" t="s">
        <v>0</v>
      </c>
      <c r="F2" s="143" t="s">
        <v>1</v>
      </c>
      <c r="G2" s="143"/>
      <c r="H2" s="143" t="s">
        <v>2</v>
      </c>
      <c r="I2" s="143"/>
      <c r="J2" s="143" t="s">
        <v>3</v>
      </c>
      <c r="K2" s="143"/>
      <c r="L2" s="143" t="s">
        <v>4</v>
      </c>
      <c r="M2" s="143"/>
      <c r="N2" s="143" t="s">
        <v>5</v>
      </c>
      <c r="O2" s="143"/>
      <c r="P2" s="143" t="s">
        <v>6</v>
      </c>
      <c r="Q2" s="143"/>
      <c r="R2" s="143" t="s">
        <v>7</v>
      </c>
      <c r="S2" s="143"/>
      <c r="T2" s="143" t="s">
        <v>8</v>
      </c>
      <c r="U2" s="143"/>
      <c r="V2" s="143" t="s">
        <v>9</v>
      </c>
      <c r="W2" s="143"/>
      <c r="X2" s="143" t="s">
        <v>10</v>
      </c>
      <c r="Y2" s="143"/>
      <c r="Z2" s="143" t="s">
        <v>11</v>
      </c>
      <c r="AA2" s="143"/>
      <c r="AB2" s="143" t="s">
        <v>12</v>
      </c>
      <c r="AC2" s="143"/>
      <c r="AD2" s="151" t="s">
        <v>13</v>
      </c>
      <c r="AE2" s="152"/>
      <c r="AF2" s="144" t="s">
        <v>14</v>
      </c>
    </row>
    <row r="3" spans="1:32" s="2" customFormat="1" ht="47.25" customHeight="1">
      <c r="A3" s="153"/>
      <c r="B3" s="148"/>
      <c r="C3" s="148"/>
      <c r="D3" s="154"/>
      <c r="E3" s="148"/>
      <c r="F3" s="38" t="s">
        <v>15</v>
      </c>
      <c r="G3" s="38" t="s">
        <v>16</v>
      </c>
      <c r="H3" s="72" t="s">
        <v>17</v>
      </c>
      <c r="I3" s="72" t="s">
        <v>18</v>
      </c>
      <c r="J3" s="72" t="s">
        <v>17</v>
      </c>
      <c r="K3" s="72" t="s">
        <v>18</v>
      </c>
      <c r="L3" s="72" t="s">
        <v>17</v>
      </c>
      <c r="M3" s="72" t="s">
        <v>18</v>
      </c>
      <c r="N3" s="72" t="s">
        <v>17</v>
      </c>
      <c r="O3" s="72" t="s">
        <v>18</v>
      </c>
      <c r="P3" s="72" t="s">
        <v>17</v>
      </c>
      <c r="Q3" s="72" t="s">
        <v>18</v>
      </c>
      <c r="R3" s="72" t="s">
        <v>17</v>
      </c>
      <c r="S3" s="72" t="s">
        <v>18</v>
      </c>
      <c r="T3" s="72" t="s">
        <v>17</v>
      </c>
      <c r="U3" s="72" t="s">
        <v>18</v>
      </c>
      <c r="V3" s="72" t="s">
        <v>17</v>
      </c>
      <c r="W3" s="72" t="s">
        <v>18</v>
      </c>
      <c r="X3" s="72" t="s">
        <v>17</v>
      </c>
      <c r="Y3" s="72" t="s">
        <v>18</v>
      </c>
      <c r="Z3" s="72" t="s">
        <v>17</v>
      </c>
      <c r="AA3" s="72" t="s">
        <v>18</v>
      </c>
      <c r="AB3" s="72" t="s">
        <v>17</v>
      </c>
      <c r="AC3" s="72" t="s">
        <v>18</v>
      </c>
      <c r="AD3" s="72" t="s">
        <v>17</v>
      </c>
      <c r="AE3" s="72" t="s">
        <v>18</v>
      </c>
      <c r="AF3" s="144"/>
    </row>
    <row r="4" spans="1:32" s="3" customFormat="1" ht="18.75" customHeight="1">
      <c r="A4" s="10">
        <v>1</v>
      </c>
      <c r="B4" s="73">
        <v>2</v>
      </c>
      <c r="C4" s="10">
        <v>3</v>
      </c>
      <c r="D4" s="73">
        <v>4</v>
      </c>
      <c r="E4" s="10">
        <v>5</v>
      </c>
      <c r="F4" s="73">
        <v>6</v>
      </c>
      <c r="G4" s="10">
        <v>7</v>
      </c>
      <c r="H4" s="73">
        <v>8</v>
      </c>
      <c r="I4" s="10">
        <v>9</v>
      </c>
      <c r="J4" s="73">
        <v>10</v>
      </c>
      <c r="K4" s="10">
        <v>11</v>
      </c>
      <c r="L4" s="73">
        <v>12</v>
      </c>
      <c r="M4" s="10">
        <v>13</v>
      </c>
      <c r="N4" s="73">
        <v>14</v>
      </c>
      <c r="O4" s="10">
        <v>15</v>
      </c>
      <c r="P4" s="73">
        <v>16</v>
      </c>
      <c r="Q4" s="10">
        <v>17</v>
      </c>
      <c r="R4" s="73">
        <v>18</v>
      </c>
      <c r="S4" s="10">
        <v>19</v>
      </c>
      <c r="T4" s="73">
        <v>20</v>
      </c>
      <c r="U4" s="10">
        <v>21</v>
      </c>
      <c r="V4" s="73">
        <v>22</v>
      </c>
      <c r="W4" s="10">
        <v>23</v>
      </c>
      <c r="X4" s="73">
        <v>24</v>
      </c>
      <c r="Y4" s="10">
        <v>25</v>
      </c>
      <c r="Z4" s="73">
        <v>26</v>
      </c>
      <c r="AA4" s="10">
        <v>27</v>
      </c>
      <c r="AB4" s="73">
        <v>28</v>
      </c>
      <c r="AC4" s="10">
        <v>29</v>
      </c>
      <c r="AD4" s="73">
        <v>30</v>
      </c>
      <c r="AE4" s="10">
        <v>31</v>
      </c>
      <c r="AF4" s="73">
        <v>32</v>
      </c>
    </row>
    <row r="5" spans="1:33" s="77" customFormat="1" ht="33" customHeight="1">
      <c r="A5" s="92" t="s">
        <v>31</v>
      </c>
      <c r="B5" s="83">
        <f>B6+B10+B22+B25+B30+B43+B51</f>
        <v>14648.500000000002</v>
      </c>
      <c r="C5" s="83">
        <f>C6+C10+C22+C25+C30+C43+C51</f>
        <v>2998.27748</v>
      </c>
      <c r="D5" s="83">
        <f>D6+D10+D22+D25+D30+D43+D51</f>
        <v>3412.81363</v>
      </c>
      <c r="E5" s="83">
        <f>E6+E10+E22+E25+E30+E43+E51</f>
        <v>1217.03363</v>
      </c>
      <c r="F5" s="101">
        <f>D5*100/B5</f>
        <v>23.29804164248899</v>
      </c>
      <c r="G5" s="83">
        <f>E5*100/C5</f>
        <v>40.591093990406776</v>
      </c>
      <c r="H5" s="83">
        <f aca="true" t="shared" si="0" ref="H5:AE5">H6+H10+H22+H25+H30+H43+H51</f>
        <v>1128.806</v>
      </c>
      <c r="I5" s="83">
        <f t="shared" si="0"/>
        <v>631.56279</v>
      </c>
      <c r="J5" s="83">
        <f t="shared" si="0"/>
        <v>973.84691</v>
      </c>
      <c r="K5" s="83">
        <f t="shared" si="0"/>
        <v>197.24548000000001</v>
      </c>
      <c r="L5" s="83">
        <f t="shared" si="0"/>
        <v>1356.02457</v>
      </c>
      <c r="M5" s="83">
        <f t="shared" si="0"/>
        <v>388.22535999999997</v>
      </c>
      <c r="N5" s="83">
        <f t="shared" si="0"/>
        <v>1526.0212199999999</v>
      </c>
      <c r="O5" s="83">
        <f t="shared" si="0"/>
        <v>0</v>
      </c>
      <c r="P5" s="83">
        <f t="shared" si="0"/>
        <v>1123.917</v>
      </c>
      <c r="Q5" s="83">
        <f t="shared" si="0"/>
        <v>0</v>
      </c>
      <c r="R5" s="83">
        <f t="shared" si="0"/>
        <v>1863.801</v>
      </c>
      <c r="S5" s="83">
        <f t="shared" si="0"/>
        <v>0</v>
      </c>
      <c r="T5" s="83">
        <f t="shared" si="0"/>
        <v>1208.23244</v>
      </c>
      <c r="U5" s="83">
        <f t="shared" si="0"/>
        <v>0</v>
      </c>
      <c r="V5" s="83">
        <f t="shared" si="0"/>
        <v>894.111</v>
      </c>
      <c r="W5" s="83">
        <f t="shared" si="0"/>
        <v>0</v>
      </c>
      <c r="X5" s="83">
        <f t="shared" si="0"/>
        <v>930.424</v>
      </c>
      <c r="Y5" s="83">
        <f t="shared" si="0"/>
        <v>0</v>
      </c>
      <c r="Z5" s="83">
        <f t="shared" si="0"/>
        <v>1152.0132199999998</v>
      </c>
      <c r="AA5" s="83">
        <f t="shared" si="0"/>
        <v>0</v>
      </c>
      <c r="AB5" s="83">
        <f t="shared" si="0"/>
        <v>1332.2669999999998</v>
      </c>
      <c r="AC5" s="83">
        <f t="shared" si="0"/>
        <v>0</v>
      </c>
      <c r="AD5" s="83">
        <f t="shared" si="0"/>
        <v>1159.03564</v>
      </c>
      <c r="AE5" s="83">
        <f t="shared" si="0"/>
        <v>0</v>
      </c>
      <c r="AF5" s="76"/>
      <c r="AG5" s="87">
        <f>AD5+AB5+Z5+X5+V5+T5+R5+P5+N5+L5+J5+H5</f>
        <v>14648.5</v>
      </c>
    </row>
    <row r="6" spans="1:32" s="79" customFormat="1" ht="63" customHeight="1">
      <c r="A6" s="95" t="s">
        <v>69</v>
      </c>
      <c r="B6" s="78">
        <f>B7</f>
        <v>846.8</v>
      </c>
      <c r="C6" s="78">
        <f aca="true" t="shared" si="1" ref="C6:AE6">C7</f>
        <v>0</v>
      </c>
      <c r="D6" s="78">
        <f>D7</f>
        <v>846.8</v>
      </c>
      <c r="E6" s="78">
        <f t="shared" si="1"/>
        <v>0</v>
      </c>
      <c r="F6" s="78">
        <f>E6/B6*100</f>
        <v>0</v>
      </c>
      <c r="G6" s="78">
        <f>_xlfn.IFERROR(E6/C6*100,0)</f>
        <v>0</v>
      </c>
      <c r="H6" s="78">
        <f t="shared" si="1"/>
        <v>0</v>
      </c>
      <c r="I6" s="78">
        <f t="shared" si="1"/>
        <v>0</v>
      </c>
      <c r="J6" s="78">
        <f t="shared" si="1"/>
        <v>0</v>
      </c>
      <c r="K6" s="78">
        <f t="shared" si="1"/>
        <v>0</v>
      </c>
      <c r="L6" s="78">
        <f t="shared" si="1"/>
        <v>0</v>
      </c>
      <c r="M6" s="78">
        <f t="shared" si="1"/>
        <v>0</v>
      </c>
      <c r="N6" s="78">
        <f t="shared" si="1"/>
        <v>197.2</v>
      </c>
      <c r="O6" s="78">
        <f t="shared" si="1"/>
        <v>0</v>
      </c>
      <c r="P6" s="78">
        <f t="shared" si="1"/>
        <v>0</v>
      </c>
      <c r="Q6" s="78">
        <f t="shared" si="1"/>
        <v>0</v>
      </c>
      <c r="R6" s="78">
        <f t="shared" si="1"/>
        <v>0</v>
      </c>
      <c r="S6" s="78">
        <f t="shared" si="1"/>
        <v>0</v>
      </c>
      <c r="T6" s="78">
        <f t="shared" si="1"/>
        <v>216.533</v>
      </c>
      <c r="U6" s="78">
        <f t="shared" si="1"/>
        <v>0</v>
      </c>
      <c r="V6" s="78">
        <f t="shared" si="1"/>
        <v>0</v>
      </c>
      <c r="W6" s="78">
        <f t="shared" si="1"/>
        <v>0</v>
      </c>
      <c r="X6" s="78">
        <f t="shared" si="1"/>
        <v>0</v>
      </c>
      <c r="Y6" s="78">
        <f t="shared" si="1"/>
        <v>0</v>
      </c>
      <c r="Z6" s="78">
        <f t="shared" si="1"/>
        <v>216.533</v>
      </c>
      <c r="AA6" s="78">
        <f t="shared" si="1"/>
        <v>0</v>
      </c>
      <c r="AB6" s="78">
        <f t="shared" si="1"/>
        <v>0</v>
      </c>
      <c r="AC6" s="78">
        <f t="shared" si="1"/>
        <v>0</v>
      </c>
      <c r="AD6" s="78">
        <f t="shared" si="1"/>
        <v>216.534</v>
      </c>
      <c r="AE6" s="78">
        <f t="shared" si="1"/>
        <v>0</v>
      </c>
      <c r="AF6" s="145" t="s">
        <v>73</v>
      </c>
    </row>
    <row r="7" spans="1:32" s="1" customFormat="1" ht="21.75" customHeight="1">
      <c r="A7" s="39" t="s">
        <v>23</v>
      </c>
      <c r="B7" s="15">
        <f>B8+B9</f>
        <v>846.8</v>
      </c>
      <c r="C7" s="15">
        <f>C8+C9</f>
        <v>0</v>
      </c>
      <c r="D7" s="15">
        <f>D8+D9</f>
        <v>846.8</v>
      </c>
      <c r="E7" s="15">
        <f>E8+E9</f>
        <v>0</v>
      </c>
      <c r="F7" s="15">
        <f>E7/B7*100</f>
        <v>0</v>
      </c>
      <c r="G7" s="15">
        <f>_xlfn.IFERROR(E7/C7*100,0)</f>
        <v>0</v>
      </c>
      <c r="H7" s="15">
        <f>H8+H9</f>
        <v>0</v>
      </c>
      <c r="I7" s="15">
        <f aca="true" t="shared" si="2" ref="I7:AE7">I8+I9</f>
        <v>0</v>
      </c>
      <c r="J7" s="15">
        <f t="shared" si="2"/>
        <v>0</v>
      </c>
      <c r="K7" s="15">
        <f t="shared" si="2"/>
        <v>0</v>
      </c>
      <c r="L7" s="15">
        <f t="shared" si="2"/>
        <v>0</v>
      </c>
      <c r="M7" s="15">
        <f t="shared" si="2"/>
        <v>0</v>
      </c>
      <c r="N7" s="15">
        <f t="shared" si="2"/>
        <v>197.2</v>
      </c>
      <c r="O7" s="15">
        <f t="shared" si="2"/>
        <v>0</v>
      </c>
      <c r="P7" s="15">
        <f t="shared" si="2"/>
        <v>0</v>
      </c>
      <c r="Q7" s="15">
        <f t="shared" si="2"/>
        <v>0</v>
      </c>
      <c r="R7" s="15">
        <f t="shared" si="2"/>
        <v>0</v>
      </c>
      <c r="S7" s="15">
        <f t="shared" si="2"/>
        <v>0</v>
      </c>
      <c r="T7" s="15">
        <f t="shared" si="2"/>
        <v>216.533</v>
      </c>
      <c r="U7" s="15">
        <f t="shared" si="2"/>
        <v>0</v>
      </c>
      <c r="V7" s="15">
        <f t="shared" si="2"/>
        <v>0</v>
      </c>
      <c r="W7" s="15">
        <f t="shared" si="2"/>
        <v>0</v>
      </c>
      <c r="X7" s="15">
        <f t="shared" si="2"/>
        <v>0</v>
      </c>
      <c r="Y7" s="15">
        <f t="shared" si="2"/>
        <v>0</v>
      </c>
      <c r="Z7" s="15">
        <f t="shared" si="2"/>
        <v>216.533</v>
      </c>
      <c r="AA7" s="15">
        <f t="shared" si="2"/>
        <v>0</v>
      </c>
      <c r="AB7" s="15">
        <f t="shared" si="2"/>
        <v>0</v>
      </c>
      <c r="AC7" s="15">
        <f t="shared" si="2"/>
        <v>0</v>
      </c>
      <c r="AD7" s="15">
        <f t="shared" si="2"/>
        <v>216.534</v>
      </c>
      <c r="AE7" s="15">
        <f t="shared" si="2"/>
        <v>0</v>
      </c>
      <c r="AF7" s="146"/>
    </row>
    <row r="8" spans="1:32" s="1" customFormat="1" ht="21.75" customHeight="1">
      <c r="A8" s="11" t="s">
        <v>20</v>
      </c>
      <c r="B8" s="12">
        <f>H8+J8+L8+N8+P8+R8+T8+V8+X8+Z8+AB8+AD8</f>
        <v>129.9</v>
      </c>
      <c r="C8" s="13">
        <f>H8</f>
        <v>0</v>
      </c>
      <c r="D8" s="13">
        <v>129.9</v>
      </c>
      <c r="E8" s="13">
        <f>I8+K8+M8+O8+Q8+S8+U8+W8+Y8+AA8+AC8+AE8</f>
        <v>0</v>
      </c>
      <c r="F8" s="12">
        <f>E8*100/B8</f>
        <v>0</v>
      </c>
      <c r="G8" s="12">
        <f>_xlfn.IFERROR(E8/C8*100,0)</f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129.9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46"/>
    </row>
    <row r="9" spans="1:32" s="1" customFormat="1" ht="50.25" customHeight="1">
      <c r="A9" s="11" t="s">
        <v>19</v>
      </c>
      <c r="B9" s="12">
        <f>H9+J9+L9+N9+P9+R9+T9+V9+X9+Z9+AB9+AD9</f>
        <v>716.9</v>
      </c>
      <c r="C9" s="13">
        <f>H9</f>
        <v>0</v>
      </c>
      <c r="D9" s="13">
        <v>716.9</v>
      </c>
      <c r="E9" s="13">
        <f>I9+K9+M9+O9+Q9+S9+U9+W9+Y9+AA9+AC9+AE9</f>
        <v>0</v>
      </c>
      <c r="F9" s="12">
        <f>E9*100/B9</f>
        <v>0</v>
      </c>
      <c r="G9" s="12">
        <f>_xlfn.IFERROR(E9/C9*100,0)</f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f>197.2-129.9</f>
        <v>67.29999999999998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216.533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216.533</v>
      </c>
      <c r="AA9" s="13">
        <v>0</v>
      </c>
      <c r="AB9" s="13">
        <v>0</v>
      </c>
      <c r="AC9" s="13">
        <v>0</v>
      </c>
      <c r="AD9" s="13">
        <v>216.534</v>
      </c>
      <c r="AE9" s="13">
        <v>0</v>
      </c>
      <c r="AF9" s="146"/>
    </row>
    <row r="10" spans="1:33" s="79" customFormat="1" ht="46.5" customHeight="1">
      <c r="A10" s="95" t="s">
        <v>40</v>
      </c>
      <c r="B10" s="78">
        <f>B11</f>
        <v>9990.800000000003</v>
      </c>
      <c r="C10" s="78">
        <f aca="true" t="shared" si="3" ref="C10:AE10">C11</f>
        <v>2435.469</v>
      </c>
      <c r="D10" s="78">
        <f t="shared" si="3"/>
        <v>400.81058</v>
      </c>
      <c r="E10" s="78">
        <f t="shared" si="3"/>
        <v>400.81058</v>
      </c>
      <c r="F10" s="78">
        <f t="shared" si="3"/>
        <v>4.011796652920686</v>
      </c>
      <c r="G10" s="78">
        <f t="shared" si="3"/>
        <v>16.457223639471497</v>
      </c>
      <c r="H10" s="78">
        <f t="shared" si="3"/>
        <v>774.646</v>
      </c>
      <c r="I10" s="78">
        <f t="shared" si="3"/>
        <v>317.14127</v>
      </c>
      <c r="J10" s="78">
        <f t="shared" si="3"/>
        <v>830.408</v>
      </c>
      <c r="K10" s="78">
        <f t="shared" si="3"/>
        <v>55.66013</v>
      </c>
      <c r="L10" s="78">
        <f t="shared" si="3"/>
        <v>830.415</v>
      </c>
      <c r="M10" s="78">
        <f t="shared" si="3"/>
        <v>28.00918</v>
      </c>
      <c r="N10" s="78">
        <f t="shared" si="3"/>
        <v>912.011</v>
      </c>
      <c r="O10" s="78">
        <f t="shared" si="3"/>
        <v>0</v>
      </c>
      <c r="P10" s="78">
        <f>P11</f>
        <v>830.415</v>
      </c>
      <c r="Q10" s="78">
        <f t="shared" si="3"/>
        <v>0</v>
      </c>
      <c r="R10" s="78">
        <f t="shared" si="3"/>
        <v>830.415</v>
      </c>
      <c r="S10" s="78">
        <f t="shared" si="3"/>
        <v>0</v>
      </c>
      <c r="T10" s="78">
        <f t="shared" si="3"/>
        <v>830.415</v>
      </c>
      <c r="U10" s="78">
        <f t="shared" si="3"/>
        <v>0</v>
      </c>
      <c r="V10" s="78">
        <f t="shared" si="3"/>
        <v>830.415</v>
      </c>
      <c r="W10" s="78">
        <f t="shared" si="3"/>
        <v>0</v>
      </c>
      <c r="X10" s="78">
        <f t="shared" si="3"/>
        <v>830.415</v>
      </c>
      <c r="Y10" s="78">
        <f t="shared" si="3"/>
        <v>0</v>
      </c>
      <c r="Z10" s="78">
        <f t="shared" si="3"/>
        <v>830.415</v>
      </c>
      <c r="AA10" s="78">
        <f t="shared" si="3"/>
        <v>0</v>
      </c>
      <c r="AB10" s="78">
        <f t="shared" si="3"/>
        <v>830.415</v>
      </c>
      <c r="AC10" s="78">
        <f t="shared" si="3"/>
        <v>0</v>
      </c>
      <c r="AD10" s="78">
        <f t="shared" si="3"/>
        <v>830.415</v>
      </c>
      <c r="AE10" s="78">
        <f t="shared" si="3"/>
        <v>0</v>
      </c>
      <c r="AF10" s="80"/>
      <c r="AG10" s="87">
        <f>H10+J10+L10+N10+P10+R10+T10+V10+X10+Z10+AB10+AD10</f>
        <v>9990.800000000003</v>
      </c>
    </row>
    <row r="11" spans="1:32" s="1" customFormat="1" ht="19.5" customHeight="1">
      <c r="A11" s="39" t="s">
        <v>23</v>
      </c>
      <c r="B11" s="15">
        <f>B12+B13</f>
        <v>9990.800000000003</v>
      </c>
      <c r="C11" s="15">
        <f>C12+C13</f>
        <v>2435.469</v>
      </c>
      <c r="D11" s="15">
        <f aca="true" t="shared" si="4" ref="D11:AE11">D12+D13</f>
        <v>400.81058</v>
      </c>
      <c r="E11" s="15">
        <f t="shared" si="4"/>
        <v>400.81058</v>
      </c>
      <c r="F11" s="15">
        <f t="shared" si="4"/>
        <v>4.011796652920686</v>
      </c>
      <c r="G11" s="15">
        <f t="shared" si="4"/>
        <v>16.457223639471497</v>
      </c>
      <c r="H11" s="15">
        <f t="shared" si="4"/>
        <v>774.646</v>
      </c>
      <c r="I11" s="15">
        <f t="shared" si="4"/>
        <v>317.14127</v>
      </c>
      <c r="J11" s="15">
        <f t="shared" si="4"/>
        <v>830.408</v>
      </c>
      <c r="K11" s="15">
        <f t="shared" si="4"/>
        <v>55.66013</v>
      </c>
      <c r="L11" s="15">
        <f t="shared" si="4"/>
        <v>830.415</v>
      </c>
      <c r="M11" s="15">
        <f t="shared" si="4"/>
        <v>28.00918</v>
      </c>
      <c r="N11" s="15">
        <f t="shared" si="4"/>
        <v>912.011</v>
      </c>
      <c r="O11" s="15">
        <f t="shared" si="4"/>
        <v>0</v>
      </c>
      <c r="P11" s="15">
        <f t="shared" si="4"/>
        <v>830.415</v>
      </c>
      <c r="Q11" s="15">
        <f t="shared" si="4"/>
        <v>0</v>
      </c>
      <c r="R11" s="15">
        <f t="shared" si="4"/>
        <v>830.415</v>
      </c>
      <c r="S11" s="15">
        <f t="shared" si="4"/>
        <v>0</v>
      </c>
      <c r="T11" s="15">
        <f t="shared" si="4"/>
        <v>830.415</v>
      </c>
      <c r="U11" s="15">
        <f t="shared" si="4"/>
        <v>0</v>
      </c>
      <c r="V11" s="15">
        <f t="shared" si="4"/>
        <v>830.415</v>
      </c>
      <c r="W11" s="15">
        <f t="shared" si="4"/>
        <v>0</v>
      </c>
      <c r="X11" s="15">
        <f t="shared" si="4"/>
        <v>830.415</v>
      </c>
      <c r="Y11" s="15">
        <f t="shared" si="4"/>
        <v>0</v>
      </c>
      <c r="Z11" s="15">
        <f t="shared" si="4"/>
        <v>830.415</v>
      </c>
      <c r="AA11" s="15">
        <f t="shared" si="4"/>
        <v>0</v>
      </c>
      <c r="AB11" s="15">
        <f t="shared" si="4"/>
        <v>830.415</v>
      </c>
      <c r="AC11" s="15">
        <f t="shared" si="4"/>
        <v>0</v>
      </c>
      <c r="AD11" s="15">
        <f t="shared" si="4"/>
        <v>830.415</v>
      </c>
      <c r="AE11" s="15">
        <f t="shared" si="4"/>
        <v>0</v>
      </c>
      <c r="AF11" s="62"/>
    </row>
    <row r="12" spans="1:32" s="1" customFormat="1" ht="19.5" customHeight="1">
      <c r="A12" s="11" t="s">
        <v>20</v>
      </c>
      <c r="B12" s="12">
        <f>H12+J12+L12+N12+P12+R12+T12+V12+X12+Z12+AB12+AD12</f>
        <v>0</v>
      </c>
      <c r="C12" s="13">
        <f>H12+J12+L12</f>
        <v>0</v>
      </c>
      <c r="D12" s="13">
        <f>I12+K12+M12+O12+Q12+S12+U12+W12+Y12+AA12</f>
        <v>0</v>
      </c>
      <c r="E12" s="13">
        <f>I12+K12+M12+O12+Q12+S12+U12+W12+Y12+AA12+AC12+AE12</f>
        <v>0</v>
      </c>
      <c r="F12" s="12">
        <v>0</v>
      </c>
      <c r="G12" s="12">
        <v>0</v>
      </c>
      <c r="H12" s="13">
        <f>H16+H20</f>
        <v>0</v>
      </c>
      <c r="I12" s="13">
        <f aca="true" t="shared" si="5" ref="I12:AE12">I16+I20</f>
        <v>0</v>
      </c>
      <c r="J12" s="13">
        <f t="shared" si="5"/>
        <v>0</v>
      </c>
      <c r="K12" s="13">
        <f t="shared" si="5"/>
        <v>0</v>
      </c>
      <c r="L12" s="13">
        <f t="shared" si="5"/>
        <v>0</v>
      </c>
      <c r="M12" s="13">
        <f t="shared" si="5"/>
        <v>0</v>
      </c>
      <c r="N12" s="13">
        <f t="shared" si="5"/>
        <v>0</v>
      </c>
      <c r="O12" s="13">
        <f t="shared" si="5"/>
        <v>0</v>
      </c>
      <c r="P12" s="13">
        <f t="shared" si="5"/>
        <v>0</v>
      </c>
      <c r="Q12" s="13">
        <f t="shared" si="5"/>
        <v>0</v>
      </c>
      <c r="R12" s="13">
        <f t="shared" si="5"/>
        <v>0</v>
      </c>
      <c r="S12" s="13">
        <f t="shared" si="5"/>
        <v>0</v>
      </c>
      <c r="T12" s="13">
        <f t="shared" si="5"/>
        <v>0</v>
      </c>
      <c r="U12" s="13">
        <f t="shared" si="5"/>
        <v>0</v>
      </c>
      <c r="V12" s="13">
        <f t="shared" si="5"/>
        <v>0</v>
      </c>
      <c r="W12" s="13">
        <f t="shared" si="5"/>
        <v>0</v>
      </c>
      <c r="X12" s="13">
        <f t="shared" si="5"/>
        <v>0</v>
      </c>
      <c r="Y12" s="13">
        <f t="shared" si="5"/>
        <v>0</v>
      </c>
      <c r="Z12" s="13">
        <f t="shared" si="5"/>
        <v>0</v>
      </c>
      <c r="AA12" s="13">
        <f t="shared" si="5"/>
        <v>0</v>
      </c>
      <c r="AB12" s="13">
        <f t="shared" si="5"/>
        <v>0</v>
      </c>
      <c r="AC12" s="13">
        <f t="shared" si="5"/>
        <v>0</v>
      </c>
      <c r="AD12" s="13">
        <f t="shared" si="5"/>
        <v>0</v>
      </c>
      <c r="AE12" s="13">
        <f t="shared" si="5"/>
        <v>0</v>
      </c>
      <c r="AF12" s="62"/>
    </row>
    <row r="13" spans="1:32" s="1" customFormat="1" ht="19.5" customHeight="1">
      <c r="A13" s="11" t="s">
        <v>19</v>
      </c>
      <c r="B13" s="12">
        <f>H13+J13+L13+N13+P13+R13+T13+V13+X13+Z13+AB13+AD13</f>
        <v>9990.800000000003</v>
      </c>
      <c r="C13" s="13">
        <f>H13+J13+L13</f>
        <v>2435.469</v>
      </c>
      <c r="D13" s="13">
        <f>I13+K13+M13+O13+Q13+S13+U13+W13+Y13+AA13</f>
        <v>400.81058</v>
      </c>
      <c r="E13" s="13">
        <f>I13+K13+M13+O13+Q13+S13+U13+W13+Y13+AA13+AC13+AE13</f>
        <v>400.81058</v>
      </c>
      <c r="F13" s="12">
        <f>D13*100/B13</f>
        <v>4.011796652920686</v>
      </c>
      <c r="G13" s="12">
        <f>E13*100/C13</f>
        <v>16.457223639471497</v>
      </c>
      <c r="H13" s="13">
        <f>H17+H21</f>
        <v>774.646</v>
      </c>
      <c r="I13" s="13">
        <f>I17+I21</f>
        <v>317.14127</v>
      </c>
      <c r="J13" s="13">
        <f aca="true" t="shared" si="6" ref="J13:AE13">J17+J21</f>
        <v>830.408</v>
      </c>
      <c r="K13" s="13">
        <f t="shared" si="6"/>
        <v>55.66013</v>
      </c>
      <c r="L13" s="13">
        <f t="shared" si="6"/>
        <v>830.415</v>
      </c>
      <c r="M13" s="13">
        <f t="shared" si="6"/>
        <v>28.00918</v>
      </c>
      <c r="N13" s="13">
        <f t="shared" si="6"/>
        <v>912.011</v>
      </c>
      <c r="O13" s="13">
        <f t="shared" si="6"/>
        <v>0</v>
      </c>
      <c r="P13" s="13">
        <f t="shared" si="6"/>
        <v>830.415</v>
      </c>
      <c r="Q13" s="13">
        <f t="shared" si="6"/>
        <v>0</v>
      </c>
      <c r="R13" s="13">
        <f t="shared" si="6"/>
        <v>830.415</v>
      </c>
      <c r="S13" s="13">
        <f t="shared" si="6"/>
        <v>0</v>
      </c>
      <c r="T13" s="13">
        <f t="shared" si="6"/>
        <v>830.415</v>
      </c>
      <c r="U13" s="13">
        <f t="shared" si="6"/>
        <v>0</v>
      </c>
      <c r="V13" s="13">
        <f t="shared" si="6"/>
        <v>830.415</v>
      </c>
      <c r="W13" s="13">
        <f t="shared" si="6"/>
        <v>0</v>
      </c>
      <c r="X13" s="13">
        <f t="shared" si="6"/>
        <v>830.415</v>
      </c>
      <c r="Y13" s="13">
        <f t="shared" si="6"/>
        <v>0</v>
      </c>
      <c r="Z13" s="13">
        <f t="shared" si="6"/>
        <v>830.415</v>
      </c>
      <c r="AA13" s="13">
        <f t="shared" si="6"/>
        <v>0</v>
      </c>
      <c r="AB13" s="13">
        <f t="shared" si="6"/>
        <v>830.415</v>
      </c>
      <c r="AC13" s="13">
        <f t="shared" si="6"/>
        <v>0</v>
      </c>
      <c r="AD13" s="13">
        <f t="shared" si="6"/>
        <v>830.415</v>
      </c>
      <c r="AE13" s="13">
        <f t="shared" si="6"/>
        <v>0</v>
      </c>
      <c r="AF13" s="62"/>
    </row>
    <row r="14" spans="1:33" s="1" customFormat="1" ht="133.5" customHeight="1">
      <c r="A14" s="97" t="s">
        <v>41</v>
      </c>
      <c r="B14" s="12">
        <f>B15</f>
        <v>0</v>
      </c>
      <c r="C14" s="12">
        <f aca="true" t="shared" si="7" ref="C14:AE14">C15</f>
        <v>0</v>
      </c>
      <c r="D14" s="12">
        <f>D15</f>
        <v>0</v>
      </c>
      <c r="E14" s="12">
        <f t="shared" si="7"/>
        <v>0</v>
      </c>
      <c r="F14" s="12">
        <v>0</v>
      </c>
      <c r="G14" s="12">
        <f aca="true" t="shared" si="8" ref="G14:G20">_xlfn.IFERROR(E14/C14*100,0)</f>
        <v>0</v>
      </c>
      <c r="H14" s="12">
        <f t="shared" si="7"/>
        <v>0</v>
      </c>
      <c r="I14" s="12">
        <f t="shared" si="7"/>
        <v>0</v>
      </c>
      <c r="J14" s="12">
        <f t="shared" si="7"/>
        <v>0</v>
      </c>
      <c r="K14" s="12">
        <f t="shared" si="7"/>
        <v>0</v>
      </c>
      <c r="L14" s="12">
        <f t="shared" si="7"/>
        <v>0</v>
      </c>
      <c r="M14" s="12">
        <f t="shared" si="7"/>
        <v>0</v>
      </c>
      <c r="N14" s="12">
        <f t="shared" si="7"/>
        <v>0</v>
      </c>
      <c r="O14" s="12">
        <f t="shared" si="7"/>
        <v>0</v>
      </c>
      <c r="P14" s="12">
        <f t="shared" si="7"/>
        <v>0</v>
      </c>
      <c r="Q14" s="12">
        <f t="shared" si="7"/>
        <v>0</v>
      </c>
      <c r="R14" s="12">
        <f t="shared" si="7"/>
        <v>0</v>
      </c>
      <c r="S14" s="12">
        <f t="shared" si="7"/>
        <v>0</v>
      </c>
      <c r="T14" s="12">
        <f t="shared" si="7"/>
        <v>0</v>
      </c>
      <c r="U14" s="12">
        <f t="shared" si="7"/>
        <v>0</v>
      </c>
      <c r="V14" s="12">
        <f t="shared" si="7"/>
        <v>0</v>
      </c>
      <c r="W14" s="12">
        <f t="shared" si="7"/>
        <v>0</v>
      </c>
      <c r="X14" s="12">
        <f t="shared" si="7"/>
        <v>0</v>
      </c>
      <c r="Y14" s="12">
        <f t="shared" si="7"/>
        <v>0</v>
      </c>
      <c r="Z14" s="12">
        <f t="shared" si="7"/>
        <v>0</v>
      </c>
      <c r="AA14" s="12">
        <f t="shared" si="7"/>
        <v>0</v>
      </c>
      <c r="AB14" s="12">
        <f t="shared" si="7"/>
        <v>0</v>
      </c>
      <c r="AC14" s="12">
        <f t="shared" si="7"/>
        <v>0</v>
      </c>
      <c r="AD14" s="12">
        <f t="shared" si="7"/>
        <v>0</v>
      </c>
      <c r="AE14" s="12">
        <f t="shared" si="7"/>
        <v>0</v>
      </c>
      <c r="AF14" s="62"/>
      <c r="AG14" s="1">
        <v>0</v>
      </c>
    </row>
    <row r="15" spans="1:32" s="1" customFormat="1" ht="15.75">
      <c r="A15" s="39" t="s">
        <v>23</v>
      </c>
      <c r="B15" s="15">
        <f>B16+B17</f>
        <v>0</v>
      </c>
      <c r="C15" s="15">
        <f>C16+C17</f>
        <v>0</v>
      </c>
      <c r="D15" s="15">
        <f>D16+D17</f>
        <v>0</v>
      </c>
      <c r="E15" s="15">
        <f>E16+E17</f>
        <v>0</v>
      </c>
      <c r="F15" s="15">
        <f>IF(E15,B15,)/100</f>
        <v>0</v>
      </c>
      <c r="G15" s="15">
        <f t="shared" si="8"/>
        <v>0</v>
      </c>
      <c r="H15" s="15">
        <f>H16+H17</f>
        <v>0</v>
      </c>
      <c r="I15" s="15">
        <f aca="true" t="shared" si="9" ref="I15:AE15">I16+I17</f>
        <v>0</v>
      </c>
      <c r="J15" s="15">
        <f t="shared" si="9"/>
        <v>0</v>
      </c>
      <c r="K15" s="15">
        <f t="shared" si="9"/>
        <v>0</v>
      </c>
      <c r="L15" s="15">
        <f t="shared" si="9"/>
        <v>0</v>
      </c>
      <c r="M15" s="15">
        <f t="shared" si="9"/>
        <v>0</v>
      </c>
      <c r="N15" s="15">
        <f t="shared" si="9"/>
        <v>0</v>
      </c>
      <c r="O15" s="15">
        <f t="shared" si="9"/>
        <v>0</v>
      </c>
      <c r="P15" s="15">
        <f t="shared" si="9"/>
        <v>0</v>
      </c>
      <c r="Q15" s="15">
        <f t="shared" si="9"/>
        <v>0</v>
      </c>
      <c r="R15" s="15">
        <f t="shared" si="9"/>
        <v>0</v>
      </c>
      <c r="S15" s="15">
        <f t="shared" si="9"/>
        <v>0</v>
      </c>
      <c r="T15" s="15">
        <f t="shared" si="9"/>
        <v>0</v>
      </c>
      <c r="U15" s="15">
        <f t="shared" si="9"/>
        <v>0</v>
      </c>
      <c r="V15" s="15">
        <f t="shared" si="9"/>
        <v>0</v>
      </c>
      <c r="W15" s="15">
        <f t="shared" si="9"/>
        <v>0</v>
      </c>
      <c r="X15" s="15">
        <f t="shared" si="9"/>
        <v>0</v>
      </c>
      <c r="Y15" s="15">
        <f t="shared" si="9"/>
        <v>0</v>
      </c>
      <c r="Z15" s="15">
        <f t="shared" si="9"/>
        <v>0</v>
      </c>
      <c r="AA15" s="15">
        <f t="shared" si="9"/>
        <v>0</v>
      </c>
      <c r="AB15" s="15">
        <f t="shared" si="9"/>
        <v>0</v>
      </c>
      <c r="AC15" s="15">
        <f t="shared" si="9"/>
        <v>0</v>
      </c>
      <c r="AD15" s="15">
        <f t="shared" si="9"/>
        <v>0</v>
      </c>
      <c r="AE15" s="15">
        <f t="shared" si="9"/>
        <v>0</v>
      </c>
      <c r="AF15" s="14"/>
    </row>
    <row r="16" spans="1:32" s="1" customFormat="1" ht="15.75">
      <c r="A16" s="11" t="s">
        <v>20</v>
      </c>
      <c r="B16" s="12">
        <f>H16+J16+L16+N16+P16+R16+T16+V16+X16+Z16+AB16+AD16</f>
        <v>0</v>
      </c>
      <c r="C16" s="13">
        <f>H16</f>
        <v>0</v>
      </c>
      <c r="D16" s="13">
        <f>I16+K16+M16+O16+Q16+S16+U16+W16+Y16+AA16</f>
        <v>0</v>
      </c>
      <c r="E16" s="13">
        <f>I16+K16+M16+O16+Q16+S16+U16+W16+Y16+AA16+AC16+AE16</f>
        <v>0</v>
      </c>
      <c r="F16" s="12">
        <f>IF(E16,B16,)/100</f>
        <v>0</v>
      </c>
      <c r="G16" s="12">
        <f t="shared" si="8"/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4"/>
    </row>
    <row r="17" spans="1:32" s="1" customFormat="1" ht="15.75">
      <c r="A17" s="11" t="s">
        <v>19</v>
      </c>
      <c r="B17" s="12">
        <f>H17+J17+L17+N17+P17+R17+T17+V17+X17+Z17+AB17+AD17</f>
        <v>0</v>
      </c>
      <c r="C17" s="13">
        <f>H17</f>
        <v>0</v>
      </c>
      <c r="D17" s="13">
        <f>I17+K17+M17+O17+Q17+S17+U17+W17+Y17+AA17</f>
        <v>0</v>
      </c>
      <c r="E17" s="13">
        <f>I17+K17+M17+O17+Q17+S17+U17+W17+Y17+AA17+AC17+AE17</f>
        <v>0</v>
      </c>
      <c r="F17" s="12">
        <f>IF(E17,B17,)/100</f>
        <v>0</v>
      </c>
      <c r="G17" s="12">
        <f>_xlfn.IFERROR(E17/C17*100,0)</f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4"/>
    </row>
    <row r="18" spans="1:33" s="1" customFormat="1" ht="79.5" customHeight="1">
      <c r="A18" s="97" t="s">
        <v>42</v>
      </c>
      <c r="B18" s="12">
        <f>B19</f>
        <v>9990.800000000003</v>
      </c>
      <c r="C18" s="12">
        <f aca="true" t="shared" si="10" ref="C18:AE18">C19</f>
        <v>2435.469</v>
      </c>
      <c r="D18" s="12">
        <f>D19</f>
        <v>400.81058</v>
      </c>
      <c r="E18" s="12">
        <f t="shared" si="10"/>
        <v>400.81058</v>
      </c>
      <c r="F18" s="12">
        <v>0</v>
      </c>
      <c r="G18" s="12">
        <f t="shared" si="8"/>
        <v>16.457223639471493</v>
      </c>
      <c r="H18" s="12">
        <f>H19</f>
        <v>774.646</v>
      </c>
      <c r="I18" s="12">
        <f t="shared" si="10"/>
        <v>317.14127</v>
      </c>
      <c r="J18" s="12">
        <f t="shared" si="10"/>
        <v>830.408</v>
      </c>
      <c r="K18" s="12">
        <f t="shared" si="10"/>
        <v>55.66013</v>
      </c>
      <c r="L18" s="12">
        <f t="shared" si="10"/>
        <v>830.415</v>
      </c>
      <c r="M18" s="12">
        <f t="shared" si="10"/>
        <v>28.00918</v>
      </c>
      <c r="N18" s="12">
        <f t="shared" si="10"/>
        <v>912.011</v>
      </c>
      <c r="O18" s="12">
        <f t="shared" si="10"/>
        <v>0</v>
      </c>
      <c r="P18" s="12">
        <f t="shared" si="10"/>
        <v>830.415</v>
      </c>
      <c r="Q18" s="12">
        <f t="shared" si="10"/>
        <v>0</v>
      </c>
      <c r="R18" s="12">
        <f t="shared" si="10"/>
        <v>830.415</v>
      </c>
      <c r="S18" s="12">
        <f t="shared" si="10"/>
        <v>0</v>
      </c>
      <c r="T18" s="12">
        <f t="shared" si="10"/>
        <v>830.415</v>
      </c>
      <c r="U18" s="12">
        <f>U19+U20+U21</f>
        <v>0</v>
      </c>
      <c r="V18" s="12">
        <f t="shared" si="10"/>
        <v>830.415</v>
      </c>
      <c r="W18" s="12">
        <f t="shared" si="10"/>
        <v>0</v>
      </c>
      <c r="X18" s="12">
        <f t="shared" si="10"/>
        <v>830.415</v>
      </c>
      <c r="Y18" s="12">
        <f t="shared" si="10"/>
        <v>0</v>
      </c>
      <c r="Z18" s="12">
        <f t="shared" si="10"/>
        <v>830.415</v>
      </c>
      <c r="AA18" s="12">
        <f t="shared" si="10"/>
        <v>0</v>
      </c>
      <c r="AB18" s="12">
        <f t="shared" si="10"/>
        <v>830.415</v>
      </c>
      <c r="AC18" s="12">
        <f t="shared" si="10"/>
        <v>0</v>
      </c>
      <c r="AD18" s="12">
        <f t="shared" si="10"/>
        <v>830.415</v>
      </c>
      <c r="AE18" s="12">
        <f t="shared" si="10"/>
        <v>0</v>
      </c>
      <c r="AF18" s="100" t="s">
        <v>109</v>
      </c>
      <c r="AG18" s="96">
        <f>AD18+AB18+Z18+X18+V18+T18+R18+P18+N18+L18+J18+H18</f>
        <v>9990.8</v>
      </c>
    </row>
    <row r="19" spans="1:32" s="1" customFormat="1" ht="15.75">
      <c r="A19" s="39" t="s">
        <v>23</v>
      </c>
      <c r="B19" s="15">
        <f>B20+B21</f>
        <v>9990.800000000003</v>
      </c>
      <c r="C19" s="15">
        <f aca="true" t="shared" si="11" ref="C19:AE19">C20+C21</f>
        <v>2435.469</v>
      </c>
      <c r="D19" s="15">
        <f t="shared" si="11"/>
        <v>400.81058</v>
      </c>
      <c r="E19" s="15">
        <f t="shared" si="11"/>
        <v>400.81058</v>
      </c>
      <c r="F19" s="15">
        <f t="shared" si="11"/>
        <v>4.011796652920686</v>
      </c>
      <c r="G19" s="15">
        <f t="shared" si="8"/>
        <v>16.457223639471493</v>
      </c>
      <c r="H19" s="15">
        <f t="shared" si="11"/>
        <v>774.646</v>
      </c>
      <c r="I19" s="15">
        <f t="shared" si="11"/>
        <v>317.14127</v>
      </c>
      <c r="J19" s="15">
        <f t="shared" si="11"/>
        <v>830.408</v>
      </c>
      <c r="K19" s="15">
        <f t="shared" si="11"/>
        <v>55.66013</v>
      </c>
      <c r="L19" s="15">
        <f t="shared" si="11"/>
        <v>830.415</v>
      </c>
      <c r="M19" s="15">
        <f t="shared" si="11"/>
        <v>28.00918</v>
      </c>
      <c r="N19" s="15">
        <f t="shared" si="11"/>
        <v>912.011</v>
      </c>
      <c r="O19" s="15">
        <f t="shared" si="11"/>
        <v>0</v>
      </c>
      <c r="P19" s="15">
        <f t="shared" si="11"/>
        <v>830.415</v>
      </c>
      <c r="Q19" s="15">
        <f t="shared" si="11"/>
        <v>0</v>
      </c>
      <c r="R19" s="15">
        <f t="shared" si="11"/>
        <v>830.415</v>
      </c>
      <c r="S19" s="15">
        <f t="shared" si="11"/>
        <v>0</v>
      </c>
      <c r="T19" s="15">
        <f t="shared" si="11"/>
        <v>830.415</v>
      </c>
      <c r="U19" s="15">
        <f t="shared" si="11"/>
        <v>0</v>
      </c>
      <c r="V19" s="15">
        <f t="shared" si="11"/>
        <v>830.415</v>
      </c>
      <c r="W19" s="15">
        <f t="shared" si="11"/>
        <v>0</v>
      </c>
      <c r="X19" s="15">
        <f t="shared" si="11"/>
        <v>830.415</v>
      </c>
      <c r="Y19" s="15">
        <f t="shared" si="11"/>
        <v>0</v>
      </c>
      <c r="Z19" s="15">
        <f t="shared" si="11"/>
        <v>830.415</v>
      </c>
      <c r="AA19" s="15">
        <f t="shared" si="11"/>
        <v>0</v>
      </c>
      <c r="AB19" s="15">
        <f t="shared" si="11"/>
        <v>830.415</v>
      </c>
      <c r="AC19" s="15">
        <f t="shared" si="11"/>
        <v>0</v>
      </c>
      <c r="AD19" s="15">
        <f t="shared" si="11"/>
        <v>830.415</v>
      </c>
      <c r="AE19" s="15">
        <f t="shared" si="11"/>
        <v>0</v>
      </c>
      <c r="AF19" s="14"/>
    </row>
    <row r="20" spans="1:32" s="1" customFormat="1" ht="15.75">
      <c r="A20" s="11" t="s">
        <v>20</v>
      </c>
      <c r="B20" s="12">
        <f>H20+J20+L20+N20+P20+R20+T20+V20+X20+Z20+AB20+AD20</f>
        <v>0</v>
      </c>
      <c r="C20" s="13">
        <f>H20</f>
        <v>0</v>
      </c>
      <c r="D20" s="13">
        <f>I20+K20+M20+O20+Q20+S20</f>
        <v>0</v>
      </c>
      <c r="E20" s="13">
        <f>I20+K20+M20+O20+Q20+S20+U20+W20+Y20+AA20+AC20+AE20</f>
        <v>0</v>
      </c>
      <c r="F20" s="12">
        <f>IF(E20,B20,)/100</f>
        <v>0</v>
      </c>
      <c r="G20" s="12">
        <f t="shared" si="8"/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4"/>
    </row>
    <row r="21" spans="1:32" s="1" customFormat="1" ht="15.75">
      <c r="A21" s="11" t="s">
        <v>19</v>
      </c>
      <c r="B21" s="12">
        <f>H21+J21+L21+N21+P21+R21+T21+V21+X21+Z21+AB21+AD21</f>
        <v>9990.800000000003</v>
      </c>
      <c r="C21" s="13">
        <f>H21+J21+L21</f>
        <v>2435.469</v>
      </c>
      <c r="D21" s="13">
        <f>I21+K21+M21+O21+Q21+S21</f>
        <v>400.81058</v>
      </c>
      <c r="E21" s="13">
        <f>I21+K21+M21+O21+Q21+S21+U21+W21+Y21+AA21+AC21+AE21</f>
        <v>400.81058</v>
      </c>
      <c r="F21" s="12">
        <f>D21*100/B21</f>
        <v>4.011796652920686</v>
      </c>
      <c r="G21" s="12">
        <f>E21*100/C21</f>
        <v>16.457223639471497</v>
      </c>
      <c r="H21" s="13">
        <v>774.646</v>
      </c>
      <c r="I21" s="13">
        <v>317.14127</v>
      </c>
      <c r="J21" s="13">
        <v>830.408</v>
      </c>
      <c r="K21" s="13">
        <v>55.66013</v>
      </c>
      <c r="L21" s="13">
        <v>830.415</v>
      </c>
      <c r="M21" s="13">
        <v>28.00918</v>
      </c>
      <c r="N21" s="13">
        <v>912.011</v>
      </c>
      <c r="O21" s="13">
        <v>0</v>
      </c>
      <c r="P21" s="13">
        <v>830.415</v>
      </c>
      <c r="Q21" s="13">
        <v>0</v>
      </c>
      <c r="R21" s="13">
        <v>830.415</v>
      </c>
      <c r="S21" s="13">
        <v>0</v>
      </c>
      <c r="T21" s="13">
        <v>830.415</v>
      </c>
      <c r="U21" s="13">
        <v>0</v>
      </c>
      <c r="V21" s="13">
        <v>830.415</v>
      </c>
      <c r="W21" s="13">
        <v>0</v>
      </c>
      <c r="X21" s="13">
        <v>830.415</v>
      </c>
      <c r="Y21" s="13">
        <v>0</v>
      </c>
      <c r="Z21" s="13">
        <v>830.415</v>
      </c>
      <c r="AA21" s="13">
        <v>0</v>
      </c>
      <c r="AB21" s="13">
        <v>830.415</v>
      </c>
      <c r="AC21" s="13">
        <v>0</v>
      </c>
      <c r="AD21" s="13">
        <v>830.415</v>
      </c>
      <c r="AE21" s="13">
        <v>0</v>
      </c>
      <c r="AF21" s="14"/>
    </row>
    <row r="22" spans="1:33" s="79" customFormat="1" ht="47.25" customHeight="1">
      <c r="A22" s="95" t="s">
        <v>43</v>
      </c>
      <c r="B22" s="78">
        <f>B23</f>
        <v>1665.3999999999999</v>
      </c>
      <c r="C22" s="78">
        <f>C23</f>
        <v>562.80848</v>
      </c>
      <c r="D22" s="78">
        <f>D23</f>
        <v>516.70305</v>
      </c>
      <c r="E22" s="78">
        <f>E23</f>
        <v>516.70305</v>
      </c>
      <c r="F22" s="78">
        <f>E22/B22*100</f>
        <v>31.025762579560467</v>
      </c>
      <c r="G22" s="78">
        <f>E22/C22*100</f>
        <v>91.8079716922531</v>
      </c>
      <c r="H22" s="78">
        <f>H23</f>
        <v>354.16</v>
      </c>
      <c r="I22" s="78">
        <f aca="true" t="shared" si="12" ref="I22:AE22">I23</f>
        <v>314.42152</v>
      </c>
      <c r="J22" s="78">
        <f t="shared" si="12"/>
        <v>143.43891</v>
      </c>
      <c r="K22" s="78">
        <f t="shared" si="12"/>
        <v>141.58535</v>
      </c>
      <c r="L22" s="78">
        <f t="shared" si="12"/>
        <v>65.20957</v>
      </c>
      <c r="M22" s="78">
        <f t="shared" si="12"/>
        <v>60.69618</v>
      </c>
      <c r="N22" s="78">
        <f t="shared" si="12"/>
        <v>393.71022</v>
      </c>
      <c r="O22" s="78">
        <f t="shared" si="12"/>
        <v>0</v>
      </c>
      <c r="P22" s="78">
        <f t="shared" si="12"/>
        <v>128.502</v>
      </c>
      <c r="Q22" s="78">
        <f t="shared" si="12"/>
        <v>0</v>
      </c>
      <c r="R22" s="78">
        <f t="shared" si="12"/>
        <v>33.386</v>
      </c>
      <c r="S22" s="78">
        <f t="shared" si="12"/>
        <v>0</v>
      </c>
      <c r="T22" s="78">
        <f t="shared" si="12"/>
        <v>127.38444</v>
      </c>
      <c r="U22" s="78">
        <f t="shared" si="12"/>
        <v>0</v>
      </c>
      <c r="V22" s="78">
        <f t="shared" si="12"/>
        <v>63.696</v>
      </c>
      <c r="W22" s="78">
        <f t="shared" si="12"/>
        <v>0</v>
      </c>
      <c r="X22" s="78">
        <f t="shared" si="12"/>
        <v>100.009</v>
      </c>
      <c r="Y22" s="78">
        <f t="shared" si="12"/>
        <v>0</v>
      </c>
      <c r="Z22" s="78">
        <f t="shared" si="12"/>
        <v>105.06522</v>
      </c>
      <c r="AA22" s="78">
        <f t="shared" si="12"/>
        <v>0</v>
      </c>
      <c r="AB22" s="78">
        <f t="shared" si="12"/>
        <v>38.752</v>
      </c>
      <c r="AC22" s="78">
        <f t="shared" si="12"/>
        <v>0</v>
      </c>
      <c r="AD22" s="78">
        <f t="shared" si="12"/>
        <v>112.08664</v>
      </c>
      <c r="AE22" s="78">
        <f t="shared" si="12"/>
        <v>0</v>
      </c>
      <c r="AF22" s="81" t="s">
        <v>38</v>
      </c>
      <c r="AG22" s="87">
        <f>AD22+AB22+Z22+X22+V22+T22+R22+P22+N22+L22+J22+H22</f>
        <v>1665.4</v>
      </c>
    </row>
    <row r="23" spans="1:33" s="1" customFormat="1" ht="25.5" customHeight="1">
      <c r="A23" s="11" t="s">
        <v>20</v>
      </c>
      <c r="B23" s="12">
        <f>H23+J23+L23+N23+P23+R23+T23+V23+X23+Z23+AB23+AD23</f>
        <v>1665.3999999999999</v>
      </c>
      <c r="C23" s="13">
        <f>H23+J23+L23</f>
        <v>562.80848</v>
      </c>
      <c r="D23" s="13">
        <f>I23+K23+M23+O23+Q23+S23+U23+W23+Y23+AA23+AC23+AE23</f>
        <v>516.70305</v>
      </c>
      <c r="E23" s="13">
        <f>I23+K23+M23+O23+Q23+S23+U23+W23+Y23+AA23+AC23+AE23</f>
        <v>516.70305</v>
      </c>
      <c r="F23" s="12">
        <v>0</v>
      </c>
      <c r="G23" s="12">
        <v>0</v>
      </c>
      <c r="H23" s="13">
        <v>354.16</v>
      </c>
      <c r="I23" s="13">
        <v>314.42152</v>
      </c>
      <c r="J23" s="13">
        <v>143.43891</v>
      </c>
      <c r="K23" s="13">
        <v>141.58535</v>
      </c>
      <c r="L23" s="13">
        <v>65.20957</v>
      </c>
      <c r="M23" s="13">
        <v>60.69618</v>
      </c>
      <c r="N23" s="13">
        <v>393.71022</v>
      </c>
      <c r="O23" s="13">
        <v>0</v>
      </c>
      <c r="P23" s="13">
        <v>128.502</v>
      </c>
      <c r="Q23" s="13">
        <v>0</v>
      </c>
      <c r="R23" s="13">
        <v>33.386</v>
      </c>
      <c r="S23" s="13">
        <v>0</v>
      </c>
      <c r="T23" s="13">
        <v>127.38444</v>
      </c>
      <c r="U23" s="13">
        <v>0</v>
      </c>
      <c r="V23" s="13">
        <v>63.696</v>
      </c>
      <c r="W23" s="13">
        <v>0</v>
      </c>
      <c r="X23" s="13">
        <v>100.009</v>
      </c>
      <c r="Y23" s="13">
        <v>0</v>
      </c>
      <c r="Z23" s="13">
        <v>105.06522</v>
      </c>
      <c r="AA23" s="13">
        <v>0</v>
      </c>
      <c r="AB23" s="13">
        <v>38.752</v>
      </c>
      <c r="AC23" s="13">
        <v>0</v>
      </c>
      <c r="AD23" s="13">
        <v>112.08664</v>
      </c>
      <c r="AE23" s="13">
        <v>0</v>
      </c>
      <c r="AF23" s="14"/>
      <c r="AG23" s="87">
        <f aca="true" t="shared" si="13" ref="AG23:AG63">AD23+AB23+Z23+X23+V23+T23+R23+P23+N23+L23+J23+H23</f>
        <v>1665.4</v>
      </c>
    </row>
    <row r="24" spans="1:33" s="1" customFormat="1" ht="15.75">
      <c r="A24" s="11" t="s">
        <v>19</v>
      </c>
      <c r="B24" s="12">
        <f>H24+J24+L24+N24+P24+R24+T24+V24+X24+Z24+AB24+AD24</f>
        <v>0</v>
      </c>
      <c r="C24" s="13">
        <f>H24+J24+L24+N24+P24+R24+T24+V24+X24+Z24</f>
        <v>0</v>
      </c>
      <c r="D24" s="13">
        <v>0</v>
      </c>
      <c r="E24" s="13">
        <f>I24+K24+M24+O24+Q24+S24+U24+W24+Y24+AA24+AC24+AE24</f>
        <v>0</v>
      </c>
      <c r="F24" s="12">
        <v>0</v>
      </c>
      <c r="G24" s="12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57">
        <v>0</v>
      </c>
      <c r="AF24" s="14"/>
      <c r="AG24" s="87">
        <f t="shared" si="13"/>
        <v>0</v>
      </c>
    </row>
    <row r="25" spans="1:33" s="79" customFormat="1" ht="57" customHeight="1">
      <c r="A25" s="95" t="s">
        <v>44</v>
      </c>
      <c r="B25" s="78">
        <f>B26</f>
        <v>33.9</v>
      </c>
      <c r="C25" s="78">
        <f>C26</f>
        <v>0</v>
      </c>
      <c r="D25" s="78">
        <f>D26</f>
        <v>0</v>
      </c>
      <c r="E25" s="78">
        <f>E26</f>
        <v>0</v>
      </c>
      <c r="F25" s="84">
        <f>E25/B25*100</f>
        <v>0</v>
      </c>
      <c r="G25" s="78">
        <f>_xlfn.IFERROR(E25/C25*100,0)</f>
        <v>0</v>
      </c>
      <c r="H25" s="78">
        <f>H26</f>
        <v>0</v>
      </c>
      <c r="I25" s="78">
        <f aca="true" t="shared" si="14" ref="I25:AE25">I26</f>
        <v>0</v>
      </c>
      <c r="J25" s="78">
        <f t="shared" si="14"/>
        <v>0</v>
      </c>
      <c r="K25" s="78">
        <f t="shared" si="14"/>
        <v>0</v>
      </c>
      <c r="L25" s="78">
        <f t="shared" si="14"/>
        <v>0</v>
      </c>
      <c r="M25" s="78">
        <f t="shared" si="14"/>
        <v>0</v>
      </c>
      <c r="N25" s="78">
        <f t="shared" si="14"/>
        <v>0</v>
      </c>
      <c r="O25" s="78">
        <f t="shared" si="14"/>
        <v>0</v>
      </c>
      <c r="P25" s="78">
        <f t="shared" si="14"/>
        <v>0</v>
      </c>
      <c r="Q25" s="78">
        <f t="shared" si="14"/>
        <v>0</v>
      </c>
      <c r="R25" s="78">
        <f t="shared" si="14"/>
        <v>0</v>
      </c>
      <c r="S25" s="78">
        <f t="shared" si="14"/>
        <v>0</v>
      </c>
      <c r="T25" s="78">
        <f t="shared" si="14"/>
        <v>33.9</v>
      </c>
      <c r="U25" s="78">
        <f t="shared" si="14"/>
        <v>0</v>
      </c>
      <c r="V25" s="78">
        <f t="shared" si="14"/>
        <v>0</v>
      </c>
      <c r="W25" s="78">
        <f t="shared" si="14"/>
        <v>0</v>
      </c>
      <c r="X25" s="78">
        <f t="shared" si="14"/>
        <v>0</v>
      </c>
      <c r="Y25" s="78">
        <f t="shared" si="14"/>
        <v>0</v>
      </c>
      <c r="Z25" s="78">
        <f t="shared" si="14"/>
        <v>0</v>
      </c>
      <c r="AA25" s="78">
        <f t="shared" si="14"/>
        <v>0</v>
      </c>
      <c r="AB25" s="78">
        <f t="shared" si="14"/>
        <v>0</v>
      </c>
      <c r="AC25" s="78">
        <f t="shared" si="14"/>
        <v>0</v>
      </c>
      <c r="AD25" s="78">
        <f t="shared" si="14"/>
        <v>0</v>
      </c>
      <c r="AE25" s="78">
        <f t="shared" si="14"/>
        <v>0</v>
      </c>
      <c r="AF25" s="82"/>
      <c r="AG25" s="87">
        <f t="shared" si="13"/>
        <v>33.9</v>
      </c>
    </row>
    <row r="26" spans="1:33" s="1" customFormat="1" ht="21" customHeight="1">
      <c r="A26" s="11" t="s">
        <v>21</v>
      </c>
      <c r="B26" s="12">
        <f>H26+J26+L26+N26+P26+R26+T26+V26+X26+Z26+AB26+AD26</f>
        <v>33.9</v>
      </c>
      <c r="C26" s="13">
        <f>H26</f>
        <v>0</v>
      </c>
      <c r="D26" s="13">
        <f>I26+K26+M26+O26+Q26+S26+U26+W26+Y26+AA26+AC26</f>
        <v>0</v>
      </c>
      <c r="E26" s="13">
        <f>I26+K26+M26+O26+Q26+S26+U26+W26+Y26+AA26+AC26+AE26</f>
        <v>0</v>
      </c>
      <c r="F26" s="12">
        <f>IF(E26,B26,)/100</f>
        <v>0</v>
      </c>
      <c r="G26" s="12">
        <f>_xlfn.IFERROR(E26/C26*100,0)</f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33.9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4"/>
      <c r="AG26" s="87">
        <f t="shared" si="13"/>
        <v>33.9</v>
      </c>
    </row>
    <row r="27" spans="1:33" s="1" customFormat="1" ht="15.75">
      <c r="A27" s="11" t="s">
        <v>20</v>
      </c>
      <c r="B27" s="12">
        <f>H27+J27+L27+N27+P27+R27+T27+V27+X27+Z27+AB27+AD27</f>
        <v>0</v>
      </c>
      <c r="C27" s="13">
        <f>H27+J27+L27+N27+P27+R27+T27+V27+X27+Z27</f>
        <v>0</v>
      </c>
      <c r="D27" s="13">
        <v>0</v>
      </c>
      <c r="E27" s="13">
        <f>I27+K27+M27+O27+Q27+S27+U27+W27+Y27+AA27+AC27+AE27</f>
        <v>0</v>
      </c>
      <c r="F27" s="12">
        <v>0</v>
      </c>
      <c r="G27" s="12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57">
        <v>0</v>
      </c>
      <c r="AF27" s="14"/>
      <c r="AG27" s="87">
        <f t="shared" si="13"/>
        <v>0</v>
      </c>
    </row>
    <row r="28" spans="1:33" s="1" customFormat="1" ht="17.25" customHeight="1">
      <c r="A28" s="11" t="s">
        <v>19</v>
      </c>
      <c r="B28" s="12">
        <f>H28+J28+L28+N28+P28+R28+T28+V28+X28+Z28+AB28+AD28</f>
        <v>0</v>
      </c>
      <c r="C28" s="13">
        <f>H28+J28+L28+N28+P28+R28+T28+V28+X28+Z28</f>
        <v>0</v>
      </c>
      <c r="D28" s="13">
        <v>0</v>
      </c>
      <c r="E28" s="13">
        <f>I28+K28+M28+O28+Q28+S28+U28+W28+Y28+AA28+AC28+AE28</f>
        <v>0</v>
      </c>
      <c r="F28" s="12">
        <v>0</v>
      </c>
      <c r="G28" s="12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57">
        <v>0</v>
      </c>
      <c r="AF28" s="14"/>
      <c r="AG28" s="87">
        <f t="shared" si="13"/>
        <v>0</v>
      </c>
    </row>
    <row r="29" spans="1:33" s="1" customFormat="1" ht="18" customHeight="1">
      <c r="A29" s="11" t="s">
        <v>22</v>
      </c>
      <c r="B29" s="12">
        <f>H29+J29+L29+N29+P29+R29+T29+V29+X29+Z29+AB29+AD29</f>
        <v>0</v>
      </c>
      <c r="C29" s="13">
        <f>H29+J29+L29+N29+P29+R29+T29+V29+X29+Z29</f>
        <v>0</v>
      </c>
      <c r="D29" s="13">
        <v>0</v>
      </c>
      <c r="E29" s="13">
        <f>I29+K29+M29+O29+Q29+S29+U29+W29+Y29+AA29+AC29+AE29</f>
        <v>0</v>
      </c>
      <c r="F29" s="12">
        <v>0</v>
      </c>
      <c r="G29" s="12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57">
        <v>0</v>
      </c>
      <c r="AF29" s="14"/>
      <c r="AG29" s="87">
        <f t="shared" si="13"/>
        <v>0</v>
      </c>
    </row>
    <row r="30" spans="1:33" s="91" customFormat="1" ht="48.75" customHeight="1">
      <c r="A30" s="95" t="s">
        <v>45</v>
      </c>
      <c r="B30" s="84">
        <f>B31</f>
        <v>463.1</v>
      </c>
      <c r="C30" s="84">
        <f>C31</f>
        <v>0</v>
      </c>
      <c r="D30" s="84">
        <f>D31</f>
        <v>0</v>
      </c>
      <c r="E30" s="84">
        <f>E31</f>
        <v>0</v>
      </c>
      <c r="F30" s="84">
        <f aca="true" t="shared" si="15" ref="F30:F39">E30/B30*100</f>
        <v>0</v>
      </c>
      <c r="G30" s="78">
        <f aca="true" t="shared" si="16" ref="G30:G53">_xlfn.IFERROR(E30/C30*100,0)</f>
        <v>0</v>
      </c>
      <c r="H30" s="84">
        <f>H31</f>
        <v>0</v>
      </c>
      <c r="I30" s="84">
        <f aca="true" t="shared" si="17" ref="I30:AE30">I31</f>
        <v>0</v>
      </c>
      <c r="J30" s="84">
        <f t="shared" si="17"/>
        <v>0</v>
      </c>
      <c r="K30" s="84">
        <f t="shared" si="17"/>
        <v>0</v>
      </c>
      <c r="L30" s="84">
        <f t="shared" si="17"/>
        <v>0</v>
      </c>
      <c r="M30" s="84">
        <f t="shared" si="17"/>
        <v>0</v>
      </c>
      <c r="N30" s="84">
        <f t="shared" si="17"/>
        <v>0</v>
      </c>
      <c r="O30" s="84">
        <f t="shared" si="17"/>
        <v>0</v>
      </c>
      <c r="P30" s="84">
        <f t="shared" si="17"/>
        <v>0</v>
      </c>
      <c r="Q30" s="84">
        <f t="shared" si="17"/>
        <v>0</v>
      </c>
      <c r="R30" s="84">
        <f t="shared" si="17"/>
        <v>0</v>
      </c>
      <c r="S30" s="84">
        <f t="shared" si="17"/>
        <v>0</v>
      </c>
      <c r="T30" s="84">
        <f t="shared" si="17"/>
        <v>0</v>
      </c>
      <c r="U30" s="84">
        <f t="shared" si="17"/>
        <v>0</v>
      </c>
      <c r="V30" s="84">
        <f t="shared" si="17"/>
        <v>0</v>
      </c>
      <c r="W30" s="84">
        <f t="shared" si="17"/>
        <v>0</v>
      </c>
      <c r="X30" s="84">
        <f t="shared" si="17"/>
        <v>0</v>
      </c>
      <c r="Y30" s="84">
        <f t="shared" si="17"/>
        <v>0</v>
      </c>
      <c r="Z30" s="84">
        <f t="shared" si="17"/>
        <v>0</v>
      </c>
      <c r="AA30" s="84">
        <f t="shared" si="17"/>
        <v>0</v>
      </c>
      <c r="AB30" s="84">
        <f t="shared" si="17"/>
        <v>463.1</v>
      </c>
      <c r="AC30" s="84">
        <f t="shared" si="17"/>
        <v>0</v>
      </c>
      <c r="AD30" s="84">
        <f t="shared" si="17"/>
        <v>0</v>
      </c>
      <c r="AE30" s="84">
        <f t="shared" si="17"/>
        <v>0</v>
      </c>
      <c r="AF30" s="84"/>
      <c r="AG30" s="90">
        <f t="shared" si="13"/>
        <v>463.1</v>
      </c>
    </row>
    <row r="31" spans="1:33" s="1" customFormat="1" ht="15.75">
      <c r="A31" s="39" t="s">
        <v>23</v>
      </c>
      <c r="B31" s="15">
        <f>B32+B33</f>
        <v>463.1</v>
      </c>
      <c r="C31" s="15">
        <f>C32+C33</f>
        <v>0</v>
      </c>
      <c r="D31" s="15">
        <f>D32+D33</f>
        <v>0</v>
      </c>
      <c r="E31" s="15">
        <f>E32+E33</f>
        <v>0</v>
      </c>
      <c r="F31" s="16">
        <f t="shared" si="15"/>
        <v>0</v>
      </c>
      <c r="G31" s="15">
        <f t="shared" si="16"/>
        <v>0</v>
      </c>
      <c r="H31" s="15">
        <f>H32+H33</f>
        <v>0</v>
      </c>
      <c r="I31" s="15">
        <f>I32+I33</f>
        <v>0</v>
      </c>
      <c r="J31" s="15">
        <f aca="true" t="shared" si="18" ref="J31:AE31">J32+J33</f>
        <v>0</v>
      </c>
      <c r="K31" s="15">
        <f t="shared" si="18"/>
        <v>0</v>
      </c>
      <c r="L31" s="15">
        <f t="shared" si="18"/>
        <v>0</v>
      </c>
      <c r="M31" s="15">
        <f t="shared" si="18"/>
        <v>0</v>
      </c>
      <c r="N31" s="15">
        <f t="shared" si="18"/>
        <v>0</v>
      </c>
      <c r="O31" s="15">
        <f t="shared" si="18"/>
        <v>0</v>
      </c>
      <c r="P31" s="15">
        <f t="shared" si="18"/>
        <v>0</v>
      </c>
      <c r="Q31" s="15">
        <f t="shared" si="18"/>
        <v>0</v>
      </c>
      <c r="R31" s="15">
        <f t="shared" si="18"/>
        <v>0</v>
      </c>
      <c r="S31" s="15">
        <f t="shared" si="18"/>
        <v>0</v>
      </c>
      <c r="T31" s="15">
        <f t="shared" si="18"/>
        <v>0</v>
      </c>
      <c r="U31" s="15">
        <f t="shared" si="18"/>
        <v>0</v>
      </c>
      <c r="V31" s="15">
        <f t="shared" si="18"/>
        <v>0</v>
      </c>
      <c r="W31" s="15">
        <f t="shared" si="18"/>
        <v>0</v>
      </c>
      <c r="X31" s="15">
        <f t="shared" si="18"/>
        <v>0</v>
      </c>
      <c r="Y31" s="15">
        <f t="shared" si="18"/>
        <v>0</v>
      </c>
      <c r="Z31" s="15">
        <f t="shared" si="18"/>
        <v>0</v>
      </c>
      <c r="AA31" s="15">
        <f t="shared" si="18"/>
        <v>0</v>
      </c>
      <c r="AB31" s="15">
        <f t="shared" si="18"/>
        <v>463.1</v>
      </c>
      <c r="AC31" s="15">
        <f t="shared" si="18"/>
        <v>0</v>
      </c>
      <c r="AD31" s="15">
        <f t="shared" si="18"/>
        <v>0</v>
      </c>
      <c r="AE31" s="15">
        <f t="shared" si="18"/>
        <v>0</v>
      </c>
      <c r="AF31" s="14"/>
      <c r="AG31" s="87">
        <f t="shared" si="13"/>
        <v>463.1</v>
      </c>
    </row>
    <row r="32" spans="1:33" s="1" customFormat="1" ht="15.75">
      <c r="A32" s="11" t="s">
        <v>20</v>
      </c>
      <c r="B32" s="12">
        <f aca="true" t="shared" si="19" ref="B32:E33">B36+B41</f>
        <v>0</v>
      </c>
      <c r="C32" s="12">
        <f t="shared" si="19"/>
        <v>0</v>
      </c>
      <c r="D32" s="12">
        <f t="shared" si="19"/>
        <v>0</v>
      </c>
      <c r="E32" s="12">
        <f t="shared" si="19"/>
        <v>0</v>
      </c>
      <c r="F32" s="12">
        <f>IF(E32,B32,)/100</f>
        <v>0</v>
      </c>
      <c r="G32" s="12">
        <f t="shared" si="16"/>
        <v>0</v>
      </c>
      <c r="H32" s="13">
        <f>H36+H41</f>
        <v>0</v>
      </c>
      <c r="I32" s="13">
        <f aca="true" t="shared" si="20" ref="I32:AE32">I36+I41</f>
        <v>0</v>
      </c>
      <c r="J32" s="13">
        <f t="shared" si="20"/>
        <v>0</v>
      </c>
      <c r="K32" s="13">
        <f t="shared" si="20"/>
        <v>0</v>
      </c>
      <c r="L32" s="13">
        <f t="shared" si="20"/>
        <v>0</v>
      </c>
      <c r="M32" s="13">
        <f t="shared" si="20"/>
        <v>0</v>
      </c>
      <c r="N32" s="13">
        <f t="shared" si="20"/>
        <v>0</v>
      </c>
      <c r="O32" s="13">
        <f t="shared" si="20"/>
        <v>0</v>
      </c>
      <c r="P32" s="13">
        <f t="shared" si="20"/>
        <v>0</v>
      </c>
      <c r="Q32" s="13">
        <f t="shared" si="20"/>
        <v>0</v>
      </c>
      <c r="R32" s="13">
        <f t="shared" si="20"/>
        <v>0</v>
      </c>
      <c r="S32" s="13">
        <f t="shared" si="20"/>
        <v>0</v>
      </c>
      <c r="T32" s="13">
        <f t="shared" si="20"/>
        <v>0</v>
      </c>
      <c r="U32" s="13">
        <f t="shared" si="20"/>
        <v>0</v>
      </c>
      <c r="V32" s="13">
        <f t="shared" si="20"/>
        <v>0</v>
      </c>
      <c r="W32" s="13">
        <f t="shared" si="20"/>
        <v>0</v>
      </c>
      <c r="X32" s="13">
        <f t="shared" si="20"/>
        <v>0</v>
      </c>
      <c r="Y32" s="13">
        <f t="shared" si="20"/>
        <v>0</v>
      </c>
      <c r="Z32" s="13">
        <f t="shared" si="20"/>
        <v>0</v>
      </c>
      <c r="AA32" s="13">
        <f t="shared" si="20"/>
        <v>0</v>
      </c>
      <c r="AB32" s="13">
        <f t="shared" si="20"/>
        <v>0</v>
      </c>
      <c r="AC32" s="13">
        <f t="shared" si="20"/>
        <v>0</v>
      </c>
      <c r="AD32" s="13">
        <f t="shared" si="20"/>
        <v>0</v>
      </c>
      <c r="AE32" s="13">
        <f t="shared" si="20"/>
        <v>0</v>
      </c>
      <c r="AF32" s="14"/>
      <c r="AG32" s="87">
        <f t="shared" si="13"/>
        <v>0</v>
      </c>
    </row>
    <row r="33" spans="1:33" s="1" customFormat="1" ht="15.75">
      <c r="A33" s="11" t="s">
        <v>19</v>
      </c>
      <c r="B33" s="12">
        <f t="shared" si="19"/>
        <v>463.1</v>
      </c>
      <c r="C33" s="12">
        <f t="shared" si="19"/>
        <v>0</v>
      </c>
      <c r="D33" s="12">
        <f t="shared" si="19"/>
        <v>0</v>
      </c>
      <c r="E33" s="12">
        <f t="shared" si="19"/>
        <v>0</v>
      </c>
      <c r="F33" s="21">
        <f t="shared" si="15"/>
        <v>0</v>
      </c>
      <c r="G33" s="12">
        <f t="shared" si="16"/>
        <v>0</v>
      </c>
      <c r="H33" s="13">
        <f>H37+H42</f>
        <v>0</v>
      </c>
      <c r="I33" s="13">
        <f aca="true" t="shared" si="21" ref="I33:AE33">I37+I42</f>
        <v>0</v>
      </c>
      <c r="J33" s="13">
        <f t="shared" si="21"/>
        <v>0</v>
      </c>
      <c r="K33" s="13">
        <f t="shared" si="21"/>
        <v>0</v>
      </c>
      <c r="L33" s="13">
        <f t="shared" si="21"/>
        <v>0</v>
      </c>
      <c r="M33" s="13">
        <f t="shared" si="21"/>
        <v>0</v>
      </c>
      <c r="N33" s="13">
        <f t="shared" si="21"/>
        <v>0</v>
      </c>
      <c r="O33" s="13">
        <f t="shared" si="21"/>
        <v>0</v>
      </c>
      <c r="P33" s="13">
        <f t="shared" si="21"/>
        <v>0</v>
      </c>
      <c r="Q33" s="13">
        <f t="shared" si="21"/>
        <v>0</v>
      </c>
      <c r="R33" s="13">
        <f t="shared" si="21"/>
        <v>0</v>
      </c>
      <c r="S33" s="13">
        <f t="shared" si="21"/>
        <v>0</v>
      </c>
      <c r="T33" s="13">
        <f t="shared" si="21"/>
        <v>0</v>
      </c>
      <c r="U33" s="13">
        <f t="shared" si="21"/>
        <v>0</v>
      </c>
      <c r="V33" s="13">
        <f t="shared" si="21"/>
        <v>0</v>
      </c>
      <c r="W33" s="13">
        <f t="shared" si="21"/>
        <v>0</v>
      </c>
      <c r="X33" s="13">
        <f t="shared" si="21"/>
        <v>0</v>
      </c>
      <c r="Y33" s="13">
        <f t="shared" si="21"/>
        <v>0</v>
      </c>
      <c r="Z33" s="13">
        <f t="shared" si="21"/>
        <v>0</v>
      </c>
      <c r="AA33" s="13">
        <f t="shared" si="21"/>
        <v>0</v>
      </c>
      <c r="AB33" s="13">
        <f t="shared" si="21"/>
        <v>463.1</v>
      </c>
      <c r="AC33" s="13">
        <f t="shared" si="21"/>
        <v>0</v>
      </c>
      <c r="AD33" s="13">
        <f t="shared" si="21"/>
        <v>0</v>
      </c>
      <c r="AE33" s="13">
        <f t="shared" si="21"/>
        <v>0</v>
      </c>
      <c r="AF33" s="14"/>
      <c r="AG33" s="87">
        <f t="shared" si="13"/>
        <v>463.1</v>
      </c>
    </row>
    <row r="34" spans="1:33" s="1" customFormat="1" ht="48" customHeight="1">
      <c r="A34" s="97" t="s">
        <v>46</v>
      </c>
      <c r="B34" s="12">
        <f>B35</f>
        <v>133.1</v>
      </c>
      <c r="C34" s="12">
        <f>C35</f>
        <v>0</v>
      </c>
      <c r="D34" s="12">
        <f>D35</f>
        <v>0</v>
      </c>
      <c r="E34" s="12">
        <f>E35</f>
        <v>0</v>
      </c>
      <c r="F34" s="12">
        <f>E34/B34*100</f>
        <v>0</v>
      </c>
      <c r="G34" s="12">
        <f t="shared" si="16"/>
        <v>0</v>
      </c>
      <c r="H34" s="12">
        <f>H35</f>
        <v>0</v>
      </c>
      <c r="I34" s="12">
        <f aca="true" t="shared" si="22" ref="I34:AE34">I35</f>
        <v>0</v>
      </c>
      <c r="J34" s="12">
        <f t="shared" si="22"/>
        <v>0</v>
      </c>
      <c r="K34" s="12">
        <f t="shared" si="22"/>
        <v>0</v>
      </c>
      <c r="L34" s="12">
        <f t="shared" si="22"/>
        <v>0</v>
      </c>
      <c r="M34" s="12">
        <f t="shared" si="22"/>
        <v>0</v>
      </c>
      <c r="N34" s="12">
        <f t="shared" si="22"/>
        <v>0</v>
      </c>
      <c r="O34" s="12">
        <f t="shared" si="22"/>
        <v>0</v>
      </c>
      <c r="P34" s="12">
        <f t="shared" si="22"/>
        <v>0</v>
      </c>
      <c r="Q34" s="12">
        <f t="shared" si="22"/>
        <v>0</v>
      </c>
      <c r="R34" s="12">
        <f t="shared" si="22"/>
        <v>0</v>
      </c>
      <c r="S34" s="12">
        <f t="shared" si="22"/>
        <v>0</v>
      </c>
      <c r="T34" s="12">
        <f t="shared" si="22"/>
        <v>0</v>
      </c>
      <c r="U34" s="12">
        <f t="shared" si="22"/>
        <v>0</v>
      </c>
      <c r="V34" s="12">
        <f t="shared" si="22"/>
        <v>0</v>
      </c>
      <c r="W34" s="12">
        <f t="shared" si="22"/>
        <v>0</v>
      </c>
      <c r="X34" s="12">
        <f t="shared" si="22"/>
        <v>0</v>
      </c>
      <c r="Y34" s="12">
        <f t="shared" si="22"/>
        <v>0</v>
      </c>
      <c r="Z34" s="12">
        <f t="shared" si="22"/>
        <v>0</v>
      </c>
      <c r="AA34" s="12">
        <f t="shared" si="22"/>
        <v>0</v>
      </c>
      <c r="AB34" s="12">
        <f t="shared" si="22"/>
        <v>133.1</v>
      </c>
      <c r="AC34" s="12">
        <f t="shared" si="22"/>
        <v>0</v>
      </c>
      <c r="AD34" s="12">
        <f t="shared" si="22"/>
        <v>0</v>
      </c>
      <c r="AE34" s="12">
        <f t="shared" si="22"/>
        <v>0</v>
      </c>
      <c r="AF34" s="61" t="s">
        <v>110</v>
      </c>
      <c r="AG34" s="96">
        <f t="shared" si="13"/>
        <v>133.1</v>
      </c>
    </row>
    <row r="35" spans="1:33" s="1" customFormat="1" ht="15.75">
      <c r="A35" s="39" t="s">
        <v>23</v>
      </c>
      <c r="B35" s="15">
        <f>B36+B37</f>
        <v>133.1</v>
      </c>
      <c r="C35" s="15">
        <f>C36+C37</f>
        <v>0</v>
      </c>
      <c r="D35" s="15">
        <f>D36+D37</f>
        <v>0</v>
      </c>
      <c r="E35" s="15">
        <f>E36+E37</f>
        <v>0</v>
      </c>
      <c r="F35" s="16">
        <f t="shared" si="15"/>
        <v>0</v>
      </c>
      <c r="G35" s="15">
        <f t="shared" si="16"/>
        <v>0</v>
      </c>
      <c r="H35" s="15">
        <f>H36+H37</f>
        <v>0</v>
      </c>
      <c r="I35" s="15">
        <f aca="true" t="shared" si="23" ref="I35:AE35">I36+I37</f>
        <v>0</v>
      </c>
      <c r="J35" s="15">
        <f t="shared" si="23"/>
        <v>0</v>
      </c>
      <c r="K35" s="15">
        <f t="shared" si="23"/>
        <v>0</v>
      </c>
      <c r="L35" s="15">
        <f t="shared" si="23"/>
        <v>0</v>
      </c>
      <c r="M35" s="15">
        <f t="shared" si="23"/>
        <v>0</v>
      </c>
      <c r="N35" s="15">
        <f t="shared" si="23"/>
        <v>0</v>
      </c>
      <c r="O35" s="15">
        <f t="shared" si="23"/>
        <v>0</v>
      </c>
      <c r="P35" s="15">
        <f t="shared" si="23"/>
        <v>0</v>
      </c>
      <c r="Q35" s="15">
        <f t="shared" si="23"/>
        <v>0</v>
      </c>
      <c r="R35" s="15">
        <f t="shared" si="23"/>
        <v>0</v>
      </c>
      <c r="S35" s="15">
        <f t="shared" si="23"/>
        <v>0</v>
      </c>
      <c r="T35" s="15">
        <f t="shared" si="23"/>
        <v>0</v>
      </c>
      <c r="U35" s="15">
        <f t="shared" si="23"/>
        <v>0</v>
      </c>
      <c r="V35" s="15">
        <f t="shared" si="23"/>
        <v>0</v>
      </c>
      <c r="W35" s="15">
        <f t="shared" si="23"/>
        <v>0</v>
      </c>
      <c r="X35" s="15">
        <f t="shared" si="23"/>
        <v>0</v>
      </c>
      <c r="Y35" s="15">
        <f t="shared" si="23"/>
        <v>0</v>
      </c>
      <c r="Z35" s="15">
        <f t="shared" si="23"/>
        <v>0</v>
      </c>
      <c r="AA35" s="15">
        <f t="shared" si="23"/>
        <v>0</v>
      </c>
      <c r="AB35" s="15">
        <f t="shared" si="23"/>
        <v>133.1</v>
      </c>
      <c r="AC35" s="15">
        <f t="shared" si="23"/>
        <v>0</v>
      </c>
      <c r="AD35" s="15">
        <f t="shared" si="23"/>
        <v>0</v>
      </c>
      <c r="AE35" s="15">
        <f t="shared" si="23"/>
        <v>0</v>
      </c>
      <c r="AF35" s="14"/>
      <c r="AG35" s="87">
        <f t="shared" si="13"/>
        <v>133.1</v>
      </c>
    </row>
    <row r="36" spans="1:33" s="1" customFormat="1" ht="15.75">
      <c r="A36" s="11" t="s">
        <v>20</v>
      </c>
      <c r="B36" s="12">
        <f>H36+J36+L36+N36+P36+R36+T36+V36+X36+Z36+AB36+AD36</f>
        <v>0</v>
      </c>
      <c r="C36" s="13">
        <f>H36</f>
        <v>0</v>
      </c>
      <c r="D36" s="13">
        <f>I36+K36+M36+O36+Q36+S36+U36+W36+Y36+AA36</f>
        <v>0</v>
      </c>
      <c r="E36" s="13">
        <f>I36+K36+M36+O36+Q36+S36+U36+W36+Y36+AA36+AC36+AE36</f>
        <v>0</v>
      </c>
      <c r="F36" s="12">
        <f>IF(E36,B36,)/100</f>
        <v>0</v>
      </c>
      <c r="G36" s="12">
        <f t="shared" si="16"/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4"/>
      <c r="AG36" s="87">
        <f t="shared" si="13"/>
        <v>0</v>
      </c>
    </row>
    <row r="37" spans="1:33" s="1" customFormat="1" ht="15.75">
      <c r="A37" s="11" t="s">
        <v>19</v>
      </c>
      <c r="B37" s="12">
        <f>H37+J37+L37+N37+P37+R37+T37+V37+X37+Z37+AB37+AD37</f>
        <v>133.1</v>
      </c>
      <c r="C37" s="13">
        <f>H37</f>
        <v>0</v>
      </c>
      <c r="D37" s="13">
        <f>I37+K37+M37+O37+Q37+S37+U37+W37+Y37+AA37+AC37+AE37</f>
        <v>0</v>
      </c>
      <c r="E37" s="13">
        <f>I37+K37+M37+O37+Q37+S37+U37+W37+Y37+AA37+AC37+AE37</f>
        <v>0</v>
      </c>
      <c r="F37" s="21">
        <f t="shared" si="15"/>
        <v>0</v>
      </c>
      <c r="G37" s="12">
        <f t="shared" si="16"/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f>133.1</f>
        <v>133.1</v>
      </c>
      <c r="AC37" s="13">
        <v>0</v>
      </c>
      <c r="AD37" s="13">
        <v>0</v>
      </c>
      <c r="AE37" s="57">
        <v>0</v>
      </c>
      <c r="AF37" s="14"/>
      <c r="AG37" s="87">
        <f t="shared" si="13"/>
        <v>133.1</v>
      </c>
    </row>
    <row r="38" spans="1:33" s="1" customFormat="1" ht="46.5" customHeight="1">
      <c r="A38" s="97" t="s">
        <v>47</v>
      </c>
      <c r="B38" s="12">
        <f>B39</f>
        <v>330</v>
      </c>
      <c r="C38" s="12">
        <f>C39</f>
        <v>0</v>
      </c>
      <c r="D38" s="12">
        <f>D39</f>
        <v>0</v>
      </c>
      <c r="E38" s="12">
        <f>E39</f>
        <v>0</v>
      </c>
      <c r="F38" s="12">
        <f>E38/B38*100</f>
        <v>0</v>
      </c>
      <c r="G38" s="12">
        <f t="shared" si="16"/>
        <v>0</v>
      </c>
      <c r="H38" s="12">
        <f>H39</f>
        <v>0</v>
      </c>
      <c r="I38" s="12">
        <f aca="true" t="shared" si="24" ref="I38:AE38">I39</f>
        <v>0</v>
      </c>
      <c r="J38" s="12">
        <f t="shared" si="24"/>
        <v>0</v>
      </c>
      <c r="K38" s="12">
        <f t="shared" si="24"/>
        <v>0</v>
      </c>
      <c r="L38" s="12">
        <f t="shared" si="24"/>
        <v>0</v>
      </c>
      <c r="M38" s="12">
        <f t="shared" si="24"/>
        <v>0</v>
      </c>
      <c r="N38" s="12">
        <f t="shared" si="24"/>
        <v>0</v>
      </c>
      <c r="O38" s="12">
        <f t="shared" si="24"/>
        <v>0</v>
      </c>
      <c r="P38" s="12">
        <f t="shared" si="24"/>
        <v>0</v>
      </c>
      <c r="Q38" s="12">
        <f t="shared" si="24"/>
        <v>0</v>
      </c>
      <c r="R38" s="12">
        <f t="shared" si="24"/>
        <v>0</v>
      </c>
      <c r="S38" s="12">
        <f t="shared" si="24"/>
        <v>0</v>
      </c>
      <c r="T38" s="12">
        <f t="shared" si="24"/>
        <v>0</v>
      </c>
      <c r="U38" s="12">
        <f t="shared" si="24"/>
        <v>0</v>
      </c>
      <c r="V38" s="12">
        <f t="shared" si="24"/>
        <v>0</v>
      </c>
      <c r="W38" s="12">
        <f t="shared" si="24"/>
        <v>0</v>
      </c>
      <c r="X38" s="12">
        <f t="shared" si="24"/>
        <v>0</v>
      </c>
      <c r="Y38" s="12">
        <f t="shared" si="24"/>
        <v>0</v>
      </c>
      <c r="Z38" s="12">
        <f t="shared" si="24"/>
        <v>0</v>
      </c>
      <c r="AA38" s="12">
        <f t="shared" si="24"/>
        <v>0</v>
      </c>
      <c r="AB38" s="12">
        <f t="shared" si="24"/>
        <v>330</v>
      </c>
      <c r="AC38" s="12">
        <f t="shared" si="24"/>
        <v>0</v>
      </c>
      <c r="AD38" s="12">
        <f t="shared" si="24"/>
        <v>0</v>
      </c>
      <c r="AE38" s="12">
        <f t="shared" si="24"/>
        <v>0</v>
      </c>
      <c r="AF38" s="61" t="s">
        <v>110</v>
      </c>
      <c r="AG38" s="96">
        <f t="shared" si="13"/>
        <v>330</v>
      </c>
    </row>
    <row r="39" spans="1:33" s="1" customFormat="1" ht="15.75">
      <c r="A39" s="39" t="s">
        <v>23</v>
      </c>
      <c r="B39" s="15">
        <f>B40+B41+B42</f>
        <v>330</v>
      </c>
      <c r="C39" s="15">
        <f>C40+C41+C42</f>
        <v>0</v>
      </c>
      <c r="D39" s="15">
        <f>D40+D41+D42</f>
        <v>0</v>
      </c>
      <c r="E39" s="15">
        <f>E40+E41+E42</f>
        <v>0</v>
      </c>
      <c r="F39" s="16">
        <f t="shared" si="15"/>
        <v>0</v>
      </c>
      <c r="G39" s="15">
        <f t="shared" si="16"/>
        <v>0</v>
      </c>
      <c r="H39" s="15">
        <f>H40+H41+H42</f>
        <v>0</v>
      </c>
      <c r="I39" s="15">
        <f aca="true" t="shared" si="25" ref="I39:AE39">I40+I41+I42</f>
        <v>0</v>
      </c>
      <c r="J39" s="15">
        <f t="shared" si="25"/>
        <v>0</v>
      </c>
      <c r="K39" s="15">
        <f t="shared" si="25"/>
        <v>0</v>
      </c>
      <c r="L39" s="15">
        <f t="shared" si="25"/>
        <v>0</v>
      </c>
      <c r="M39" s="15">
        <f t="shared" si="25"/>
        <v>0</v>
      </c>
      <c r="N39" s="15">
        <f t="shared" si="25"/>
        <v>0</v>
      </c>
      <c r="O39" s="15">
        <f t="shared" si="25"/>
        <v>0</v>
      </c>
      <c r="P39" s="15">
        <f t="shared" si="25"/>
        <v>0</v>
      </c>
      <c r="Q39" s="15">
        <f t="shared" si="25"/>
        <v>0</v>
      </c>
      <c r="R39" s="15">
        <f t="shared" si="25"/>
        <v>0</v>
      </c>
      <c r="S39" s="15">
        <f t="shared" si="25"/>
        <v>0</v>
      </c>
      <c r="T39" s="15">
        <f t="shared" si="25"/>
        <v>0</v>
      </c>
      <c r="U39" s="15">
        <f t="shared" si="25"/>
        <v>0</v>
      </c>
      <c r="V39" s="15">
        <f t="shared" si="25"/>
        <v>0</v>
      </c>
      <c r="W39" s="15">
        <f t="shared" si="25"/>
        <v>0</v>
      </c>
      <c r="X39" s="15">
        <f t="shared" si="25"/>
        <v>0</v>
      </c>
      <c r="Y39" s="15">
        <f t="shared" si="25"/>
        <v>0</v>
      </c>
      <c r="Z39" s="15">
        <f t="shared" si="25"/>
        <v>0</v>
      </c>
      <c r="AA39" s="15">
        <f t="shared" si="25"/>
        <v>0</v>
      </c>
      <c r="AB39" s="15">
        <f t="shared" si="25"/>
        <v>330</v>
      </c>
      <c r="AC39" s="15">
        <f t="shared" si="25"/>
        <v>0</v>
      </c>
      <c r="AD39" s="15">
        <f t="shared" si="25"/>
        <v>0</v>
      </c>
      <c r="AE39" s="15">
        <f t="shared" si="25"/>
        <v>0</v>
      </c>
      <c r="AF39" s="14"/>
      <c r="AG39" s="87">
        <f>AD39+AB39+Z39+X39+V39+T39+R39+P39+N39+L39+J39+H39</f>
        <v>330</v>
      </c>
    </row>
    <row r="40" spans="1:33" s="1" customFormat="1" ht="15.75">
      <c r="A40" s="11" t="s">
        <v>21</v>
      </c>
      <c r="B40" s="12">
        <f>H40+J40+L40+N40+P40+R40+T40+V40+X40+Z40+AB40+AD40</f>
        <v>0</v>
      </c>
      <c r="C40" s="13">
        <f>H40</f>
        <v>0</v>
      </c>
      <c r="D40" s="13">
        <f>I40+K40+M40+O40+Q40+S40+U40+W40+Y40+AA40</f>
        <v>0</v>
      </c>
      <c r="E40" s="13">
        <f>I40+K40+M40+O40+Q40+S40+U40+W40+Y40+AA40+AC40+AE40</f>
        <v>0</v>
      </c>
      <c r="F40" s="12">
        <f>IF(E40,B40,)/100</f>
        <v>0</v>
      </c>
      <c r="G40" s="12">
        <f t="shared" si="16"/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4"/>
      <c r="AG40" s="87">
        <f t="shared" si="13"/>
        <v>0</v>
      </c>
    </row>
    <row r="41" spans="1:33" s="1" customFormat="1" ht="15.75">
      <c r="A41" s="11" t="s">
        <v>20</v>
      </c>
      <c r="B41" s="12">
        <f>H41+J41+L41+N41+P41+R41+T41+V41+X41+Z41+AB41+AD41</f>
        <v>0</v>
      </c>
      <c r="C41" s="13">
        <f>H41</f>
        <v>0</v>
      </c>
      <c r="D41" s="13">
        <f>I41+K41+M41+O41+Q41+S41+U41+W41+Y41+AA41</f>
        <v>0</v>
      </c>
      <c r="E41" s="13">
        <f>I41+K41+M41+O41+Q41+S41+U41+W41+Y41+AA41+AC41+AE41</f>
        <v>0</v>
      </c>
      <c r="F41" s="12">
        <f>IF(E41,B41,)/100</f>
        <v>0</v>
      </c>
      <c r="G41" s="12">
        <f t="shared" si="16"/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4"/>
      <c r="AG41" s="87">
        <f t="shared" si="13"/>
        <v>0</v>
      </c>
    </row>
    <row r="42" spans="1:33" s="1" customFormat="1" ht="15.75">
      <c r="A42" s="11" t="s">
        <v>19</v>
      </c>
      <c r="B42" s="12">
        <f>H42+J42+L42+N42+P42+R42+T42+V42+X42+Z42+AB42+AD42</f>
        <v>330</v>
      </c>
      <c r="C42" s="13">
        <f>H42</f>
        <v>0</v>
      </c>
      <c r="D42" s="13">
        <f>I42+K42+M42+O42+Q42+S42+U42+W42+Y42+AA42</f>
        <v>0</v>
      </c>
      <c r="E42" s="13">
        <f>I42+K42+M42+O42+Q42+S42+U42+W42+Y42+AA42+AC42+AE42</f>
        <v>0</v>
      </c>
      <c r="F42" s="12">
        <f>IF(E42,B42,)/100</f>
        <v>0</v>
      </c>
      <c r="G42" s="12">
        <f t="shared" si="16"/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330</v>
      </c>
      <c r="AC42" s="13">
        <v>0</v>
      </c>
      <c r="AD42" s="13">
        <v>0</v>
      </c>
      <c r="AE42" s="13">
        <v>0</v>
      </c>
      <c r="AF42" s="14"/>
      <c r="AG42" s="87">
        <f t="shared" si="13"/>
        <v>330</v>
      </c>
    </row>
    <row r="43" spans="1:33" s="79" customFormat="1" ht="47.25">
      <c r="A43" s="95" t="s">
        <v>48</v>
      </c>
      <c r="B43" s="78">
        <f>B44</f>
        <v>1000</v>
      </c>
      <c r="C43" s="78">
        <f>C44</f>
        <v>0</v>
      </c>
      <c r="D43" s="78">
        <f>D44</f>
        <v>1000</v>
      </c>
      <c r="E43" s="78">
        <f>E44</f>
        <v>0</v>
      </c>
      <c r="F43" s="78">
        <f>E43/B43*100</f>
        <v>0</v>
      </c>
      <c r="G43" s="78">
        <f t="shared" si="16"/>
        <v>0</v>
      </c>
      <c r="H43" s="78">
        <f>H44</f>
        <v>0</v>
      </c>
      <c r="I43" s="78">
        <f aca="true" t="shared" si="26" ref="I43:AE43">I44</f>
        <v>0</v>
      </c>
      <c r="J43" s="78">
        <f t="shared" si="26"/>
        <v>0</v>
      </c>
      <c r="K43" s="78">
        <f t="shared" si="26"/>
        <v>0</v>
      </c>
      <c r="L43" s="78">
        <f t="shared" si="26"/>
        <v>0</v>
      </c>
      <c r="M43" s="78">
        <f t="shared" si="26"/>
        <v>0</v>
      </c>
      <c r="N43" s="78">
        <f t="shared" si="26"/>
        <v>0</v>
      </c>
      <c r="O43" s="78">
        <f t="shared" si="26"/>
        <v>0</v>
      </c>
      <c r="P43" s="78">
        <f t="shared" si="26"/>
        <v>0</v>
      </c>
      <c r="Q43" s="78">
        <f t="shared" si="26"/>
        <v>0</v>
      </c>
      <c r="R43" s="78">
        <f t="shared" si="26"/>
        <v>1000</v>
      </c>
      <c r="S43" s="78">
        <f t="shared" si="26"/>
        <v>0</v>
      </c>
      <c r="T43" s="78">
        <f t="shared" si="26"/>
        <v>0</v>
      </c>
      <c r="U43" s="78">
        <f t="shared" si="26"/>
        <v>0</v>
      </c>
      <c r="V43" s="78">
        <f t="shared" si="26"/>
        <v>0</v>
      </c>
      <c r="W43" s="78">
        <f t="shared" si="26"/>
        <v>0</v>
      </c>
      <c r="X43" s="78">
        <f t="shared" si="26"/>
        <v>0</v>
      </c>
      <c r="Y43" s="78">
        <f t="shared" si="26"/>
        <v>0</v>
      </c>
      <c r="Z43" s="78">
        <f t="shared" si="26"/>
        <v>0</v>
      </c>
      <c r="AA43" s="78">
        <f t="shared" si="26"/>
        <v>0</v>
      </c>
      <c r="AB43" s="78">
        <f t="shared" si="26"/>
        <v>0</v>
      </c>
      <c r="AC43" s="78">
        <f t="shared" si="26"/>
        <v>0</v>
      </c>
      <c r="AD43" s="78">
        <f t="shared" si="26"/>
        <v>0</v>
      </c>
      <c r="AE43" s="78">
        <f t="shared" si="26"/>
        <v>0</v>
      </c>
      <c r="AF43" s="89"/>
      <c r="AG43" s="87">
        <f t="shared" si="13"/>
        <v>1000</v>
      </c>
    </row>
    <row r="44" spans="1:33" s="1" customFormat="1" ht="15.75">
      <c r="A44" s="39" t="s">
        <v>23</v>
      </c>
      <c r="B44" s="15">
        <f>B45+B46</f>
        <v>1000</v>
      </c>
      <c r="C44" s="15">
        <f>C45+C46</f>
        <v>0</v>
      </c>
      <c r="D44" s="15">
        <f>D45+D46</f>
        <v>1000</v>
      </c>
      <c r="E44" s="15">
        <f>E45+E46</f>
        <v>0</v>
      </c>
      <c r="F44" s="16">
        <f>E44/B44*100</f>
        <v>0</v>
      </c>
      <c r="G44" s="15">
        <f t="shared" si="16"/>
        <v>0</v>
      </c>
      <c r="H44" s="15">
        <f>H45+H46</f>
        <v>0</v>
      </c>
      <c r="I44" s="15">
        <f aca="true" t="shared" si="27" ref="I44:AE44">I45+I46</f>
        <v>0</v>
      </c>
      <c r="J44" s="15">
        <f t="shared" si="27"/>
        <v>0</v>
      </c>
      <c r="K44" s="15">
        <f t="shared" si="27"/>
        <v>0</v>
      </c>
      <c r="L44" s="15">
        <f t="shared" si="27"/>
        <v>0</v>
      </c>
      <c r="M44" s="15">
        <f t="shared" si="27"/>
        <v>0</v>
      </c>
      <c r="N44" s="15">
        <f t="shared" si="27"/>
        <v>0</v>
      </c>
      <c r="O44" s="15">
        <f t="shared" si="27"/>
        <v>0</v>
      </c>
      <c r="P44" s="15">
        <f t="shared" si="27"/>
        <v>0</v>
      </c>
      <c r="Q44" s="15">
        <f t="shared" si="27"/>
        <v>0</v>
      </c>
      <c r="R44" s="15">
        <f t="shared" si="27"/>
        <v>1000</v>
      </c>
      <c r="S44" s="15">
        <f t="shared" si="27"/>
        <v>0</v>
      </c>
      <c r="T44" s="15">
        <f t="shared" si="27"/>
        <v>0</v>
      </c>
      <c r="U44" s="15">
        <f t="shared" si="27"/>
        <v>0</v>
      </c>
      <c r="V44" s="15">
        <f t="shared" si="27"/>
        <v>0</v>
      </c>
      <c r="W44" s="15">
        <f t="shared" si="27"/>
        <v>0</v>
      </c>
      <c r="X44" s="15">
        <f t="shared" si="27"/>
        <v>0</v>
      </c>
      <c r="Y44" s="15">
        <f t="shared" si="27"/>
        <v>0</v>
      </c>
      <c r="Z44" s="15">
        <f t="shared" si="27"/>
        <v>0</v>
      </c>
      <c r="AA44" s="15">
        <f t="shared" si="27"/>
        <v>0</v>
      </c>
      <c r="AB44" s="15">
        <f t="shared" si="27"/>
        <v>0</v>
      </c>
      <c r="AC44" s="15">
        <f t="shared" si="27"/>
        <v>0</v>
      </c>
      <c r="AD44" s="15">
        <f t="shared" si="27"/>
        <v>0</v>
      </c>
      <c r="AE44" s="15">
        <f t="shared" si="27"/>
        <v>0</v>
      </c>
      <c r="AF44" s="14"/>
      <c r="AG44" s="87">
        <f t="shared" si="13"/>
        <v>1000</v>
      </c>
    </row>
    <row r="45" spans="1:33" s="1" customFormat="1" ht="15.75">
      <c r="A45" s="11" t="s">
        <v>20</v>
      </c>
      <c r="B45" s="12">
        <f>H45+J45+L45+N45+P45+R45+T45+V45+X45+Z45+AB45+AD45</f>
        <v>800</v>
      </c>
      <c r="C45" s="13">
        <f>H45</f>
        <v>0</v>
      </c>
      <c r="D45" s="13">
        <v>800</v>
      </c>
      <c r="E45" s="13">
        <f>I45+K45+M45+O45+Q45+S45+U45+W45+Y45+AA45+AC45+AE45</f>
        <v>0</v>
      </c>
      <c r="F45" s="17">
        <f>E45/B45*100</f>
        <v>0</v>
      </c>
      <c r="G45" s="12">
        <f t="shared" si="16"/>
        <v>0</v>
      </c>
      <c r="H45" s="13">
        <f>H49</f>
        <v>0</v>
      </c>
      <c r="I45" s="13">
        <f aca="true" t="shared" si="28" ref="I45:AE45">I49</f>
        <v>0</v>
      </c>
      <c r="J45" s="13">
        <f t="shared" si="28"/>
        <v>0</v>
      </c>
      <c r="K45" s="13">
        <f t="shared" si="28"/>
        <v>0</v>
      </c>
      <c r="L45" s="13">
        <f t="shared" si="28"/>
        <v>0</v>
      </c>
      <c r="M45" s="13">
        <f t="shared" si="28"/>
        <v>0</v>
      </c>
      <c r="N45" s="13">
        <f t="shared" si="28"/>
        <v>0</v>
      </c>
      <c r="O45" s="13">
        <f t="shared" si="28"/>
        <v>0</v>
      </c>
      <c r="P45" s="13">
        <f t="shared" si="28"/>
        <v>0</v>
      </c>
      <c r="Q45" s="13">
        <f t="shared" si="28"/>
        <v>0</v>
      </c>
      <c r="R45" s="13">
        <f t="shared" si="28"/>
        <v>800</v>
      </c>
      <c r="S45" s="13">
        <f t="shared" si="28"/>
        <v>0</v>
      </c>
      <c r="T45" s="13">
        <f t="shared" si="28"/>
        <v>0</v>
      </c>
      <c r="U45" s="13">
        <f t="shared" si="28"/>
        <v>0</v>
      </c>
      <c r="V45" s="13">
        <f t="shared" si="28"/>
        <v>0</v>
      </c>
      <c r="W45" s="13">
        <f t="shared" si="28"/>
        <v>0</v>
      </c>
      <c r="X45" s="13">
        <f t="shared" si="28"/>
        <v>0</v>
      </c>
      <c r="Y45" s="13">
        <f t="shared" si="28"/>
        <v>0</v>
      </c>
      <c r="Z45" s="13">
        <f t="shared" si="28"/>
        <v>0</v>
      </c>
      <c r="AA45" s="13">
        <f t="shared" si="28"/>
        <v>0</v>
      </c>
      <c r="AB45" s="13">
        <f t="shared" si="28"/>
        <v>0</v>
      </c>
      <c r="AC45" s="13">
        <f t="shared" si="28"/>
        <v>0</v>
      </c>
      <c r="AD45" s="13">
        <f t="shared" si="28"/>
        <v>0</v>
      </c>
      <c r="AE45" s="13">
        <f t="shared" si="28"/>
        <v>0</v>
      </c>
      <c r="AF45" s="14"/>
      <c r="AG45" s="87">
        <f t="shared" si="13"/>
        <v>800</v>
      </c>
    </row>
    <row r="46" spans="1:33" s="1" customFormat="1" ht="15.75">
      <c r="A46" s="11" t="s">
        <v>19</v>
      </c>
      <c r="B46" s="12">
        <f>H46+J46+L46+N46+P46+R46+T46+V46+X46+Z46+AB46+AD46</f>
        <v>200</v>
      </c>
      <c r="C46" s="13">
        <f>H46</f>
        <v>0</v>
      </c>
      <c r="D46" s="13">
        <v>200</v>
      </c>
      <c r="E46" s="13">
        <f>I46+K46+M46+O46+Q46+S46+U46+W46+Y46+AA46+AC46+AE46</f>
        <v>0</v>
      </c>
      <c r="F46" s="17">
        <f>E46/B46*100</f>
        <v>0</v>
      </c>
      <c r="G46" s="12">
        <f t="shared" si="16"/>
        <v>0</v>
      </c>
      <c r="H46" s="13">
        <f>H50</f>
        <v>0</v>
      </c>
      <c r="I46" s="13">
        <f aca="true" t="shared" si="29" ref="I46:AE46">I50</f>
        <v>0</v>
      </c>
      <c r="J46" s="13">
        <f t="shared" si="29"/>
        <v>0</v>
      </c>
      <c r="K46" s="13">
        <f t="shared" si="29"/>
        <v>0</v>
      </c>
      <c r="L46" s="13">
        <f t="shared" si="29"/>
        <v>0</v>
      </c>
      <c r="M46" s="13">
        <f t="shared" si="29"/>
        <v>0</v>
      </c>
      <c r="N46" s="13">
        <f t="shared" si="29"/>
        <v>0</v>
      </c>
      <c r="O46" s="13">
        <f t="shared" si="29"/>
        <v>0</v>
      </c>
      <c r="P46" s="13">
        <f t="shared" si="29"/>
        <v>0</v>
      </c>
      <c r="Q46" s="13">
        <f t="shared" si="29"/>
        <v>0</v>
      </c>
      <c r="R46" s="13">
        <f t="shared" si="29"/>
        <v>200</v>
      </c>
      <c r="S46" s="13">
        <f t="shared" si="29"/>
        <v>0</v>
      </c>
      <c r="T46" s="13">
        <f t="shared" si="29"/>
        <v>0</v>
      </c>
      <c r="U46" s="13">
        <f t="shared" si="29"/>
        <v>0</v>
      </c>
      <c r="V46" s="13">
        <f t="shared" si="29"/>
        <v>0</v>
      </c>
      <c r="W46" s="13">
        <f t="shared" si="29"/>
        <v>0</v>
      </c>
      <c r="X46" s="13">
        <f t="shared" si="29"/>
        <v>0</v>
      </c>
      <c r="Y46" s="13">
        <f t="shared" si="29"/>
        <v>0</v>
      </c>
      <c r="Z46" s="13">
        <f t="shared" si="29"/>
        <v>0</v>
      </c>
      <c r="AA46" s="13">
        <f t="shared" si="29"/>
        <v>0</v>
      </c>
      <c r="AB46" s="13">
        <f t="shared" si="29"/>
        <v>0</v>
      </c>
      <c r="AC46" s="13">
        <f t="shared" si="29"/>
        <v>0</v>
      </c>
      <c r="AD46" s="13">
        <f t="shared" si="29"/>
        <v>0</v>
      </c>
      <c r="AE46" s="13">
        <f t="shared" si="29"/>
        <v>0</v>
      </c>
      <c r="AF46" s="14"/>
      <c r="AG46" s="87">
        <f t="shared" si="13"/>
        <v>200</v>
      </c>
    </row>
    <row r="47" spans="1:33" s="1" customFormat="1" ht="150.75" customHeight="1">
      <c r="A47" s="97" t="s">
        <v>68</v>
      </c>
      <c r="B47" s="12">
        <f>B48</f>
        <v>1000</v>
      </c>
      <c r="C47" s="12">
        <f aca="true" t="shared" si="30" ref="C47:AE47">C48</f>
        <v>0</v>
      </c>
      <c r="D47" s="12">
        <f t="shared" si="30"/>
        <v>1000</v>
      </c>
      <c r="E47" s="12">
        <f t="shared" si="30"/>
        <v>0</v>
      </c>
      <c r="F47" s="12">
        <f>E47/B47*100</f>
        <v>0</v>
      </c>
      <c r="G47" s="12">
        <f t="shared" si="16"/>
        <v>0</v>
      </c>
      <c r="H47" s="12">
        <f>H48</f>
        <v>0</v>
      </c>
      <c r="I47" s="12">
        <f t="shared" si="30"/>
        <v>0</v>
      </c>
      <c r="J47" s="12">
        <f t="shared" si="30"/>
        <v>0</v>
      </c>
      <c r="K47" s="12">
        <f t="shared" si="30"/>
        <v>0</v>
      </c>
      <c r="L47" s="12">
        <f t="shared" si="30"/>
        <v>0</v>
      </c>
      <c r="M47" s="12">
        <f t="shared" si="30"/>
        <v>0</v>
      </c>
      <c r="N47" s="12">
        <f t="shared" si="30"/>
        <v>0</v>
      </c>
      <c r="O47" s="12">
        <f t="shared" si="30"/>
        <v>0</v>
      </c>
      <c r="P47" s="12">
        <f t="shared" si="30"/>
        <v>0</v>
      </c>
      <c r="Q47" s="12">
        <f t="shared" si="30"/>
        <v>0</v>
      </c>
      <c r="R47" s="12">
        <f t="shared" si="30"/>
        <v>1000</v>
      </c>
      <c r="S47" s="12">
        <f t="shared" si="30"/>
        <v>0</v>
      </c>
      <c r="T47" s="12">
        <f t="shared" si="30"/>
        <v>0</v>
      </c>
      <c r="U47" s="12">
        <f t="shared" si="30"/>
        <v>0</v>
      </c>
      <c r="V47" s="12">
        <f t="shared" si="30"/>
        <v>0</v>
      </c>
      <c r="W47" s="12">
        <f t="shared" si="30"/>
        <v>0</v>
      </c>
      <c r="X47" s="12">
        <f t="shared" si="30"/>
        <v>0</v>
      </c>
      <c r="Y47" s="12">
        <f t="shared" si="30"/>
        <v>0</v>
      </c>
      <c r="Z47" s="12">
        <f t="shared" si="30"/>
        <v>0</v>
      </c>
      <c r="AA47" s="12">
        <f t="shared" si="30"/>
        <v>0</v>
      </c>
      <c r="AB47" s="12">
        <f t="shared" si="30"/>
        <v>0</v>
      </c>
      <c r="AC47" s="12">
        <f t="shared" si="30"/>
        <v>0</v>
      </c>
      <c r="AD47" s="12">
        <f t="shared" si="30"/>
        <v>0</v>
      </c>
      <c r="AE47" s="12">
        <f t="shared" si="30"/>
        <v>0</v>
      </c>
      <c r="AF47" s="89"/>
      <c r="AG47" s="96">
        <f t="shared" si="13"/>
        <v>1000</v>
      </c>
    </row>
    <row r="48" spans="1:33" s="1" customFormat="1" ht="15.75">
      <c r="A48" s="39" t="s">
        <v>23</v>
      </c>
      <c r="B48" s="15">
        <f>B49+B50</f>
        <v>1000</v>
      </c>
      <c r="C48" s="15">
        <f>C49+C50</f>
        <v>0</v>
      </c>
      <c r="D48" s="15">
        <f>D49+D50</f>
        <v>1000</v>
      </c>
      <c r="E48" s="15">
        <f>E49+E50</f>
        <v>0</v>
      </c>
      <c r="F48" s="16">
        <f>E48*100/B48</f>
        <v>0</v>
      </c>
      <c r="G48" s="15">
        <f t="shared" si="16"/>
        <v>0</v>
      </c>
      <c r="H48" s="15">
        <f>H49+H50</f>
        <v>0</v>
      </c>
      <c r="I48" s="15">
        <f aca="true" t="shared" si="31" ref="I48:AE48">I49+I50</f>
        <v>0</v>
      </c>
      <c r="J48" s="15">
        <f t="shared" si="31"/>
        <v>0</v>
      </c>
      <c r="K48" s="15">
        <f t="shared" si="31"/>
        <v>0</v>
      </c>
      <c r="L48" s="15">
        <f t="shared" si="31"/>
        <v>0</v>
      </c>
      <c r="M48" s="15">
        <f t="shared" si="31"/>
        <v>0</v>
      </c>
      <c r="N48" s="15">
        <f t="shared" si="31"/>
        <v>0</v>
      </c>
      <c r="O48" s="15">
        <f t="shared" si="31"/>
        <v>0</v>
      </c>
      <c r="P48" s="15">
        <f t="shared" si="31"/>
        <v>0</v>
      </c>
      <c r="Q48" s="15">
        <f t="shared" si="31"/>
        <v>0</v>
      </c>
      <c r="R48" s="15">
        <f t="shared" si="31"/>
        <v>1000</v>
      </c>
      <c r="S48" s="15">
        <f t="shared" si="31"/>
        <v>0</v>
      </c>
      <c r="T48" s="15">
        <f t="shared" si="31"/>
        <v>0</v>
      </c>
      <c r="U48" s="15">
        <f t="shared" si="31"/>
        <v>0</v>
      </c>
      <c r="V48" s="15">
        <f t="shared" si="31"/>
        <v>0</v>
      </c>
      <c r="W48" s="15">
        <f t="shared" si="31"/>
        <v>0</v>
      </c>
      <c r="X48" s="15">
        <f t="shared" si="31"/>
        <v>0</v>
      </c>
      <c r="Y48" s="15">
        <f t="shared" si="31"/>
        <v>0</v>
      </c>
      <c r="Z48" s="15">
        <f t="shared" si="31"/>
        <v>0</v>
      </c>
      <c r="AA48" s="15">
        <f t="shared" si="31"/>
        <v>0</v>
      </c>
      <c r="AB48" s="15">
        <f t="shared" si="31"/>
        <v>0</v>
      </c>
      <c r="AC48" s="15">
        <f t="shared" si="31"/>
        <v>0</v>
      </c>
      <c r="AD48" s="15">
        <f t="shared" si="31"/>
        <v>0</v>
      </c>
      <c r="AE48" s="15">
        <f t="shared" si="31"/>
        <v>0</v>
      </c>
      <c r="AG48" s="87">
        <f>AD48+AB48+Z48+X48+V48+T48+R48+P48+N48+L48+J48+H48</f>
        <v>1000</v>
      </c>
    </row>
    <row r="49" spans="1:33" s="1" customFormat="1" ht="15.75">
      <c r="A49" s="11" t="s">
        <v>20</v>
      </c>
      <c r="B49" s="12">
        <f>H49+J49+L49+N49+P49+R49+T49+V49+X49+Z49+AB49+AD49</f>
        <v>800</v>
      </c>
      <c r="C49" s="13">
        <f>H49</f>
        <v>0</v>
      </c>
      <c r="D49" s="13">
        <v>800</v>
      </c>
      <c r="E49" s="13">
        <f>I49+K49+M49+O49+Q49+S49+U49+W49+Y49+AA49+AC49+AE49</f>
        <v>0</v>
      </c>
      <c r="F49" s="17">
        <f>E49*100/B49</f>
        <v>0</v>
      </c>
      <c r="G49" s="12">
        <f t="shared" si="16"/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800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4"/>
      <c r="AG49" s="87">
        <f t="shared" si="13"/>
        <v>800</v>
      </c>
    </row>
    <row r="50" spans="1:33" s="1" customFormat="1" ht="15.75">
      <c r="A50" s="11" t="s">
        <v>19</v>
      </c>
      <c r="B50" s="12">
        <f>H50+J50+L50+N50+P50+R50+T50+V50+X50+Z50+AB50+AD50</f>
        <v>200</v>
      </c>
      <c r="C50" s="13">
        <f>H50</f>
        <v>0</v>
      </c>
      <c r="D50" s="13">
        <v>200</v>
      </c>
      <c r="E50" s="13">
        <f>I50+K50+M50+O50+Q50+S50+U50+W50+Y50+AA50+AC50+AE50</f>
        <v>0</v>
      </c>
      <c r="F50" s="17">
        <f>E50/B50*100</f>
        <v>0</v>
      </c>
      <c r="G50" s="12">
        <f t="shared" si="16"/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200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4"/>
      <c r="AG50" s="87">
        <f t="shared" si="13"/>
        <v>200</v>
      </c>
    </row>
    <row r="51" spans="1:33" s="79" customFormat="1" ht="53.25" customHeight="1">
      <c r="A51" s="95" t="s">
        <v>49</v>
      </c>
      <c r="B51" s="78">
        <f>H51+J51+L51+N51+P51+R51+T51+V51+X51+Z51+AB51+AD51</f>
        <v>648.5</v>
      </c>
      <c r="C51" s="78">
        <f>I51</f>
        <v>0</v>
      </c>
      <c r="D51" s="78">
        <f>J51+L51+N51+P51+R51+T51+V51+X51+Z51+AB51+AD51+AF51</f>
        <v>648.5</v>
      </c>
      <c r="E51" s="78">
        <f>K51+M51+O51+Q51+S51+U51+W51+Y51+AA51+AC51+AE51</f>
        <v>299.52</v>
      </c>
      <c r="F51" s="78">
        <f>E51/B51*100</f>
        <v>46.18658442559753</v>
      </c>
      <c r="G51" s="78">
        <f t="shared" si="16"/>
        <v>0</v>
      </c>
      <c r="H51" s="78">
        <f>H52+H54+H56+H58+H60</f>
        <v>0</v>
      </c>
      <c r="I51" s="78">
        <f>I52+I54+I56+I58+I60</f>
        <v>0</v>
      </c>
      <c r="J51" s="78">
        <f>J52+J54+J56+J58+J60</f>
        <v>0</v>
      </c>
      <c r="K51" s="78">
        <f>K52+K54+K56+K58+K60</f>
        <v>0</v>
      </c>
      <c r="L51" s="78">
        <f>L52+L54+L56+L58+L60</f>
        <v>460.4</v>
      </c>
      <c r="M51" s="78">
        <f>M52+M54+M56+M58+M60</f>
        <v>299.52</v>
      </c>
      <c r="N51" s="78">
        <f>N52+N54+N56+N58+N60</f>
        <v>23.1</v>
      </c>
      <c r="O51" s="78">
        <f>O52+O54+O56+O58+O60</f>
        <v>0</v>
      </c>
      <c r="P51" s="78">
        <f>P52+P54+P56+P58+P60</f>
        <v>165</v>
      </c>
      <c r="Q51" s="78">
        <f>Q52+Q54+Q56+Q58+Q60</f>
        <v>0</v>
      </c>
      <c r="R51" s="78">
        <f>R52+R54+R56+R58+R60</f>
        <v>0</v>
      </c>
      <c r="S51" s="78">
        <f>S52+S54+S56+S58+S60</f>
        <v>0</v>
      </c>
      <c r="T51" s="78">
        <f>T52+T54+T56+T58+T60</f>
        <v>0</v>
      </c>
      <c r="U51" s="78">
        <f>U52+U54+U56+U58+U60</f>
        <v>0</v>
      </c>
      <c r="V51" s="78">
        <f>V52+V54+V56+V58+V60</f>
        <v>0</v>
      </c>
      <c r="W51" s="78">
        <f>W52+W54+W56+W58+W60</f>
        <v>0</v>
      </c>
      <c r="X51" s="78">
        <f>X52+X54+X56+X58+X60</f>
        <v>0</v>
      </c>
      <c r="Y51" s="78">
        <f>Y52+Y54+Y56+Y58+Y60</f>
        <v>0</v>
      </c>
      <c r="Z51" s="78">
        <f>Z52+Z54+Z56+Z58+Z60</f>
        <v>0</v>
      </c>
      <c r="AA51" s="78">
        <f>AA52+AA54+AA56+AA58+AA60</f>
        <v>0</v>
      </c>
      <c r="AB51" s="78">
        <f>AB52+AB54+AB56+AB58+AB60</f>
        <v>0</v>
      </c>
      <c r="AC51" s="78">
        <f>AC52+AC54+AC56+AC58+AC60</f>
        <v>0</v>
      </c>
      <c r="AD51" s="78">
        <f>AD52+AD54+AD56+AD58+AD60</f>
        <v>0</v>
      </c>
      <c r="AE51" s="78">
        <f>AE52+AE54+AE56+AE58+AE60</f>
        <v>0</v>
      </c>
      <c r="AF51" s="82"/>
      <c r="AG51" s="87">
        <f t="shared" si="13"/>
        <v>648.5</v>
      </c>
    </row>
    <row r="52" spans="1:33" s="1" customFormat="1" ht="58.5" customHeight="1">
      <c r="A52" s="97" t="s">
        <v>50</v>
      </c>
      <c r="B52" s="12">
        <f>B53</f>
        <v>23.1</v>
      </c>
      <c r="C52" s="12">
        <f>C53</f>
        <v>0</v>
      </c>
      <c r="D52" s="12">
        <f>D53</f>
        <v>0</v>
      </c>
      <c r="E52" s="12">
        <f>E53</f>
        <v>0</v>
      </c>
      <c r="F52" s="12">
        <f>E52/B52*100</f>
        <v>0</v>
      </c>
      <c r="G52" s="12">
        <f t="shared" si="16"/>
        <v>0</v>
      </c>
      <c r="H52" s="12">
        <f>H53</f>
        <v>0</v>
      </c>
      <c r="I52" s="12">
        <f aca="true" t="shared" si="32" ref="I52:AE52">I53</f>
        <v>0</v>
      </c>
      <c r="J52" s="12">
        <f t="shared" si="32"/>
        <v>0</v>
      </c>
      <c r="K52" s="12">
        <f t="shared" si="32"/>
        <v>0</v>
      </c>
      <c r="L52" s="12">
        <f t="shared" si="32"/>
        <v>0</v>
      </c>
      <c r="M52" s="12">
        <f t="shared" si="32"/>
        <v>0</v>
      </c>
      <c r="N52" s="12">
        <f t="shared" si="32"/>
        <v>23.1</v>
      </c>
      <c r="O52" s="12">
        <f t="shared" si="32"/>
        <v>0</v>
      </c>
      <c r="P52" s="12">
        <f t="shared" si="32"/>
        <v>0</v>
      </c>
      <c r="Q52" s="12">
        <f t="shared" si="32"/>
        <v>0</v>
      </c>
      <c r="R52" s="12">
        <f t="shared" si="32"/>
        <v>0</v>
      </c>
      <c r="S52" s="12">
        <f t="shared" si="32"/>
        <v>0</v>
      </c>
      <c r="T52" s="12">
        <f t="shared" si="32"/>
        <v>0</v>
      </c>
      <c r="U52" s="12">
        <f t="shared" si="32"/>
        <v>0</v>
      </c>
      <c r="V52" s="12">
        <f t="shared" si="32"/>
        <v>0</v>
      </c>
      <c r="W52" s="12">
        <f t="shared" si="32"/>
        <v>0</v>
      </c>
      <c r="X52" s="12">
        <f t="shared" si="32"/>
        <v>0</v>
      </c>
      <c r="Y52" s="12">
        <f t="shared" si="32"/>
        <v>0</v>
      </c>
      <c r="Z52" s="12">
        <f t="shared" si="32"/>
        <v>0</v>
      </c>
      <c r="AA52" s="12">
        <f t="shared" si="32"/>
        <v>0</v>
      </c>
      <c r="AB52" s="12">
        <f t="shared" si="32"/>
        <v>0</v>
      </c>
      <c r="AC52" s="12">
        <f t="shared" si="32"/>
        <v>0</v>
      </c>
      <c r="AD52" s="12">
        <f t="shared" si="32"/>
        <v>0</v>
      </c>
      <c r="AE52" s="12">
        <f t="shared" si="32"/>
        <v>0</v>
      </c>
      <c r="AF52" s="61" t="s">
        <v>111</v>
      </c>
      <c r="AG52" s="96">
        <f t="shared" si="13"/>
        <v>23.1</v>
      </c>
    </row>
    <row r="53" spans="1:33" s="1" customFormat="1" ht="25.5" customHeight="1">
      <c r="A53" s="11" t="s">
        <v>19</v>
      </c>
      <c r="B53" s="12">
        <f>H53+J53+L53+N53+P53+R53+T53+V53+X53+Z53+AB53+AD53</f>
        <v>23.1</v>
      </c>
      <c r="C53" s="13">
        <f>H53</f>
        <v>0</v>
      </c>
      <c r="D53" s="13">
        <f>I53+K53+M53+O53+Q53+S53+U53+W53+Y53+AA53+AC53</f>
        <v>0</v>
      </c>
      <c r="E53" s="67">
        <f>I53+K53+M53+O53+Q53+S53+U53+W53+Y53+AA53+AC53+AE53</f>
        <v>0</v>
      </c>
      <c r="F53" s="17">
        <f>E53/B53*100</f>
        <v>0</v>
      </c>
      <c r="G53" s="12">
        <f t="shared" si="16"/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23.1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24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60">
        <v>0</v>
      </c>
      <c r="AF53" s="14"/>
      <c r="AG53" s="87">
        <f t="shared" si="13"/>
        <v>23.1</v>
      </c>
    </row>
    <row r="54" spans="1:33" s="1" customFormat="1" ht="78.75" customHeight="1">
      <c r="A54" s="97" t="s">
        <v>51</v>
      </c>
      <c r="B54" s="12">
        <f>B55</f>
        <v>81.1</v>
      </c>
      <c r="C54" s="12">
        <f>C55</f>
        <v>81.1</v>
      </c>
      <c r="D54" s="12">
        <f>D55</f>
        <v>81.1</v>
      </c>
      <c r="E54" s="12">
        <f>E55</f>
        <v>81.1</v>
      </c>
      <c r="F54" s="12">
        <f aca="true" t="shared" si="33" ref="F54:F61">E54/B54*100</f>
        <v>100</v>
      </c>
      <c r="G54" s="12">
        <f aca="true" t="shared" si="34" ref="G54:G62">_xlfn.IFERROR(E54/C54*100,0)</f>
        <v>100</v>
      </c>
      <c r="H54" s="12">
        <f>H55</f>
        <v>0</v>
      </c>
      <c r="I54" s="12">
        <f aca="true" t="shared" si="35" ref="I54:AE54">I55</f>
        <v>0</v>
      </c>
      <c r="J54" s="12">
        <f t="shared" si="35"/>
        <v>0</v>
      </c>
      <c r="K54" s="12">
        <f t="shared" si="35"/>
        <v>0</v>
      </c>
      <c r="L54" s="12">
        <f t="shared" si="35"/>
        <v>81.1</v>
      </c>
      <c r="M54" s="12">
        <f t="shared" si="35"/>
        <v>81.1</v>
      </c>
      <c r="N54" s="12">
        <f t="shared" si="35"/>
        <v>0</v>
      </c>
      <c r="O54" s="12">
        <f t="shared" si="35"/>
        <v>0</v>
      </c>
      <c r="P54" s="12">
        <f t="shared" si="35"/>
        <v>0</v>
      </c>
      <c r="Q54" s="12">
        <f t="shared" si="35"/>
        <v>0</v>
      </c>
      <c r="R54" s="12">
        <f t="shared" si="35"/>
        <v>0</v>
      </c>
      <c r="S54" s="12">
        <f t="shared" si="35"/>
        <v>0</v>
      </c>
      <c r="T54" s="12">
        <f t="shared" si="35"/>
        <v>0</v>
      </c>
      <c r="U54" s="12">
        <f t="shared" si="35"/>
        <v>0</v>
      </c>
      <c r="V54" s="12">
        <f t="shared" si="35"/>
        <v>0</v>
      </c>
      <c r="W54" s="12">
        <f t="shared" si="35"/>
        <v>0</v>
      </c>
      <c r="X54" s="12">
        <f t="shared" si="35"/>
        <v>0</v>
      </c>
      <c r="Y54" s="12">
        <f t="shared" si="35"/>
        <v>0</v>
      </c>
      <c r="Z54" s="12">
        <f t="shared" si="35"/>
        <v>0</v>
      </c>
      <c r="AA54" s="12">
        <f t="shared" si="35"/>
        <v>0</v>
      </c>
      <c r="AB54" s="12">
        <f t="shared" si="35"/>
        <v>0</v>
      </c>
      <c r="AC54" s="12">
        <f t="shared" si="35"/>
        <v>0</v>
      </c>
      <c r="AD54" s="12">
        <f t="shared" si="35"/>
        <v>0</v>
      </c>
      <c r="AE54" s="12">
        <f t="shared" si="35"/>
        <v>0</v>
      </c>
      <c r="AF54" s="61" t="s">
        <v>112</v>
      </c>
      <c r="AG54" s="96">
        <f t="shared" si="13"/>
        <v>81.1</v>
      </c>
    </row>
    <row r="55" spans="1:33" s="1" customFormat="1" ht="24" customHeight="1">
      <c r="A55" s="11" t="s">
        <v>19</v>
      </c>
      <c r="B55" s="12">
        <v>81.1</v>
      </c>
      <c r="C55" s="13">
        <f>H55+J55+L55</f>
        <v>81.1</v>
      </c>
      <c r="D55" s="13">
        <f>I55+K55+M55+O55+Q55+S55+U55+W55+Y55+AA55</f>
        <v>81.1</v>
      </c>
      <c r="E55" s="13">
        <f>I55+K55+M55+O55+Q55+S55+U55+W55+Y55+AA55+AC55+AE55</f>
        <v>81.1</v>
      </c>
      <c r="F55" s="12">
        <f t="shared" si="33"/>
        <v>100</v>
      </c>
      <c r="G55" s="12">
        <f>_xlfn.IFERROR(E55/C55*100,0)</f>
        <v>100</v>
      </c>
      <c r="H55" s="13">
        <v>0</v>
      </c>
      <c r="I55" s="13">
        <v>0</v>
      </c>
      <c r="J55" s="13">
        <v>0</v>
      </c>
      <c r="K55" s="13">
        <v>0</v>
      </c>
      <c r="L55" s="13">
        <v>81.1</v>
      </c>
      <c r="M55" s="13">
        <v>81.1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59">
        <v>0</v>
      </c>
      <c r="AF55" s="14"/>
      <c r="AG55" s="87">
        <f>AD55+AB55+Z55+X55+V55+T55+R55+P55+N55+L55+J55+H55</f>
        <v>81.1</v>
      </c>
    </row>
    <row r="56" spans="1:33" s="1" customFormat="1" ht="88.5" customHeight="1">
      <c r="A56" s="97" t="s">
        <v>52</v>
      </c>
      <c r="B56" s="12">
        <f>B57</f>
        <v>63</v>
      </c>
      <c r="C56" s="12">
        <f>C57</f>
        <v>63</v>
      </c>
      <c r="D56" s="12">
        <f>D57</f>
        <v>37.8</v>
      </c>
      <c r="E56" s="12">
        <f>E57</f>
        <v>37.8</v>
      </c>
      <c r="F56" s="12">
        <v>0</v>
      </c>
      <c r="G56" s="12">
        <f t="shared" si="34"/>
        <v>60</v>
      </c>
      <c r="H56" s="12">
        <f>H57</f>
        <v>0</v>
      </c>
      <c r="I56" s="12">
        <f aca="true" t="shared" si="36" ref="I56:AE56">I57</f>
        <v>0</v>
      </c>
      <c r="J56" s="12">
        <f t="shared" si="36"/>
        <v>0</v>
      </c>
      <c r="K56" s="12">
        <f t="shared" si="36"/>
        <v>0</v>
      </c>
      <c r="L56" s="12">
        <f t="shared" si="36"/>
        <v>63</v>
      </c>
      <c r="M56" s="12">
        <f t="shared" si="36"/>
        <v>37.8</v>
      </c>
      <c r="N56" s="12">
        <f t="shared" si="36"/>
        <v>0</v>
      </c>
      <c r="O56" s="12">
        <f t="shared" si="36"/>
        <v>0</v>
      </c>
      <c r="P56" s="12">
        <f t="shared" si="36"/>
        <v>0</v>
      </c>
      <c r="Q56" s="12">
        <f t="shared" si="36"/>
        <v>0</v>
      </c>
      <c r="R56" s="12">
        <f t="shared" si="36"/>
        <v>0</v>
      </c>
      <c r="S56" s="12">
        <f t="shared" si="36"/>
        <v>0</v>
      </c>
      <c r="T56" s="12">
        <f t="shared" si="36"/>
        <v>0</v>
      </c>
      <c r="U56" s="12">
        <f t="shared" si="36"/>
        <v>0</v>
      </c>
      <c r="V56" s="12">
        <f t="shared" si="36"/>
        <v>0</v>
      </c>
      <c r="W56" s="12">
        <f t="shared" si="36"/>
        <v>0</v>
      </c>
      <c r="X56" s="12">
        <f t="shared" si="36"/>
        <v>0</v>
      </c>
      <c r="Y56" s="12">
        <f t="shared" si="36"/>
        <v>0</v>
      </c>
      <c r="Z56" s="12">
        <f t="shared" si="36"/>
        <v>0</v>
      </c>
      <c r="AA56" s="12">
        <f t="shared" si="36"/>
        <v>0</v>
      </c>
      <c r="AB56" s="12">
        <f t="shared" si="36"/>
        <v>0</v>
      </c>
      <c r="AC56" s="12">
        <f t="shared" si="36"/>
        <v>0</v>
      </c>
      <c r="AD56" s="12">
        <f t="shared" si="36"/>
        <v>0</v>
      </c>
      <c r="AE56" s="12">
        <f t="shared" si="36"/>
        <v>0</v>
      </c>
      <c r="AF56" s="61" t="s">
        <v>141</v>
      </c>
      <c r="AG56" s="96">
        <f t="shared" si="13"/>
        <v>63</v>
      </c>
    </row>
    <row r="57" spans="1:33" s="1" customFormat="1" ht="21" customHeight="1">
      <c r="A57" s="11" t="s">
        <v>19</v>
      </c>
      <c r="B57" s="12">
        <v>63</v>
      </c>
      <c r="C57" s="13">
        <f>H57+J57+L57</f>
        <v>63</v>
      </c>
      <c r="D57" s="13">
        <f>I57+K57+M57+O57+Q57+S57+U57+W57+Y57+AA57+AC57</f>
        <v>37.8</v>
      </c>
      <c r="E57" s="13">
        <f>I57+K57+M57+O57+Q57+S57+U57+W57+Y57+AA57+AC57+AE57</f>
        <v>37.8</v>
      </c>
      <c r="F57" s="17">
        <v>0</v>
      </c>
      <c r="G57" s="12">
        <f>_xlfn.IFERROR(E57/C57*100,0)</f>
        <v>60</v>
      </c>
      <c r="H57" s="13">
        <v>0</v>
      </c>
      <c r="I57" s="13">
        <v>0</v>
      </c>
      <c r="J57" s="13">
        <v>0</v>
      </c>
      <c r="K57" s="13">
        <v>0</v>
      </c>
      <c r="L57" s="13">
        <v>63</v>
      </c>
      <c r="M57" s="13">
        <v>37.8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59">
        <v>0</v>
      </c>
      <c r="AF57" s="14"/>
      <c r="AG57" s="87">
        <f t="shared" si="13"/>
        <v>63</v>
      </c>
    </row>
    <row r="58" spans="1:33" s="1" customFormat="1" ht="108.75" customHeight="1">
      <c r="A58" s="97" t="s">
        <v>53</v>
      </c>
      <c r="B58" s="12">
        <f>B59</f>
        <v>316.3</v>
      </c>
      <c r="C58" s="12">
        <f>C59</f>
        <v>316.3</v>
      </c>
      <c r="D58" s="12">
        <f>D59</f>
        <v>180.62</v>
      </c>
      <c r="E58" s="12">
        <f>E59</f>
        <v>180.62</v>
      </c>
      <c r="F58" s="12">
        <f t="shared" si="33"/>
        <v>57.10401517546633</v>
      </c>
      <c r="G58" s="12">
        <f t="shared" si="34"/>
        <v>57.10401517546633</v>
      </c>
      <c r="H58" s="12">
        <f>H59</f>
        <v>0</v>
      </c>
      <c r="I58" s="12">
        <f aca="true" t="shared" si="37" ref="I58:AE58">I59</f>
        <v>0</v>
      </c>
      <c r="J58" s="12">
        <f t="shared" si="37"/>
        <v>0</v>
      </c>
      <c r="K58" s="12">
        <f t="shared" si="37"/>
        <v>0</v>
      </c>
      <c r="L58" s="12">
        <f t="shared" si="37"/>
        <v>316.3</v>
      </c>
      <c r="M58" s="12">
        <f t="shared" si="37"/>
        <v>180.62</v>
      </c>
      <c r="N58" s="12">
        <f t="shared" si="37"/>
        <v>0</v>
      </c>
      <c r="O58" s="12">
        <f t="shared" si="37"/>
        <v>0</v>
      </c>
      <c r="P58" s="12">
        <f t="shared" si="37"/>
        <v>0</v>
      </c>
      <c r="Q58" s="12">
        <f t="shared" si="37"/>
        <v>0</v>
      </c>
      <c r="R58" s="12">
        <f t="shared" si="37"/>
        <v>0</v>
      </c>
      <c r="S58" s="12">
        <f t="shared" si="37"/>
        <v>0</v>
      </c>
      <c r="T58" s="12">
        <f t="shared" si="37"/>
        <v>0</v>
      </c>
      <c r="U58" s="12">
        <f t="shared" si="37"/>
        <v>0</v>
      </c>
      <c r="V58" s="12">
        <f t="shared" si="37"/>
        <v>0</v>
      </c>
      <c r="W58" s="12">
        <f t="shared" si="37"/>
        <v>0</v>
      </c>
      <c r="X58" s="12">
        <f t="shared" si="37"/>
        <v>0</v>
      </c>
      <c r="Y58" s="12">
        <f t="shared" si="37"/>
        <v>0</v>
      </c>
      <c r="Z58" s="12">
        <f t="shared" si="37"/>
        <v>0</v>
      </c>
      <c r="AA58" s="12">
        <f t="shared" si="37"/>
        <v>0</v>
      </c>
      <c r="AB58" s="12">
        <f t="shared" si="37"/>
        <v>0</v>
      </c>
      <c r="AC58" s="12">
        <f t="shared" si="37"/>
        <v>0</v>
      </c>
      <c r="AD58" s="12">
        <f t="shared" si="37"/>
        <v>0</v>
      </c>
      <c r="AE58" s="12">
        <f t="shared" si="37"/>
        <v>0</v>
      </c>
      <c r="AF58" s="61" t="s">
        <v>114</v>
      </c>
      <c r="AG58" s="96">
        <f t="shared" si="13"/>
        <v>316.3</v>
      </c>
    </row>
    <row r="59" spans="1:33" s="1" customFormat="1" ht="30" customHeight="1">
      <c r="A59" s="11" t="s">
        <v>19</v>
      </c>
      <c r="B59" s="12">
        <f>H59+J59+L59+N59+P59+R59+T59+V59+X59+Z59+AB59+AD59</f>
        <v>316.3</v>
      </c>
      <c r="C59" s="13">
        <f>H59+J59+L59</f>
        <v>316.3</v>
      </c>
      <c r="D59" s="13">
        <f>I59+K59+M59+O59+Q59+S59+U59+W59+Y59+AA59</f>
        <v>180.62</v>
      </c>
      <c r="E59" s="13">
        <f>I59+K59+M59+O59+Q59+S59+U59+W59+Y59+AA59+AC59+AE59</f>
        <v>180.62</v>
      </c>
      <c r="F59" s="12">
        <f t="shared" si="33"/>
        <v>57.10401517546633</v>
      </c>
      <c r="G59" s="12">
        <f>_xlfn.IFERROR(E59/C59*100,0)</f>
        <v>57.10401517546633</v>
      </c>
      <c r="H59" s="13">
        <v>0</v>
      </c>
      <c r="I59" s="13">
        <v>0</v>
      </c>
      <c r="J59" s="13">
        <v>0</v>
      </c>
      <c r="K59" s="13">
        <v>0</v>
      </c>
      <c r="L59" s="13">
        <v>316.3</v>
      </c>
      <c r="M59" s="13">
        <v>180.62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4"/>
      <c r="AG59" s="87">
        <f t="shared" si="13"/>
        <v>316.3</v>
      </c>
    </row>
    <row r="60" spans="1:33" s="1" customFormat="1" ht="55.5" customHeight="1">
      <c r="A60" s="97" t="s">
        <v>54</v>
      </c>
      <c r="B60" s="12">
        <f>B61</f>
        <v>165</v>
      </c>
      <c r="C60" s="12">
        <f>C61</f>
        <v>0</v>
      </c>
      <c r="D60" s="12">
        <f>D61</f>
        <v>0</v>
      </c>
      <c r="E60" s="12">
        <f>E61</f>
        <v>0</v>
      </c>
      <c r="F60" s="12">
        <f t="shared" si="33"/>
        <v>0</v>
      </c>
      <c r="G60" s="12">
        <f t="shared" si="34"/>
        <v>0</v>
      </c>
      <c r="H60" s="12">
        <f>H61</f>
        <v>0</v>
      </c>
      <c r="I60" s="12">
        <f aca="true" t="shared" si="38" ref="I60:AE60">I61</f>
        <v>0</v>
      </c>
      <c r="J60" s="12">
        <f t="shared" si="38"/>
        <v>0</v>
      </c>
      <c r="K60" s="12">
        <f t="shared" si="38"/>
        <v>0</v>
      </c>
      <c r="L60" s="12">
        <f t="shared" si="38"/>
        <v>0</v>
      </c>
      <c r="M60" s="12">
        <f t="shared" si="38"/>
        <v>0</v>
      </c>
      <c r="N60" s="12">
        <f t="shared" si="38"/>
        <v>0</v>
      </c>
      <c r="O60" s="12">
        <f t="shared" si="38"/>
        <v>0</v>
      </c>
      <c r="P60" s="12">
        <f t="shared" si="38"/>
        <v>165</v>
      </c>
      <c r="Q60" s="12">
        <f t="shared" si="38"/>
        <v>0</v>
      </c>
      <c r="R60" s="12">
        <f t="shared" si="38"/>
        <v>0</v>
      </c>
      <c r="S60" s="12">
        <f t="shared" si="38"/>
        <v>0</v>
      </c>
      <c r="T60" s="12">
        <f t="shared" si="38"/>
        <v>0</v>
      </c>
      <c r="U60" s="12">
        <f t="shared" si="38"/>
        <v>0</v>
      </c>
      <c r="V60" s="12">
        <f t="shared" si="38"/>
        <v>0</v>
      </c>
      <c r="W60" s="12">
        <f t="shared" si="38"/>
        <v>0</v>
      </c>
      <c r="X60" s="12">
        <f t="shared" si="38"/>
        <v>0</v>
      </c>
      <c r="Y60" s="12">
        <f t="shared" si="38"/>
        <v>0</v>
      </c>
      <c r="Z60" s="12">
        <f t="shared" si="38"/>
        <v>0</v>
      </c>
      <c r="AA60" s="12">
        <f t="shared" si="38"/>
        <v>0</v>
      </c>
      <c r="AB60" s="12">
        <f t="shared" si="38"/>
        <v>0</v>
      </c>
      <c r="AC60" s="12">
        <f t="shared" si="38"/>
        <v>0</v>
      </c>
      <c r="AD60" s="12">
        <f t="shared" si="38"/>
        <v>0</v>
      </c>
      <c r="AE60" s="12">
        <f t="shared" si="38"/>
        <v>0</v>
      </c>
      <c r="AF60" s="61" t="s">
        <v>117</v>
      </c>
      <c r="AG60" s="96">
        <f t="shared" si="13"/>
        <v>165</v>
      </c>
    </row>
    <row r="61" spans="1:32" s="1" customFormat="1" ht="29.25" customHeight="1">
      <c r="A61" s="11" t="s">
        <v>19</v>
      </c>
      <c r="B61" s="12">
        <f>H61+J61+L61+N61+P61+R61+T61+V61+X61+Z61+AB61+AD61</f>
        <v>165</v>
      </c>
      <c r="C61" s="13">
        <f>H61</f>
        <v>0</v>
      </c>
      <c r="D61" s="13">
        <f>I61+K61+M61+O61+Q61+S61+U61+W61+Y61+AA61</f>
        <v>0</v>
      </c>
      <c r="E61" s="13">
        <f>I61+K61+M61+O61+Q61+S61+U61+W61+Y61+AA61+AC61+AE61</f>
        <v>0</v>
      </c>
      <c r="F61" s="17">
        <f t="shared" si="33"/>
        <v>0</v>
      </c>
      <c r="G61" s="12">
        <f>_xlfn.IFERROR(E61/C61*100,0)</f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165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4"/>
    </row>
    <row r="62" spans="1:33" s="77" customFormat="1" ht="56.25" customHeight="1">
      <c r="A62" s="92" t="s">
        <v>115</v>
      </c>
      <c r="B62" s="83">
        <f>B63+B67+B72</f>
        <v>839.4000000000001</v>
      </c>
      <c r="C62" s="83">
        <f>C63+C67+C72</f>
        <v>273.52799999999996</v>
      </c>
      <c r="D62" s="83">
        <f>D63+D67+D72</f>
        <v>268.628</v>
      </c>
      <c r="E62" s="83">
        <f>E63+E67+E72</f>
        <v>268.628</v>
      </c>
      <c r="F62" s="83">
        <f>D62*100/B62</f>
        <v>32.00238265427686</v>
      </c>
      <c r="G62" s="83">
        <f t="shared" si="34"/>
        <v>98.20859290456553</v>
      </c>
      <c r="H62" s="83">
        <f>H63+H67+H72</f>
        <v>0</v>
      </c>
      <c r="I62" s="83">
        <f>I63+I67+I72</f>
        <v>0</v>
      </c>
      <c r="J62" s="83">
        <f>J63+J67+J72</f>
        <v>100.17</v>
      </c>
      <c r="K62" s="83">
        <f>K63+K67+K72</f>
        <v>19.5</v>
      </c>
      <c r="L62" s="83">
        <f>L63+L67+L72</f>
        <v>173.358</v>
      </c>
      <c r="M62" s="83">
        <f>M63+M67+M72</f>
        <v>249.128</v>
      </c>
      <c r="N62" s="83">
        <f>N63+N67+N72</f>
        <v>3.357</v>
      </c>
      <c r="O62" s="83">
        <f>O63+O67+O72</f>
        <v>0</v>
      </c>
      <c r="P62" s="83">
        <f>P63+P67+P72</f>
        <v>2.554</v>
      </c>
      <c r="Q62" s="83">
        <f>Q63+Q67+Q72</f>
        <v>0</v>
      </c>
      <c r="R62" s="83">
        <f>R63+R67+R72</f>
        <v>103.8</v>
      </c>
      <c r="S62" s="83">
        <f>S63+S67+S72</f>
        <v>0</v>
      </c>
      <c r="T62" s="83">
        <f>T63+T67+T72</f>
        <v>35.7</v>
      </c>
      <c r="U62" s="83">
        <f>U63+U67+U72</f>
        <v>0</v>
      </c>
      <c r="V62" s="83">
        <f>V63+V67+V72</f>
        <v>107.25999999999999</v>
      </c>
      <c r="W62" s="83">
        <f>W63+W67+W72</f>
        <v>0</v>
      </c>
      <c r="X62" s="83">
        <f>X63+X67+X72</f>
        <v>14.484000000000002</v>
      </c>
      <c r="Y62" s="83">
        <f>Y63+Y67+Y72</f>
        <v>0</v>
      </c>
      <c r="Z62" s="83">
        <f>Z63+Z67+Z72</f>
        <v>89.077</v>
      </c>
      <c r="AA62" s="83">
        <f>AA63+AA67+AA72</f>
        <v>0</v>
      </c>
      <c r="AB62" s="83">
        <f>AB63+AB67+AB72</f>
        <v>205.02</v>
      </c>
      <c r="AC62" s="83">
        <f>AC63+AC67+AC72</f>
        <v>0</v>
      </c>
      <c r="AD62" s="83">
        <f>AD63+AD67+AD72</f>
        <v>4.62</v>
      </c>
      <c r="AE62" s="83">
        <f>AE63+AE67+AE72</f>
        <v>0</v>
      </c>
      <c r="AF62" s="76"/>
      <c r="AG62" s="87">
        <f t="shared" si="13"/>
        <v>839.3999999999997</v>
      </c>
    </row>
    <row r="63" spans="1:33" s="79" customFormat="1" ht="78" customHeight="1">
      <c r="A63" s="95" t="s">
        <v>55</v>
      </c>
      <c r="B63" s="78">
        <f>B64</f>
        <v>205.3</v>
      </c>
      <c r="C63" s="78">
        <f>C64</f>
        <v>4.9</v>
      </c>
      <c r="D63" s="78">
        <f>D64</f>
        <v>0</v>
      </c>
      <c r="E63" s="78">
        <f>E64</f>
        <v>0</v>
      </c>
      <c r="F63" s="84">
        <f>E63*100/B63</f>
        <v>0</v>
      </c>
      <c r="G63" s="78">
        <f>_xlfn.IFERROR(E63/C63*100,0)</f>
        <v>0</v>
      </c>
      <c r="H63" s="78">
        <f>H64</f>
        <v>0</v>
      </c>
      <c r="I63" s="78">
        <f aca="true" t="shared" si="39" ref="I63:AE63">I64</f>
        <v>0</v>
      </c>
      <c r="J63" s="78">
        <f t="shared" si="39"/>
        <v>4.9</v>
      </c>
      <c r="K63" s="78">
        <f t="shared" si="39"/>
        <v>0</v>
      </c>
      <c r="L63" s="78">
        <f t="shared" si="39"/>
        <v>0</v>
      </c>
      <c r="M63" s="78">
        <f t="shared" si="39"/>
        <v>0</v>
      </c>
      <c r="N63" s="78">
        <f t="shared" si="39"/>
        <v>0</v>
      </c>
      <c r="O63" s="78">
        <f t="shared" si="39"/>
        <v>0</v>
      </c>
      <c r="P63" s="78">
        <f t="shared" si="39"/>
        <v>0</v>
      </c>
      <c r="Q63" s="78">
        <f t="shared" si="39"/>
        <v>0</v>
      </c>
      <c r="R63" s="78">
        <f t="shared" si="39"/>
        <v>0</v>
      </c>
      <c r="S63" s="78">
        <f t="shared" si="39"/>
        <v>0</v>
      </c>
      <c r="T63" s="78">
        <f t="shared" si="39"/>
        <v>0</v>
      </c>
      <c r="U63" s="78">
        <f t="shared" si="39"/>
        <v>0</v>
      </c>
      <c r="V63" s="78">
        <f t="shared" si="39"/>
        <v>0</v>
      </c>
      <c r="W63" s="78">
        <f t="shared" si="39"/>
        <v>0</v>
      </c>
      <c r="X63" s="78">
        <f t="shared" si="39"/>
        <v>0</v>
      </c>
      <c r="Y63" s="78">
        <f t="shared" si="39"/>
        <v>0</v>
      </c>
      <c r="Z63" s="78">
        <f t="shared" si="39"/>
        <v>0</v>
      </c>
      <c r="AA63" s="78">
        <f t="shared" si="39"/>
        <v>0</v>
      </c>
      <c r="AB63" s="78">
        <f t="shared" si="39"/>
        <v>200.4</v>
      </c>
      <c r="AC63" s="78">
        <f t="shared" si="39"/>
        <v>0</v>
      </c>
      <c r="AD63" s="78">
        <f t="shared" si="39"/>
        <v>0</v>
      </c>
      <c r="AE63" s="78">
        <f t="shared" si="39"/>
        <v>0</v>
      </c>
      <c r="AF63" s="81"/>
      <c r="AG63" s="87">
        <f t="shared" si="13"/>
        <v>205.3</v>
      </c>
    </row>
    <row r="64" spans="1:33" s="1" customFormat="1" ht="158.25" customHeight="1">
      <c r="A64" s="97" t="s">
        <v>56</v>
      </c>
      <c r="B64" s="12">
        <f>B65</f>
        <v>205.3</v>
      </c>
      <c r="C64" s="12">
        <f>C65</f>
        <v>4.9</v>
      </c>
      <c r="D64" s="12">
        <f>D65</f>
        <v>0</v>
      </c>
      <c r="E64" s="12">
        <f>I64+K64+M64+O64+Q64+S64+U64+W64+Y64+AA64+AC64+AE64</f>
        <v>0</v>
      </c>
      <c r="F64" s="12">
        <f>E64/B64*100</f>
        <v>0</v>
      </c>
      <c r="G64" s="12">
        <f>_xlfn.IFERROR(E64/C64*100,0)</f>
        <v>0</v>
      </c>
      <c r="H64" s="12">
        <f>H65</f>
        <v>0</v>
      </c>
      <c r="I64" s="12">
        <f aca="true" t="shared" si="40" ref="I64:AE65">I65</f>
        <v>0</v>
      </c>
      <c r="J64" s="12">
        <f>J65</f>
        <v>4.9</v>
      </c>
      <c r="K64" s="12">
        <f t="shared" si="40"/>
        <v>0</v>
      </c>
      <c r="L64" s="12">
        <f t="shared" si="40"/>
        <v>0</v>
      </c>
      <c r="M64" s="12">
        <f t="shared" si="40"/>
        <v>0</v>
      </c>
      <c r="N64" s="12">
        <f t="shared" si="40"/>
        <v>0</v>
      </c>
      <c r="O64" s="12">
        <f t="shared" si="40"/>
        <v>0</v>
      </c>
      <c r="P64" s="12">
        <f t="shared" si="40"/>
        <v>0</v>
      </c>
      <c r="Q64" s="12">
        <f t="shared" si="40"/>
        <v>0</v>
      </c>
      <c r="R64" s="12">
        <f t="shared" si="40"/>
        <v>0</v>
      </c>
      <c r="S64" s="12">
        <f t="shared" si="40"/>
        <v>0</v>
      </c>
      <c r="T64" s="12">
        <f t="shared" si="40"/>
        <v>0</v>
      </c>
      <c r="U64" s="12">
        <f t="shared" si="40"/>
        <v>0</v>
      </c>
      <c r="V64" s="12">
        <f t="shared" si="40"/>
        <v>0</v>
      </c>
      <c r="W64" s="12">
        <f t="shared" si="40"/>
        <v>0</v>
      </c>
      <c r="X64" s="12">
        <f t="shared" si="40"/>
        <v>0</v>
      </c>
      <c r="Y64" s="12">
        <f t="shared" si="40"/>
        <v>0</v>
      </c>
      <c r="Z64" s="12">
        <f t="shared" si="40"/>
        <v>0</v>
      </c>
      <c r="AA64" s="12">
        <f t="shared" si="40"/>
        <v>0</v>
      </c>
      <c r="AB64" s="12">
        <f t="shared" si="40"/>
        <v>200.4</v>
      </c>
      <c r="AC64" s="12">
        <f t="shared" si="40"/>
        <v>0</v>
      </c>
      <c r="AD64" s="12">
        <f t="shared" si="40"/>
        <v>0</v>
      </c>
      <c r="AE64" s="12">
        <f t="shared" si="40"/>
        <v>0</v>
      </c>
      <c r="AF64" s="61" t="s">
        <v>121</v>
      </c>
      <c r="AG64" s="96">
        <f aca="true" t="shared" si="41" ref="AG64:AG72">AD64+AB64+Z64+X64+V64+T64+R64+P64+N64+L64+J64+H64</f>
        <v>205.3</v>
      </c>
    </row>
    <row r="65" spans="1:33" s="1" customFormat="1" ht="15.75">
      <c r="A65" s="39" t="s">
        <v>23</v>
      </c>
      <c r="B65" s="15">
        <f>B66</f>
        <v>205.3</v>
      </c>
      <c r="C65" s="15">
        <f>C66</f>
        <v>4.9</v>
      </c>
      <c r="D65" s="15">
        <f>D66</f>
        <v>0</v>
      </c>
      <c r="E65" s="15">
        <f>E66</f>
        <v>0</v>
      </c>
      <c r="F65" s="19">
        <f>E65/B65*G65098</f>
        <v>0</v>
      </c>
      <c r="G65" s="15">
        <f>E65/C65*100</f>
        <v>0</v>
      </c>
      <c r="H65" s="15">
        <f>H66</f>
        <v>0</v>
      </c>
      <c r="I65" s="15">
        <f>I66</f>
        <v>0</v>
      </c>
      <c r="J65" s="15">
        <f>J66</f>
        <v>4.9</v>
      </c>
      <c r="K65" s="15">
        <f>K66</f>
        <v>0</v>
      </c>
      <c r="L65" s="15">
        <f>L66</f>
        <v>0</v>
      </c>
      <c r="M65" s="15">
        <f>M66</f>
        <v>0</v>
      </c>
      <c r="N65" s="15">
        <f t="shared" si="40"/>
        <v>0</v>
      </c>
      <c r="O65" s="15">
        <f t="shared" si="40"/>
        <v>0</v>
      </c>
      <c r="P65" s="15">
        <f t="shared" si="40"/>
        <v>0</v>
      </c>
      <c r="Q65" s="15">
        <f t="shared" si="40"/>
        <v>0</v>
      </c>
      <c r="R65" s="15">
        <f t="shared" si="40"/>
        <v>0</v>
      </c>
      <c r="S65" s="15">
        <f t="shared" si="40"/>
        <v>0</v>
      </c>
      <c r="T65" s="15">
        <f t="shared" si="40"/>
        <v>0</v>
      </c>
      <c r="U65" s="15">
        <f t="shared" si="40"/>
        <v>0</v>
      </c>
      <c r="V65" s="15">
        <f t="shared" si="40"/>
        <v>0</v>
      </c>
      <c r="W65" s="15">
        <f t="shared" si="40"/>
        <v>0</v>
      </c>
      <c r="X65" s="15">
        <f t="shared" si="40"/>
        <v>0</v>
      </c>
      <c r="Y65" s="15">
        <f t="shared" si="40"/>
        <v>0</v>
      </c>
      <c r="Z65" s="15">
        <f t="shared" si="40"/>
        <v>0</v>
      </c>
      <c r="AA65" s="15">
        <f t="shared" si="40"/>
        <v>0</v>
      </c>
      <c r="AB65" s="15">
        <f t="shared" si="40"/>
        <v>200.4</v>
      </c>
      <c r="AC65" s="15">
        <f t="shared" si="40"/>
        <v>0</v>
      </c>
      <c r="AD65" s="15">
        <f t="shared" si="40"/>
        <v>0</v>
      </c>
      <c r="AE65" s="15">
        <f t="shared" si="40"/>
        <v>0</v>
      </c>
      <c r="AF65" s="14"/>
      <c r="AG65" s="87">
        <f t="shared" si="41"/>
        <v>205.3</v>
      </c>
    </row>
    <row r="66" spans="1:33" s="1" customFormat="1" ht="15.75">
      <c r="A66" s="11" t="s">
        <v>36</v>
      </c>
      <c r="B66" s="12">
        <f>H66+J66+L66+N66+P66+R66+T66+V66+X66+Z66+AB66+AD66</f>
        <v>205.3</v>
      </c>
      <c r="C66" s="13">
        <f>H66+J66+L66</f>
        <v>4.9</v>
      </c>
      <c r="D66" s="13">
        <f>I66+K66+M66</f>
        <v>0</v>
      </c>
      <c r="E66" s="13">
        <f>I66+K66+M66+O66+Q66+S66+U66+W66+Y66+AA66+AC66+AE66</f>
        <v>0</v>
      </c>
      <c r="F66" s="12">
        <v>0</v>
      </c>
      <c r="G66" s="12">
        <f>_xlfn.IFERROR(E66/C66*100,0)</f>
        <v>0</v>
      </c>
      <c r="H66" s="13">
        <v>0</v>
      </c>
      <c r="I66" s="13">
        <v>0</v>
      </c>
      <c r="J66" s="13">
        <v>4.9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200.4</v>
      </c>
      <c r="AC66" s="13">
        <v>0</v>
      </c>
      <c r="AD66" s="13">
        <v>0</v>
      </c>
      <c r="AE66" s="57">
        <v>0</v>
      </c>
      <c r="AF66" s="14"/>
      <c r="AG66" s="87">
        <f t="shared" si="41"/>
        <v>205.3</v>
      </c>
    </row>
    <row r="67" spans="1:33" s="79" customFormat="1" ht="39.75" customHeight="1">
      <c r="A67" s="95" t="s">
        <v>57</v>
      </c>
      <c r="B67" s="85">
        <f>B68</f>
        <v>152.8</v>
      </c>
      <c r="C67" s="85">
        <f>H67</f>
        <v>0</v>
      </c>
      <c r="D67" s="85">
        <f>I67+K67+M67+O67+Q67+S67+U67+W67+Y67+AA67+AC67+AE67</f>
        <v>0</v>
      </c>
      <c r="E67" s="85">
        <f>I67+K67+M67+O67+Q67+S67+U67+W67+Y67+AA67+AC67+AE67</f>
        <v>0</v>
      </c>
      <c r="F67" s="85">
        <f>E67/B67*100</f>
        <v>0</v>
      </c>
      <c r="G67" s="78">
        <f>_xlfn.IFERROR(E67/C67*100,0)</f>
        <v>0</v>
      </c>
      <c r="H67" s="85">
        <f>H68</f>
        <v>0</v>
      </c>
      <c r="I67" s="85">
        <f aca="true" t="shared" si="42" ref="I67:AE67">I68</f>
        <v>0</v>
      </c>
      <c r="J67" s="85">
        <f t="shared" si="42"/>
        <v>0</v>
      </c>
      <c r="K67" s="85">
        <f t="shared" si="42"/>
        <v>0</v>
      </c>
      <c r="L67" s="85">
        <f t="shared" si="42"/>
        <v>0</v>
      </c>
      <c r="M67" s="85">
        <f t="shared" si="42"/>
        <v>0</v>
      </c>
      <c r="N67" s="85">
        <f t="shared" si="42"/>
        <v>0</v>
      </c>
      <c r="O67" s="85">
        <f t="shared" si="42"/>
        <v>0</v>
      </c>
      <c r="P67" s="85">
        <f t="shared" si="42"/>
        <v>0</v>
      </c>
      <c r="Q67" s="85">
        <f t="shared" si="42"/>
        <v>0</v>
      </c>
      <c r="R67" s="85">
        <f t="shared" si="42"/>
        <v>67.3</v>
      </c>
      <c r="S67" s="85">
        <f t="shared" si="42"/>
        <v>0</v>
      </c>
      <c r="T67" s="85">
        <f t="shared" si="42"/>
        <v>0</v>
      </c>
      <c r="U67" s="85">
        <f t="shared" si="42"/>
        <v>0</v>
      </c>
      <c r="V67" s="85">
        <f t="shared" si="42"/>
        <v>67.02</v>
      </c>
      <c r="W67" s="85">
        <f t="shared" si="42"/>
        <v>0</v>
      </c>
      <c r="X67" s="85">
        <f t="shared" si="42"/>
        <v>4.62</v>
      </c>
      <c r="Y67" s="85">
        <f t="shared" si="42"/>
        <v>0</v>
      </c>
      <c r="Z67" s="85">
        <f t="shared" si="42"/>
        <v>4.62</v>
      </c>
      <c r="AA67" s="85">
        <f t="shared" si="42"/>
        <v>0</v>
      </c>
      <c r="AB67" s="85">
        <f t="shared" si="42"/>
        <v>4.62</v>
      </c>
      <c r="AC67" s="85">
        <f t="shared" si="42"/>
        <v>0</v>
      </c>
      <c r="AD67" s="85">
        <f t="shared" si="42"/>
        <v>4.62</v>
      </c>
      <c r="AE67" s="85">
        <f t="shared" si="42"/>
        <v>0</v>
      </c>
      <c r="AF67" s="86"/>
      <c r="AG67" s="87">
        <f t="shared" si="41"/>
        <v>152.8</v>
      </c>
    </row>
    <row r="68" spans="1:33" s="1" customFormat="1" ht="81.75" customHeight="1">
      <c r="A68" s="97" t="s">
        <v>58</v>
      </c>
      <c r="B68" s="12">
        <f>B69</f>
        <v>152.8</v>
      </c>
      <c r="C68" s="12">
        <f>C69</f>
        <v>0</v>
      </c>
      <c r="D68" s="12">
        <f>D69</f>
        <v>0</v>
      </c>
      <c r="E68" s="12">
        <f>E69</f>
        <v>0</v>
      </c>
      <c r="F68" s="12">
        <f>E68/B68*100</f>
        <v>0</v>
      </c>
      <c r="G68" s="12">
        <f>_xlfn.IFERROR(E68/C68*100,0)</f>
        <v>0</v>
      </c>
      <c r="H68" s="12">
        <f>H69</f>
        <v>0</v>
      </c>
      <c r="I68" s="12">
        <f aca="true" t="shared" si="43" ref="I68:AE68">I69</f>
        <v>0</v>
      </c>
      <c r="J68" s="12">
        <f t="shared" si="43"/>
        <v>0</v>
      </c>
      <c r="K68" s="12">
        <f t="shared" si="43"/>
        <v>0</v>
      </c>
      <c r="L68" s="12">
        <f t="shared" si="43"/>
        <v>0</v>
      </c>
      <c r="M68" s="12">
        <f t="shared" si="43"/>
        <v>0</v>
      </c>
      <c r="N68" s="12">
        <f t="shared" si="43"/>
        <v>0</v>
      </c>
      <c r="O68" s="12">
        <f t="shared" si="43"/>
        <v>0</v>
      </c>
      <c r="P68" s="12">
        <f t="shared" si="43"/>
        <v>0</v>
      </c>
      <c r="Q68" s="12">
        <f t="shared" si="43"/>
        <v>0</v>
      </c>
      <c r="R68" s="12">
        <f t="shared" si="43"/>
        <v>67.3</v>
      </c>
      <c r="S68" s="12">
        <f t="shared" si="43"/>
        <v>0</v>
      </c>
      <c r="T68" s="12">
        <f t="shared" si="43"/>
        <v>0</v>
      </c>
      <c r="U68" s="12">
        <f t="shared" si="43"/>
        <v>0</v>
      </c>
      <c r="V68" s="12">
        <f t="shared" si="43"/>
        <v>67.02</v>
      </c>
      <c r="W68" s="12">
        <f t="shared" si="43"/>
        <v>0</v>
      </c>
      <c r="X68" s="12">
        <f t="shared" si="43"/>
        <v>4.62</v>
      </c>
      <c r="Y68" s="12">
        <f t="shared" si="43"/>
        <v>0</v>
      </c>
      <c r="Z68" s="12">
        <f t="shared" si="43"/>
        <v>4.62</v>
      </c>
      <c r="AA68" s="12">
        <f t="shared" si="43"/>
        <v>0</v>
      </c>
      <c r="AB68" s="12">
        <f t="shared" si="43"/>
        <v>4.62</v>
      </c>
      <c r="AC68" s="12">
        <f t="shared" si="43"/>
        <v>0</v>
      </c>
      <c r="AD68" s="12">
        <f t="shared" si="43"/>
        <v>4.62</v>
      </c>
      <c r="AE68" s="12">
        <f t="shared" si="43"/>
        <v>0</v>
      </c>
      <c r="AF68" s="99" t="s">
        <v>118</v>
      </c>
      <c r="AG68" s="96">
        <f t="shared" si="41"/>
        <v>152.8</v>
      </c>
    </row>
    <row r="69" spans="1:33" s="1" customFormat="1" ht="15.75">
      <c r="A69" s="39" t="s">
        <v>23</v>
      </c>
      <c r="B69" s="15">
        <f>B70+B71</f>
        <v>152.8</v>
      </c>
      <c r="C69" s="15">
        <f>C70+C71</f>
        <v>0</v>
      </c>
      <c r="D69" s="15">
        <f>D70+D71</f>
        <v>0</v>
      </c>
      <c r="E69" s="15">
        <f>E70+E71</f>
        <v>0</v>
      </c>
      <c r="F69" s="15">
        <f>E69/B69*100</f>
        <v>0</v>
      </c>
      <c r="G69" s="15">
        <f>_xlfn.IFERROR(E69/C69*100,0)</f>
        <v>0</v>
      </c>
      <c r="H69" s="15">
        <f>H70+H71</f>
        <v>0</v>
      </c>
      <c r="I69" s="15">
        <f aca="true" t="shared" si="44" ref="I69:AE69">I70+I71</f>
        <v>0</v>
      </c>
      <c r="J69" s="15">
        <f t="shared" si="44"/>
        <v>0</v>
      </c>
      <c r="K69" s="15">
        <f t="shared" si="44"/>
        <v>0</v>
      </c>
      <c r="L69" s="15">
        <f t="shared" si="44"/>
        <v>0</v>
      </c>
      <c r="M69" s="15">
        <f t="shared" si="44"/>
        <v>0</v>
      </c>
      <c r="N69" s="15">
        <f t="shared" si="44"/>
        <v>0</v>
      </c>
      <c r="O69" s="15">
        <f t="shared" si="44"/>
        <v>0</v>
      </c>
      <c r="P69" s="15">
        <f t="shared" si="44"/>
        <v>0</v>
      </c>
      <c r="Q69" s="15">
        <f t="shared" si="44"/>
        <v>0</v>
      </c>
      <c r="R69" s="15">
        <f t="shared" si="44"/>
        <v>67.3</v>
      </c>
      <c r="S69" s="15">
        <f t="shared" si="44"/>
        <v>0</v>
      </c>
      <c r="T69" s="15">
        <f t="shared" si="44"/>
        <v>0</v>
      </c>
      <c r="U69" s="15">
        <f t="shared" si="44"/>
        <v>0</v>
      </c>
      <c r="V69" s="15">
        <f t="shared" si="44"/>
        <v>67.02</v>
      </c>
      <c r="W69" s="15">
        <f t="shared" si="44"/>
        <v>0</v>
      </c>
      <c r="X69" s="15">
        <f t="shared" si="44"/>
        <v>4.62</v>
      </c>
      <c r="Y69" s="15">
        <f t="shared" si="44"/>
        <v>0</v>
      </c>
      <c r="Z69" s="15">
        <f t="shared" si="44"/>
        <v>4.62</v>
      </c>
      <c r="AA69" s="15">
        <f t="shared" si="44"/>
        <v>0</v>
      </c>
      <c r="AB69" s="15">
        <f t="shared" si="44"/>
        <v>4.62</v>
      </c>
      <c r="AC69" s="15">
        <f t="shared" si="44"/>
        <v>0</v>
      </c>
      <c r="AD69" s="15">
        <f t="shared" si="44"/>
        <v>4.62</v>
      </c>
      <c r="AE69" s="15">
        <f t="shared" si="44"/>
        <v>0</v>
      </c>
      <c r="AF69" s="66"/>
      <c r="AG69" s="87">
        <f t="shared" si="41"/>
        <v>152.8</v>
      </c>
    </row>
    <row r="70" spans="1:33" s="1" customFormat="1" ht="23.25" customHeight="1">
      <c r="A70" s="11" t="s">
        <v>19</v>
      </c>
      <c r="B70" s="12">
        <f>H70+J70+L70+N70+P70+R70+T70+V70+X70+Z70+AB70+AD70</f>
        <v>152.8</v>
      </c>
      <c r="C70" s="13">
        <f>H70</f>
        <v>0</v>
      </c>
      <c r="D70" s="13">
        <f>I70+K70+M70+O70+Q70+S70+U70+W70+Y70+AA70+AC70+AE70</f>
        <v>0</v>
      </c>
      <c r="E70" s="13">
        <f>I70+K70+M70+O70+Q70+S70+U70+W70+Y70+AA70+AC70+AE70</f>
        <v>0</v>
      </c>
      <c r="F70" s="21">
        <f aca="true" t="shared" si="45" ref="F70:F81">E70/B70*100</f>
        <v>0</v>
      </c>
      <c r="G70" s="12">
        <f>_xlfn.IFERROR(E70/C70*100,0)</f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67.3</v>
      </c>
      <c r="S70" s="13">
        <v>0</v>
      </c>
      <c r="T70" s="13">
        <v>0</v>
      </c>
      <c r="U70" s="13">
        <v>0</v>
      </c>
      <c r="V70" s="13">
        <v>67.02</v>
      </c>
      <c r="W70" s="13">
        <v>0</v>
      </c>
      <c r="X70" s="13">
        <v>4.62</v>
      </c>
      <c r="Y70" s="13">
        <v>0</v>
      </c>
      <c r="Z70" s="13">
        <v>4.62</v>
      </c>
      <c r="AA70" s="13">
        <v>0</v>
      </c>
      <c r="AB70" s="13">
        <v>4.62</v>
      </c>
      <c r="AC70" s="13">
        <v>0</v>
      </c>
      <c r="AD70" s="13">
        <v>4.62</v>
      </c>
      <c r="AE70" s="13">
        <v>0</v>
      </c>
      <c r="AF70" s="56"/>
      <c r="AG70" s="87">
        <f t="shared" si="41"/>
        <v>152.8</v>
      </c>
    </row>
    <row r="71" spans="1:33" s="1" customFormat="1" ht="15.75">
      <c r="A71" s="11" t="s">
        <v>19</v>
      </c>
      <c r="B71" s="12">
        <f>H71+J71+L71+N71+P71+R71+T71+V71+X71+Z71+AB71+AD71</f>
        <v>0</v>
      </c>
      <c r="C71" s="13">
        <f>H71</f>
        <v>0</v>
      </c>
      <c r="D71" s="13">
        <f>I71+K71+M71+O71+Q71+S71+U71+W71+Y71+AA71+AC71+AE71</f>
        <v>0</v>
      </c>
      <c r="E71" s="13">
        <f>I71+K71+M71+O71+Q71+S71+U71+W71+Y71+AA71+AC71+AE71</f>
        <v>0</v>
      </c>
      <c r="F71" s="21" t="e">
        <f t="shared" si="45"/>
        <v>#DIV/0!</v>
      </c>
      <c r="G71" s="21" t="e">
        <f>E71/C71*100</f>
        <v>#DIV/0!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56"/>
      <c r="AG71" s="87">
        <f t="shared" si="41"/>
        <v>0</v>
      </c>
    </row>
    <row r="72" spans="1:33" s="79" customFormat="1" ht="51" customHeight="1">
      <c r="A72" s="95" t="s">
        <v>59</v>
      </c>
      <c r="B72" s="78">
        <f>B73+B75+B77+B82+B84</f>
        <v>481.3</v>
      </c>
      <c r="C72" s="78">
        <f>C73+C75+C77+C82+C84</f>
        <v>268.628</v>
      </c>
      <c r="D72" s="78">
        <f>D73+D75+D77+D82+D84</f>
        <v>268.628</v>
      </c>
      <c r="E72" s="78">
        <f>E73+E75+E77+E82+E84</f>
        <v>268.628</v>
      </c>
      <c r="F72" s="78">
        <f t="shared" si="45"/>
        <v>55.813006440889254</v>
      </c>
      <c r="G72" s="78">
        <f>_xlfn.IFERROR(E72/C72*100,0)</f>
        <v>100</v>
      </c>
      <c r="H72" s="78">
        <f aca="true" t="shared" si="46" ref="H72:AE72">H73+H75+H77+H82+H84</f>
        <v>0</v>
      </c>
      <c r="I72" s="78">
        <f t="shared" si="46"/>
        <v>0</v>
      </c>
      <c r="J72" s="78">
        <f t="shared" si="46"/>
        <v>95.27</v>
      </c>
      <c r="K72" s="78">
        <f t="shared" si="46"/>
        <v>19.5</v>
      </c>
      <c r="L72" s="78">
        <f t="shared" si="46"/>
        <v>173.358</v>
      </c>
      <c r="M72" s="78">
        <f t="shared" si="46"/>
        <v>249.128</v>
      </c>
      <c r="N72" s="78">
        <f t="shared" si="46"/>
        <v>3.357</v>
      </c>
      <c r="O72" s="78">
        <f t="shared" si="46"/>
        <v>0</v>
      </c>
      <c r="P72" s="78">
        <f t="shared" si="46"/>
        <v>2.554</v>
      </c>
      <c r="Q72" s="78">
        <f t="shared" si="46"/>
        <v>0</v>
      </c>
      <c r="R72" s="78">
        <f t="shared" si="46"/>
        <v>36.5</v>
      </c>
      <c r="S72" s="78">
        <f t="shared" si="46"/>
        <v>0</v>
      </c>
      <c r="T72" s="78">
        <f t="shared" si="46"/>
        <v>35.7</v>
      </c>
      <c r="U72" s="78">
        <f t="shared" si="46"/>
        <v>0</v>
      </c>
      <c r="V72" s="78">
        <f t="shared" si="46"/>
        <v>40.239999999999995</v>
      </c>
      <c r="W72" s="78">
        <f t="shared" si="46"/>
        <v>0</v>
      </c>
      <c r="X72" s="78">
        <f t="shared" si="46"/>
        <v>9.864</v>
      </c>
      <c r="Y72" s="78">
        <f t="shared" si="46"/>
        <v>0</v>
      </c>
      <c r="Z72" s="78">
        <f t="shared" si="46"/>
        <v>84.457</v>
      </c>
      <c r="AA72" s="78">
        <f t="shared" si="46"/>
        <v>0</v>
      </c>
      <c r="AB72" s="78">
        <f t="shared" si="46"/>
        <v>0</v>
      </c>
      <c r="AC72" s="78">
        <f t="shared" si="46"/>
        <v>0</v>
      </c>
      <c r="AD72" s="78">
        <f t="shared" si="46"/>
        <v>0</v>
      </c>
      <c r="AE72" s="78">
        <f t="shared" si="46"/>
        <v>0</v>
      </c>
      <c r="AF72" s="86"/>
      <c r="AG72" s="87">
        <f t="shared" si="41"/>
        <v>481.29999999999995</v>
      </c>
    </row>
    <row r="73" spans="1:33" s="79" customFormat="1" ht="42.75" customHeight="1">
      <c r="A73" s="97" t="s">
        <v>60</v>
      </c>
      <c r="B73" s="12">
        <f>B74</f>
        <v>109</v>
      </c>
      <c r="C73" s="12">
        <f>C74</f>
        <v>0</v>
      </c>
      <c r="D73" s="12">
        <f>D74</f>
        <v>0</v>
      </c>
      <c r="E73" s="12">
        <f>E74</f>
        <v>0</v>
      </c>
      <c r="F73" s="12">
        <f t="shared" si="45"/>
        <v>0</v>
      </c>
      <c r="G73" s="12">
        <f>_xlfn.IFERROR(E73/C73*100,0)</f>
        <v>0</v>
      </c>
      <c r="H73" s="12">
        <f aca="true" t="shared" si="47" ref="H73:AE73">H74</f>
        <v>0</v>
      </c>
      <c r="I73" s="12">
        <f t="shared" si="47"/>
        <v>0</v>
      </c>
      <c r="J73" s="12">
        <f t="shared" si="47"/>
        <v>0</v>
      </c>
      <c r="K73" s="12">
        <f t="shared" si="47"/>
        <v>0</v>
      </c>
      <c r="L73" s="12">
        <f t="shared" si="47"/>
        <v>0</v>
      </c>
      <c r="M73" s="12">
        <f t="shared" si="47"/>
        <v>0</v>
      </c>
      <c r="N73" s="12">
        <f t="shared" si="47"/>
        <v>0</v>
      </c>
      <c r="O73" s="12">
        <f t="shared" si="47"/>
        <v>0</v>
      </c>
      <c r="P73" s="12">
        <f t="shared" si="47"/>
        <v>0</v>
      </c>
      <c r="Q73" s="12">
        <f t="shared" si="47"/>
        <v>0</v>
      </c>
      <c r="R73" s="12">
        <f t="shared" si="47"/>
        <v>36.5</v>
      </c>
      <c r="S73" s="12">
        <f t="shared" si="47"/>
        <v>0</v>
      </c>
      <c r="T73" s="12">
        <f t="shared" si="47"/>
        <v>35.7</v>
      </c>
      <c r="U73" s="12">
        <f t="shared" si="47"/>
        <v>0</v>
      </c>
      <c r="V73" s="12">
        <f t="shared" si="47"/>
        <v>36.8</v>
      </c>
      <c r="W73" s="12">
        <f t="shared" si="47"/>
        <v>0</v>
      </c>
      <c r="X73" s="12">
        <f t="shared" si="47"/>
        <v>0</v>
      </c>
      <c r="Y73" s="12">
        <f t="shared" si="47"/>
        <v>0</v>
      </c>
      <c r="Z73" s="12">
        <f t="shared" si="47"/>
        <v>0</v>
      </c>
      <c r="AA73" s="12">
        <f t="shared" si="47"/>
        <v>0</v>
      </c>
      <c r="AB73" s="12">
        <f t="shared" si="47"/>
        <v>0</v>
      </c>
      <c r="AC73" s="12">
        <f t="shared" si="47"/>
        <v>0</v>
      </c>
      <c r="AD73" s="12">
        <f t="shared" si="47"/>
        <v>0</v>
      </c>
      <c r="AE73" s="12">
        <f t="shared" si="47"/>
        <v>0</v>
      </c>
      <c r="AF73" s="167" t="s">
        <v>143</v>
      </c>
      <c r="AG73" s="168">
        <f>H73+J73+L73+N73+P73+R73+T73+V73+X73+Z73+AB73+AD73</f>
        <v>109</v>
      </c>
    </row>
    <row r="74" spans="1:32" s="1" customFormat="1" ht="20.25" customHeight="1">
      <c r="A74" s="11" t="s">
        <v>19</v>
      </c>
      <c r="B74" s="12">
        <f>H74+J74+L74+N74+P74+R74+T74+V74+X74+Z74+AB74+AD74</f>
        <v>109</v>
      </c>
      <c r="C74" s="13">
        <f>H74</f>
        <v>0</v>
      </c>
      <c r="D74" s="13">
        <f>I74+K74+M74+O74+Q74+S74+U74+W74+Y74+AA74+AC74+AE74</f>
        <v>0</v>
      </c>
      <c r="E74" s="13">
        <f>I74+K74+M74+O74+Q74+S74+U74+W74+Y74+AA74+AC74+AE74</f>
        <v>0</v>
      </c>
      <c r="F74" s="12">
        <f t="shared" si="45"/>
        <v>0</v>
      </c>
      <c r="G74" s="12">
        <f>_xlfn.IFERROR(E74/C74*100,0)</f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36.5</v>
      </c>
      <c r="S74" s="13">
        <v>0</v>
      </c>
      <c r="T74" s="13">
        <v>35.7</v>
      </c>
      <c r="U74" s="13">
        <v>0</v>
      </c>
      <c r="V74" s="13">
        <v>36.8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4"/>
    </row>
    <row r="75" spans="1:33" s="1" customFormat="1" ht="31.5">
      <c r="A75" s="11" t="s">
        <v>61</v>
      </c>
      <c r="B75" s="12">
        <f>B76</f>
        <v>81.1</v>
      </c>
      <c r="C75" s="12">
        <f>C76</f>
        <v>0</v>
      </c>
      <c r="D75" s="12">
        <f>D76</f>
        <v>0</v>
      </c>
      <c r="E75" s="12">
        <f>E76</f>
        <v>0</v>
      </c>
      <c r="F75" s="12">
        <f t="shared" si="45"/>
        <v>0</v>
      </c>
      <c r="G75" s="12">
        <f>_xlfn.IFERROR(E75/C75*100,0)</f>
        <v>0</v>
      </c>
      <c r="H75" s="12">
        <f>H76</f>
        <v>0</v>
      </c>
      <c r="I75" s="12">
        <f aca="true" t="shared" si="48" ref="I75:AE75">I76</f>
        <v>0</v>
      </c>
      <c r="J75" s="12">
        <f t="shared" si="48"/>
        <v>0</v>
      </c>
      <c r="K75" s="12">
        <f t="shared" si="48"/>
        <v>0</v>
      </c>
      <c r="L75" s="12">
        <f t="shared" si="48"/>
        <v>0</v>
      </c>
      <c r="M75" s="12">
        <f t="shared" si="48"/>
        <v>0</v>
      </c>
      <c r="N75" s="12">
        <f t="shared" si="48"/>
        <v>0</v>
      </c>
      <c r="O75" s="12">
        <f t="shared" si="48"/>
        <v>0</v>
      </c>
      <c r="P75" s="12">
        <f t="shared" si="48"/>
        <v>0</v>
      </c>
      <c r="Q75" s="12">
        <f t="shared" si="48"/>
        <v>0</v>
      </c>
      <c r="R75" s="12">
        <f t="shared" si="48"/>
        <v>0</v>
      </c>
      <c r="S75" s="12">
        <f t="shared" si="48"/>
        <v>0</v>
      </c>
      <c r="T75" s="12">
        <f t="shared" si="48"/>
        <v>0</v>
      </c>
      <c r="U75" s="12">
        <f t="shared" si="48"/>
        <v>0</v>
      </c>
      <c r="V75" s="12">
        <f t="shared" si="48"/>
        <v>0</v>
      </c>
      <c r="W75" s="12">
        <f t="shared" si="48"/>
        <v>0</v>
      </c>
      <c r="X75" s="12">
        <f t="shared" si="48"/>
        <v>0</v>
      </c>
      <c r="Y75" s="12">
        <f t="shared" si="48"/>
        <v>0</v>
      </c>
      <c r="Z75" s="12">
        <f t="shared" si="48"/>
        <v>81.1</v>
      </c>
      <c r="AA75" s="12">
        <f t="shared" si="48"/>
        <v>0</v>
      </c>
      <c r="AB75" s="12">
        <f t="shared" si="48"/>
        <v>0</v>
      </c>
      <c r="AC75" s="12">
        <f t="shared" si="48"/>
        <v>0</v>
      </c>
      <c r="AD75" s="12">
        <f t="shared" si="48"/>
        <v>0</v>
      </c>
      <c r="AE75" s="12">
        <f t="shared" si="48"/>
        <v>0</v>
      </c>
      <c r="AF75" s="149" t="s">
        <v>116</v>
      </c>
      <c r="AG75" s="96">
        <f>H75+J75+L75+N75+P75+R75+T75+V75+X75+Z75+AB75+AD75</f>
        <v>81.1</v>
      </c>
    </row>
    <row r="76" spans="1:32" s="1" customFormat="1" ht="21" customHeight="1">
      <c r="A76" s="11" t="s">
        <v>19</v>
      </c>
      <c r="B76" s="12">
        <f>H76+J76+L76+N76+P76+R76+T76+V76+X76+Z76+AB76+AD76</f>
        <v>81.1</v>
      </c>
      <c r="C76" s="13">
        <f>H76</f>
        <v>0</v>
      </c>
      <c r="D76" s="13">
        <f>I76+K76+M76+O76+Q76+S76+U76+W76+Y76+AA76+AC76</f>
        <v>0</v>
      </c>
      <c r="E76" s="13">
        <f>I76+K76+M76+O76+Q76+S76+U76+W76+Y76+AA76+AC76+AE76</f>
        <v>0</v>
      </c>
      <c r="F76" s="21">
        <f t="shared" si="45"/>
        <v>0</v>
      </c>
      <c r="G76" s="12">
        <f aca="true" t="shared" si="49" ref="G76:G85">_xlfn.IFERROR(E76/C76*100,0)</f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81.1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50"/>
    </row>
    <row r="77" spans="1:42" s="1" customFormat="1" ht="48" customHeight="1">
      <c r="A77" s="97" t="s">
        <v>62</v>
      </c>
      <c r="B77" s="12">
        <f>B78</f>
        <v>170</v>
      </c>
      <c r="C77" s="12">
        <f>C78</f>
        <v>170</v>
      </c>
      <c r="D77" s="12">
        <f>D78</f>
        <v>170</v>
      </c>
      <c r="E77" s="12">
        <f aca="true" t="shared" si="50" ref="E77:AE77">E78</f>
        <v>170</v>
      </c>
      <c r="F77" s="12">
        <f t="shared" si="45"/>
        <v>100</v>
      </c>
      <c r="G77" s="12">
        <f t="shared" si="49"/>
        <v>100</v>
      </c>
      <c r="H77" s="12">
        <f>H78</f>
        <v>0</v>
      </c>
      <c r="I77" s="12">
        <f t="shared" si="50"/>
        <v>0</v>
      </c>
      <c r="J77" s="12">
        <f t="shared" si="50"/>
        <v>0</v>
      </c>
      <c r="K77" s="12">
        <f t="shared" si="50"/>
        <v>0</v>
      </c>
      <c r="L77" s="12">
        <f t="shared" si="50"/>
        <v>170</v>
      </c>
      <c r="M77" s="12">
        <f t="shared" si="50"/>
        <v>170</v>
      </c>
      <c r="N77" s="12">
        <f t="shared" si="50"/>
        <v>0</v>
      </c>
      <c r="O77" s="12">
        <f t="shared" si="50"/>
        <v>0</v>
      </c>
      <c r="P77" s="12">
        <f t="shared" si="50"/>
        <v>0</v>
      </c>
      <c r="Q77" s="12">
        <f t="shared" si="50"/>
        <v>0</v>
      </c>
      <c r="R77" s="12">
        <f t="shared" si="50"/>
        <v>0</v>
      </c>
      <c r="S77" s="12">
        <f t="shared" si="50"/>
        <v>0</v>
      </c>
      <c r="T77" s="12">
        <f t="shared" si="50"/>
        <v>0</v>
      </c>
      <c r="U77" s="12">
        <f t="shared" si="50"/>
        <v>0</v>
      </c>
      <c r="V77" s="12">
        <f t="shared" si="50"/>
        <v>0</v>
      </c>
      <c r="W77" s="12">
        <f t="shared" si="50"/>
        <v>0</v>
      </c>
      <c r="X77" s="12">
        <f t="shared" si="50"/>
        <v>0</v>
      </c>
      <c r="Y77" s="12">
        <f t="shared" si="50"/>
        <v>0</v>
      </c>
      <c r="Z77" s="12">
        <f t="shared" si="50"/>
        <v>0</v>
      </c>
      <c r="AA77" s="12">
        <f t="shared" si="50"/>
        <v>0</v>
      </c>
      <c r="AB77" s="12">
        <f t="shared" si="50"/>
        <v>0</v>
      </c>
      <c r="AC77" s="12">
        <f t="shared" si="50"/>
        <v>0</v>
      </c>
      <c r="AD77" s="12">
        <f t="shared" si="50"/>
        <v>0</v>
      </c>
      <c r="AE77" s="12">
        <f t="shared" si="50"/>
        <v>0</v>
      </c>
      <c r="AF77" s="89" t="s">
        <v>113</v>
      </c>
      <c r="AG77" s="169">
        <f>H77+J77+L77+N77+P77+R77+T77+V77+X77+Z77+AB77+AD77</f>
        <v>170</v>
      </c>
      <c r="AH77" s="98"/>
      <c r="AI77" s="98"/>
      <c r="AJ77" s="98"/>
      <c r="AK77" s="98"/>
      <c r="AL77" s="98"/>
      <c r="AM77" s="98"/>
      <c r="AN77" s="98"/>
      <c r="AO77" s="98"/>
      <c r="AP77" s="98"/>
    </row>
    <row r="78" spans="1:42" s="4" customFormat="1" ht="15.75">
      <c r="A78" s="18" t="s">
        <v>23</v>
      </c>
      <c r="B78" s="68">
        <f>B79+B80+B81</f>
        <v>170</v>
      </c>
      <c r="C78" s="16">
        <f>C79+C80+C81</f>
        <v>170</v>
      </c>
      <c r="D78" s="16">
        <f>D79+D80+D81</f>
        <v>170</v>
      </c>
      <c r="E78" s="16">
        <f>E79+E80+E81</f>
        <v>170</v>
      </c>
      <c r="F78" s="68">
        <f t="shared" si="45"/>
        <v>100</v>
      </c>
      <c r="G78" s="15">
        <f t="shared" si="49"/>
        <v>100</v>
      </c>
      <c r="H78" s="68">
        <f>H79+H80+H81</f>
        <v>0</v>
      </c>
      <c r="I78" s="68">
        <f aca="true" t="shared" si="51" ref="I78:AE78">I79+I80+I81</f>
        <v>0</v>
      </c>
      <c r="J78" s="68">
        <f t="shared" si="51"/>
        <v>0</v>
      </c>
      <c r="K78" s="68">
        <f t="shared" si="51"/>
        <v>0</v>
      </c>
      <c r="L78" s="68">
        <f t="shared" si="51"/>
        <v>170</v>
      </c>
      <c r="M78" s="68">
        <f t="shared" si="51"/>
        <v>170</v>
      </c>
      <c r="N78" s="68">
        <f t="shared" si="51"/>
        <v>0</v>
      </c>
      <c r="O78" s="68">
        <f t="shared" si="51"/>
        <v>0</v>
      </c>
      <c r="P78" s="68">
        <f t="shared" si="51"/>
        <v>0</v>
      </c>
      <c r="Q78" s="68">
        <f t="shared" si="51"/>
        <v>0</v>
      </c>
      <c r="R78" s="68">
        <f t="shared" si="51"/>
        <v>0</v>
      </c>
      <c r="S78" s="68">
        <f t="shared" si="51"/>
        <v>0</v>
      </c>
      <c r="T78" s="68">
        <f t="shared" si="51"/>
        <v>0</v>
      </c>
      <c r="U78" s="68">
        <f t="shared" si="51"/>
        <v>0</v>
      </c>
      <c r="V78" s="68">
        <f t="shared" si="51"/>
        <v>0</v>
      </c>
      <c r="W78" s="68">
        <f t="shared" si="51"/>
        <v>0</v>
      </c>
      <c r="X78" s="68">
        <f t="shared" si="51"/>
        <v>0</v>
      </c>
      <c r="Y78" s="68">
        <f t="shared" si="51"/>
        <v>0</v>
      </c>
      <c r="Z78" s="68">
        <f t="shared" si="51"/>
        <v>0</v>
      </c>
      <c r="AA78" s="68">
        <f t="shared" si="51"/>
        <v>0</v>
      </c>
      <c r="AB78" s="68">
        <f t="shared" si="51"/>
        <v>0</v>
      </c>
      <c r="AC78" s="68">
        <f t="shared" si="51"/>
        <v>0</v>
      </c>
      <c r="AD78" s="68">
        <f t="shared" si="51"/>
        <v>0</v>
      </c>
      <c r="AE78" s="68">
        <f t="shared" si="51"/>
        <v>0</v>
      </c>
      <c r="AG78" s="29"/>
      <c r="AH78" s="29"/>
      <c r="AI78" s="29"/>
      <c r="AJ78" s="29"/>
      <c r="AK78" s="29"/>
      <c r="AL78" s="29"/>
      <c r="AM78" s="29"/>
      <c r="AN78" s="29"/>
      <c r="AO78" s="29"/>
      <c r="AP78" s="29"/>
    </row>
    <row r="79" spans="1:42" s="42" customFormat="1" ht="15.75">
      <c r="A79" s="23" t="s">
        <v>21</v>
      </c>
      <c r="B79" s="20">
        <f>H79+J79+L79+N79+P79+R79+T79+V79+X79+Z79+AB79+AD79</f>
        <v>0</v>
      </c>
      <c r="C79" s="59">
        <f>H79</f>
        <v>0</v>
      </c>
      <c r="D79" s="59">
        <f>I79+K79+M79+O79+Q79+S79+U79+W79+Y79+AA79+AC79+AE79</f>
        <v>0</v>
      </c>
      <c r="E79" s="59">
        <f>I79+K79+M79+O79+Q79+S79+U79+W79+Y79+AA79+AC79+AE79</f>
        <v>0</v>
      </c>
      <c r="F79" s="20" t="e">
        <f t="shared" si="45"/>
        <v>#DIV/0!</v>
      </c>
      <c r="G79" s="78">
        <f t="shared" si="49"/>
        <v>0</v>
      </c>
      <c r="H79" s="69">
        <v>0</v>
      </c>
      <c r="I79" s="69">
        <v>0</v>
      </c>
      <c r="J79" s="69">
        <v>0</v>
      </c>
      <c r="K79" s="69">
        <v>0</v>
      </c>
      <c r="L79" s="69">
        <v>0</v>
      </c>
      <c r="M79" s="69">
        <v>0</v>
      </c>
      <c r="N79" s="69">
        <v>0</v>
      </c>
      <c r="O79" s="69">
        <v>0</v>
      </c>
      <c r="P79" s="69">
        <v>0</v>
      </c>
      <c r="Q79" s="69">
        <v>0</v>
      </c>
      <c r="R79" s="69">
        <v>0</v>
      </c>
      <c r="S79" s="69">
        <v>0</v>
      </c>
      <c r="T79" s="69">
        <v>0</v>
      </c>
      <c r="U79" s="59">
        <v>0</v>
      </c>
      <c r="V79" s="59">
        <v>0</v>
      </c>
      <c r="W79" s="59">
        <v>0</v>
      </c>
      <c r="X79" s="69">
        <v>0</v>
      </c>
      <c r="Y79" s="69">
        <v>0</v>
      </c>
      <c r="Z79" s="69">
        <v>0</v>
      </c>
      <c r="AA79" s="69">
        <v>0</v>
      </c>
      <c r="AB79" s="69">
        <v>0</v>
      </c>
      <c r="AC79" s="64">
        <v>0</v>
      </c>
      <c r="AD79" s="69">
        <v>0</v>
      </c>
      <c r="AE79" s="69">
        <v>0</v>
      </c>
      <c r="AG79" s="41"/>
      <c r="AH79" s="63"/>
      <c r="AI79" s="41"/>
      <c r="AJ79" s="41"/>
      <c r="AK79" s="41"/>
      <c r="AL79" s="41"/>
      <c r="AM79" s="41"/>
      <c r="AN79" s="41"/>
      <c r="AO79" s="41"/>
      <c r="AP79" s="41"/>
    </row>
    <row r="80" spans="1:42" s="42" customFormat="1" ht="15.75">
      <c r="A80" s="23" t="s">
        <v>20</v>
      </c>
      <c r="B80" s="20">
        <v>0</v>
      </c>
      <c r="C80" s="59">
        <f>H80</f>
        <v>0</v>
      </c>
      <c r="D80" s="59">
        <f>I80+K80+M80+O80+Q80+S80+U80+W80+Y80+AA80+AC80+AE80</f>
        <v>0</v>
      </c>
      <c r="E80" s="69">
        <f>I80+K80+M80+O80+Q80+S80+U80+W80+Y80+AA80+AC80+AE80</f>
        <v>0</v>
      </c>
      <c r="F80" s="20" t="e">
        <f>E80/B80*100</f>
        <v>#DIV/0!</v>
      </c>
      <c r="G80" s="12">
        <f t="shared" si="49"/>
        <v>0</v>
      </c>
      <c r="H80" s="69">
        <v>0</v>
      </c>
      <c r="I80" s="69">
        <v>0</v>
      </c>
      <c r="J80" s="69">
        <v>0</v>
      </c>
      <c r="K80" s="69">
        <v>0</v>
      </c>
      <c r="L80" s="69">
        <v>0</v>
      </c>
      <c r="M80" s="69">
        <v>0</v>
      </c>
      <c r="N80" s="69">
        <v>0</v>
      </c>
      <c r="O80" s="69">
        <v>0</v>
      </c>
      <c r="P80" s="69">
        <v>0</v>
      </c>
      <c r="Q80" s="69">
        <v>0</v>
      </c>
      <c r="R80" s="69">
        <v>0</v>
      </c>
      <c r="S80" s="69">
        <v>0</v>
      </c>
      <c r="T80" s="69">
        <v>0</v>
      </c>
      <c r="U80" s="59">
        <v>0</v>
      </c>
      <c r="V80" s="59">
        <v>0</v>
      </c>
      <c r="W80" s="59">
        <v>0</v>
      </c>
      <c r="X80" s="69">
        <v>0</v>
      </c>
      <c r="Y80" s="69">
        <v>0</v>
      </c>
      <c r="Z80" s="69">
        <v>0</v>
      </c>
      <c r="AA80" s="69">
        <v>0</v>
      </c>
      <c r="AB80" s="69">
        <v>0</v>
      </c>
      <c r="AC80" s="69">
        <v>0</v>
      </c>
      <c r="AD80" s="69">
        <v>0</v>
      </c>
      <c r="AE80" s="69">
        <v>0</v>
      </c>
      <c r="AF80" s="40"/>
      <c r="AG80" s="41"/>
      <c r="AH80" s="41"/>
      <c r="AI80" s="41"/>
      <c r="AJ80" s="41"/>
      <c r="AK80" s="41"/>
      <c r="AL80" s="41"/>
      <c r="AM80" s="41"/>
      <c r="AN80" s="41"/>
      <c r="AO80" s="41"/>
      <c r="AP80" s="41"/>
    </row>
    <row r="81" spans="1:42" s="42" customFormat="1" ht="18.75" customHeight="1">
      <c r="A81" s="23" t="s">
        <v>19</v>
      </c>
      <c r="B81" s="20">
        <f>H81+J81+L81+N81+P81+R81+T81+V81+X81+Z81+AB81+AD81</f>
        <v>170</v>
      </c>
      <c r="C81" s="59">
        <f>H81+J81+L81</f>
        <v>170</v>
      </c>
      <c r="D81" s="59">
        <f>I81+K81+M81+O81+Q81+S81+U81+W81+Y81+AA81+AC81+AE81</f>
        <v>170</v>
      </c>
      <c r="E81" s="69">
        <f>I81+K81+M81+O81+Q81+S81+U81+W81+Y81+AA81+AC81+AE81</f>
        <v>170</v>
      </c>
      <c r="F81" s="20">
        <f t="shared" si="45"/>
        <v>100</v>
      </c>
      <c r="G81" s="12">
        <f t="shared" si="49"/>
        <v>100</v>
      </c>
      <c r="H81" s="69">
        <v>0</v>
      </c>
      <c r="I81" s="69">
        <v>0</v>
      </c>
      <c r="J81" s="69">
        <v>0</v>
      </c>
      <c r="K81" s="69">
        <v>0</v>
      </c>
      <c r="L81" s="69">
        <v>170</v>
      </c>
      <c r="M81" s="69">
        <v>170</v>
      </c>
      <c r="N81" s="69">
        <v>0</v>
      </c>
      <c r="O81" s="69">
        <v>0</v>
      </c>
      <c r="P81" s="69">
        <v>0</v>
      </c>
      <c r="Q81" s="69">
        <v>0</v>
      </c>
      <c r="R81" s="69">
        <v>0</v>
      </c>
      <c r="S81" s="69">
        <v>0</v>
      </c>
      <c r="T81" s="69">
        <v>0</v>
      </c>
      <c r="U81" s="59">
        <v>0</v>
      </c>
      <c r="V81" s="59">
        <v>0</v>
      </c>
      <c r="W81" s="59">
        <v>0</v>
      </c>
      <c r="X81" s="69">
        <v>0</v>
      </c>
      <c r="Y81" s="69">
        <v>0</v>
      </c>
      <c r="Z81" s="69">
        <v>0</v>
      </c>
      <c r="AA81" s="69">
        <v>0</v>
      </c>
      <c r="AB81" s="69">
        <v>0</v>
      </c>
      <c r="AC81" s="69">
        <v>0</v>
      </c>
      <c r="AD81" s="69">
        <v>0</v>
      </c>
      <c r="AE81" s="69">
        <v>0</v>
      </c>
      <c r="AF81" s="40"/>
      <c r="AG81" s="41"/>
      <c r="AH81" s="41"/>
      <c r="AI81" s="41"/>
      <c r="AJ81" s="41"/>
      <c r="AK81" s="41"/>
      <c r="AL81" s="41"/>
      <c r="AM81" s="41"/>
      <c r="AN81" s="41"/>
      <c r="AO81" s="41"/>
      <c r="AP81" s="41"/>
    </row>
    <row r="82" spans="1:42" s="1" customFormat="1" ht="71.25" customHeight="1">
      <c r="A82" s="97" t="s">
        <v>63</v>
      </c>
      <c r="B82" s="12">
        <f>B83</f>
        <v>89.2</v>
      </c>
      <c r="C82" s="12">
        <f>C83</f>
        <v>79.128</v>
      </c>
      <c r="D82" s="12">
        <f>D83</f>
        <v>79.128</v>
      </c>
      <c r="E82" s="12">
        <f>E83</f>
        <v>79.128</v>
      </c>
      <c r="F82" s="12">
        <f>E82/B82*100</f>
        <v>88.7085201793722</v>
      </c>
      <c r="G82" s="12">
        <f t="shared" si="49"/>
        <v>100</v>
      </c>
      <c r="H82" s="12">
        <f>H83</f>
        <v>0</v>
      </c>
      <c r="I82" s="12">
        <f aca="true" t="shared" si="52" ref="I82:AE82">I83</f>
        <v>0</v>
      </c>
      <c r="J82" s="12">
        <f t="shared" si="52"/>
        <v>75.77</v>
      </c>
      <c r="K82" s="12">
        <f t="shared" si="52"/>
        <v>0</v>
      </c>
      <c r="L82" s="12">
        <f t="shared" si="52"/>
        <v>3.358</v>
      </c>
      <c r="M82" s="12">
        <f t="shared" si="52"/>
        <v>79.128</v>
      </c>
      <c r="N82" s="12">
        <f t="shared" si="52"/>
        <v>3.357</v>
      </c>
      <c r="O82" s="12">
        <f t="shared" si="52"/>
        <v>0</v>
      </c>
      <c r="P82" s="12">
        <f t="shared" si="52"/>
        <v>0</v>
      </c>
      <c r="Q82" s="12">
        <f t="shared" si="52"/>
        <v>0</v>
      </c>
      <c r="R82" s="12">
        <f t="shared" si="52"/>
        <v>0</v>
      </c>
      <c r="S82" s="12">
        <f t="shared" si="52"/>
        <v>0</v>
      </c>
      <c r="T82" s="12">
        <f t="shared" si="52"/>
        <v>0</v>
      </c>
      <c r="U82" s="12">
        <f t="shared" si="52"/>
        <v>0</v>
      </c>
      <c r="V82" s="12">
        <f t="shared" si="52"/>
        <v>0</v>
      </c>
      <c r="W82" s="12">
        <f t="shared" si="52"/>
        <v>0</v>
      </c>
      <c r="X82" s="12">
        <f t="shared" si="52"/>
        <v>3.358</v>
      </c>
      <c r="Y82" s="12">
        <f t="shared" si="52"/>
        <v>0</v>
      </c>
      <c r="Z82" s="12">
        <f t="shared" si="52"/>
        <v>3.357</v>
      </c>
      <c r="AA82" s="12">
        <f t="shared" si="52"/>
        <v>0</v>
      </c>
      <c r="AB82" s="12">
        <f t="shared" si="52"/>
        <v>0</v>
      </c>
      <c r="AC82" s="12">
        <f t="shared" si="52"/>
        <v>0</v>
      </c>
      <c r="AD82" s="12">
        <f t="shared" si="52"/>
        <v>0</v>
      </c>
      <c r="AE82" s="12">
        <f t="shared" si="52"/>
        <v>0</v>
      </c>
      <c r="AF82" s="89" t="s">
        <v>119</v>
      </c>
      <c r="AG82" s="169">
        <f>H82+J82+L82+N82+P82+R82+T82+V82+X82+Z82+AB82+AD82</f>
        <v>89.2</v>
      </c>
      <c r="AH82" s="98"/>
      <c r="AI82" s="98"/>
      <c r="AJ82" s="98"/>
      <c r="AK82" s="98"/>
      <c r="AL82" s="98"/>
      <c r="AM82" s="98"/>
      <c r="AN82" s="98"/>
      <c r="AO82" s="98"/>
      <c r="AP82" s="98"/>
    </row>
    <row r="83" spans="1:42" s="4" customFormat="1" ht="24" customHeight="1">
      <c r="A83" s="23" t="s">
        <v>19</v>
      </c>
      <c r="B83" s="12">
        <f>H83+J83+L83+N83+P83+R83+T83+V83+X83+Z83+AB83+AD83</f>
        <v>89.2</v>
      </c>
      <c r="C83" s="13">
        <f>H83+J83+L83</f>
        <v>79.128</v>
      </c>
      <c r="D83" s="13">
        <f>I83+K83+M83+O83+Q83+S83+U83+W83+Y83+AA83</f>
        <v>79.128</v>
      </c>
      <c r="E83" s="24">
        <f>I83+K83+M83+O83+Q83+S83+U83+W83+Y83+AA83+AC83+AE83</f>
        <v>79.128</v>
      </c>
      <c r="F83" s="20">
        <f>E83/B83*100</f>
        <v>88.7085201793722</v>
      </c>
      <c r="G83" s="12">
        <f t="shared" si="49"/>
        <v>100</v>
      </c>
      <c r="H83" s="24">
        <v>0</v>
      </c>
      <c r="I83" s="24">
        <v>0</v>
      </c>
      <c r="J83" s="24">
        <v>75.77</v>
      </c>
      <c r="K83" s="24">
        <v>0</v>
      </c>
      <c r="L83" s="24">
        <v>3.358</v>
      </c>
      <c r="M83" s="24">
        <v>79.128</v>
      </c>
      <c r="N83" s="24">
        <v>3.357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13">
        <v>0</v>
      </c>
      <c r="U83" s="13">
        <v>0</v>
      </c>
      <c r="V83" s="13">
        <v>0</v>
      </c>
      <c r="W83" s="13">
        <v>0</v>
      </c>
      <c r="X83" s="24">
        <v>3.358</v>
      </c>
      <c r="Y83" s="24">
        <v>0</v>
      </c>
      <c r="Z83" s="24">
        <v>3.357</v>
      </c>
      <c r="AA83" s="24">
        <v>0</v>
      </c>
      <c r="AB83" s="24">
        <v>0</v>
      </c>
      <c r="AC83" s="24">
        <v>0</v>
      </c>
      <c r="AD83" s="24">
        <v>0</v>
      </c>
      <c r="AE83" s="65">
        <v>0</v>
      </c>
      <c r="AF83" s="22"/>
      <c r="AG83" s="29"/>
      <c r="AH83" s="29"/>
      <c r="AI83" s="29"/>
      <c r="AJ83" s="29"/>
      <c r="AK83" s="29"/>
      <c r="AL83" s="29"/>
      <c r="AM83" s="29"/>
      <c r="AN83" s="29"/>
      <c r="AO83" s="29"/>
      <c r="AP83" s="29"/>
    </row>
    <row r="84" spans="1:42" s="1" customFormat="1" ht="48.75" customHeight="1">
      <c r="A84" s="97" t="s">
        <v>64</v>
      </c>
      <c r="B84" s="12">
        <f>B85</f>
        <v>32</v>
      </c>
      <c r="C84" s="12">
        <f>C85</f>
        <v>19.5</v>
      </c>
      <c r="D84" s="12">
        <f>D85</f>
        <v>19.5</v>
      </c>
      <c r="E84" s="12">
        <f>E85</f>
        <v>19.5</v>
      </c>
      <c r="F84" s="12">
        <f>E84/B84*100</f>
        <v>60.9375</v>
      </c>
      <c r="G84" s="12">
        <f t="shared" si="49"/>
        <v>100</v>
      </c>
      <c r="H84" s="12">
        <f>H85</f>
        <v>0</v>
      </c>
      <c r="I84" s="12">
        <f aca="true" t="shared" si="53" ref="I84:AE84">I85</f>
        <v>0</v>
      </c>
      <c r="J84" s="12">
        <f t="shared" si="53"/>
        <v>19.5</v>
      </c>
      <c r="K84" s="12">
        <f t="shared" si="53"/>
        <v>19.5</v>
      </c>
      <c r="L84" s="12">
        <f t="shared" si="53"/>
        <v>0</v>
      </c>
      <c r="M84" s="12">
        <f t="shared" si="53"/>
        <v>0</v>
      </c>
      <c r="N84" s="12">
        <f t="shared" si="53"/>
        <v>0</v>
      </c>
      <c r="O84" s="12">
        <f t="shared" si="53"/>
        <v>0</v>
      </c>
      <c r="P84" s="12">
        <f t="shared" si="53"/>
        <v>2.554</v>
      </c>
      <c r="Q84" s="12">
        <f t="shared" si="53"/>
        <v>0</v>
      </c>
      <c r="R84" s="12">
        <f t="shared" si="53"/>
        <v>0</v>
      </c>
      <c r="S84" s="12">
        <f t="shared" si="53"/>
        <v>0</v>
      </c>
      <c r="T84" s="12">
        <f t="shared" si="53"/>
        <v>0</v>
      </c>
      <c r="U84" s="12">
        <f t="shared" si="53"/>
        <v>0</v>
      </c>
      <c r="V84" s="12">
        <f t="shared" si="53"/>
        <v>3.44</v>
      </c>
      <c r="W84" s="12">
        <f t="shared" si="53"/>
        <v>0</v>
      </c>
      <c r="X84" s="12">
        <f t="shared" si="53"/>
        <v>6.506</v>
      </c>
      <c r="Y84" s="12">
        <f t="shared" si="53"/>
        <v>0</v>
      </c>
      <c r="Z84" s="12">
        <f t="shared" si="53"/>
        <v>0</v>
      </c>
      <c r="AA84" s="12">
        <f t="shared" si="53"/>
        <v>0</v>
      </c>
      <c r="AB84" s="12">
        <f t="shared" si="53"/>
        <v>0</v>
      </c>
      <c r="AC84" s="12">
        <f t="shared" si="53"/>
        <v>0</v>
      </c>
      <c r="AD84" s="12">
        <f t="shared" si="53"/>
        <v>0</v>
      </c>
      <c r="AE84" s="12">
        <f t="shared" si="53"/>
        <v>0</v>
      </c>
      <c r="AF84" s="61" t="s">
        <v>120</v>
      </c>
      <c r="AG84" s="169">
        <f>H84+J84+L84+N84+P84+R84+T84+V84+X84+Z84+AB84+AD84</f>
        <v>32</v>
      </c>
      <c r="AH84" s="98"/>
      <c r="AI84" s="98"/>
      <c r="AJ84" s="98"/>
      <c r="AK84" s="98"/>
      <c r="AL84" s="98"/>
      <c r="AM84" s="98"/>
      <c r="AN84" s="98"/>
      <c r="AO84" s="98"/>
      <c r="AP84" s="98"/>
    </row>
    <row r="85" spans="1:42" s="4" customFormat="1" ht="24" customHeight="1">
      <c r="A85" s="23" t="s">
        <v>19</v>
      </c>
      <c r="B85" s="12">
        <f>H85+J85+L85+N85+P85+R85+T85+V85+X85+Z85+AB85+AD85</f>
        <v>32</v>
      </c>
      <c r="C85" s="13">
        <f>H85+J85+L85</f>
        <v>19.5</v>
      </c>
      <c r="D85" s="13">
        <f>I85+K85+M85+O85+Q85+S85+U85+W85+Y85+AA85</f>
        <v>19.5</v>
      </c>
      <c r="E85" s="24">
        <f>I85+K85+M85+O85+Q85+S85+U85+W85+Y85+AA85+AC85+AE85</f>
        <v>19.5</v>
      </c>
      <c r="F85" s="20">
        <f>E85/B85*100</f>
        <v>60.9375</v>
      </c>
      <c r="G85" s="12">
        <f t="shared" si="49"/>
        <v>100</v>
      </c>
      <c r="H85" s="24">
        <v>0</v>
      </c>
      <c r="I85" s="24">
        <v>0</v>
      </c>
      <c r="J85" s="24">
        <v>19.5</v>
      </c>
      <c r="K85" s="24">
        <v>19.5</v>
      </c>
      <c r="L85" s="24">
        <v>0</v>
      </c>
      <c r="M85" s="24">
        <v>0</v>
      </c>
      <c r="N85" s="24">
        <v>0</v>
      </c>
      <c r="O85" s="24">
        <v>0</v>
      </c>
      <c r="P85" s="24">
        <v>2.554</v>
      </c>
      <c r="Q85" s="24">
        <v>0</v>
      </c>
      <c r="R85" s="24">
        <v>0</v>
      </c>
      <c r="S85" s="24">
        <v>0</v>
      </c>
      <c r="T85" s="13">
        <v>0</v>
      </c>
      <c r="U85" s="13">
        <v>0</v>
      </c>
      <c r="V85" s="13">
        <v>3.44</v>
      </c>
      <c r="W85" s="13">
        <v>0</v>
      </c>
      <c r="X85" s="24">
        <v>6.506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24">
        <v>0</v>
      </c>
      <c r="AE85" s="65">
        <v>0</v>
      </c>
      <c r="AF85" s="22"/>
      <c r="AG85" s="29"/>
      <c r="AH85" s="29"/>
      <c r="AI85" s="29"/>
      <c r="AJ85" s="29"/>
      <c r="AK85" s="29"/>
      <c r="AL85" s="29"/>
      <c r="AM85" s="29"/>
      <c r="AN85" s="29"/>
      <c r="AO85" s="29"/>
      <c r="AP85" s="29"/>
    </row>
    <row r="86" spans="1:33" s="94" customFormat="1" ht="71.25" customHeight="1">
      <c r="A86" s="92" t="s">
        <v>142</v>
      </c>
      <c r="B86" s="76">
        <f>B87+B91</f>
        <v>10552.199999999999</v>
      </c>
      <c r="C86" s="76">
        <f>C87+C91</f>
        <v>3404.6426300000003</v>
      </c>
      <c r="D86" s="76">
        <f>D87+D91</f>
        <v>2720.48025</v>
      </c>
      <c r="E86" s="76">
        <f>E87+E91</f>
        <v>2720.48025</v>
      </c>
      <c r="F86" s="76">
        <f>D86*100/B86</f>
        <v>25.781166486609433</v>
      </c>
      <c r="G86" s="76">
        <f>E86*100/C86</f>
        <v>79.9050163452838</v>
      </c>
      <c r="H86" s="76">
        <f aca="true" t="shared" si="54" ref="H86:AE86">H87+H91</f>
        <v>2187.433</v>
      </c>
      <c r="I86" s="76">
        <f t="shared" si="54"/>
        <v>1658.1297799999998</v>
      </c>
      <c r="J86" s="76">
        <f t="shared" si="54"/>
        <v>1000.3709699999999</v>
      </c>
      <c r="K86" s="76">
        <f t="shared" si="54"/>
        <v>742.05342</v>
      </c>
      <c r="L86" s="76">
        <f t="shared" si="54"/>
        <v>630.74566</v>
      </c>
      <c r="M86" s="76">
        <f t="shared" si="54"/>
        <v>320.29705</v>
      </c>
      <c r="N86" s="76">
        <f t="shared" si="54"/>
        <v>911.74641</v>
      </c>
      <c r="O86" s="76">
        <f t="shared" si="54"/>
        <v>0</v>
      </c>
      <c r="P86" s="76">
        <f t="shared" si="54"/>
        <v>874.55466</v>
      </c>
      <c r="Q86" s="76">
        <f t="shared" si="54"/>
        <v>0</v>
      </c>
      <c r="R86" s="76">
        <f t="shared" si="54"/>
        <v>826.35766</v>
      </c>
      <c r="S86" s="76">
        <f t="shared" si="54"/>
        <v>0</v>
      </c>
      <c r="T86" s="76">
        <f t="shared" si="54"/>
        <v>1121.18116</v>
      </c>
      <c r="U86" s="76">
        <f t="shared" si="54"/>
        <v>0</v>
      </c>
      <c r="V86" s="76">
        <f t="shared" si="54"/>
        <v>553.4756600000001</v>
      </c>
      <c r="W86" s="76">
        <f t="shared" si="54"/>
        <v>0</v>
      </c>
      <c r="X86" s="76">
        <f t="shared" si="54"/>
        <v>402.14266</v>
      </c>
      <c r="Y86" s="76">
        <f t="shared" si="54"/>
        <v>0</v>
      </c>
      <c r="Z86" s="76">
        <f t="shared" si="54"/>
        <v>895.38841</v>
      </c>
      <c r="AA86" s="76">
        <f t="shared" si="54"/>
        <v>0</v>
      </c>
      <c r="AB86" s="76">
        <f t="shared" si="54"/>
        <v>412.04766</v>
      </c>
      <c r="AC86" s="76">
        <f t="shared" si="54"/>
        <v>0</v>
      </c>
      <c r="AD86" s="76">
        <f t="shared" si="54"/>
        <v>736.7560900000001</v>
      </c>
      <c r="AE86" s="76">
        <f t="shared" si="54"/>
        <v>0</v>
      </c>
      <c r="AF86" s="76"/>
      <c r="AG86" s="93"/>
    </row>
    <row r="87" spans="1:33" s="79" customFormat="1" ht="66.75" customHeight="1">
      <c r="A87" s="95" t="s">
        <v>65</v>
      </c>
      <c r="B87" s="78">
        <f>B88</f>
        <v>7130.799999999999</v>
      </c>
      <c r="C87" s="78">
        <f aca="true" t="shared" si="55" ref="C87:AD87">C88</f>
        <v>2682.96963</v>
      </c>
      <c r="D87" s="78">
        <f t="shared" si="55"/>
        <v>1819.48505</v>
      </c>
      <c r="E87" s="78">
        <f t="shared" si="55"/>
        <v>1819.48505</v>
      </c>
      <c r="F87" s="78">
        <f aca="true" t="shared" si="56" ref="F87:F92">E87/B87*100</f>
        <v>25.5158614741684</v>
      </c>
      <c r="G87" s="78">
        <f aca="true" t="shared" si="57" ref="G87:G92">E87/C87*100</f>
        <v>67.81608817539988</v>
      </c>
      <c r="H87" s="78">
        <f>H88</f>
        <v>1465.76</v>
      </c>
      <c r="I87" s="78">
        <f t="shared" si="55"/>
        <v>1145.05146</v>
      </c>
      <c r="J87" s="78">
        <f t="shared" si="55"/>
        <v>704.46397</v>
      </c>
      <c r="K87" s="78">
        <f t="shared" si="55"/>
        <v>467.17969</v>
      </c>
      <c r="L87" s="78">
        <f t="shared" si="55"/>
        <v>512.74566</v>
      </c>
      <c r="M87" s="78">
        <f t="shared" si="55"/>
        <v>207.25390000000002</v>
      </c>
      <c r="N87" s="78">
        <f t="shared" si="55"/>
        <v>657.80141</v>
      </c>
      <c r="O87" s="78">
        <f t="shared" si="55"/>
        <v>0</v>
      </c>
      <c r="P87" s="78">
        <f t="shared" si="55"/>
        <v>498.03666</v>
      </c>
      <c r="Q87" s="78">
        <f t="shared" si="55"/>
        <v>0</v>
      </c>
      <c r="R87" s="78">
        <f t="shared" si="55"/>
        <v>615.58266</v>
      </c>
      <c r="S87" s="78">
        <f t="shared" si="55"/>
        <v>0</v>
      </c>
      <c r="T87" s="78">
        <f t="shared" si="55"/>
        <v>740.02516</v>
      </c>
      <c r="U87" s="78">
        <f t="shared" si="55"/>
        <v>0</v>
      </c>
      <c r="V87" s="78">
        <f t="shared" si="55"/>
        <v>378.42966</v>
      </c>
      <c r="W87" s="78">
        <f t="shared" si="55"/>
        <v>0</v>
      </c>
      <c r="X87" s="78">
        <f t="shared" si="55"/>
        <v>322.24266</v>
      </c>
      <c r="Y87" s="78">
        <f t="shared" si="55"/>
        <v>0</v>
      </c>
      <c r="Z87" s="78">
        <f t="shared" si="55"/>
        <v>491.76841</v>
      </c>
      <c r="AA87" s="78">
        <f t="shared" si="55"/>
        <v>0</v>
      </c>
      <c r="AB87" s="78">
        <f t="shared" si="55"/>
        <v>250.39866</v>
      </c>
      <c r="AC87" s="78">
        <f t="shared" si="55"/>
        <v>0</v>
      </c>
      <c r="AD87" s="78">
        <f t="shared" si="55"/>
        <v>493.54509</v>
      </c>
      <c r="AE87" s="78">
        <f>AE88</f>
        <v>0</v>
      </c>
      <c r="AF87" s="88" t="s">
        <v>38</v>
      </c>
      <c r="AG87" s="168">
        <f>H87+J87+L87+N87+P87+R87+T87+V87+X87+Z87+AB87+AD87</f>
        <v>7130.799999999999</v>
      </c>
    </row>
    <row r="88" spans="1:32" s="1" customFormat="1" ht="15.75">
      <c r="A88" s="39" t="s">
        <v>23</v>
      </c>
      <c r="B88" s="15">
        <f>B89+B90</f>
        <v>7130.799999999999</v>
      </c>
      <c r="C88" s="15">
        <f>C89+C90</f>
        <v>2682.96963</v>
      </c>
      <c r="D88" s="15">
        <f>D89+D90</f>
        <v>1819.48505</v>
      </c>
      <c r="E88" s="15">
        <f>E89+E90</f>
        <v>1819.48505</v>
      </c>
      <c r="F88" s="15">
        <f t="shared" si="56"/>
        <v>25.5158614741684</v>
      </c>
      <c r="G88" s="15">
        <f t="shared" si="57"/>
        <v>67.81608817539988</v>
      </c>
      <c r="H88" s="15">
        <f>H89+H90</f>
        <v>1465.76</v>
      </c>
      <c r="I88" s="15">
        <f aca="true" t="shared" si="58" ref="I88:AE88">I89+I90</f>
        <v>1145.05146</v>
      </c>
      <c r="J88" s="15">
        <f t="shared" si="58"/>
        <v>704.46397</v>
      </c>
      <c r="K88" s="15">
        <f t="shared" si="58"/>
        <v>467.17969</v>
      </c>
      <c r="L88" s="15">
        <f t="shared" si="58"/>
        <v>512.74566</v>
      </c>
      <c r="M88" s="15">
        <f t="shared" si="58"/>
        <v>207.25390000000002</v>
      </c>
      <c r="N88" s="15">
        <f t="shared" si="58"/>
        <v>657.80141</v>
      </c>
      <c r="O88" s="15">
        <f t="shared" si="58"/>
        <v>0</v>
      </c>
      <c r="P88" s="15">
        <f t="shared" si="58"/>
        <v>498.03666</v>
      </c>
      <c r="Q88" s="15">
        <f t="shared" si="58"/>
        <v>0</v>
      </c>
      <c r="R88" s="15">
        <f t="shared" si="58"/>
        <v>615.58266</v>
      </c>
      <c r="S88" s="15">
        <f t="shared" si="58"/>
        <v>0</v>
      </c>
      <c r="T88" s="15">
        <f t="shared" si="58"/>
        <v>740.02516</v>
      </c>
      <c r="U88" s="15">
        <f t="shared" si="58"/>
        <v>0</v>
      </c>
      <c r="V88" s="15">
        <f t="shared" si="58"/>
        <v>378.42966</v>
      </c>
      <c r="W88" s="15">
        <f t="shared" si="58"/>
        <v>0</v>
      </c>
      <c r="X88" s="15">
        <f t="shared" si="58"/>
        <v>322.24266</v>
      </c>
      <c r="Y88" s="15">
        <f t="shared" si="58"/>
        <v>0</v>
      </c>
      <c r="Z88" s="15">
        <f t="shared" si="58"/>
        <v>491.76841</v>
      </c>
      <c r="AA88" s="15">
        <f t="shared" si="58"/>
        <v>0</v>
      </c>
      <c r="AB88" s="15">
        <f t="shared" si="58"/>
        <v>250.39866</v>
      </c>
      <c r="AC88" s="15">
        <f t="shared" si="58"/>
        <v>0</v>
      </c>
      <c r="AD88" s="15">
        <f t="shared" si="58"/>
        <v>493.54509</v>
      </c>
      <c r="AE88" s="15">
        <f t="shared" si="58"/>
        <v>0</v>
      </c>
      <c r="AF88" s="66"/>
    </row>
    <row r="89" spans="1:32" s="1" customFormat="1" ht="15.75">
      <c r="A89" s="11" t="s">
        <v>21</v>
      </c>
      <c r="B89" s="12">
        <f>H89+J89+L89+N89+P89+R89+T89+V89+X89+Z89+AB89+AD89</f>
        <v>4301.9</v>
      </c>
      <c r="C89" s="13">
        <f>H89+J89+L89</f>
        <v>1190.64063</v>
      </c>
      <c r="D89" s="13">
        <f>I89+K89+M89+O89+Q89+S89+U89+W89+Y89+AA89</f>
        <v>582.9440999999999</v>
      </c>
      <c r="E89" s="13">
        <f>I89+K89+M89</f>
        <v>582.9440999999999</v>
      </c>
      <c r="F89" s="12">
        <f t="shared" si="56"/>
        <v>13.550851949138753</v>
      </c>
      <c r="G89" s="12">
        <f t="shared" si="57"/>
        <v>48.960541519568324</v>
      </c>
      <c r="H89" s="13">
        <v>18.431</v>
      </c>
      <c r="I89" s="13">
        <v>0</v>
      </c>
      <c r="J89" s="13">
        <v>659.46397</v>
      </c>
      <c r="K89" s="13">
        <v>367.43379</v>
      </c>
      <c r="L89" s="13">
        <v>512.74566</v>
      </c>
      <c r="M89" s="13">
        <v>215.51031</v>
      </c>
      <c r="N89" s="13">
        <v>636.90141</v>
      </c>
      <c r="O89" s="13">
        <v>0</v>
      </c>
      <c r="P89" s="13">
        <v>424.87466</v>
      </c>
      <c r="Q89" s="13">
        <v>0</v>
      </c>
      <c r="R89" s="13">
        <v>530.26266</v>
      </c>
      <c r="S89" s="13">
        <v>0</v>
      </c>
      <c r="T89" s="13">
        <v>110.95216</v>
      </c>
      <c r="U89" s="13">
        <v>0</v>
      </c>
      <c r="V89" s="13">
        <v>24.35466</v>
      </c>
      <c r="W89" s="13">
        <v>0</v>
      </c>
      <c r="X89" s="13">
        <v>272.94166</v>
      </c>
      <c r="Y89" s="13">
        <v>0</v>
      </c>
      <c r="Z89" s="13">
        <v>451.82641</v>
      </c>
      <c r="AA89" s="13">
        <v>0</v>
      </c>
      <c r="AB89" s="13">
        <v>186.50666</v>
      </c>
      <c r="AC89" s="13">
        <v>0</v>
      </c>
      <c r="AD89" s="13">
        <v>472.63909</v>
      </c>
      <c r="AE89" s="13">
        <v>0</v>
      </c>
      <c r="AF89" s="56"/>
    </row>
    <row r="90" spans="1:32" s="1" customFormat="1" ht="15.75">
      <c r="A90" s="11" t="s">
        <v>20</v>
      </c>
      <c r="B90" s="12">
        <f>H90+J90+L90+N90+P90+R90+T90+V90+X90+Z90+AB90+AD90</f>
        <v>2828.8999999999996</v>
      </c>
      <c r="C90" s="13">
        <f>H90+J90+L90</f>
        <v>1492.329</v>
      </c>
      <c r="D90" s="13">
        <f>E90</f>
        <v>1236.54095</v>
      </c>
      <c r="E90" s="13">
        <f>I90+K90+M90</f>
        <v>1236.54095</v>
      </c>
      <c r="F90" s="12">
        <f t="shared" si="56"/>
        <v>43.71101664958112</v>
      </c>
      <c r="G90" s="12">
        <f t="shared" si="57"/>
        <v>82.85980839345748</v>
      </c>
      <c r="H90" s="13">
        <v>1447.329</v>
      </c>
      <c r="I90" s="13">
        <v>1145.05146</v>
      </c>
      <c r="J90" s="13">
        <v>45</v>
      </c>
      <c r="K90" s="13">
        <v>99.7459</v>
      </c>
      <c r="L90" s="13">
        <v>0</v>
      </c>
      <c r="M90" s="13">
        <v>-8.25641</v>
      </c>
      <c r="N90" s="13">
        <v>20.9</v>
      </c>
      <c r="O90" s="13">
        <v>0</v>
      </c>
      <c r="P90" s="13">
        <v>73.162</v>
      </c>
      <c r="Q90" s="13">
        <v>0</v>
      </c>
      <c r="R90" s="13">
        <v>85.32</v>
      </c>
      <c r="S90" s="13">
        <v>0</v>
      </c>
      <c r="T90" s="13">
        <v>629.073</v>
      </c>
      <c r="U90" s="13">
        <v>0</v>
      </c>
      <c r="V90" s="13">
        <v>354.075</v>
      </c>
      <c r="W90" s="13">
        <v>0</v>
      </c>
      <c r="X90" s="13">
        <v>49.301</v>
      </c>
      <c r="Y90" s="13">
        <v>0</v>
      </c>
      <c r="Z90" s="13">
        <v>39.942</v>
      </c>
      <c r="AA90" s="13">
        <v>0</v>
      </c>
      <c r="AB90" s="13">
        <v>63.892</v>
      </c>
      <c r="AC90" s="13">
        <v>0</v>
      </c>
      <c r="AD90" s="13">
        <v>20.906</v>
      </c>
      <c r="AE90" s="13">
        <v>0</v>
      </c>
      <c r="AF90" s="56"/>
    </row>
    <row r="91" spans="1:33" s="79" customFormat="1" ht="87.75" customHeight="1">
      <c r="A91" s="95" t="s">
        <v>66</v>
      </c>
      <c r="B91" s="78">
        <f>B92</f>
        <v>3421.3999999999996</v>
      </c>
      <c r="C91" s="78">
        <f>C92</f>
        <v>721.673</v>
      </c>
      <c r="D91" s="78">
        <f>D92</f>
        <v>900.9952</v>
      </c>
      <c r="E91" s="78">
        <f>E92</f>
        <v>900.9952</v>
      </c>
      <c r="F91" s="78">
        <f>E91/B91*100</f>
        <v>26.334108844332732</v>
      </c>
      <c r="G91" s="78">
        <f t="shared" si="57"/>
        <v>124.84812373471085</v>
      </c>
      <c r="H91" s="78">
        <f>H92</f>
        <v>721.673</v>
      </c>
      <c r="I91" s="78">
        <f aca="true" t="shared" si="59" ref="I91:AE91">I92</f>
        <v>513.07832</v>
      </c>
      <c r="J91" s="78">
        <f t="shared" si="59"/>
        <v>295.907</v>
      </c>
      <c r="K91" s="78">
        <f t="shared" si="59"/>
        <v>274.87373</v>
      </c>
      <c r="L91" s="78">
        <f t="shared" si="59"/>
        <v>118</v>
      </c>
      <c r="M91" s="78">
        <f t="shared" si="59"/>
        <v>113.04315</v>
      </c>
      <c r="N91" s="78">
        <f t="shared" si="59"/>
        <v>253.945</v>
      </c>
      <c r="O91" s="78">
        <f t="shared" si="59"/>
        <v>0</v>
      </c>
      <c r="P91" s="78">
        <f t="shared" si="59"/>
        <v>376.518</v>
      </c>
      <c r="Q91" s="78">
        <f t="shared" si="59"/>
        <v>0</v>
      </c>
      <c r="R91" s="78">
        <f t="shared" si="59"/>
        <v>210.775</v>
      </c>
      <c r="S91" s="78">
        <f t="shared" si="59"/>
        <v>0</v>
      </c>
      <c r="T91" s="78">
        <f t="shared" si="59"/>
        <v>381.156</v>
      </c>
      <c r="U91" s="78">
        <f t="shared" si="59"/>
        <v>0</v>
      </c>
      <c r="V91" s="78">
        <f t="shared" si="59"/>
        <v>175.046</v>
      </c>
      <c r="W91" s="78">
        <f t="shared" si="59"/>
        <v>0</v>
      </c>
      <c r="X91" s="78">
        <f t="shared" si="59"/>
        <v>79.9</v>
      </c>
      <c r="Y91" s="78">
        <f t="shared" si="59"/>
        <v>0</v>
      </c>
      <c r="Z91" s="78">
        <f t="shared" si="59"/>
        <v>403.62</v>
      </c>
      <c r="AA91" s="78">
        <f t="shared" si="59"/>
        <v>0</v>
      </c>
      <c r="AB91" s="78">
        <f t="shared" si="59"/>
        <v>161.649</v>
      </c>
      <c r="AC91" s="78">
        <f t="shared" si="59"/>
        <v>0</v>
      </c>
      <c r="AD91" s="78">
        <f t="shared" si="59"/>
        <v>243.211</v>
      </c>
      <c r="AE91" s="78">
        <f t="shared" si="59"/>
        <v>0</v>
      </c>
      <c r="AF91" s="88" t="s">
        <v>39</v>
      </c>
      <c r="AG91" s="168">
        <f>H91+J91+L91+N91+P91+R91+T91+V91+X91+Z91+AB91+AD91</f>
        <v>3421.3999999999996</v>
      </c>
    </row>
    <row r="92" spans="1:32" s="1" customFormat="1" ht="21.75" customHeight="1">
      <c r="A92" s="11" t="s">
        <v>19</v>
      </c>
      <c r="B92" s="12">
        <f>H92+J92+L92+N92+P92+R92+T92+V92+X92+Z92+AB92+AD92</f>
        <v>3421.3999999999996</v>
      </c>
      <c r="C92" s="13">
        <f>H92</f>
        <v>721.673</v>
      </c>
      <c r="D92" s="13">
        <f>E92</f>
        <v>900.9952</v>
      </c>
      <c r="E92" s="13">
        <f>I92+K92+M92+O92+Q92+S92+U92+W92+Y92+AA92+AC92+AE92</f>
        <v>900.9952</v>
      </c>
      <c r="F92" s="21">
        <f t="shared" si="56"/>
        <v>26.334108844332732</v>
      </c>
      <c r="G92" s="21">
        <f t="shared" si="57"/>
        <v>124.84812373471085</v>
      </c>
      <c r="H92" s="13">
        <v>721.673</v>
      </c>
      <c r="I92" s="13">
        <v>513.07832</v>
      </c>
      <c r="J92" s="13">
        <v>295.907</v>
      </c>
      <c r="K92" s="13">
        <v>274.87373</v>
      </c>
      <c r="L92" s="13">
        <v>118</v>
      </c>
      <c r="M92" s="13">
        <v>113.04315</v>
      </c>
      <c r="N92" s="13">
        <v>253.945</v>
      </c>
      <c r="O92" s="13">
        <v>0</v>
      </c>
      <c r="P92" s="13">
        <v>376.518</v>
      </c>
      <c r="Q92" s="13">
        <v>0</v>
      </c>
      <c r="R92" s="13">
        <v>210.775</v>
      </c>
      <c r="S92" s="13">
        <v>0</v>
      </c>
      <c r="T92" s="13">
        <v>381.156</v>
      </c>
      <c r="U92" s="13">
        <v>0</v>
      </c>
      <c r="V92" s="13">
        <v>175.046</v>
      </c>
      <c r="W92" s="13">
        <v>0</v>
      </c>
      <c r="X92" s="13">
        <v>79.9</v>
      </c>
      <c r="Y92" s="13">
        <v>0</v>
      </c>
      <c r="Z92" s="13">
        <v>403.62</v>
      </c>
      <c r="AA92" s="13">
        <v>0</v>
      </c>
      <c r="AB92" s="13">
        <v>161.649</v>
      </c>
      <c r="AC92" s="13">
        <v>0</v>
      </c>
      <c r="AD92" s="13">
        <v>243.211</v>
      </c>
      <c r="AE92" s="13">
        <v>0</v>
      </c>
      <c r="AF92" s="74"/>
    </row>
    <row r="93" spans="1:33" s="77" customFormat="1" ht="27" customHeight="1">
      <c r="A93" s="75" t="s">
        <v>32</v>
      </c>
      <c r="B93" s="76">
        <f>B86+B62+B5</f>
        <v>26040.1</v>
      </c>
      <c r="C93" s="76">
        <f>C86+C62+C5</f>
        <v>6676.44811</v>
      </c>
      <c r="D93" s="76">
        <f>D86+D62+D5</f>
        <v>6401.92188</v>
      </c>
      <c r="E93" s="76">
        <f>E86+E62+E5</f>
        <v>4206.14188</v>
      </c>
      <c r="F93" s="76">
        <f>D93*100/B93</f>
        <v>24.584859044320105</v>
      </c>
      <c r="G93" s="76">
        <f>E93*100/C93</f>
        <v>62.99969400945438</v>
      </c>
      <c r="H93" s="76">
        <f>H86+H62+H5</f>
        <v>3316.239</v>
      </c>
      <c r="I93" s="76">
        <f>I86+I62+I5</f>
        <v>2289.6925699999997</v>
      </c>
      <c r="J93" s="76">
        <f>J86+J62+J5</f>
        <v>2074.38788</v>
      </c>
      <c r="K93" s="76">
        <f>K86+K62+K5</f>
        <v>958.7989</v>
      </c>
      <c r="L93" s="76">
        <f>L86+L62+L5</f>
        <v>2160.1282300000003</v>
      </c>
      <c r="M93" s="76">
        <f>M86+M62+M5</f>
        <v>957.65041</v>
      </c>
      <c r="N93" s="76">
        <f>N86+N62+N5</f>
        <v>2441.12463</v>
      </c>
      <c r="O93" s="76">
        <f>O86+O62+O5</f>
        <v>0</v>
      </c>
      <c r="P93" s="76">
        <f>P86+P62+P5</f>
        <v>2001.0256599999998</v>
      </c>
      <c r="Q93" s="76">
        <f>Q86+Q62+Q5</f>
        <v>0</v>
      </c>
      <c r="R93" s="76">
        <f>R86+R62+R5</f>
        <v>2793.95866</v>
      </c>
      <c r="S93" s="76">
        <f>S86+S62+S5</f>
        <v>0</v>
      </c>
      <c r="T93" s="76">
        <f>T86+T62+T5</f>
        <v>2365.1136</v>
      </c>
      <c r="U93" s="76">
        <f>U86+U62+U5</f>
        <v>0</v>
      </c>
      <c r="V93" s="76">
        <f>V86+V62+V5</f>
        <v>1554.8466600000002</v>
      </c>
      <c r="W93" s="76">
        <f>W86+W62+W5</f>
        <v>0</v>
      </c>
      <c r="X93" s="76">
        <f>X86+X62+X5</f>
        <v>1347.0506599999999</v>
      </c>
      <c r="Y93" s="76">
        <f>Y86+Y62+Y5</f>
        <v>0</v>
      </c>
      <c r="Z93" s="76">
        <f>Z86+Z62+Z5</f>
        <v>2136.4786299999996</v>
      </c>
      <c r="AA93" s="76">
        <f>AA86+AA62+AA5</f>
        <v>0</v>
      </c>
      <c r="AB93" s="76">
        <f>AB86+AB62+AB5</f>
        <v>1949.33466</v>
      </c>
      <c r="AC93" s="76">
        <f>AC86+AC62+AC5</f>
        <v>0</v>
      </c>
      <c r="AD93" s="76">
        <f>AD86+AD62+AD5</f>
        <v>1900.4117300000003</v>
      </c>
      <c r="AE93" s="76">
        <f>AE86+AE62+AE5</f>
        <v>0</v>
      </c>
      <c r="AF93" s="76"/>
      <c r="AG93" s="87">
        <f>AD93+AB93+Z93+X93+V93+T93+R93+P93+N93+L93+J93+H93</f>
        <v>26040.100000000006</v>
      </c>
    </row>
    <row r="94" spans="1:32" s="1" customFormat="1" ht="15.75">
      <c r="A94" s="39" t="s">
        <v>23</v>
      </c>
      <c r="B94" s="15">
        <f>B95+B96+B97</f>
        <v>26040.100000000002</v>
      </c>
      <c r="C94" s="15">
        <f>C95+C96+C97</f>
        <v>6676.44811</v>
      </c>
      <c r="D94" s="15">
        <f>D95+D96+D97</f>
        <v>6401.92188</v>
      </c>
      <c r="E94" s="15">
        <f>E95+E96+E97</f>
        <v>4206.14188</v>
      </c>
      <c r="F94" s="15">
        <f>E94/B94*100</f>
        <v>16.152556557002466</v>
      </c>
      <c r="G94" s="15">
        <f>E94/C94*100</f>
        <v>62.99969400945437</v>
      </c>
      <c r="H94" s="15">
        <f aca="true" t="shared" si="60" ref="H94:AE94">H95+H96+H97</f>
        <v>3316.239</v>
      </c>
      <c r="I94" s="15">
        <f t="shared" si="60"/>
        <v>2289.69257</v>
      </c>
      <c r="J94" s="15">
        <f t="shared" si="60"/>
        <v>2074.3878799999998</v>
      </c>
      <c r="K94" s="15">
        <f t="shared" si="60"/>
        <v>958.7989</v>
      </c>
      <c r="L94" s="15">
        <f t="shared" si="60"/>
        <v>2160.1282300000003</v>
      </c>
      <c r="M94" s="15">
        <f t="shared" si="60"/>
        <v>957.65041</v>
      </c>
      <c r="N94" s="15">
        <f t="shared" si="60"/>
        <v>2441.1246300000003</v>
      </c>
      <c r="O94" s="15">
        <f t="shared" si="60"/>
        <v>0</v>
      </c>
      <c r="P94" s="15">
        <f t="shared" si="60"/>
        <v>2001.0256599999998</v>
      </c>
      <c r="Q94" s="15">
        <f t="shared" si="60"/>
        <v>0</v>
      </c>
      <c r="R94" s="15">
        <f t="shared" si="60"/>
        <v>2793.9586600000002</v>
      </c>
      <c r="S94" s="15">
        <f t="shared" si="60"/>
        <v>0</v>
      </c>
      <c r="T94" s="15">
        <f t="shared" si="60"/>
        <v>2365.1135999999997</v>
      </c>
      <c r="U94" s="15">
        <f t="shared" si="60"/>
        <v>0</v>
      </c>
      <c r="V94" s="15">
        <f t="shared" si="60"/>
        <v>1554.84666</v>
      </c>
      <c r="W94" s="15">
        <f t="shared" si="60"/>
        <v>0</v>
      </c>
      <c r="X94" s="15">
        <f t="shared" si="60"/>
        <v>1347.0506599999999</v>
      </c>
      <c r="Y94" s="15">
        <f t="shared" si="60"/>
        <v>0</v>
      </c>
      <c r="Z94" s="15">
        <f t="shared" si="60"/>
        <v>2136.47863</v>
      </c>
      <c r="AA94" s="15">
        <f t="shared" si="60"/>
        <v>0</v>
      </c>
      <c r="AB94" s="15">
        <f t="shared" si="60"/>
        <v>1949.33466</v>
      </c>
      <c r="AC94" s="15">
        <f t="shared" si="60"/>
        <v>0</v>
      </c>
      <c r="AD94" s="15">
        <f t="shared" si="60"/>
        <v>1900.4117300000003</v>
      </c>
      <c r="AE94" s="15">
        <f t="shared" si="60"/>
        <v>0</v>
      </c>
      <c r="AF94" s="141"/>
    </row>
    <row r="95" spans="1:32" s="1" customFormat="1" ht="15.75">
      <c r="A95" s="11" t="s">
        <v>21</v>
      </c>
      <c r="B95" s="12">
        <f>B89+B40+B26</f>
        <v>4335.799999999999</v>
      </c>
      <c r="C95" s="12">
        <f>C89+C40+C26</f>
        <v>1190.64063</v>
      </c>
      <c r="D95" s="12">
        <f>D89+D40+D26</f>
        <v>582.9440999999999</v>
      </c>
      <c r="E95" s="12">
        <f>E89+E40+E26</f>
        <v>582.9440999999999</v>
      </c>
      <c r="F95" s="12">
        <f>E95/B95*100</f>
        <v>13.444902901425342</v>
      </c>
      <c r="G95" s="12">
        <f>E95/C95*100</f>
        <v>48.960541519568324</v>
      </c>
      <c r="H95" s="12">
        <f>H89+H40+H26</f>
        <v>18.431</v>
      </c>
      <c r="I95" s="12">
        <f>I89+I40+I26</f>
        <v>0</v>
      </c>
      <c r="J95" s="12">
        <f>J89+J40+J26</f>
        <v>659.46397</v>
      </c>
      <c r="K95" s="12">
        <f>K89+K40+K26</f>
        <v>367.43379</v>
      </c>
      <c r="L95" s="12">
        <f>L89+L40+L26</f>
        <v>512.74566</v>
      </c>
      <c r="M95" s="12">
        <f>M89+M40+M26</f>
        <v>215.51031</v>
      </c>
      <c r="N95" s="12">
        <f>N89+N40+N26</f>
        <v>636.90141</v>
      </c>
      <c r="O95" s="12">
        <f>O89+O40+O26</f>
        <v>0</v>
      </c>
      <c r="P95" s="12">
        <f>P89+P40+P26</f>
        <v>424.87466</v>
      </c>
      <c r="Q95" s="12">
        <f>Q89+Q40+Q26</f>
        <v>0</v>
      </c>
      <c r="R95" s="12">
        <f>R89+R40+R26</f>
        <v>530.26266</v>
      </c>
      <c r="S95" s="12">
        <f>S89+S40+S26</f>
        <v>0</v>
      </c>
      <c r="T95" s="12">
        <f>T89+T40+T26</f>
        <v>144.85216</v>
      </c>
      <c r="U95" s="12">
        <f>U89+U40+U26</f>
        <v>0</v>
      </c>
      <c r="V95" s="12">
        <f>V89+V40+V26</f>
        <v>24.35466</v>
      </c>
      <c r="W95" s="12">
        <f>W89+W40+W26</f>
        <v>0</v>
      </c>
      <c r="X95" s="12">
        <f>X89+X40+X26</f>
        <v>272.94166</v>
      </c>
      <c r="Y95" s="12">
        <f>Y89+Y40+Y26</f>
        <v>0</v>
      </c>
      <c r="Z95" s="12">
        <f>Z89+Z40+Z26</f>
        <v>451.82641</v>
      </c>
      <c r="AA95" s="12">
        <f>AA89+AA40+AA26</f>
        <v>0</v>
      </c>
      <c r="AB95" s="12">
        <f>AB89+AB40+AB26</f>
        <v>186.50666</v>
      </c>
      <c r="AC95" s="12">
        <f>AC89+AC40+AC26</f>
        <v>0</v>
      </c>
      <c r="AD95" s="12">
        <f>AD89+AD40+AD26</f>
        <v>472.63909</v>
      </c>
      <c r="AE95" s="12">
        <f>AE89+AE40+AE26</f>
        <v>0</v>
      </c>
      <c r="AF95" s="141"/>
    </row>
    <row r="96" spans="1:32" s="1" customFormat="1" ht="15.75">
      <c r="A96" s="11" t="s">
        <v>20</v>
      </c>
      <c r="B96" s="12">
        <f>B90+B45+B23+B12+B8</f>
        <v>5424.199999999999</v>
      </c>
      <c r="C96" s="12">
        <f>C90+C45+C23+C12+C8</f>
        <v>2055.13748</v>
      </c>
      <c r="D96" s="12">
        <f>D90+D45+D23+D12+D8</f>
        <v>2683.1440000000002</v>
      </c>
      <c r="E96" s="12">
        <f>E90+E45+E23+E12+E8</f>
        <v>1753.2440000000001</v>
      </c>
      <c r="F96" s="12">
        <f>E96/B96*100</f>
        <v>32.32262822167325</v>
      </c>
      <c r="G96" s="12">
        <f>E96/C96*100</f>
        <v>85.31030245236929</v>
      </c>
      <c r="H96" s="12">
        <f>H90+H45+H23+H12+H8</f>
        <v>1801.489</v>
      </c>
      <c r="I96" s="12">
        <f>I90+I45+I23+I12+I8</f>
        <v>1459.47298</v>
      </c>
      <c r="J96" s="12">
        <f>J90+J45+J23+J12+J8</f>
        <v>188.43891</v>
      </c>
      <c r="K96" s="12">
        <f>K90+K45+K23+K12+K8</f>
        <v>241.33125</v>
      </c>
      <c r="L96" s="12">
        <f>L90+L45+L23+L12+L8</f>
        <v>65.20957</v>
      </c>
      <c r="M96" s="12">
        <f>M90+M45+M23+M12+M8</f>
        <v>52.439769999999996</v>
      </c>
      <c r="N96" s="12">
        <f>N90+N45+N23+N12+N8</f>
        <v>544.51022</v>
      </c>
      <c r="O96" s="12">
        <f>O90+O45+O23+O12+O8</f>
        <v>0</v>
      </c>
      <c r="P96" s="12">
        <f>P90+P45+P23+P12+P8</f>
        <v>201.66400000000002</v>
      </c>
      <c r="Q96" s="12">
        <f>Q90+Q45+Q23+Q12+Q8</f>
        <v>0</v>
      </c>
      <c r="R96" s="12">
        <f>R90+R45+R23+R12+R8</f>
        <v>918.7059999999999</v>
      </c>
      <c r="S96" s="12">
        <f>S90+S45+S23+S12+S8</f>
        <v>0</v>
      </c>
      <c r="T96" s="12">
        <f>T90+T45+T23+T12+T8</f>
        <v>756.45744</v>
      </c>
      <c r="U96" s="12">
        <f>U90+U45+U23+U12+U8</f>
        <v>0</v>
      </c>
      <c r="V96" s="12">
        <f>V90+V45+V23+V12+V8</f>
        <v>417.77099999999996</v>
      </c>
      <c r="W96" s="12">
        <f>W90+W45+W23+W12+W8</f>
        <v>0</v>
      </c>
      <c r="X96" s="12">
        <f>X90+X45+X23+X12+X8</f>
        <v>149.31</v>
      </c>
      <c r="Y96" s="12">
        <f>Y90+Y45+Y23+Y12+Y8</f>
        <v>0</v>
      </c>
      <c r="Z96" s="12">
        <f>Z90+Z45+Z23+Z12+Z8</f>
        <v>145.00722</v>
      </c>
      <c r="AA96" s="12">
        <f>AA90+AA45+AA23+AA12+AA8</f>
        <v>0</v>
      </c>
      <c r="AB96" s="12">
        <f>AB90+AB45+AB23+AB12+AB8</f>
        <v>102.644</v>
      </c>
      <c r="AC96" s="12">
        <f>AC90+AC45+AC23+AC12+AC8</f>
        <v>0</v>
      </c>
      <c r="AD96" s="12">
        <f>AD90+AD45+AD23+AD12+AD8</f>
        <v>132.99264</v>
      </c>
      <c r="AE96" s="12">
        <f>AE90+AE45+AE23+AE12+AE8</f>
        <v>0</v>
      </c>
      <c r="AF96" s="141"/>
    </row>
    <row r="97" spans="1:32" s="1" customFormat="1" ht="15.75">
      <c r="A97" s="11" t="s">
        <v>19</v>
      </c>
      <c r="B97" s="12">
        <f>B92+B72+B70+B66+B51+B46+B33+B13+B9</f>
        <v>16280.100000000004</v>
      </c>
      <c r="C97" s="12">
        <f>C92+C72+C70+C66+C51+C46+C33+C13+C9</f>
        <v>3430.67</v>
      </c>
      <c r="D97" s="12">
        <f>D92+D72+D70+D66+D51+D46+D33+D13+D9</f>
        <v>3135.83378</v>
      </c>
      <c r="E97" s="12">
        <f>E92+E72+E70+E66+E51+E46+E33+E13+E9</f>
        <v>1869.95378</v>
      </c>
      <c r="F97" s="12">
        <f>E97/B97*100</f>
        <v>11.486132026216053</v>
      </c>
      <c r="G97" s="12">
        <f>E97/C97*100</f>
        <v>54.50695578414712</v>
      </c>
      <c r="H97" s="12">
        <f>H92+H72+H70+H66+H51+H46+H33+H13+H9</f>
        <v>1496.319</v>
      </c>
      <c r="I97" s="12">
        <f>I92+I72+I70+I66+I51+I46+I33+I13+I9</f>
        <v>830.2195899999999</v>
      </c>
      <c r="J97" s="12">
        <f>J92+J72+J70+J66+J51+J46+J33+J13+J9</f>
        <v>1226.485</v>
      </c>
      <c r="K97" s="12">
        <f>K92+K72+K70+K66+K51+K46+K33+K13+K9</f>
        <v>350.03386</v>
      </c>
      <c r="L97" s="12">
        <f>L92+L72+L70+L66+L51+L46+L33+L13+L9</f>
        <v>1582.173</v>
      </c>
      <c r="M97" s="12">
        <f>M92+M72+M70+M66+M51+M46+M33+M13+M9</f>
        <v>689.70033</v>
      </c>
      <c r="N97" s="12">
        <f>N92+N72+N70+N66+N51+N46+N33+N13+N9</f>
        <v>1259.713</v>
      </c>
      <c r="O97" s="12">
        <f>O92+O72+O70+O66+O51+O46+O33+O13+O9</f>
        <v>0</v>
      </c>
      <c r="P97" s="12">
        <f>P92+P72+P70+P66+P51+P46+P33+P13+P9</f>
        <v>1374.4869999999999</v>
      </c>
      <c r="Q97" s="12">
        <f>Q92+Q72+Q70+Q66+Q51+Q46+Q33+Q13+Q9</f>
        <v>0</v>
      </c>
      <c r="R97" s="12">
        <f>R92+R72+R70+R66+R51+R46+R33+R13+R9</f>
        <v>1344.99</v>
      </c>
      <c r="S97" s="12">
        <f>S92+S72+S70+S66+S51+S46+S33+S13+S9</f>
        <v>0</v>
      </c>
      <c r="T97" s="12">
        <f>T92+T72+T70+T66+T51+T46+T33+T13+T9</f>
        <v>1463.8039999999999</v>
      </c>
      <c r="U97" s="12">
        <f>U92+U72+U70+U66+U51+U46+U33+U13+U9</f>
        <v>0</v>
      </c>
      <c r="V97" s="12">
        <f>V92+V72+V70+V66+V51+V46+V33+V13+V9</f>
        <v>1112.721</v>
      </c>
      <c r="W97" s="12">
        <f>W92+W72+W70+W66+W51+W46+W33+W13+W9</f>
        <v>0</v>
      </c>
      <c r="X97" s="12">
        <f>X92+X72+X70+X66+X51+X46+X33+X13+X9</f>
        <v>924.799</v>
      </c>
      <c r="Y97" s="12">
        <f>Y92+Y72+Y70+Y66+Y51+Y46+Y33+Y13+Y9</f>
        <v>0</v>
      </c>
      <c r="Z97" s="12">
        <f>Z92+Z72+Z70+Z66+Z51+Z46+Z33+Z13+Z9</f>
        <v>1539.645</v>
      </c>
      <c r="AA97" s="12">
        <f>AA92+AA72+AA70+AA66+AA51+AA46+AA33+AA13+AA9</f>
        <v>0</v>
      </c>
      <c r="AB97" s="12">
        <f>AB92+AB72+AB70+AB66+AB51+AB46+AB33+AB13+AB9</f>
        <v>1660.184</v>
      </c>
      <c r="AC97" s="12">
        <f>AC92+AC72+AC70+AC66+AC51+AC46+AC33+AC13+AC9</f>
        <v>0</v>
      </c>
      <c r="AD97" s="12">
        <f>AD92+AD72+AD70+AD66+AD51+AD46+AD33+AD13+AD9</f>
        <v>1294.7800000000002</v>
      </c>
      <c r="AE97" s="12">
        <f>AE92+AE72+AE70+AE66+AE51+AE46+AE33+AE13+AE9</f>
        <v>0</v>
      </c>
      <c r="AF97" s="141"/>
    </row>
    <row r="98" spans="1:31" ht="15.75">
      <c r="A98" s="70"/>
      <c r="B98" s="71"/>
      <c r="C98" s="71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X98" s="27"/>
      <c r="Y98" s="27"/>
      <c r="Z98" s="27"/>
      <c r="AA98" s="27"/>
      <c r="AB98" s="27"/>
      <c r="AC98" s="27"/>
      <c r="AD98" s="27"/>
      <c r="AE98" s="27"/>
    </row>
    <row r="99" spans="1:33" ht="68.25" customHeight="1">
      <c r="A99" s="46" t="s">
        <v>34</v>
      </c>
      <c r="B99" s="142" t="s">
        <v>24</v>
      </c>
      <c r="C99" s="142"/>
      <c r="D99" s="142"/>
      <c r="E99" s="142"/>
      <c r="F99" s="47"/>
      <c r="G99" s="32"/>
      <c r="H99" s="32"/>
      <c r="I99" s="32"/>
      <c r="K99" s="46"/>
      <c r="L99" s="53"/>
      <c r="M99" s="53"/>
      <c r="N99" s="33"/>
      <c r="O99" s="33"/>
      <c r="P99" s="8"/>
      <c r="Q99" s="8"/>
      <c r="R99" s="8"/>
      <c r="S99" s="8"/>
      <c r="T99" s="8"/>
      <c r="U99" s="25"/>
      <c r="V99" s="25"/>
      <c r="W99" s="25"/>
      <c r="X99" s="25"/>
      <c r="Y99" s="25"/>
      <c r="Z99" s="25"/>
      <c r="AA99" s="25"/>
      <c r="AB99" s="25"/>
      <c r="AC99" s="8"/>
      <c r="AD99" s="8"/>
      <c r="AE99" s="8"/>
      <c r="AF99" s="8"/>
      <c r="AG99" s="8"/>
    </row>
    <row r="100" spans="1:33" ht="15.75">
      <c r="A100" s="31" t="s">
        <v>33</v>
      </c>
      <c r="B100" s="49"/>
      <c r="C100" s="58"/>
      <c r="D100" s="55"/>
      <c r="E100" s="54"/>
      <c r="F100" s="8"/>
      <c r="G100" s="8"/>
      <c r="H100" s="8"/>
      <c r="I100" s="8"/>
      <c r="J100" s="8"/>
      <c r="K100" s="8"/>
      <c r="N100" s="30"/>
      <c r="O100" s="8"/>
      <c r="P100" s="8"/>
      <c r="Q100" s="8"/>
      <c r="R100" s="8"/>
      <c r="S100" s="8"/>
      <c r="T100" s="8"/>
      <c r="U100" s="25"/>
      <c r="V100" s="25"/>
      <c r="W100" s="25"/>
      <c r="X100" s="25"/>
      <c r="Y100" s="25"/>
      <c r="Z100" s="25"/>
      <c r="AA100" s="25"/>
      <c r="AB100" s="25"/>
      <c r="AC100" s="8"/>
      <c r="AD100" s="8"/>
      <c r="AE100" s="8"/>
      <c r="AF100" s="8"/>
      <c r="AG100" s="8"/>
    </row>
    <row r="101" spans="1:33" ht="30" customHeight="1">
      <c r="A101" s="45"/>
      <c r="B101" s="51"/>
      <c r="C101" s="51"/>
      <c r="D101" s="50"/>
      <c r="E101" s="52"/>
      <c r="F101" s="44"/>
      <c r="J101" s="48"/>
      <c r="K101" s="8"/>
      <c r="N101" s="8"/>
      <c r="T101" s="25"/>
      <c r="U101" s="25"/>
      <c r="V101" s="25"/>
      <c r="W101" s="25"/>
      <c r="X101" s="25"/>
      <c r="Y101" s="25"/>
      <c r="Z101" s="25"/>
      <c r="AA101" s="25"/>
      <c r="AB101" s="25"/>
      <c r="AC101" s="8"/>
      <c r="AD101" s="8"/>
      <c r="AE101" s="8"/>
      <c r="AF101" s="8"/>
      <c r="AG101" s="8"/>
    </row>
    <row r="102" spans="1:33" ht="15.75">
      <c r="A102" s="31"/>
      <c r="B102" s="28"/>
      <c r="K102" s="8"/>
      <c r="L102" s="8"/>
      <c r="M102" s="8"/>
      <c r="N102" s="8"/>
      <c r="T102" s="25"/>
      <c r="U102" s="25"/>
      <c r="V102" s="25"/>
      <c r="W102" s="25"/>
      <c r="X102" s="25"/>
      <c r="Y102" s="25"/>
      <c r="Z102" s="25"/>
      <c r="AA102" s="25"/>
      <c r="AB102" s="25"/>
      <c r="AC102" s="8"/>
      <c r="AD102" s="8"/>
      <c r="AE102" s="8"/>
      <c r="AF102" s="8"/>
      <c r="AG102" s="8"/>
    </row>
    <row r="103" spans="20:28" ht="15.75">
      <c r="T103" s="27"/>
      <c r="X103" s="27"/>
      <c r="Y103" s="27"/>
      <c r="Z103" s="27"/>
      <c r="AA103" s="27"/>
      <c r="AB103" s="27"/>
    </row>
    <row r="106" ht="15.75">
      <c r="E106" s="28"/>
    </row>
    <row r="108" ht="15.75">
      <c r="E108" s="28"/>
    </row>
  </sheetData>
  <sheetProtection/>
  <mergeCells count="23">
    <mergeCell ref="A2:A3"/>
    <mergeCell ref="B2:B3"/>
    <mergeCell ref="C2:C3"/>
    <mergeCell ref="D2:D3"/>
    <mergeCell ref="AF75:AF76"/>
    <mergeCell ref="P2:Q2"/>
    <mergeCell ref="F2:G2"/>
    <mergeCell ref="H2:I2"/>
    <mergeCell ref="J2:K2"/>
    <mergeCell ref="X2:Y2"/>
    <mergeCell ref="AB2:AC2"/>
    <mergeCell ref="AD2:AE2"/>
    <mergeCell ref="N2:O2"/>
    <mergeCell ref="AF94:AF97"/>
    <mergeCell ref="B99:E99"/>
    <mergeCell ref="R2:S2"/>
    <mergeCell ref="AF2:AF3"/>
    <mergeCell ref="Z2:AA2"/>
    <mergeCell ref="T2:U2"/>
    <mergeCell ref="V2:W2"/>
    <mergeCell ref="AF6:AF9"/>
    <mergeCell ref="E2:E3"/>
    <mergeCell ref="L2:M2"/>
  </mergeCells>
  <dataValidations count="1">
    <dataValidation allowBlank="1" sqref="AF54"/>
  </dataValidations>
  <printOptions horizontalCentered="1" verticalCentered="1"/>
  <pageMargins left="0" right="0" top="0" bottom="0" header="0" footer="0"/>
  <pageSetup fitToHeight="0" horizontalDpi="600" verticalDpi="600" orientation="landscape" paperSize="9" scale="45" r:id="rId3"/>
  <colBreaks count="1" manualBreakCount="1">
    <brk id="17" max="16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"/>
  <sheetViews>
    <sheetView view="pageBreakPreview" zoomScaleSheetLayoutView="100" zoomScalePageLayoutView="0" workbookViewId="0" topLeftCell="A13">
      <selection activeCell="D23" sqref="D23"/>
    </sheetView>
  </sheetViews>
  <sheetFormatPr defaultColWidth="9.140625" defaultRowHeight="15"/>
  <cols>
    <col min="1" max="1" width="4.7109375" style="0" customWidth="1"/>
    <col min="2" max="2" width="40.7109375" style="0" customWidth="1"/>
    <col min="18" max="18" width="36.57421875" style="0" customWidth="1"/>
  </cols>
  <sheetData>
    <row r="1" spans="2:18" ht="16.5">
      <c r="B1" s="102"/>
      <c r="R1" s="103" t="s">
        <v>75</v>
      </c>
    </row>
    <row r="2" ht="15">
      <c r="B2" s="102"/>
    </row>
    <row r="3" spans="1:18" ht="18.75">
      <c r="A3" s="157" t="s">
        <v>76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</row>
    <row r="4" spans="1:18" ht="18.75">
      <c r="A4" s="157" t="s">
        <v>108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</row>
    <row r="5" ht="15">
      <c r="B5" s="102"/>
    </row>
    <row r="6" spans="1:18" ht="15.75">
      <c r="A6" s="159" t="s">
        <v>77</v>
      </c>
      <c r="B6" s="159" t="s">
        <v>78</v>
      </c>
      <c r="C6" s="159" t="s">
        <v>79</v>
      </c>
      <c r="D6" s="162" t="s">
        <v>80</v>
      </c>
      <c r="E6" s="159" t="s">
        <v>81</v>
      </c>
      <c r="F6" s="164" t="s">
        <v>82</v>
      </c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6"/>
      <c r="R6" s="104"/>
    </row>
    <row r="7" spans="1:18" ht="100.5" customHeight="1">
      <c r="A7" s="160"/>
      <c r="B7" s="161"/>
      <c r="C7" s="161"/>
      <c r="D7" s="163"/>
      <c r="E7" s="161"/>
      <c r="F7" s="105" t="s">
        <v>2</v>
      </c>
      <c r="G7" s="105" t="s">
        <v>3</v>
      </c>
      <c r="H7" s="105" t="s">
        <v>4</v>
      </c>
      <c r="I7" s="105" t="s">
        <v>5</v>
      </c>
      <c r="J7" s="105" t="s">
        <v>6</v>
      </c>
      <c r="K7" s="105" t="s">
        <v>7</v>
      </c>
      <c r="L7" s="105" t="s">
        <v>8</v>
      </c>
      <c r="M7" s="105" t="s">
        <v>9</v>
      </c>
      <c r="N7" s="105" t="s">
        <v>10</v>
      </c>
      <c r="O7" s="105" t="s">
        <v>11</v>
      </c>
      <c r="P7" s="106" t="s">
        <v>12</v>
      </c>
      <c r="Q7" s="106" t="s">
        <v>13</v>
      </c>
      <c r="R7" s="107" t="s">
        <v>83</v>
      </c>
    </row>
    <row r="8" spans="1:22" ht="153.75" customHeight="1">
      <c r="A8" s="108" t="s">
        <v>84</v>
      </c>
      <c r="B8" s="109" t="s">
        <v>85</v>
      </c>
      <c r="C8" s="110" t="s">
        <v>86</v>
      </c>
      <c r="D8" s="110">
        <v>6</v>
      </c>
      <c r="E8" s="110">
        <v>6</v>
      </c>
      <c r="F8" s="135" t="s">
        <v>136</v>
      </c>
      <c r="G8" s="135" t="s">
        <v>137</v>
      </c>
      <c r="H8" s="111">
        <v>73.43</v>
      </c>
      <c r="I8" s="111"/>
      <c r="J8" s="111"/>
      <c r="K8" s="111"/>
      <c r="L8" s="111"/>
      <c r="M8" s="111"/>
      <c r="N8" s="111"/>
      <c r="O8" s="111"/>
      <c r="P8" s="113"/>
      <c r="Q8" s="112"/>
      <c r="R8" s="109" t="s">
        <v>131</v>
      </c>
      <c r="T8">
        <v>47</v>
      </c>
      <c r="U8">
        <v>64</v>
      </c>
      <c r="V8">
        <f>T8/U8*100</f>
        <v>73.4375</v>
      </c>
    </row>
    <row r="9" spans="1:22" ht="154.5" customHeight="1">
      <c r="A9" s="108" t="s">
        <v>87</v>
      </c>
      <c r="B9" s="109" t="s">
        <v>88</v>
      </c>
      <c r="C9" s="110" t="s">
        <v>86</v>
      </c>
      <c r="D9" s="110">
        <v>34.1</v>
      </c>
      <c r="E9" s="110">
        <v>34.1</v>
      </c>
      <c r="F9" s="135" t="s">
        <v>138</v>
      </c>
      <c r="G9" s="135" t="s">
        <v>139</v>
      </c>
      <c r="H9" s="111">
        <v>82.47</v>
      </c>
      <c r="I9" s="111"/>
      <c r="J9" s="111"/>
      <c r="K9" s="111"/>
      <c r="L9" s="111"/>
      <c r="M9" s="111"/>
      <c r="N9" s="111"/>
      <c r="O9" s="111"/>
      <c r="P9" s="113"/>
      <c r="Q9" s="112"/>
      <c r="R9" s="109" t="s">
        <v>122</v>
      </c>
      <c r="T9">
        <v>2899</v>
      </c>
      <c r="U9">
        <v>3515</v>
      </c>
      <c r="V9">
        <f>T9/U9*100</f>
        <v>82.47510668563301</v>
      </c>
    </row>
    <row r="10" spans="1:18" ht="90.75" customHeight="1">
      <c r="A10" s="108" t="s">
        <v>89</v>
      </c>
      <c r="B10" s="109" t="s">
        <v>90</v>
      </c>
      <c r="C10" s="110" t="s">
        <v>86</v>
      </c>
      <c r="D10" s="110">
        <v>52</v>
      </c>
      <c r="E10" s="110">
        <v>52</v>
      </c>
      <c r="F10" s="111">
        <v>0</v>
      </c>
      <c r="G10" s="111">
        <v>0</v>
      </c>
      <c r="H10" s="111">
        <v>2.13</v>
      </c>
      <c r="I10" s="111"/>
      <c r="J10" s="111"/>
      <c r="K10" s="111"/>
      <c r="L10" s="111"/>
      <c r="M10" s="111"/>
      <c r="N10" s="111"/>
      <c r="O10" s="111"/>
      <c r="P10" s="113"/>
      <c r="Q10" s="112"/>
      <c r="R10" s="134" t="s">
        <v>134</v>
      </c>
    </row>
    <row r="11" spans="1:18" ht="124.5" customHeight="1">
      <c r="A11" s="108" t="s">
        <v>91</v>
      </c>
      <c r="B11" s="109" t="s">
        <v>92</v>
      </c>
      <c r="C11" s="110" t="s">
        <v>86</v>
      </c>
      <c r="D11" s="115" t="s">
        <v>93</v>
      </c>
      <c r="E11" s="110">
        <v>67.6</v>
      </c>
      <c r="F11" s="116" t="s">
        <v>132</v>
      </c>
      <c r="G11" s="117">
        <v>0.05</v>
      </c>
      <c r="H11" s="116" t="s">
        <v>133</v>
      </c>
      <c r="I11" s="116"/>
      <c r="J11" s="116"/>
      <c r="K11" s="116"/>
      <c r="L11" s="116"/>
      <c r="M11" s="116"/>
      <c r="N11" s="116"/>
      <c r="O11" s="116"/>
      <c r="P11" s="112"/>
      <c r="Q11" s="112"/>
      <c r="R11" s="134" t="s">
        <v>135</v>
      </c>
    </row>
    <row r="12" spans="1:18" ht="75.75" customHeight="1">
      <c r="A12" s="108" t="s">
        <v>95</v>
      </c>
      <c r="B12" s="118" t="s">
        <v>96</v>
      </c>
      <c r="C12" s="110" t="s">
        <v>97</v>
      </c>
      <c r="D12" s="119">
        <v>4488</v>
      </c>
      <c r="E12" s="119">
        <v>4497</v>
      </c>
      <c r="F12" s="116" t="s">
        <v>98</v>
      </c>
      <c r="G12" s="116" t="s">
        <v>129</v>
      </c>
      <c r="H12" s="116" t="s">
        <v>130</v>
      </c>
      <c r="I12" s="116" t="s">
        <v>94</v>
      </c>
      <c r="J12" s="116" t="s">
        <v>94</v>
      </c>
      <c r="K12" s="116" t="s">
        <v>94</v>
      </c>
      <c r="L12" s="116" t="s">
        <v>94</v>
      </c>
      <c r="M12" s="116" t="s">
        <v>94</v>
      </c>
      <c r="N12" s="116" t="s">
        <v>94</v>
      </c>
      <c r="O12" s="116" t="s">
        <v>94</v>
      </c>
      <c r="P12" s="112" t="s">
        <v>94</v>
      </c>
      <c r="Q12" s="112" t="s">
        <v>94</v>
      </c>
      <c r="R12" s="109" t="s">
        <v>123</v>
      </c>
    </row>
    <row r="13" spans="1:18" ht="52.5" customHeight="1">
      <c r="A13" s="108" t="s">
        <v>99</v>
      </c>
      <c r="B13" s="120" t="s">
        <v>100</v>
      </c>
      <c r="C13" s="110" t="s">
        <v>86</v>
      </c>
      <c r="D13" s="110">
        <v>14.5</v>
      </c>
      <c r="E13" s="119">
        <v>14.5</v>
      </c>
      <c r="F13" s="111">
        <v>0</v>
      </c>
      <c r="G13" s="121" t="s">
        <v>94</v>
      </c>
      <c r="H13" s="135" t="s">
        <v>140</v>
      </c>
      <c r="I13" s="111"/>
      <c r="J13" s="111"/>
      <c r="K13" s="111"/>
      <c r="L13" s="111"/>
      <c r="M13" s="111"/>
      <c r="N13" s="111"/>
      <c r="O13" s="111"/>
      <c r="P13" s="114"/>
      <c r="Q13" s="112"/>
      <c r="R13" s="109" t="s">
        <v>125</v>
      </c>
    </row>
    <row r="14" spans="1:23" ht="101.25" customHeight="1">
      <c r="A14" s="108" t="s">
        <v>101</v>
      </c>
      <c r="B14" s="118" t="s">
        <v>102</v>
      </c>
      <c r="C14" s="110" t="s">
        <v>86</v>
      </c>
      <c r="D14" s="110">
        <v>44.3</v>
      </c>
      <c r="E14" s="119">
        <v>44.3</v>
      </c>
      <c r="F14" s="111">
        <v>0</v>
      </c>
      <c r="G14" s="111">
        <v>0</v>
      </c>
      <c r="H14" s="111">
        <v>29.6</v>
      </c>
      <c r="I14" s="111"/>
      <c r="J14" s="111"/>
      <c r="K14" s="111"/>
      <c r="L14" s="111"/>
      <c r="M14" s="111"/>
      <c r="N14" s="111"/>
      <c r="O14" s="111"/>
      <c r="P14" s="122"/>
      <c r="Q14" s="123"/>
      <c r="R14" s="109" t="s">
        <v>124</v>
      </c>
      <c r="S14" t="s">
        <v>127</v>
      </c>
      <c r="T14">
        <v>165</v>
      </c>
      <c r="U14" t="s">
        <v>128</v>
      </c>
      <c r="V14">
        <v>49</v>
      </c>
      <c r="W14">
        <f>V14/T14*100</f>
        <v>29.6969696969697</v>
      </c>
    </row>
    <row r="15" spans="1:18" ht="67.5" customHeight="1">
      <c r="A15" s="108" t="s">
        <v>103</v>
      </c>
      <c r="B15" s="109" t="s">
        <v>104</v>
      </c>
      <c r="C15" s="110" t="s">
        <v>97</v>
      </c>
      <c r="D15" s="124">
        <v>78</v>
      </c>
      <c r="E15" s="125">
        <v>78</v>
      </c>
      <c r="F15" s="111">
        <v>0</v>
      </c>
      <c r="G15" s="111">
        <v>0</v>
      </c>
      <c r="H15" s="111">
        <v>17.6</v>
      </c>
      <c r="I15" s="111"/>
      <c r="J15" s="111"/>
      <c r="K15" s="111"/>
      <c r="L15" s="111"/>
      <c r="M15" s="111"/>
      <c r="N15" s="111"/>
      <c r="O15" s="111"/>
      <c r="P15" s="114"/>
      <c r="Q15" s="116"/>
      <c r="R15" s="133" t="s">
        <v>126</v>
      </c>
    </row>
    <row r="16" spans="1:3" ht="15.75">
      <c r="A16" s="126"/>
      <c r="B16" s="127"/>
      <c r="C16" s="126"/>
    </row>
    <row r="17" spans="1:7" ht="15.75">
      <c r="A17" s="8"/>
      <c r="B17" s="155" t="s">
        <v>105</v>
      </c>
      <c r="C17" s="155"/>
      <c r="D17" s="155"/>
      <c r="F17" s="156" t="s">
        <v>106</v>
      </c>
      <c r="G17" s="156"/>
    </row>
    <row r="18" spans="2:3" ht="15.75">
      <c r="B18" s="126" t="s">
        <v>107</v>
      </c>
      <c r="C18" s="128"/>
    </row>
    <row r="19" spans="2:3" ht="15">
      <c r="B19" s="128"/>
      <c r="C19" s="128"/>
    </row>
    <row r="20" spans="2:7" ht="15.75">
      <c r="B20" s="45" t="s">
        <v>144</v>
      </c>
      <c r="D20" s="51"/>
      <c r="F20" s="129"/>
      <c r="G20" s="130"/>
    </row>
    <row r="21" spans="2:6" ht="15.75">
      <c r="B21" s="31"/>
      <c r="C21" s="131"/>
      <c r="D21" s="9"/>
      <c r="E21" s="27"/>
      <c r="F21" s="9"/>
    </row>
    <row r="22" spans="1:3" ht="15">
      <c r="A22" s="128"/>
      <c r="B22" s="132"/>
      <c r="C22" s="128"/>
    </row>
    <row r="23" ht="15">
      <c r="B23" s="102"/>
    </row>
    <row r="24" ht="15">
      <c r="B24" s="102"/>
    </row>
    <row r="25" ht="15">
      <c r="B25" s="102"/>
    </row>
  </sheetData>
  <sheetProtection/>
  <mergeCells count="10">
    <mergeCell ref="B17:D17"/>
    <mergeCell ref="F17:G17"/>
    <mergeCell ref="A3:R3"/>
    <mergeCell ref="A4:R4"/>
    <mergeCell ref="A6:A7"/>
    <mergeCell ref="B6:B7"/>
    <mergeCell ref="C6:C7"/>
    <mergeCell ref="D6:D7"/>
    <mergeCell ref="E6:E7"/>
    <mergeCell ref="F6:Q6"/>
  </mergeCells>
  <printOptions horizontalCentered="1" verticalCentered="1"/>
  <pageMargins left="0" right="0" top="0" bottom="0" header="0" footer="0"/>
  <pageSetup horizontalDpi="600" verticalDpi="6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Михалева Светлана Евгеньевна</cp:lastModifiedBy>
  <cp:lastPrinted>2016-04-18T08:56:58Z</cp:lastPrinted>
  <dcterms:created xsi:type="dcterms:W3CDTF">2014-03-05T08:55:50Z</dcterms:created>
  <dcterms:modified xsi:type="dcterms:W3CDTF">2016-04-18T09:01:37Z</dcterms:modified>
  <cp:category/>
  <cp:version/>
  <cp:contentType/>
  <cp:contentStatus/>
</cp:coreProperties>
</file>