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840" windowHeight="12300" firstSheet="2" activeTab="2"/>
  </bookViews>
  <sheets>
    <sheet name="Титульный лист" sheetId="1" r:id="rId1"/>
    <sheet name="2016" sheetId="2" r:id="rId2"/>
    <sheet name="декабрь " sheetId="3" r:id="rId3"/>
  </sheets>
  <definedNames>
    <definedName name="_xlfn.IFERROR" hidden="1">#NAME?</definedName>
    <definedName name="_xlnm.Print_Titles" localSheetId="1">'2016'!$7:$9</definedName>
    <definedName name="_xlnm.Print_Titles" localSheetId="2">'декабрь '!$A:$A,'декабрь '!$3:$5</definedName>
    <definedName name="_xlnm.Print_Area" localSheetId="2">'декабрь '!$A$1:$AF$100</definedName>
  </definedNames>
  <calcPr fullCalcOnLoad="1"/>
</workbook>
</file>

<file path=xl/sharedStrings.xml><?xml version="1.0" encoding="utf-8"?>
<sst xmlns="http://schemas.openxmlformats.org/spreadsheetml/2006/main" count="293" uniqueCount="94">
  <si>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</si>
  <si>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</si>
  <si>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</si>
  <si>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</si>
  <si>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</si>
  <si>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</si>
  <si>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</si>
  <si>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</si>
  <si>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</si>
  <si>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</si>
  <si>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</si>
  <si>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</si>
  <si>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</si>
  <si>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</si>
  <si>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</si>
  <si>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</si>
  <si>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</si>
  <si>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</si>
  <si>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</si>
  <si>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</si>
  <si>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</si>
  <si>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</si>
  <si>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</si>
  <si>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_______________П.А.Ращупкин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</si>
  <si>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</si>
  <si>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</si>
  <si>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</si>
  <si>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</si>
  <si>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</si>
  <si>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</si>
  <si>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</si>
  <si>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</si>
  <si>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</si>
  <si>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</si>
  <si>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</si>
  <si>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</si>
  <si>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</si>
  <si>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</si>
  <si>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</si>
  <si>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</si>
  <si>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</si>
  <si>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</si>
  <si>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</si>
  <si>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</si>
  <si>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</si>
  <si>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</si>
  <si>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</si>
  <si>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</si>
  <si>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 xml:space="preserve">"Развитие транспортной системы города Когалыма@ 
</t>
  </si>
  <si>
    <t>на 2016 год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</si>
  <si>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</si>
  <si>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</si>
  <si>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</si>
  <si>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</si>
  <si>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</si>
  <si>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</si>
  <si>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</si>
  <si>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</si>
  <si>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</si>
  <si>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</si>
  <si>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</si>
  <si>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</si>
  <si>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</si>
  <si>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</si>
  <si>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</si>
  <si>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</si>
  <si>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</si>
  <si>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</si>
  <si>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</si>
  <si>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</si>
  <si>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</si>
  <si>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</si>
  <si>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</si>
  <si>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</si>
  <si>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2.1.4. Реконструкция участка автомобильной дороги по ул. Дружбы народов со строительством кольцевых развязок (10)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</si>
  <si>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</si>
  <si>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2.1.3. Лабораторные исследования асфальто-бетонного покрытия</t>
  </si>
  <si>
    <t>тел. 8(34667)93-790</t>
  </si>
  <si>
    <t>2.1.5. Реконструкция автомобильной дороги по улице Янтарная со строительством транспортной развязки на пересечении улиц Дружбы-Народов- Степана Повха-Янтарной</t>
  </si>
  <si>
    <t>остатки прошлых лет (2015 год)</t>
  </si>
  <si>
    <t>Оплата проведена согласно фактически представленному счету-фактуре за отчетный период (тариф за электроэнергию по факту ниже запланированного)</t>
  </si>
  <si>
    <t>Объявлен аукцион на выполнение мероприятия. По результатам проведённого аукциона в электронной форме заключен МК на выполнение работ по модернизации и обустройству светофорных объектов города Когалыма с АО "ЮТЭК-Когалым" на сумму 1374,12т.р. Работы выполнены, оплата проведена в полном объеме.</t>
  </si>
  <si>
    <t>Заключено 3 муниципальных контракта:
1) №0187300013716000006 от 23.03.2016. Стоимость контракта 66356,72 тыс.руб. Срок выполнения работ по 08.08.2016. Работы выполнены с нарушением сроков выполнения работ, оплата проведена в полном объеме.
2) №0187300013716000061 от 26.05.2016. Стоимость контракта 21425,31 тыс.руб. Срок выполнения работ по 08.08.2016. 
Работы выполнены с нарушением сроков выполнения работ, оплата проведена в полном объеме.
3) №0187300013716000113 от 21.09.2016. Стоимость контракта 107,67 тыс.руб. срок окончания выполнения работ 09.10.2016, работы выполнены и оплачены в полном объеме.
В рамках данного мероприятия на отчетную дату отремонтировано 60 252,6 кв.м. асфальтобетонного покрытия.</t>
  </si>
  <si>
    <t>Заключен муниципальный контракт на обследование и диагностику моста через реку Ингу-Ягун на сумму 1500,00 руб.  Работы выполнены, оплата проведена в полном объеме.
15.08.2016 объявлен открытый конкурс на выполнение работ по обследованию, диагностике и испытанию мостов, расположенных на территории г.Когалыма (мост через р.Ингу-Ягун, проспект Нефтяников и мост через р.Кирил-Высь-Ягун, дорога наТК "Миллениум") на сумму 1022,38т.р. По итогам конкурса с ООО "Дорсиб" заключен муниципальный контракт на сумму 800 тыс.руб. Работы выполнены. 
На основании письма от 18.11.2016 №29-Исх-620, согласованного главой города Когалыма, экономии   в сумме 100,0т.р. будет перераспределена на мероприятие по изготовлению информационных табличек для остановочных павильонов города Когалыма.</t>
  </si>
  <si>
    <t xml:space="preserve">Заключено 2 контракта:
1) №08/2016 от 08.07.2016 на сумму 88,78 тыс.руб., срок окончания оказания услуг 20.08.2016; контракт исполнен в полном объеме;
2) №09/2016 от 08.07.2016 на сумму 98,30 тыс.руб., срок окончания - 20.08.2016; контракт исполнен в полном объеме.
</t>
  </si>
  <si>
    <t>2.2.5. 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</t>
  </si>
  <si>
    <t>Отчет о ходе реализации  муниципальной программы «Развитие транспортной системы города Когалыма» на 31.12.2016</t>
  </si>
  <si>
    <t>План на 31.12.2016</t>
  </si>
  <si>
    <t>Профинансировано на 31.12.2016</t>
  </si>
  <si>
    <t>Кассовый расход на  31.12.2016</t>
  </si>
  <si>
    <t xml:space="preserve">
Произведена корректировка кассовых расходов по оплате  ООО "Квадрат" выполненных работ по текущему ремонту светофорных объектов на основании исполнительных листов Арбитражного  суда ХМАО-Югры. Неполное освоение денежных средств обусловлено неподписанием со стороны МКУ "УЖКХ г.Когалыма" актов выполненных работ в связи с имеющимися претензиями к исполнителю работ.</t>
  </si>
  <si>
    <t>Контракт на субаренду земельного участка не заключен, так как стороны контракта не достигли договоренности по условиям контракта</t>
  </si>
  <si>
    <r>
      <t>Заключен контракт №16ДО421 от 29.06.2016 на реконструкцию объекта, функции заказчика переданы 22.07.2016, срок окончания выполнения работ 30.11.2016. Перечислен аванс в размере 30% от цены контракта,работы выполнены, оплата проведена в полномобъеме
Заключено 5 муниципальных контрактов на изготовление технических планов на общую сумму 397,00 тыс.руб., работы выполнены, оплата проведена в полном объеме. Сетевой график в части изготовления технических планов исполнен не в полном объеме, в связи с образованием экономии в результате уменьшения объема работ по итогам выполнения работ по реконструкции объекта.</t>
    </r>
    <r>
      <rPr>
        <sz val="13"/>
        <color indexed="8"/>
        <rFont val="Times New Roman"/>
        <family val="1"/>
      </rPr>
      <t xml:space="preserve">
</t>
    </r>
  </si>
  <si>
    <t>Отклонение от плана составляет 2 031,3 тыс.руб. в том числе:
1. 560,8  тыс. руб. -  по статье расходов начисления на оплату труда  выделение средств на осуществление расходов страхователя на выплату страхового обеспечения по материнству за 3 квартал 2016,  выделение средств на ОСС от несчастных случаев на производстве и проф. заболеваний за 4 квартал 2015г.;
2. 274,2  тыс.руб. - оплата произведена за фактические объемы коммунальных услуг на основании показаний приборов учета.;
3. 48,10 тыс.руб. по прочим работам и услугам:47,6 тыс. руб.  по статье расходов страхование автотранспортных средств, за счет списания техники (ЗИЛ433362МДК593620) и долгосрочного ремонта (МАЗ551605-221-024).; 0,5 тыс. руб. - остаток субсидии по статье расходов компенсации стоимости путевок на санитарно-курортное лечение сложился в связи с оплатой расходов на оплату льготного проезда к месту отпуска и обратно по фактически предъявленным документам.                                                       
4. 1 144,6 тыс.руб. Экономия по статье расходов приобретение топлива, оплата произведена по фактическому потреблению. По статье расходов приобретение запасных частей и смазочных материалов - была произведена закупочная процедура,в результате которой сложилась экономия, заключен контракт. По статье расходов приобретение спец. одежды - произведена закупочная процедура,в результате которой сложилась экономия заключен контракт. По статье расходов приобретение шин была произведена закупочная процедура,в результате которой сложилась экономия,- заклюен контракт.  Средства на приобретение туристических знаков  (приобретение производиться по заявке отдела городского хозяйства с согласованием УЖКХ) не подано заявок                                                                                                                                                                            6.   3,2 тыс. руб.   по статье расходов переодический медосмотр возврат 30.12.2016 г. платежа  N 2107 от 27/12/2016 на сумму 3241.00 в связи с неверными реквизитами получателя                                                                                                                               7.  0,4 тыс.руб. оплаты труда гражданского персонала, т.к.  6  шт.ед. (водитель грузового автомобиля -6 ед.), сверхурочная работа (работа в выходные и праздничные дни планировалась в большем объеме), а также за счет больничных листов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</si>
</sst>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5" tint="-0.24997000396251678"/>
      <name val="Times New Roman"/>
      <family val="1"/>
    </font>
    <font>
      <b/>
      <sz val="18"/>
      <color theme="5" tint="-0.24997000396251678"/>
      <name val="Times New Roman"/>
      <family val="1"/>
    </font>
    <font>
      <b/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0" xfId="0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center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10" xfId="0" applyFont="1" applyFill="1" applyBorder="1" applyAlignment="1">
      <alignment horizontal="justify" vertical="center" wrapText="1"/>
    </xf>
    <xf numFmtId="0" fontId="55" fillId="7" borderId="10" xfId="0" applyFont="1" applyFill="1" applyBorder="1" applyAlignment="1">
      <alignment horizontal="left" vertical="center" wrapText="1"/>
    </xf>
    <xf numFmtId="0" fontId="55" fillId="7" borderId="10" xfId="0" applyFont="1" applyFill="1" applyBorder="1" applyAlignment="1">
      <alignment horizontal="center" vertical="center" wrapText="1"/>
    </xf>
    <xf numFmtId="4" fontId="55" fillId="7" borderId="10" xfId="0" applyNumberFormat="1" applyFont="1" applyFill="1" applyBorder="1" applyAlignment="1">
      <alignment horizontal="center" vertical="center" wrapText="1"/>
    </xf>
    <xf numFmtId="0" fontId="55" fillId="7" borderId="0" xfId="0" applyFont="1" applyFill="1" applyAlignment="1">
      <alignment horizontal="center" vertical="center"/>
    </xf>
    <xf numFmtId="0" fontId="55" fillId="2" borderId="10" xfId="0" applyFont="1" applyFill="1" applyBorder="1" applyAlignment="1">
      <alignment horizontal="left" vertical="center"/>
    </xf>
    <xf numFmtId="4" fontId="55" fillId="2" borderId="10" xfId="0" applyNumberFormat="1" applyFont="1" applyFill="1" applyBorder="1" applyAlignment="1">
      <alignment horizontal="center" vertical="center" wrapText="1"/>
    </xf>
    <xf numFmtId="0" fontId="55" fillId="2" borderId="0" xfId="0" applyFont="1" applyFill="1" applyAlignment="1">
      <alignment/>
    </xf>
    <xf numFmtId="4" fontId="55" fillId="2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4" fontId="57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8" fillId="0" borderId="0" xfId="0" applyFont="1" applyFill="1" applyAlignment="1">
      <alignment/>
    </xf>
    <xf numFmtId="4" fontId="59" fillId="2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4" fillId="2" borderId="1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0" borderId="11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3" xfId="0" applyFont="1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63" t="s">
        <v>19</v>
      </c>
      <c r="H1" s="63"/>
      <c r="I1" s="63"/>
    </row>
    <row r="2" spans="7:9" ht="16.5">
      <c r="G2" s="67" t="s">
        <v>22</v>
      </c>
      <c r="H2" s="67"/>
      <c r="I2" s="67"/>
    </row>
    <row r="3" spans="7:9" ht="16.5">
      <c r="G3" s="67" t="s">
        <v>47</v>
      </c>
      <c r="H3" s="67"/>
      <c r="I3" s="67"/>
    </row>
    <row r="4" spans="7:9" ht="25.5" customHeight="1">
      <c r="G4" s="67" t="s">
        <v>23</v>
      </c>
      <c r="H4" s="67"/>
      <c r="I4" s="67"/>
    </row>
    <row r="5" ht="14.25" customHeight="1"/>
    <row r="12" spans="1:9" ht="20.25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51.75" customHeight="1">
      <c r="A13" s="65" t="s">
        <v>20</v>
      </c>
      <c r="B13" s="65"/>
      <c r="C13" s="65"/>
      <c r="D13" s="65"/>
      <c r="E13" s="65"/>
      <c r="F13" s="65"/>
      <c r="G13" s="65"/>
      <c r="H13" s="65"/>
      <c r="I13" s="65"/>
    </row>
    <row r="14" ht="22.5" customHeight="1"/>
    <row r="15" spans="1:9" ht="27" customHeight="1">
      <c r="A15" s="64" t="s">
        <v>14</v>
      </c>
      <c r="B15" s="64"/>
      <c r="C15" s="64"/>
      <c r="D15" s="64"/>
      <c r="E15" s="64"/>
      <c r="F15" s="64"/>
      <c r="G15" s="64"/>
      <c r="H15" s="64"/>
      <c r="I15" s="64"/>
    </row>
    <row r="16" spans="1:9" ht="27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</row>
    <row r="17" spans="1:9" ht="57.75" customHeight="1">
      <c r="A17" s="66" t="s">
        <v>48</v>
      </c>
      <c r="B17" s="66"/>
      <c r="C17" s="66"/>
      <c r="D17" s="66"/>
      <c r="E17" s="66"/>
      <c r="F17" s="66"/>
      <c r="G17" s="66"/>
      <c r="H17" s="66"/>
      <c r="I17" s="66"/>
    </row>
    <row r="20" spans="1:9" ht="20.25">
      <c r="A20" s="64" t="s">
        <v>49</v>
      </c>
      <c r="B20" s="64"/>
      <c r="C20" s="64"/>
      <c r="D20" s="64"/>
      <c r="E20" s="64"/>
      <c r="F20" s="64"/>
      <c r="G20" s="64"/>
      <c r="H20" s="64"/>
      <c r="I20" s="64"/>
    </row>
    <row r="44" spans="1:9" ht="16.5">
      <c r="A44" s="63" t="s">
        <v>16</v>
      </c>
      <c r="B44" s="63"/>
      <c r="C44" s="63"/>
      <c r="D44" s="63"/>
      <c r="E44" s="63"/>
      <c r="F44" s="63"/>
      <c r="G44" s="63"/>
      <c r="H44" s="63"/>
      <c r="I44" s="63"/>
    </row>
    <row r="45" spans="1:9" ht="16.5">
      <c r="A45" s="63" t="s">
        <v>21</v>
      </c>
      <c r="B45" s="63"/>
      <c r="C45" s="63"/>
      <c r="D45" s="63"/>
      <c r="E45" s="63"/>
      <c r="F45" s="63"/>
      <c r="G45" s="63"/>
      <c r="H45" s="63"/>
      <c r="I45" s="63"/>
    </row>
  </sheetData>
  <sheetProtection/>
  <mergeCells count="12"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  <mergeCell ref="A44:I44"/>
    <mergeCell ref="A20:I20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" sqref="D9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71" t="s">
        <v>55</v>
      </c>
      <c r="W1" s="71"/>
      <c r="X1" s="71"/>
      <c r="Y1" s="71"/>
      <c r="Z1" s="71"/>
    </row>
    <row r="2" spans="22:26" ht="16.5">
      <c r="V2" s="71" t="s">
        <v>56</v>
      </c>
      <c r="W2" s="71"/>
      <c r="X2" s="71"/>
      <c r="Y2" s="71"/>
      <c r="Z2" s="71"/>
    </row>
    <row r="3" spans="22:26" ht="21.75" customHeight="1">
      <c r="V3" s="71" t="s">
        <v>57</v>
      </c>
      <c r="W3" s="71"/>
      <c r="X3" s="71"/>
      <c r="Y3" s="71"/>
      <c r="Z3" s="71"/>
    </row>
    <row r="4" spans="26:27" ht="15" customHeight="1">
      <c r="Z4" s="71"/>
      <c r="AA4" s="71"/>
    </row>
    <row r="5" spans="1:27" ht="34.5" customHeight="1">
      <c r="A5" s="75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77" t="s">
        <v>25</v>
      </c>
      <c r="B7" s="77" t="s">
        <v>59</v>
      </c>
      <c r="C7" s="77" t="s">
        <v>44</v>
      </c>
      <c r="D7" s="77" t="s">
        <v>0</v>
      </c>
      <c r="E7" s="77"/>
      <c r="F7" s="77" t="s">
        <v>1</v>
      </c>
      <c r="G7" s="77"/>
      <c r="H7" s="77" t="s">
        <v>2</v>
      </c>
      <c r="I7" s="77"/>
      <c r="J7" s="77" t="s">
        <v>3</v>
      </c>
      <c r="K7" s="77"/>
      <c r="L7" s="77" t="s">
        <v>4</v>
      </c>
      <c r="M7" s="77"/>
      <c r="N7" s="77" t="s">
        <v>5</v>
      </c>
      <c r="O7" s="77"/>
      <c r="P7" s="77" t="s">
        <v>6</v>
      </c>
      <c r="Q7" s="77"/>
      <c r="R7" s="77" t="s">
        <v>7</v>
      </c>
      <c r="S7" s="77"/>
      <c r="T7" s="77" t="s">
        <v>8</v>
      </c>
      <c r="U7" s="77"/>
      <c r="V7" s="77" t="s">
        <v>9</v>
      </c>
      <c r="W7" s="77"/>
      <c r="X7" s="77" t="s">
        <v>10</v>
      </c>
      <c r="Y7" s="77"/>
      <c r="Z7" s="13" t="s">
        <v>11</v>
      </c>
      <c r="AA7" s="13"/>
    </row>
    <row r="8" spans="1:27" ht="23.25" customHeight="1">
      <c r="A8" s="77"/>
      <c r="B8" s="77"/>
      <c r="C8" s="77"/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  <c r="J8" s="13" t="s">
        <v>45</v>
      </c>
      <c r="K8" s="13" t="s">
        <v>46</v>
      </c>
      <c r="L8" s="13" t="s">
        <v>45</v>
      </c>
      <c r="M8" s="13" t="s">
        <v>46</v>
      </c>
      <c r="N8" s="13" t="s">
        <v>45</v>
      </c>
      <c r="O8" s="13" t="s">
        <v>46</v>
      </c>
      <c r="P8" s="13" t="s">
        <v>45</v>
      </c>
      <c r="Q8" s="13" t="s">
        <v>46</v>
      </c>
      <c r="R8" s="13" t="s">
        <v>45</v>
      </c>
      <c r="S8" s="13" t="s">
        <v>46</v>
      </c>
      <c r="T8" s="13" t="s">
        <v>45</v>
      </c>
      <c r="U8" s="13" t="s">
        <v>46</v>
      </c>
      <c r="V8" s="13" t="s">
        <v>45</v>
      </c>
      <c r="W8" s="13" t="s">
        <v>46</v>
      </c>
      <c r="X8" s="13" t="s">
        <v>45</v>
      </c>
      <c r="Y8" s="13" t="s">
        <v>46</v>
      </c>
      <c r="Z8" s="13" t="s">
        <v>45</v>
      </c>
      <c r="AA8" s="13" t="s">
        <v>46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27</v>
      </c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  <c r="AA10" s="15"/>
    </row>
    <row r="11" spans="1:27" ht="87" customHeight="1">
      <c r="A11" s="68" t="s">
        <v>28</v>
      </c>
      <c r="B11" s="6" t="s">
        <v>60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68"/>
      <c r="B12" s="17" t="s">
        <v>26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68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68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68"/>
      <c r="B15" s="6" t="s">
        <v>42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68"/>
      <c r="B16" s="6" t="s">
        <v>43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29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42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43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30</v>
      </c>
      <c r="B22" s="72" t="s">
        <v>30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  <c r="AA22" s="15"/>
    </row>
    <row r="23" spans="1:27" s="9" customFormat="1" ht="108" customHeight="1">
      <c r="A23" s="70" t="s">
        <v>31</v>
      </c>
      <c r="B23" s="6" t="s">
        <v>62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70"/>
      <c r="B24" s="17" t="s">
        <v>26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70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70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70"/>
      <c r="B27" s="6" t="s">
        <v>42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70"/>
      <c r="B28" s="6" t="s">
        <v>43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70" t="s">
        <v>32</v>
      </c>
      <c r="B29" s="6" t="s">
        <v>61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70"/>
      <c r="B30" s="17" t="s">
        <v>26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70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70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70"/>
      <c r="B33" s="6" t="s">
        <v>42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70"/>
      <c r="B34" s="6" t="s">
        <v>43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68" t="s">
        <v>33</v>
      </c>
      <c r="B35" s="6" t="s">
        <v>63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68"/>
      <c r="B36" s="17" t="s">
        <v>26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68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68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68"/>
      <c r="B39" s="6" t="s">
        <v>42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68"/>
      <c r="B40" s="6" t="s">
        <v>43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68" t="s">
        <v>34</v>
      </c>
      <c r="B41" s="6" t="s">
        <v>64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68"/>
      <c r="B42" s="17" t="s">
        <v>26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68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68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68"/>
      <c r="B45" s="6" t="s">
        <v>42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68"/>
      <c r="B46" s="6" t="s">
        <v>43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70" t="s">
        <v>35</v>
      </c>
      <c r="B47" s="6" t="s">
        <v>65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70"/>
      <c r="B48" s="17" t="s">
        <v>26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70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70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70"/>
      <c r="B51" s="6" t="s">
        <v>42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70"/>
      <c r="B52" s="6" t="s">
        <v>43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70" t="s">
        <v>36</v>
      </c>
      <c r="B53" s="6" t="s">
        <v>66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70"/>
      <c r="B54" s="17" t="s">
        <v>26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70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70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70"/>
      <c r="B57" s="6" t="s">
        <v>42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70"/>
      <c r="B58" s="6" t="s">
        <v>43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70" t="s">
        <v>37</v>
      </c>
      <c r="B59" s="6" t="s">
        <v>67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70"/>
      <c r="B60" s="17" t="s">
        <v>26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70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70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70"/>
      <c r="B63" s="6" t="s">
        <v>42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70"/>
      <c r="B64" s="6" t="s">
        <v>43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70" t="s">
        <v>38</v>
      </c>
      <c r="B65" s="6" t="s">
        <v>68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70"/>
      <c r="B66" s="17" t="s">
        <v>26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70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70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70"/>
      <c r="B69" s="6" t="s">
        <v>42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70"/>
      <c r="B70" s="6" t="s">
        <v>43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68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68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68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68"/>
      <c r="B74" s="6" t="s">
        <v>42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68"/>
      <c r="B75" s="6" t="s">
        <v>43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68"/>
      <c r="B76" s="21" t="s">
        <v>39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68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68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68"/>
      <c r="B79" s="6" t="s">
        <v>42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68"/>
      <c r="B80" s="6" t="s">
        <v>43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50</v>
      </c>
      <c r="C82" s="14"/>
      <c r="D82" s="14"/>
      <c r="E82" s="14"/>
      <c r="F82" s="69" t="s">
        <v>18</v>
      </c>
      <c r="G82" s="69"/>
      <c r="H82" s="69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40</v>
      </c>
      <c r="B84" s="12" t="s">
        <v>51</v>
      </c>
      <c r="C84" s="28"/>
    </row>
    <row r="85" spans="1:3" s="27" customFormat="1" ht="16.5">
      <c r="A85" s="27" t="s">
        <v>52</v>
      </c>
      <c r="B85" s="12" t="s">
        <v>53</v>
      </c>
      <c r="C85" s="28"/>
    </row>
    <row r="86" spans="1:3" s="27" customFormat="1" ht="16.5">
      <c r="A86" s="27" t="s">
        <v>54</v>
      </c>
      <c r="B86" s="12" t="s">
        <v>24</v>
      </c>
      <c r="C86" s="28"/>
    </row>
    <row r="87" ht="16.5">
      <c r="A87" s="3" t="s">
        <v>41</v>
      </c>
    </row>
  </sheetData>
  <sheetProtection/>
  <mergeCells count="33">
    <mergeCell ref="A11:A16"/>
    <mergeCell ref="C7:C8"/>
    <mergeCell ref="D7:E7"/>
    <mergeCell ref="B7:B8"/>
    <mergeCell ref="L7:M7"/>
    <mergeCell ref="N7:O7"/>
    <mergeCell ref="F7:G7"/>
    <mergeCell ref="T7:U7"/>
    <mergeCell ref="V7:W7"/>
    <mergeCell ref="X7:Y7"/>
    <mergeCell ref="P7:Q7"/>
    <mergeCell ref="H7:I7"/>
    <mergeCell ref="J7:K7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0"/>
  <sheetViews>
    <sheetView tabSelected="1" zoomScale="69" zoomScaleNormal="69" zoomScaleSheetLayoutView="77" zoomScalePageLayoutView="0" workbookViewId="0" topLeftCell="A1">
      <pane xSplit="7" ySplit="5" topLeftCell="V4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W57" sqref="W57"/>
    </sheetView>
  </sheetViews>
  <sheetFormatPr defaultColWidth="9.140625" defaultRowHeight="12.75"/>
  <cols>
    <col min="1" max="1" width="42.421875" style="3" customWidth="1"/>
    <col min="2" max="7" width="15.00390625" style="3" customWidth="1"/>
    <col min="8" max="27" width="12.28125" style="3" customWidth="1"/>
    <col min="28" max="28" width="10.7109375" style="3" customWidth="1"/>
    <col min="29" max="29" width="12.28125" style="3" customWidth="1"/>
    <col min="30" max="30" width="12.57421875" style="3" customWidth="1"/>
    <col min="31" max="31" width="14.57421875" style="3" customWidth="1"/>
    <col min="32" max="32" width="62.8515625" style="3" customWidth="1"/>
    <col min="33" max="33" width="19.7109375" style="3" customWidth="1"/>
    <col min="34" max="34" width="15.421875" style="3" customWidth="1"/>
    <col min="35" max="16384" width="9.140625" style="3" customWidth="1"/>
  </cols>
  <sheetData>
    <row r="1" spans="1:31" ht="33.75" customHeight="1">
      <c r="A1" s="29"/>
      <c r="B1" s="78" t="s">
        <v>86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2" ht="29.25" customHeight="1">
      <c r="A3" s="77" t="s">
        <v>59</v>
      </c>
      <c r="B3" s="77" t="s">
        <v>44</v>
      </c>
      <c r="C3" s="77" t="s">
        <v>87</v>
      </c>
      <c r="D3" s="77" t="s">
        <v>88</v>
      </c>
      <c r="E3" s="77" t="s">
        <v>89</v>
      </c>
      <c r="F3" s="77" t="s">
        <v>70</v>
      </c>
      <c r="G3" s="77"/>
      <c r="H3" s="77" t="s">
        <v>0</v>
      </c>
      <c r="I3" s="77"/>
      <c r="J3" s="77" t="s">
        <v>1</v>
      </c>
      <c r="K3" s="77"/>
      <c r="L3" s="77" t="s">
        <v>2</v>
      </c>
      <c r="M3" s="77"/>
      <c r="N3" s="77" t="s">
        <v>3</v>
      </c>
      <c r="O3" s="77"/>
      <c r="P3" s="77" t="s">
        <v>4</v>
      </c>
      <c r="Q3" s="77"/>
      <c r="R3" s="77" t="s">
        <v>5</v>
      </c>
      <c r="S3" s="77"/>
      <c r="T3" s="77" t="s">
        <v>6</v>
      </c>
      <c r="U3" s="77"/>
      <c r="V3" s="77" t="s">
        <v>7</v>
      </c>
      <c r="W3" s="77"/>
      <c r="X3" s="77" t="s">
        <v>8</v>
      </c>
      <c r="Y3" s="77"/>
      <c r="Z3" s="77" t="s">
        <v>9</v>
      </c>
      <c r="AA3" s="77"/>
      <c r="AB3" s="77" t="s">
        <v>10</v>
      </c>
      <c r="AC3" s="77"/>
      <c r="AD3" s="77" t="s">
        <v>11</v>
      </c>
      <c r="AE3" s="77"/>
      <c r="AF3" s="77" t="s">
        <v>73</v>
      </c>
    </row>
    <row r="4" spans="1:32" ht="55.5" customHeight="1">
      <c r="A4" s="77"/>
      <c r="B4" s="77"/>
      <c r="C4" s="77"/>
      <c r="D4" s="77"/>
      <c r="E4" s="77"/>
      <c r="F4" s="59" t="s">
        <v>71</v>
      </c>
      <c r="G4" s="59" t="s">
        <v>72</v>
      </c>
      <c r="H4" s="59" t="s">
        <v>45</v>
      </c>
      <c r="I4" s="59" t="s">
        <v>69</v>
      </c>
      <c r="J4" s="59" t="s">
        <v>45</v>
      </c>
      <c r="K4" s="59" t="s">
        <v>69</v>
      </c>
      <c r="L4" s="59" t="s">
        <v>45</v>
      </c>
      <c r="M4" s="59" t="s">
        <v>69</v>
      </c>
      <c r="N4" s="59" t="s">
        <v>45</v>
      </c>
      <c r="O4" s="59" t="s">
        <v>69</v>
      </c>
      <c r="P4" s="59" t="s">
        <v>45</v>
      </c>
      <c r="Q4" s="59" t="s">
        <v>69</v>
      </c>
      <c r="R4" s="59" t="s">
        <v>45</v>
      </c>
      <c r="S4" s="59" t="s">
        <v>69</v>
      </c>
      <c r="T4" s="59" t="s">
        <v>45</v>
      </c>
      <c r="U4" s="59" t="s">
        <v>69</v>
      </c>
      <c r="V4" s="59" t="s">
        <v>45</v>
      </c>
      <c r="W4" s="59" t="s">
        <v>69</v>
      </c>
      <c r="X4" s="59" t="s">
        <v>45</v>
      </c>
      <c r="Y4" s="59" t="s">
        <v>69</v>
      </c>
      <c r="Z4" s="59" t="s">
        <v>45</v>
      </c>
      <c r="AA4" s="59" t="s">
        <v>69</v>
      </c>
      <c r="AB4" s="59" t="s">
        <v>45</v>
      </c>
      <c r="AC4" s="59" t="s">
        <v>69</v>
      </c>
      <c r="AD4" s="59" t="s">
        <v>45</v>
      </c>
      <c r="AE4" s="59" t="s">
        <v>69</v>
      </c>
      <c r="AF4" s="77"/>
    </row>
    <row r="5" spans="1:32" ht="19.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60">
        <v>16</v>
      </c>
      <c r="Q5" s="60">
        <v>17</v>
      </c>
      <c r="R5" s="60">
        <v>18</v>
      </c>
      <c r="S5" s="60">
        <v>19</v>
      </c>
      <c r="T5" s="60">
        <v>20</v>
      </c>
      <c r="U5" s="60">
        <v>21</v>
      </c>
      <c r="V5" s="60">
        <v>22</v>
      </c>
      <c r="W5" s="60">
        <v>23</v>
      </c>
      <c r="X5" s="60">
        <v>24</v>
      </c>
      <c r="Y5" s="60">
        <v>25</v>
      </c>
      <c r="Z5" s="60">
        <v>26</v>
      </c>
      <c r="AA5" s="60">
        <v>27</v>
      </c>
      <c r="AB5" s="60">
        <v>28</v>
      </c>
      <c r="AC5" s="60">
        <v>29</v>
      </c>
      <c r="AD5" s="60">
        <v>30</v>
      </c>
      <c r="AE5" s="60">
        <v>31</v>
      </c>
      <c r="AF5" s="60">
        <v>32</v>
      </c>
    </row>
    <row r="6" spans="1:32" s="34" customFormat="1" ht="41.25" customHeight="1">
      <c r="A6" s="31" t="s">
        <v>27</v>
      </c>
      <c r="B6" s="33">
        <f>B7</f>
        <v>18529.600000000002</v>
      </c>
      <c r="C6" s="33">
        <f>C7</f>
        <v>18529.600000000002</v>
      </c>
      <c r="D6" s="33">
        <f>D7</f>
        <v>18505.14</v>
      </c>
      <c r="E6" s="33">
        <f>E7</f>
        <v>18505.14</v>
      </c>
      <c r="F6" s="33">
        <f>E6/B6%</f>
        <v>99.86799499179689</v>
      </c>
      <c r="G6" s="33">
        <f>_xlfn.IFERROR(E6/C6*100,0)</f>
        <v>99.86799499179689</v>
      </c>
      <c r="H6" s="33">
        <f>H7</f>
        <v>1372.7</v>
      </c>
      <c r="I6" s="33">
        <f aca="true" t="shared" si="0" ref="I6:AE7">I7</f>
        <v>1372.7</v>
      </c>
      <c r="J6" s="33">
        <f t="shared" si="0"/>
        <v>1508.13</v>
      </c>
      <c r="K6" s="33">
        <f t="shared" si="0"/>
        <v>1508.13</v>
      </c>
      <c r="L6" s="33">
        <f t="shared" si="0"/>
        <v>1410.83</v>
      </c>
      <c r="M6" s="33">
        <f t="shared" si="0"/>
        <v>1410.83</v>
      </c>
      <c r="N6" s="33">
        <f t="shared" si="0"/>
        <v>1508.13</v>
      </c>
      <c r="O6" s="33">
        <f t="shared" si="0"/>
        <v>1508.13</v>
      </c>
      <c r="P6" s="33">
        <f t="shared" si="0"/>
        <v>1459.48</v>
      </c>
      <c r="Q6" s="33">
        <f t="shared" si="0"/>
        <v>1459.48</v>
      </c>
      <c r="R6" s="33">
        <f t="shared" si="0"/>
        <v>1659.4</v>
      </c>
      <c r="S6" s="33">
        <f t="shared" si="0"/>
        <v>1659.36</v>
      </c>
      <c r="T6" s="33">
        <f t="shared" si="0"/>
        <v>1621.24</v>
      </c>
      <c r="U6" s="33">
        <f t="shared" si="0"/>
        <v>1619.53</v>
      </c>
      <c r="V6" s="33">
        <f t="shared" si="0"/>
        <v>1674.77</v>
      </c>
      <c r="W6" s="33">
        <f t="shared" si="0"/>
        <v>1676.32</v>
      </c>
      <c r="X6" s="33">
        <f t="shared" si="0"/>
        <v>1673.06</v>
      </c>
      <c r="Y6" s="33">
        <f t="shared" si="0"/>
        <v>1673.22</v>
      </c>
      <c r="Z6" s="33">
        <f t="shared" si="0"/>
        <v>1605.86</v>
      </c>
      <c r="AA6" s="33">
        <f t="shared" si="0"/>
        <v>1605.86</v>
      </c>
      <c r="AB6" s="33">
        <f t="shared" si="0"/>
        <v>1576.44</v>
      </c>
      <c r="AC6" s="33">
        <f t="shared" si="0"/>
        <v>0</v>
      </c>
      <c r="AD6" s="33">
        <f t="shared" si="0"/>
        <v>1459.56</v>
      </c>
      <c r="AE6" s="33">
        <f t="shared" si="0"/>
        <v>3011.58</v>
      </c>
      <c r="AF6" s="32"/>
    </row>
    <row r="7" spans="1:32" ht="92.25" customHeight="1">
      <c r="A7" s="61" t="s">
        <v>60</v>
      </c>
      <c r="B7" s="7">
        <f>H7+J7+L7+N7+P7+R7+T7+V7+X7+Z7+AB7+AD7</f>
        <v>18529.600000000002</v>
      </c>
      <c r="C7" s="7">
        <f>C8</f>
        <v>18529.600000000002</v>
      </c>
      <c r="D7" s="7">
        <f>D8</f>
        <v>18505.14</v>
      </c>
      <c r="E7" s="7">
        <f>E8</f>
        <v>18505.14</v>
      </c>
      <c r="F7" s="7">
        <f>E7/B7%</f>
        <v>99.86799499179689</v>
      </c>
      <c r="G7" s="7">
        <f>E7/C7%</f>
        <v>99.86799499179689</v>
      </c>
      <c r="H7" s="7">
        <f>H8</f>
        <v>1372.7</v>
      </c>
      <c r="I7" s="7">
        <f t="shared" si="0"/>
        <v>1372.7</v>
      </c>
      <c r="J7" s="7">
        <f t="shared" si="0"/>
        <v>1508.13</v>
      </c>
      <c r="K7" s="7">
        <f t="shared" si="0"/>
        <v>1508.13</v>
      </c>
      <c r="L7" s="7">
        <f t="shared" si="0"/>
        <v>1410.83</v>
      </c>
      <c r="M7" s="7">
        <f t="shared" si="0"/>
        <v>1410.83</v>
      </c>
      <c r="N7" s="7">
        <f t="shared" si="0"/>
        <v>1508.13</v>
      </c>
      <c r="O7" s="7">
        <f t="shared" si="0"/>
        <v>1508.13</v>
      </c>
      <c r="P7" s="7">
        <f t="shared" si="0"/>
        <v>1459.48</v>
      </c>
      <c r="Q7" s="7">
        <f t="shared" si="0"/>
        <v>1459.48</v>
      </c>
      <c r="R7" s="7">
        <f t="shared" si="0"/>
        <v>1659.4</v>
      </c>
      <c r="S7" s="7">
        <f t="shared" si="0"/>
        <v>1659.36</v>
      </c>
      <c r="T7" s="7">
        <f t="shared" si="0"/>
        <v>1621.24</v>
      </c>
      <c r="U7" s="7">
        <f t="shared" si="0"/>
        <v>1619.53</v>
      </c>
      <c r="V7" s="7">
        <f t="shared" si="0"/>
        <v>1674.77</v>
      </c>
      <c r="W7" s="7">
        <f t="shared" si="0"/>
        <v>1676.32</v>
      </c>
      <c r="X7" s="7">
        <f t="shared" si="0"/>
        <v>1673.06</v>
      </c>
      <c r="Y7" s="7">
        <f t="shared" si="0"/>
        <v>1673.22</v>
      </c>
      <c r="Z7" s="7">
        <f t="shared" si="0"/>
        <v>1605.86</v>
      </c>
      <c r="AA7" s="7">
        <f t="shared" si="0"/>
        <v>1605.86</v>
      </c>
      <c r="AB7" s="7">
        <f t="shared" si="0"/>
        <v>1576.44</v>
      </c>
      <c r="AC7" s="7">
        <f t="shared" si="0"/>
        <v>0</v>
      </c>
      <c r="AD7" s="7">
        <f t="shared" si="0"/>
        <v>1459.56</v>
      </c>
      <c r="AE7" s="7">
        <f t="shared" si="0"/>
        <v>3011.58</v>
      </c>
      <c r="AF7" s="79"/>
    </row>
    <row r="8" spans="1:32" s="19" customFormat="1" ht="18.75" customHeight="1">
      <c r="A8" s="17" t="s">
        <v>26</v>
      </c>
      <c r="B8" s="18">
        <f>B9+B10+B11+B12</f>
        <v>18529.600000000002</v>
      </c>
      <c r="C8" s="18">
        <f>C9+C10+C11+C12</f>
        <v>18529.600000000002</v>
      </c>
      <c r="D8" s="18">
        <f>D9+D10+D11+D12</f>
        <v>18505.14</v>
      </c>
      <c r="E8" s="18">
        <f>E9+E10+E11+E12</f>
        <v>18505.14</v>
      </c>
      <c r="F8" s="18">
        <f>E8/B8%</f>
        <v>99.86799499179689</v>
      </c>
      <c r="G8" s="18">
        <f>E8/C8%</f>
        <v>99.86799499179689</v>
      </c>
      <c r="H8" s="18">
        <f>H9+H10+H11+H12</f>
        <v>1372.7</v>
      </c>
      <c r="I8" s="18">
        <f aca="true" t="shared" si="1" ref="I8:AE8">I9+I10+I11+I12</f>
        <v>1372.7</v>
      </c>
      <c r="J8" s="18">
        <f t="shared" si="1"/>
        <v>1508.13</v>
      </c>
      <c r="K8" s="18">
        <f t="shared" si="1"/>
        <v>1508.13</v>
      </c>
      <c r="L8" s="18">
        <f t="shared" si="1"/>
        <v>1410.83</v>
      </c>
      <c r="M8" s="18">
        <f t="shared" si="1"/>
        <v>1410.83</v>
      </c>
      <c r="N8" s="18">
        <f t="shared" si="1"/>
        <v>1508.13</v>
      </c>
      <c r="O8" s="18">
        <f t="shared" si="1"/>
        <v>1508.13</v>
      </c>
      <c r="P8" s="18">
        <f t="shared" si="1"/>
        <v>1459.48</v>
      </c>
      <c r="Q8" s="18">
        <f t="shared" si="1"/>
        <v>1459.48</v>
      </c>
      <c r="R8" s="18">
        <f t="shared" si="1"/>
        <v>1659.4</v>
      </c>
      <c r="S8" s="18">
        <f t="shared" si="1"/>
        <v>1659.36</v>
      </c>
      <c r="T8" s="18">
        <f t="shared" si="1"/>
        <v>1621.24</v>
      </c>
      <c r="U8" s="18">
        <f t="shared" si="1"/>
        <v>1619.53</v>
      </c>
      <c r="V8" s="18">
        <f t="shared" si="1"/>
        <v>1674.77</v>
      </c>
      <c r="W8" s="18">
        <f t="shared" si="1"/>
        <v>1676.32</v>
      </c>
      <c r="X8" s="18">
        <f t="shared" si="1"/>
        <v>1673.06</v>
      </c>
      <c r="Y8" s="18">
        <f t="shared" si="1"/>
        <v>1673.22</v>
      </c>
      <c r="Z8" s="18">
        <f t="shared" si="1"/>
        <v>1605.86</v>
      </c>
      <c r="AA8" s="18">
        <f t="shared" si="1"/>
        <v>1605.86</v>
      </c>
      <c r="AB8" s="18">
        <f t="shared" si="1"/>
        <v>1576.44</v>
      </c>
      <c r="AC8" s="18">
        <f t="shared" si="1"/>
        <v>0</v>
      </c>
      <c r="AD8" s="18">
        <f t="shared" si="1"/>
        <v>1459.56</v>
      </c>
      <c r="AE8" s="18">
        <f t="shared" si="1"/>
        <v>3011.58</v>
      </c>
      <c r="AF8" s="80"/>
    </row>
    <row r="9" spans="1:32" ht="17.25" customHeight="1">
      <c r="A9" s="61" t="s">
        <v>12</v>
      </c>
      <c r="B9" s="7">
        <f>H9+J9+L9+N9+P9+R9+T9+V9+X9+Z9+AB9+AD9+AE9</f>
        <v>0</v>
      </c>
      <c r="C9" s="7">
        <f>H9+J9+L9+N9+P9+R9+T9+V9+X9+Z9+AB9+AD9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0"/>
    </row>
    <row r="10" spans="1:32" ht="17.25" customHeight="1">
      <c r="A10" s="61" t="s">
        <v>13</v>
      </c>
      <c r="B10" s="7">
        <f>H10+J10+L10+N10+P10+R10+T10+V10+X10+Z10+AB10+AD10</f>
        <v>18529.600000000002</v>
      </c>
      <c r="C10" s="7">
        <f>H10+J10+L10+N10+P10+R10+T10+V10+X10+Z10+AB10+AD10</f>
        <v>18529.600000000002</v>
      </c>
      <c r="D10" s="7">
        <f>E10</f>
        <v>18505.14</v>
      </c>
      <c r="E10" s="7">
        <f>I10+K10+M10+O10+Q10+S10+U10+W10+Y10+AA10+AC10+AE10</f>
        <v>18505.14</v>
      </c>
      <c r="F10" s="7">
        <f>E10/B10%</f>
        <v>99.86799499179689</v>
      </c>
      <c r="G10" s="7">
        <f>E10/C10%</f>
        <v>99.86799499179689</v>
      </c>
      <c r="H10" s="7">
        <v>1372.7</v>
      </c>
      <c r="I10" s="7">
        <v>1372.7</v>
      </c>
      <c r="J10" s="7">
        <v>1508.13</v>
      </c>
      <c r="K10" s="7">
        <v>1508.13</v>
      </c>
      <c r="L10" s="7">
        <v>1410.83</v>
      </c>
      <c r="M10" s="7">
        <v>1410.83</v>
      </c>
      <c r="N10" s="7">
        <v>1508.13</v>
      </c>
      <c r="O10" s="7">
        <v>1508.13</v>
      </c>
      <c r="P10" s="7">
        <v>1459.48</v>
      </c>
      <c r="Q10" s="7">
        <v>1459.48</v>
      </c>
      <c r="R10" s="7">
        <v>1659.4</v>
      </c>
      <c r="S10" s="7">
        <v>1659.36</v>
      </c>
      <c r="T10" s="7">
        <v>1621.24</v>
      </c>
      <c r="U10" s="7">
        <v>1619.53</v>
      </c>
      <c r="V10" s="7">
        <v>1674.77</v>
      </c>
      <c r="W10" s="7">
        <v>1676.32</v>
      </c>
      <c r="X10" s="7">
        <v>1673.06</v>
      </c>
      <c r="Y10" s="7">
        <v>1673.22</v>
      </c>
      <c r="Z10" s="7">
        <v>1605.86</v>
      </c>
      <c r="AA10" s="7">
        <v>1605.86</v>
      </c>
      <c r="AB10" s="7">
        <v>1576.44</v>
      </c>
      <c r="AC10" s="7"/>
      <c r="AD10" s="7">
        <v>1459.56</v>
      </c>
      <c r="AE10" s="7">
        <v>3011.58</v>
      </c>
      <c r="AF10" s="80"/>
    </row>
    <row r="11" spans="1:32" ht="17.25" customHeight="1">
      <c r="A11" s="61" t="s">
        <v>42</v>
      </c>
      <c r="B11" s="7">
        <f>H11+J11+L11+N11+P11+R11+T11+V11+X11+Z11+AB11+AD11+AE11</f>
        <v>0</v>
      </c>
      <c r="C11" s="7">
        <f>H11+J11+L11+N11+P11+R11+T11+V11+X11+Z11+AB11+AD11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0"/>
    </row>
    <row r="12" spans="1:32" ht="17.25" customHeight="1">
      <c r="A12" s="61" t="s">
        <v>43</v>
      </c>
      <c r="B12" s="7">
        <f>H12+J12+L12+N12+P12+R12+T12+V12+X12+Z12+AB12+AD12+AE12</f>
        <v>0</v>
      </c>
      <c r="C12" s="7">
        <f>H12+J12+L12+N12+P12+R12+T12+V12+X12+Z12+AB12+AD12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1"/>
    </row>
    <row r="13" spans="1:32" s="34" customFormat="1" ht="41.25" customHeight="1">
      <c r="A13" s="31" t="s">
        <v>30</v>
      </c>
      <c r="B13" s="33">
        <f>B14+B50</f>
        <v>240418.20096999998</v>
      </c>
      <c r="C13" s="33">
        <f>C14+C50</f>
        <v>240006.50097</v>
      </c>
      <c r="D13" s="33">
        <f>D14+D50</f>
        <v>235828.36999999997</v>
      </c>
      <c r="E13" s="33">
        <f>E14+E50</f>
        <v>235828.36999999997</v>
      </c>
      <c r="F13" s="33">
        <f aca="true" t="shared" si="2" ref="F13:F23">E13/B13%</f>
        <v>98.09089704877512</v>
      </c>
      <c r="G13" s="33">
        <f aca="true" t="shared" si="3" ref="G13:G23">_xlfn.IFERROR(E13/C13*100,0)</f>
        <v>98.25915925063951</v>
      </c>
      <c r="H13" s="33">
        <f aca="true" t="shared" si="4" ref="H13:AE13">H14+H50</f>
        <v>7506.84</v>
      </c>
      <c r="I13" s="33">
        <f t="shared" si="4"/>
        <v>5884.65</v>
      </c>
      <c r="J13" s="33">
        <f t="shared" si="4"/>
        <v>11020.63</v>
      </c>
      <c r="K13" s="33">
        <f t="shared" si="4"/>
        <v>10551.12</v>
      </c>
      <c r="L13" s="33">
        <f t="shared" si="4"/>
        <v>13293.01</v>
      </c>
      <c r="M13" s="33">
        <f t="shared" si="4"/>
        <v>8429.7</v>
      </c>
      <c r="N13" s="33">
        <f t="shared" si="4"/>
        <v>9911</v>
      </c>
      <c r="O13" s="33">
        <f t="shared" si="4"/>
        <v>9032.93</v>
      </c>
      <c r="P13" s="33">
        <f t="shared" si="4"/>
        <v>11225.09</v>
      </c>
      <c r="Q13" s="33">
        <f t="shared" si="4"/>
        <v>12652</v>
      </c>
      <c r="R13" s="33">
        <f t="shared" si="4"/>
        <v>10346.25</v>
      </c>
      <c r="S13" s="33">
        <f t="shared" si="4"/>
        <v>10546.66</v>
      </c>
      <c r="T13" s="33">
        <f t="shared" si="4"/>
        <v>51354.093400000005</v>
      </c>
      <c r="U13" s="33">
        <f t="shared" si="4"/>
        <v>51291.83</v>
      </c>
      <c r="V13" s="33">
        <f t="shared" si="4"/>
        <v>46349.839230000005</v>
      </c>
      <c r="W13" s="33">
        <f t="shared" si="4"/>
        <v>48851.33</v>
      </c>
      <c r="X13" s="33">
        <f t="shared" si="4"/>
        <v>26159.192320000002</v>
      </c>
      <c r="Y13" s="33">
        <f t="shared" si="4"/>
        <v>26005.239999999998</v>
      </c>
      <c r="Z13" s="33">
        <f t="shared" si="4"/>
        <v>6273.99488</v>
      </c>
      <c r="AA13" s="33">
        <f t="shared" si="4"/>
        <v>5637.46</v>
      </c>
      <c r="AB13" s="33">
        <f t="shared" si="4"/>
        <v>5829.61</v>
      </c>
      <c r="AC13" s="33">
        <f t="shared" si="4"/>
        <v>5692.4400000000005</v>
      </c>
      <c r="AD13" s="33">
        <f t="shared" si="4"/>
        <v>41148.65114</v>
      </c>
      <c r="AE13" s="33">
        <f t="shared" si="4"/>
        <v>41650.01</v>
      </c>
      <c r="AF13" s="32"/>
    </row>
    <row r="14" spans="1:32" s="9" customFormat="1" ht="104.25" customHeight="1">
      <c r="A14" s="61" t="s">
        <v>75</v>
      </c>
      <c r="B14" s="7">
        <f>H14+J14+L14+N14+P14+R14+T14+V14+X14+Z14+AB14+AD14</f>
        <v>138953.60097</v>
      </c>
      <c r="C14" s="7">
        <f>C15</f>
        <v>138541.90097000002</v>
      </c>
      <c r="D14" s="7">
        <f>D15</f>
        <v>138318.78999999998</v>
      </c>
      <c r="E14" s="7">
        <f>E15</f>
        <v>138318.78999999998</v>
      </c>
      <c r="F14" s="7">
        <f t="shared" si="2"/>
        <v>99.5431489608268</v>
      </c>
      <c r="G14" s="7">
        <f t="shared" si="3"/>
        <v>99.83895776769488</v>
      </c>
      <c r="H14" s="7">
        <f>H15</f>
        <v>0</v>
      </c>
      <c r="I14" s="7">
        <f aca="true" t="shared" si="5" ref="I14:AE14">I15</f>
        <v>0</v>
      </c>
      <c r="J14" s="7">
        <f t="shared" si="5"/>
        <v>0</v>
      </c>
      <c r="K14" s="7">
        <f t="shared" si="5"/>
        <v>0</v>
      </c>
      <c r="L14" s="7">
        <f t="shared" si="5"/>
        <v>0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0</v>
      </c>
      <c r="Q14" s="7">
        <f t="shared" si="5"/>
        <v>0</v>
      </c>
      <c r="R14" s="7">
        <f t="shared" si="5"/>
        <v>1389.24</v>
      </c>
      <c r="S14" s="7">
        <f t="shared" si="5"/>
        <v>1389.24</v>
      </c>
      <c r="T14" s="7">
        <f t="shared" si="5"/>
        <v>42376.5434</v>
      </c>
      <c r="U14" s="7">
        <f t="shared" si="5"/>
        <v>42278.24</v>
      </c>
      <c r="V14" s="7">
        <f t="shared" si="5"/>
        <v>39956.612230000006</v>
      </c>
      <c r="W14" s="7">
        <f t="shared" si="5"/>
        <v>40054.920000000006</v>
      </c>
      <c r="X14" s="7">
        <f t="shared" si="5"/>
        <v>21727.20932</v>
      </c>
      <c r="Y14" s="7">
        <f t="shared" si="5"/>
        <v>21423.41</v>
      </c>
      <c r="Z14" s="7">
        <f t="shared" si="5"/>
        <v>826.86488</v>
      </c>
      <c r="AA14" s="7">
        <f t="shared" si="5"/>
        <v>907.66</v>
      </c>
      <c r="AB14" s="7">
        <f t="shared" si="5"/>
        <v>0</v>
      </c>
      <c r="AC14" s="7">
        <f t="shared" si="5"/>
        <v>0</v>
      </c>
      <c r="AD14" s="7">
        <f t="shared" si="5"/>
        <v>32677.13114</v>
      </c>
      <c r="AE14" s="7">
        <f t="shared" si="5"/>
        <v>32662.32</v>
      </c>
      <c r="AF14" s="91"/>
    </row>
    <row r="15" spans="1:32" s="23" customFormat="1" ht="21.75" customHeight="1">
      <c r="A15" s="17" t="s">
        <v>26</v>
      </c>
      <c r="B15" s="39">
        <f>B16+B17+B19</f>
        <v>138541.90097000002</v>
      </c>
      <c r="C15" s="39">
        <f>C16+C17+C19</f>
        <v>138541.90097000002</v>
      </c>
      <c r="D15" s="18">
        <f>D16+D17+D18+D19</f>
        <v>138318.78999999998</v>
      </c>
      <c r="E15" s="18">
        <f>E16+E17+E18+E19</f>
        <v>138318.78999999998</v>
      </c>
      <c r="F15" s="18">
        <f t="shared" si="2"/>
        <v>99.8389577676949</v>
      </c>
      <c r="G15" s="18">
        <f t="shared" si="3"/>
        <v>99.83895776769488</v>
      </c>
      <c r="H15" s="18">
        <f>H16+H17+H18+H19</f>
        <v>0</v>
      </c>
      <c r="I15" s="18">
        <f aca="true" t="shared" si="6" ref="I15:AE15">I16+I17+I18+I19</f>
        <v>0</v>
      </c>
      <c r="J15" s="18">
        <f t="shared" si="6"/>
        <v>0</v>
      </c>
      <c r="K15" s="18">
        <f t="shared" si="6"/>
        <v>0</v>
      </c>
      <c r="L15" s="18">
        <f t="shared" si="6"/>
        <v>0</v>
      </c>
      <c r="M15" s="18">
        <f t="shared" si="6"/>
        <v>0</v>
      </c>
      <c r="N15" s="18">
        <f t="shared" si="6"/>
        <v>0</v>
      </c>
      <c r="O15" s="18">
        <f t="shared" si="6"/>
        <v>0</v>
      </c>
      <c r="P15" s="18">
        <f t="shared" si="6"/>
        <v>0</v>
      </c>
      <c r="Q15" s="18">
        <f t="shared" si="6"/>
        <v>0</v>
      </c>
      <c r="R15" s="18">
        <f t="shared" si="6"/>
        <v>1389.24</v>
      </c>
      <c r="S15" s="18">
        <f t="shared" si="6"/>
        <v>1389.24</v>
      </c>
      <c r="T15" s="18">
        <f t="shared" si="6"/>
        <v>42376.5434</v>
      </c>
      <c r="U15" s="18">
        <f t="shared" si="6"/>
        <v>42278.24</v>
      </c>
      <c r="V15" s="18">
        <f t="shared" si="6"/>
        <v>39956.612230000006</v>
      </c>
      <c r="W15" s="18">
        <f t="shared" si="6"/>
        <v>40054.920000000006</v>
      </c>
      <c r="X15" s="18">
        <f t="shared" si="6"/>
        <v>21727.20932</v>
      </c>
      <c r="Y15" s="18">
        <f t="shared" si="6"/>
        <v>21423.41</v>
      </c>
      <c r="Z15" s="18">
        <f t="shared" si="6"/>
        <v>826.86488</v>
      </c>
      <c r="AA15" s="18">
        <f t="shared" si="6"/>
        <v>907.66</v>
      </c>
      <c r="AB15" s="18">
        <f t="shared" si="6"/>
        <v>0</v>
      </c>
      <c r="AC15" s="18">
        <f t="shared" si="6"/>
        <v>0</v>
      </c>
      <c r="AD15" s="18">
        <f t="shared" si="6"/>
        <v>32677.13114</v>
      </c>
      <c r="AE15" s="18">
        <f t="shared" si="6"/>
        <v>32662.32</v>
      </c>
      <c r="AF15" s="70"/>
    </row>
    <row r="16" spans="1:32" s="9" customFormat="1" ht="18" customHeight="1">
      <c r="A16" s="61" t="s">
        <v>12</v>
      </c>
      <c r="B16" s="7">
        <f>B22+B28+B34+B40</f>
        <v>83495.2</v>
      </c>
      <c r="C16" s="7">
        <f>C22+C28+C34+C40</f>
        <v>83495.2</v>
      </c>
      <c r="D16" s="7">
        <f aca="true" t="shared" si="7" ref="C16:E18">D22+D28+D34+D40</f>
        <v>83495.2</v>
      </c>
      <c r="E16" s="7">
        <f t="shared" si="7"/>
        <v>83495.2</v>
      </c>
      <c r="F16" s="7">
        <f t="shared" si="2"/>
        <v>100</v>
      </c>
      <c r="G16" s="7">
        <f t="shared" si="3"/>
        <v>100</v>
      </c>
      <c r="H16" s="7">
        <f>H22+H28+H34+H40+H46</f>
        <v>0</v>
      </c>
      <c r="I16" s="7">
        <f aca="true" t="shared" si="8" ref="I16:AE16">I22+I28+I34+I40+I46</f>
        <v>0</v>
      </c>
      <c r="J16" s="7">
        <f t="shared" si="8"/>
        <v>0</v>
      </c>
      <c r="K16" s="7">
        <f t="shared" si="8"/>
        <v>0</v>
      </c>
      <c r="L16" s="7">
        <f t="shared" si="8"/>
        <v>0</v>
      </c>
      <c r="M16" s="7">
        <f t="shared" si="8"/>
        <v>0</v>
      </c>
      <c r="N16" s="7">
        <f t="shared" si="8"/>
        <v>0</v>
      </c>
      <c r="O16" s="7">
        <f t="shared" si="8"/>
        <v>0</v>
      </c>
      <c r="P16" s="7">
        <f t="shared" si="8"/>
        <v>0</v>
      </c>
      <c r="Q16" s="7">
        <f t="shared" si="8"/>
        <v>0</v>
      </c>
      <c r="R16" s="7">
        <f t="shared" si="8"/>
        <v>0</v>
      </c>
      <c r="S16" s="7">
        <f t="shared" si="8"/>
        <v>0</v>
      </c>
      <c r="T16" s="7">
        <f t="shared" si="8"/>
        <v>26395.63902</v>
      </c>
      <c r="U16" s="7">
        <f t="shared" si="8"/>
        <v>26395.64</v>
      </c>
      <c r="V16" s="7">
        <f t="shared" si="8"/>
        <v>36645.04899</v>
      </c>
      <c r="W16" s="7">
        <f t="shared" si="8"/>
        <v>36645.05</v>
      </c>
      <c r="X16" s="7">
        <f t="shared" si="8"/>
        <v>20352.23199</v>
      </c>
      <c r="Y16" s="7">
        <f t="shared" si="8"/>
        <v>20352.23</v>
      </c>
      <c r="Z16" s="7">
        <f t="shared" si="8"/>
        <v>102.28</v>
      </c>
      <c r="AA16" s="7">
        <f t="shared" si="8"/>
        <v>102.28</v>
      </c>
      <c r="AB16" s="7">
        <f t="shared" si="8"/>
        <v>0</v>
      </c>
      <c r="AC16" s="7">
        <f t="shared" si="8"/>
        <v>0</v>
      </c>
      <c r="AD16" s="7">
        <f t="shared" si="8"/>
        <v>0</v>
      </c>
      <c r="AE16" s="7">
        <f t="shared" si="8"/>
        <v>0</v>
      </c>
      <c r="AF16" s="70"/>
    </row>
    <row r="17" spans="1:32" s="9" customFormat="1" ht="18" customHeight="1">
      <c r="A17" s="61" t="s">
        <v>13</v>
      </c>
      <c r="B17" s="7">
        <f>B23+B29+B35+B41</f>
        <v>7104.70097</v>
      </c>
      <c r="C17" s="7">
        <f>C23+C29+C35+C41</f>
        <v>7104.70097</v>
      </c>
      <c r="D17" s="7">
        <f>D23+D29+D35+D41</f>
        <v>6881.59</v>
      </c>
      <c r="E17" s="7">
        <f t="shared" si="7"/>
        <v>6881.59</v>
      </c>
      <c r="F17" s="7">
        <f>E17/B17%</f>
        <v>96.8596712100608</v>
      </c>
      <c r="G17" s="7">
        <f t="shared" si="3"/>
        <v>96.8596712100608</v>
      </c>
      <c r="H17" s="7">
        <f>H23+H29+H35+H41+H47</f>
        <v>0</v>
      </c>
      <c r="I17" s="7">
        <f aca="true" t="shared" si="9" ref="I17:AE17">I23+I29+I35+I41+I47</f>
        <v>0</v>
      </c>
      <c r="J17" s="7">
        <f t="shared" si="9"/>
        <v>0</v>
      </c>
      <c r="K17" s="7">
        <f t="shared" si="9"/>
        <v>0</v>
      </c>
      <c r="L17" s="7">
        <f t="shared" si="9"/>
        <v>0</v>
      </c>
      <c r="M17" s="7">
        <f t="shared" si="9"/>
        <v>0</v>
      </c>
      <c r="N17" s="7">
        <f t="shared" si="9"/>
        <v>0</v>
      </c>
      <c r="O17" s="7">
        <f t="shared" si="9"/>
        <v>0</v>
      </c>
      <c r="P17" s="7">
        <f t="shared" si="9"/>
        <v>0</v>
      </c>
      <c r="Q17" s="7">
        <f t="shared" si="9"/>
        <v>0</v>
      </c>
      <c r="R17" s="7">
        <f t="shared" si="9"/>
        <v>1389.24</v>
      </c>
      <c r="S17" s="7">
        <f t="shared" si="9"/>
        <v>1389.24</v>
      </c>
      <c r="T17" s="7">
        <f t="shared" si="9"/>
        <v>1598.30438</v>
      </c>
      <c r="U17" s="7">
        <f t="shared" si="9"/>
        <v>1500</v>
      </c>
      <c r="V17" s="7">
        <f t="shared" si="9"/>
        <v>2017.48438</v>
      </c>
      <c r="W17" s="7">
        <f t="shared" si="9"/>
        <v>2115.79</v>
      </c>
      <c r="X17" s="7">
        <f t="shared" si="9"/>
        <v>1374.97733</v>
      </c>
      <c r="Y17" s="7">
        <f t="shared" si="9"/>
        <v>1071.18</v>
      </c>
      <c r="Z17" s="7">
        <f t="shared" si="9"/>
        <v>724.58488</v>
      </c>
      <c r="AA17" s="7">
        <f t="shared" si="9"/>
        <v>805.38</v>
      </c>
      <c r="AB17" s="7">
        <f t="shared" si="9"/>
        <v>0</v>
      </c>
      <c r="AC17" s="7">
        <f t="shared" si="9"/>
        <v>0</v>
      </c>
      <c r="AD17" s="7">
        <f t="shared" si="9"/>
        <v>411.81</v>
      </c>
      <c r="AE17" s="7">
        <f t="shared" si="9"/>
        <v>397</v>
      </c>
      <c r="AF17" s="70"/>
    </row>
    <row r="18" spans="1:32" s="9" customFormat="1" ht="18" customHeight="1">
      <c r="A18" s="61" t="s">
        <v>42</v>
      </c>
      <c r="B18" s="7">
        <f>B24+B30+B36+B42</f>
        <v>0</v>
      </c>
      <c r="C18" s="7">
        <f t="shared" si="7"/>
        <v>0</v>
      </c>
      <c r="D18" s="7">
        <f t="shared" si="7"/>
        <v>0</v>
      </c>
      <c r="E18" s="7">
        <f t="shared" si="7"/>
        <v>0</v>
      </c>
      <c r="F18" s="7" t="e">
        <f>E18/B18%</f>
        <v>#DIV/0!</v>
      </c>
      <c r="G18" s="7">
        <f t="shared" si="3"/>
        <v>0</v>
      </c>
      <c r="H18" s="7">
        <f>H24+H30+H36+H42+H48</f>
        <v>0</v>
      </c>
      <c r="I18" s="7">
        <f aca="true" t="shared" si="10" ref="I18:AE18">I24+I30+I36+I42+I48</f>
        <v>0</v>
      </c>
      <c r="J18" s="7">
        <f t="shared" si="10"/>
        <v>0</v>
      </c>
      <c r="K18" s="7">
        <f t="shared" si="10"/>
        <v>0</v>
      </c>
      <c r="L18" s="7">
        <f t="shared" si="10"/>
        <v>0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7">
        <f t="shared" si="10"/>
        <v>0</v>
      </c>
      <c r="V18" s="7">
        <f t="shared" si="10"/>
        <v>0</v>
      </c>
      <c r="W18" s="7">
        <f t="shared" si="10"/>
        <v>0</v>
      </c>
      <c r="X18" s="7">
        <f t="shared" si="10"/>
        <v>0</v>
      </c>
      <c r="Y18" s="7">
        <f t="shared" si="10"/>
        <v>0</v>
      </c>
      <c r="Z18" s="7">
        <f t="shared" si="10"/>
        <v>0</v>
      </c>
      <c r="AA18" s="7">
        <f t="shared" si="10"/>
        <v>0</v>
      </c>
      <c r="AB18" s="7">
        <f t="shared" si="10"/>
        <v>0</v>
      </c>
      <c r="AC18" s="7">
        <f t="shared" si="10"/>
        <v>0</v>
      </c>
      <c r="AD18" s="7">
        <f t="shared" si="10"/>
        <v>0</v>
      </c>
      <c r="AE18" s="7">
        <f t="shared" si="10"/>
        <v>0</v>
      </c>
      <c r="AF18" s="70"/>
    </row>
    <row r="19" spans="1:32" s="9" customFormat="1" ht="18" customHeight="1">
      <c r="A19" s="61" t="s">
        <v>43</v>
      </c>
      <c r="B19" s="7">
        <f>B25+B31+B37+B43+B49</f>
        <v>47942</v>
      </c>
      <c r="C19" s="7">
        <f>C25+C31+C37+C43+C49</f>
        <v>47942</v>
      </c>
      <c r="D19" s="7">
        <f>D25+D31+D37+D43+D49</f>
        <v>47942</v>
      </c>
      <c r="E19" s="7">
        <f>E25+E31+E37+E43+E49</f>
        <v>47942</v>
      </c>
      <c r="F19" s="7">
        <f t="shared" si="2"/>
        <v>100</v>
      </c>
      <c r="G19" s="7">
        <f t="shared" si="3"/>
        <v>100</v>
      </c>
      <c r="H19" s="7">
        <f>H25+H31+H37+H43+H49</f>
        <v>0</v>
      </c>
      <c r="I19" s="7">
        <f aca="true" t="shared" si="11" ref="I19:AE19">I25+I31+I37+I43+I49</f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14382.6</v>
      </c>
      <c r="U19" s="7">
        <f t="shared" si="11"/>
        <v>14382.6</v>
      </c>
      <c r="V19" s="7">
        <f t="shared" si="11"/>
        <v>1294.07886</v>
      </c>
      <c r="W19" s="7">
        <f t="shared" si="11"/>
        <v>1294.08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32265.32114</v>
      </c>
      <c r="AE19" s="7">
        <f t="shared" si="11"/>
        <v>32265.32</v>
      </c>
      <c r="AF19" s="70"/>
    </row>
    <row r="20" spans="1:32" s="9" customFormat="1" ht="94.5" customHeight="1">
      <c r="A20" s="61" t="s">
        <v>61</v>
      </c>
      <c r="B20" s="7">
        <f>B21</f>
        <v>87889.70221</v>
      </c>
      <c r="C20" s="7">
        <f>C21</f>
        <v>87889.70221</v>
      </c>
      <c r="D20" s="7">
        <f>D21</f>
        <v>87889.7</v>
      </c>
      <c r="E20" s="7">
        <f>E21</f>
        <v>87889.7</v>
      </c>
      <c r="F20" s="7">
        <f t="shared" si="2"/>
        <v>99.9999974854847</v>
      </c>
      <c r="G20" s="7">
        <f t="shared" si="3"/>
        <v>99.9999974854847</v>
      </c>
      <c r="H20" s="7">
        <f>H21</f>
        <v>0</v>
      </c>
      <c r="I20" s="7">
        <f aca="true" t="shared" si="12" ref="I20:AE20">I21</f>
        <v>0</v>
      </c>
      <c r="J20" s="7">
        <f t="shared" si="12"/>
        <v>0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7">
        <f t="shared" si="12"/>
        <v>1389.24</v>
      </c>
      <c r="S20" s="7">
        <f t="shared" si="12"/>
        <v>1389.24</v>
      </c>
      <c r="T20" s="7">
        <f t="shared" si="12"/>
        <v>26395.63902</v>
      </c>
      <c r="U20" s="7">
        <f t="shared" si="12"/>
        <v>26395.64</v>
      </c>
      <c r="V20" s="7">
        <f t="shared" si="12"/>
        <v>38573.74899</v>
      </c>
      <c r="W20" s="7">
        <f t="shared" si="12"/>
        <v>38573.75</v>
      </c>
      <c r="X20" s="7">
        <f t="shared" si="12"/>
        <v>21423.40932</v>
      </c>
      <c r="Y20" s="7">
        <f t="shared" si="12"/>
        <v>21423.41</v>
      </c>
      <c r="Z20" s="7">
        <f t="shared" si="12"/>
        <v>107.66488</v>
      </c>
      <c r="AA20" s="7">
        <f t="shared" si="12"/>
        <v>107.66</v>
      </c>
      <c r="AB20" s="7">
        <f t="shared" si="12"/>
        <v>0</v>
      </c>
      <c r="AC20" s="7">
        <f t="shared" si="12"/>
        <v>0</v>
      </c>
      <c r="AD20" s="7">
        <f t="shared" si="12"/>
        <v>0</v>
      </c>
      <c r="AE20" s="7">
        <f t="shared" si="12"/>
        <v>0</v>
      </c>
      <c r="AF20" s="82" t="s">
        <v>82</v>
      </c>
    </row>
    <row r="21" spans="1:32" s="23" customFormat="1" ht="21.75" customHeight="1">
      <c r="A21" s="17" t="s">
        <v>26</v>
      </c>
      <c r="B21" s="18">
        <f>B22+B23+B24+B25</f>
        <v>87889.70221</v>
      </c>
      <c r="C21" s="18">
        <f>C22+C23+C24+C25</f>
        <v>87889.70221</v>
      </c>
      <c r="D21" s="18">
        <f>D22+D23+D24+D25</f>
        <v>87889.7</v>
      </c>
      <c r="E21" s="18">
        <f>E22+E23+E24+E25</f>
        <v>87889.7</v>
      </c>
      <c r="F21" s="18">
        <f t="shared" si="2"/>
        <v>99.9999974854847</v>
      </c>
      <c r="G21" s="18">
        <f t="shared" si="3"/>
        <v>99.9999974854847</v>
      </c>
      <c r="H21" s="18">
        <f>H22+H23+H24+H25</f>
        <v>0</v>
      </c>
      <c r="I21" s="18">
        <f aca="true" t="shared" si="13" ref="I21:AD21">I22+I23+I24+I25</f>
        <v>0</v>
      </c>
      <c r="J21" s="18">
        <f t="shared" si="13"/>
        <v>0</v>
      </c>
      <c r="K21" s="18">
        <f t="shared" si="13"/>
        <v>0</v>
      </c>
      <c r="L21" s="18">
        <f t="shared" si="13"/>
        <v>0</v>
      </c>
      <c r="M21" s="18">
        <f t="shared" si="13"/>
        <v>0</v>
      </c>
      <c r="N21" s="18">
        <f t="shared" si="13"/>
        <v>0</v>
      </c>
      <c r="O21" s="18">
        <f t="shared" si="13"/>
        <v>0</v>
      </c>
      <c r="P21" s="18">
        <f t="shared" si="13"/>
        <v>0</v>
      </c>
      <c r="Q21" s="18">
        <f t="shared" si="13"/>
        <v>0</v>
      </c>
      <c r="R21" s="18">
        <f t="shared" si="13"/>
        <v>1389.24</v>
      </c>
      <c r="S21" s="18">
        <f t="shared" si="13"/>
        <v>1389.24</v>
      </c>
      <c r="T21" s="18">
        <f t="shared" si="13"/>
        <v>26395.63902</v>
      </c>
      <c r="U21" s="18">
        <f t="shared" si="13"/>
        <v>26395.64</v>
      </c>
      <c r="V21" s="18">
        <f t="shared" si="13"/>
        <v>38573.74899</v>
      </c>
      <c r="W21" s="18">
        <f t="shared" si="13"/>
        <v>38573.75</v>
      </c>
      <c r="X21" s="18">
        <f t="shared" si="13"/>
        <v>21423.40932</v>
      </c>
      <c r="Y21" s="18">
        <f t="shared" si="13"/>
        <v>21423.41</v>
      </c>
      <c r="Z21" s="18">
        <f t="shared" si="13"/>
        <v>107.66488</v>
      </c>
      <c r="AA21" s="18">
        <f t="shared" si="13"/>
        <v>107.66</v>
      </c>
      <c r="AB21" s="18">
        <f t="shared" si="13"/>
        <v>0</v>
      </c>
      <c r="AC21" s="18">
        <f t="shared" si="13"/>
        <v>0</v>
      </c>
      <c r="AD21" s="18">
        <f t="shared" si="13"/>
        <v>0</v>
      </c>
      <c r="AE21" s="18">
        <f>AE22+AE23+AE24+AE25</f>
        <v>0</v>
      </c>
      <c r="AF21" s="83"/>
    </row>
    <row r="22" spans="1:32" s="9" customFormat="1" ht="24" customHeight="1">
      <c r="A22" s="61" t="s">
        <v>12</v>
      </c>
      <c r="B22" s="7">
        <f>H22+J22+L22+N22+P22+R22+T22+V22+X22+Z22+AB22+AD22</f>
        <v>83495.2</v>
      </c>
      <c r="C22" s="7">
        <f>H22+J22+L22+N22+P22+R22+T22+V22+X22+Z22+AB22+AD22</f>
        <v>83495.2</v>
      </c>
      <c r="D22" s="7">
        <f>E22</f>
        <v>83495.2</v>
      </c>
      <c r="E22" s="7">
        <f>I22+K22+M22+O22+Q22+S22+U22+W22+Y22+AA22+AC22+AE22</f>
        <v>83495.2</v>
      </c>
      <c r="F22" s="7">
        <f t="shared" si="2"/>
        <v>100</v>
      </c>
      <c r="G22" s="7">
        <f t="shared" si="3"/>
        <v>100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26395.63902</v>
      </c>
      <c r="U22" s="7">
        <v>26395.64</v>
      </c>
      <c r="V22" s="7">
        <v>36645.04899</v>
      </c>
      <c r="W22" s="7">
        <v>36645.05</v>
      </c>
      <c r="X22" s="7">
        <v>20352.23199</v>
      </c>
      <c r="Y22" s="7">
        <v>20352.23</v>
      </c>
      <c r="Z22" s="7">
        <v>102.28</v>
      </c>
      <c r="AA22" s="7">
        <v>102.28</v>
      </c>
      <c r="AB22" s="7"/>
      <c r="AC22" s="7"/>
      <c r="AD22" s="7"/>
      <c r="AE22" s="7"/>
      <c r="AF22" s="83"/>
    </row>
    <row r="23" spans="1:32" s="9" customFormat="1" ht="24" customHeight="1">
      <c r="A23" s="61" t="s">
        <v>13</v>
      </c>
      <c r="B23" s="7">
        <f>H23+J23+L23+N23+P23+R23+T23+V23+X23+Z23+AB23+AD23</f>
        <v>4394.50221</v>
      </c>
      <c r="C23" s="7">
        <f>H23+J23+L23+N23+P23+R23+T23+V23+X23+Z23+AB23+AD23</f>
        <v>4394.50221</v>
      </c>
      <c r="D23" s="7">
        <f>E23</f>
        <v>4394.5</v>
      </c>
      <c r="E23" s="7">
        <f>I23+K23+M23+O23+Q23+S23+U23+W23+Y23+AA23+AC23+AE23</f>
        <v>4394.5</v>
      </c>
      <c r="F23" s="7">
        <f t="shared" si="2"/>
        <v>99.9999497098899</v>
      </c>
      <c r="G23" s="7">
        <f t="shared" si="3"/>
        <v>99.9999497098899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1389.24</v>
      </c>
      <c r="S23" s="7">
        <v>1389.24</v>
      </c>
      <c r="T23" s="7"/>
      <c r="U23" s="7">
        <v>0</v>
      </c>
      <c r="V23" s="7">
        <v>1928.7</v>
      </c>
      <c r="W23" s="7">
        <v>1928.7</v>
      </c>
      <c r="X23" s="7">
        <v>1071.17733</v>
      </c>
      <c r="Y23" s="7">
        <v>1071.18</v>
      </c>
      <c r="Z23" s="7">
        <v>5.38488</v>
      </c>
      <c r="AA23" s="7">
        <v>5.38</v>
      </c>
      <c r="AB23" s="7"/>
      <c r="AC23" s="7"/>
      <c r="AD23" s="7"/>
      <c r="AE23" s="7"/>
      <c r="AF23" s="83"/>
    </row>
    <row r="24" spans="1:32" s="9" customFormat="1" ht="33" customHeight="1">
      <c r="A24" s="61" t="s">
        <v>42</v>
      </c>
      <c r="B24" s="7">
        <f>H24+J24+L24+N24+P24+R24+T24+V24+X24+Z24+AB24+AD24</f>
        <v>0</v>
      </c>
      <c r="C24" s="7">
        <f>H24+J24+L24+N24+P24+R24+T24+V24+X24+Z24+AB24+AD24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3"/>
    </row>
    <row r="25" spans="1:32" s="9" customFormat="1" ht="126" customHeight="1">
      <c r="A25" s="61" t="s">
        <v>43</v>
      </c>
      <c r="B25" s="7">
        <f>H25+J25+L25+N25+P25+R25+T25+V25+X25+Z25+AB25+AD25</f>
        <v>0</v>
      </c>
      <c r="C25" s="7">
        <f>H25+J25+L25+N25+P25+R25+T25+V25+X25+Z25+AB25+AD25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4"/>
    </row>
    <row r="26" spans="1:32" s="9" customFormat="1" ht="57.75" customHeight="1">
      <c r="A26" s="61" t="s">
        <v>63</v>
      </c>
      <c r="B26" s="7">
        <f>B27</f>
        <v>2523</v>
      </c>
      <c r="C26" s="7">
        <f>C27</f>
        <v>2523</v>
      </c>
      <c r="D26" s="7">
        <f>D27</f>
        <v>2300</v>
      </c>
      <c r="E26" s="7">
        <f>E27</f>
        <v>2300</v>
      </c>
      <c r="F26" s="7">
        <f>E26/B26%</f>
        <v>91.16131589377724</v>
      </c>
      <c r="G26" s="7">
        <f>_xlfn.IFERROR(E26/C26*100,0)</f>
        <v>91.16131589377726</v>
      </c>
      <c r="H26" s="7">
        <f>H27</f>
        <v>0</v>
      </c>
      <c r="I26" s="7">
        <f aca="true" t="shared" si="14" ref="I26:AE26">I27</f>
        <v>0</v>
      </c>
      <c r="J26" s="7">
        <f t="shared" si="14"/>
        <v>0</v>
      </c>
      <c r="K26" s="7">
        <f t="shared" si="14"/>
        <v>0</v>
      </c>
      <c r="L26" s="7">
        <f t="shared" si="14"/>
        <v>0</v>
      </c>
      <c r="M26" s="7">
        <f t="shared" si="14"/>
        <v>0</v>
      </c>
      <c r="N26" s="7">
        <f t="shared" si="14"/>
        <v>0</v>
      </c>
      <c r="O26" s="7">
        <f t="shared" si="14"/>
        <v>0</v>
      </c>
      <c r="P26" s="7">
        <f t="shared" si="14"/>
        <v>0</v>
      </c>
      <c r="Q26" s="7">
        <f t="shared" si="14"/>
        <v>0</v>
      </c>
      <c r="R26" s="7">
        <f t="shared" si="14"/>
        <v>0</v>
      </c>
      <c r="S26" s="7">
        <f t="shared" si="14"/>
        <v>0</v>
      </c>
      <c r="T26" s="7">
        <f t="shared" si="14"/>
        <v>1500</v>
      </c>
      <c r="U26" s="7">
        <f t="shared" si="14"/>
        <v>1500</v>
      </c>
      <c r="V26" s="7">
        <f t="shared" si="14"/>
        <v>0</v>
      </c>
      <c r="W26" s="7">
        <f t="shared" si="14"/>
        <v>0</v>
      </c>
      <c r="X26" s="7">
        <f t="shared" si="14"/>
        <v>303.8</v>
      </c>
      <c r="Y26" s="7">
        <f t="shared" si="14"/>
        <v>0</v>
      </c>
      <c r="Z26" s="7">
        <f t="shared" si="14"/>
        <v>719.2</v>
      </c>
      <c r="AA26" s="7">
        <f t="shared" si="14"/>
        <v>800</v>
      </c>
      <c r="AB26" s="7">
        <f t="shared" si="14"/>
        <v>0</v>
      </c>
      <c r="AC26" s="7">
        <f t="shared" si="14"/>
        <v>0</v>
      </c>
      <c r="AD26" s="7">
        <f t="shared" si="14"/>
        <v>0</v>
      </c>
      <c r="AE26" s="7">
        <f t="shared" si="14"/>
        <v>0</v>
      </c>
      <c r="AF26" s="85" t="s">
        <v>83</v>
      </c>
    </row>
    <row r="27" spans="1:32" s="23" customFormat="1" ht="31.5" customHeight="1">
      <c r="A27" s="17" t="s">
        <v>26</v>
      </c>
      <c r="B27" s="18">
        <f>B28+B29+B30+B31</f>
        <v>2523</v>
      </c>
      <c r="C27" s="18">
        <f>C28+C29+C30+C31</f>
        <v>2523</v>
      </c>
      <c r="D27" s="18">
        <f>D28+D29+D30+D31</f>
        <v>2300</v>
      </c>
      <c r="E27" s="18">
        <f>E28+E29+E30+E31</f>
        <v>2300</v>
      </c>
      <c r="F27" s="18">
        <f>E27/B27%</f>
        <v>91.16131589377724</v>
      </c>
      <c r="G27" s="18">
        <f>_xlfn.IFERROR(E27/C27*100,0)</f>
        <v>91.16131589377726</v>
      </c>
      <c r="H27" s="18">
        <f>H28+H29+H30+H31</f>
        <v>0</v>
      </c>
      <c r="I27" s="18">
        <f aca="true" t="shared" si="15" ref="I27:AD27">I28+I29+I30+I31</f>
        <v>0</v>
      </c>
      <c r="J27" s="18">
        <f t="shared" si="15"/>
        <v>0</v>
      </c>
      <c r="K27" s="18">
        <f t="shared" si="15"/>
        <v>0</v>
      </c>
      <c r="L27" s="18">
        <f t="shared" si="15"/>
        <v>0</v>
      </c>
      <c r="M27" s="18">
        <f t="shared" si="15"/>
        <v>0</v>
      </c>
      <c r="N27" s="18">
        <f t="shared" si="15"/>
        <v>0</v>
      </c>
      <c r="O27" s="18">
        <f t="shared" si="15"/>
        <v>0</v>
      </c>
      <c r="P27" s="18">
        <f t="shared" si="15"/>
        <v>0</v>
      </c>
      <c r="Q27" s="18">
        <f t="shared" si="15"/>
        <v>0</v>
      </c>
      <c r="R27" s="18">
        <f t="shared" si="15"/>
        <v>0</v>
      </c>
      <c r="S27" s="18">
        <f t="shared" si="15"/>
        <v>0</v>
      </c>
      <c r="T27" s="18">
        <f t="shared" si="15"/>
        <v>1500</v>
      </c>
      <c r="U27" s="18">
        <f t="shared" si="15"/>
        <v>1500</v>
      </c>
      <c r="V27" s="18">
        <f t="shared" si="15"/>
        <v>0</v>
      </c>
      <c r="W27" s="18">
        <f t="shared" si="15"/>
        <v>0</v>
      </c>
      <c r="X27" s="18">
        <f t="shared" si="15"/>
        <v>303.8</v>
      </c>
      <c r="Y27" s="18">
        <f t="shared" si="15"/>
        <v>0</v>
      </c>
      <c r="Z27" s="18">
        <f t="shared" si="15"/>
        <v>719.2</v>
      </c>
      <c r="AA27" s="18">
        <f t="shared" si="15"/>
        <v>800</v>
      </c>
      <c r="AB27" s="18">
        <f t="shared" si="15"/>
        <v>0</v>
      </c>
      <c r="AC27" s="18">
        <f t="shared" si="15"/>
        <v>0</v>
      </c>
      <c r="AD27" s="18">
        <f t="shared" si="15"/>
        <v>0</v>
      </c>
      <c r="AE27" s="18">
        <f>AE28+AE29+AE30+AE31</f>
        <v>0</v>
      </c>
      <c r="AF27" s="86"/>
    </row>
    <row r="28" spans="1:32" s="9" customFormat="1" ht="29.25" customHeight="1">
      <c r="A28" s="61" t="s">
        <v>12</v>
      </c>
      <c r="B28" s="7">
        <f>H28+J28+L28+N28+P28+R28+T28+V28+X28+Z28+AB28+AD28</f>
        <v>0</v>
      </c>
      <c r="C28" s="7">
        <f>H28+J28+L28+N28+P28+R28+T28+V28+X28+Z28+AB28+AD28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6"/>
    </row>
    <row r="29" spans="1:32" s="9" customFormat="1" ht="31.5" customHeight="1">
      <c r="A29" s="61" t="s">
        <v>13</v>
      </c>
      <c r="B29" s="7">
        <f>H29+J29+L29+N29+P29+R29+T29+V29+X29+Z29+AB29+AD29</f>
        <v>2523</v>
      </c>
      <c r="C29" s="7">
        <f>H29+J29+L29+N29+P29+R29+T29+V29+X29+Z29+AB29+AD29</f>
        <v>2523</v>
      </c>
      <c r="D29" s="7">
        <f>E29</f>
        <v>2300</v>
      </c>
      <c r="E29" s="7">
        <f>I29+K29+M29+O29+Q29+S29+U29+W29+Y29+AA29+AC29+AE29</f>
        <v>2300</v>
      </c>
      <c r="F29" s="7">
        <f>E29/B29%</f>
        <v>91.16131589377724</v>
      </c>
      <c r="G29" s="7">
        <f>_xlfn.IFERROR(E29/C29*100,0)</f>
        <v>91.16131589377726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1500</v>
      </c>
      <c r="U29" s="7">
        <v>1500</v>
      </c>
      <c r="V29" s="7"/>
      <c r="W29" s="7"/>
      <c r="X29" s="7">
        <v>303.8</v>
      </c>
      <c r="Y29" s="7"/>
      <c r="Z29" s="42">
        <v>719.2</v>
      </c>
      <c r="AA29" s="7">
        <v>800</v>
      </c>
      <c r="AB29" s="7"/>
      <c r="AC29" s="7"/>
      <c r="AD29" s="7"/>
      <c r="AE29" s="7"/>
      <c r="AF29" s="86"/>
    </row>
    <row r="30" spans="1:32" s="9" customFormat="1" ht="27" customHeight="1">
      <c r="A30" s="61" t="s">
        <v>42</v>
      </c>
      <c r="B30" s="7">
        <f>H30+J30+L30+N30+P30+R30+T30+V30+X30+Z30+AB30+AD30</f>
        <v>0</v>
      </c>
      <c r="C30" s="7">
        <f>H30+J30+L30+N30+P30+R30+T30+V30+X30+Z30+AB30+AD30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6"/>
    </row>
    <row r="31" spans="1:32" ht="135" customHeight="1">
      <c r="A31" s="61" t="s">
        <v>43</v>
      </c>
      <c r="B31" s="7">
        <f>H31+J31+L31+N31+P31+R31+T31+V31+X31+Z31+AB31+AD31</f>
        <v>0</v>
      </c>
      <c r="C31" s="7">
        <f>H31+J31+L31+N31+P31+R31+T31+V31+X31+Z31+AB31+AD31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6"/>
    </row>
    <row r="32" spans="1:32" s="9" customFormat="1" ht="55.5" customHeight="1">
      <c r="A32" s="61" t="s">
        <v>76</v>
      </c>
      <c r="B32" s="7">
        <f>B33</f>
        <v>187.09875999999997</v>
      </c>
      <c r="C32" s="7">
        <f>C33</f>
        <v>187.09875999999997</v>
      </c>
      <c r="D32" s="7">
        <f>D33</f>
        <v>187.09</v>
      </c>
      <c r="E32" s="7">
        <f>E33</f>
        <v>187.09</v>
      </c>
      <c r="F32" s="7">
        <f>E32/B32%</f>
        <v>99.99531798072849</v>
      </c>
      <c r="G32" s="7">
        <f>_xlfn.IFERROR(E32/C32*100,0)</f>
        <v>99.99531798072849</v>
      </c>
      <c r="H32" s="7">
        <f>H33</f>
        <v>0</v>
      </c>
      <c r="I32" s="7">
        <f aca="true" t="shared" si="16" ref="I32:AE32">I33</f>
        <v>0</v>
      </c>
      <c r="J32" s="7">
        <f t="shared" si="16"/>
        <v>0</v>
      </c>
      <c r="K32" s="7">
        <f t="shared" si="16"/>
        <v>0</v>
      </c>
      <c r="L32" s="7">
        <f t="shared" si="16"/>
        <v>0</v>
      </c>
      <c r="M32" s="7">
        <f t="shared" si="16"/>
        <v>0</v>
      </c>
      <c r="N32" s="7">
        <f t="shared" si="16"/>
        <v>0</v>
      </c>
      <c r="O32" s="7">
        <f t="shared" si="16"/>
        <v>0</v>
      </c>
      <c r="P32" s="7">
        <f t="shared" si="16"/>
        <v>0</v>
      </c>
      <c r="Q32" s="7">
        <f t="shared" si="16"/>
        <v>0</v>
      </c>
      <c r="R32" s="7">
        <f t="shared" si="16"/>
        <v>0</v>
      </c>
      <c r="S32" s="7">
        <f t="shared" si="16"/>
        <v>0</v>
      </c>
      <c r="T32" s="7">
        <f t="shared" si="16"/>
        <v>98.30438</v>
      </c>
      <c r="U32" s="7">
        <f t="shared" si="16"/>
        <v>0</v>
      </c>
      <c r="V32" s="7">
        <f t="shared" si="16"/>
        <v>88.78438</v>
      </c>
      <c r="W32" s="7">
        <f t="shared" si="16"/>
        <v>187.09</v>
      </c>
      <c r="X32" s="7">
        <f t="shared" si="16"/>
        <v>0</v>
      </c>
      <c r="Y32" s="7">
        <f t="shared" si="16"/>
        <v>0</v>
      </c>
      <c r="Z32" s="7">
        <f t="shared" si="16"/>
        <v>0</v>
      </c>
      <c r="AA32" s="7">
        <f t="shared" si="16"/>
        <v>0</v>
      </c>
      <c r="AB32" s="7">
        <f t="shared" si="16"/>
        <v>0</v>
      </c>
      <c r="AC32" s="7">
        <f t="shared" si="16"/>
        <v>0</v>
      </c>
      <c r="AD32" s="7">
        <f t="shared" si="16"/>
        <v>0.01</v>
      </c>
      <c r="AE32" s="7">
        <f t="shared" si="16"/>
        <v>0</v>
      </c>
      <c r="AF32" s="82" t="s">
        <v>84</v>
      </c>
    </row>
    <row r="33" spans="1:32" s="23" customFormat="1" ht="18.75" customHeight="1">
      <c r="A33" s="17" t="s">
        <v>26</v>
      </c>
      <c r="B33" s="18">
        <f>B34+B35+B36+B37</f>
        <v>187.09875999999997</v>
      </c>
      <c r="C33" s="18">
        <f>C34+C35+C36+C37</f>
        <v>187.09875999999997</v>
      </c>
      <c r="D33" s="18">
        <f>D34+D35+D36+D37</f>
        <v>187.09</v>
      </c>
      <c r="E33" s="18">
        <f>E34+E35+E36+E37</f>
        <v>187.09</v>
      </c>
      <c r="F33" s="18">
        <f>E33/B33%</f>
        <v>99.99531798072849</v>
      </c>
      <c r="G33" s="18">
        <f>_xlfn.IFERROR(E33/C33*100,0)</f>
        <v>99.99531798072849</v>
      </c>
      <c r="H33" s="18">
        <f>H34+H35+H36+H37</f>
        <v>0</v>
      </c>
      <c r="I33" s="18">
        <f aca="true" t="shared" si="17" ref="I33:AD33">I34+I35+I36+I37</f>
        <v>0</v>
      </c>
      <c r="J33" s="18">
        <f t="shared" si="17"/>
        <v>0</v>
      </c>
      <c r="K33" s="18">
        <f t="shared" si="17"/>
        <v>0</v>
      </c>
      <c r="L33" s="18">
        <f t="shared" si="17"/>
        <v>0</v>
      </c>
      <c r="M33" s="18">
        <f t="shared" si="17"/>
        <v>0</v>
      </c>
      <c r="N33" s="18">
        <f t="shared" si="17"/>
        <v>0</v>
      </c>
      <c r="O33" s="18">
        <f t="shared" si="17"/>
        <v>0</v>
      </c>
      <c r="P33" s="18">
        <f t="shared" si="17"/>
        <v>0</v>
      </c>
      <c r="Q33" s="18">
        <f t="shared" si="17"/>
        <v>0</v>
      </c>
      <c r="R33" s="18">
        <f t="shared" si="17"/>
        <v>0</v>
      </c>
      <c r="S33" s="18">
        <f t="shared" si="17"/>
        <v>0</v>
      </c>
      <c r="T33" s="18">
        <f t="shared" si="17"/>
        <v>98.30438</v>
      </c>
      <c r="U33" s="18">
        <f t="shared" si="17"/>
        <v>0</v>
      </c>
      <c r="V33" s="18">
        <f t="shared" si="17"/>
        <v>88.78438</v>
      </c>
      <c r="W33" s="18">
        <f t="shared" si="17"/>
        <v>187.09</v>
      </c>
      <c r="X33" s="18">
        <f t="shared" si="17"/>
        <v>0</v>
      </c>
      <c r="Y33" s="18">
        <f t="shared" si="17"/>
        <v>0</v>
      </c>
      <c r="Z33" s="18">
        <f t="shared" si="17"/>
        <v>0</v>
      </c>
      <c r="AA33" s="18">
        <f t="shared" si="17"/>
        <v>0</v>
      </c>
      <c r="AB33" s="18">
        <f t="shared" si="17"/>
        <v>0</v>
      </c>
      <c r="AC33" s="18">
        <f t="shared" si="17"/>
        <v>0</v>
      </c>
      <c r="AD33" s="18">
        <f t="shared" si="17"/>
        <v>0.01</v>
      </c>
      <c r="AE33" s="18">
        <f>AE34+AE35+AE36+AE37</f>
        <v>0</v>
      </c>
      <c r="AF33" s="83"/>
    </row>
    <row r="34" spans="1:32" s="9" customFormat="1" ht="18.75" customHeight="1">
      <c r="A34" s="61" t="s">
        <v>12</v>
      </c>
      <c r="B34" s="7">
        <f>H34+J34+L34+N34+P34+R34+T34+V34+X34+Z34+AB34+AD34</f>
        <v>0</v>
      </c>
      <c r="C34" s="7">
        <f>H34+J34+L34+N34+P34+R34+T34+V34+X34+Z34+AB34+AD34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3"/>
    </row>
    <row r="35" spans="1:32" s="9" customFormat="1" ht="18.75" customHeight="1">
      <c r="A35" s="61" t="s">
        <v>13</v>
      </c>
      <c r="B35" s="7">
        <f>H35+J35+L35+N35+P35+R35+T35+V35+X35+Z35+AB35+AD35</f>
        <v>187.09875999999997</v>
      </c>
      <c r="C35" s="7">
        <f>H35+J35+L35+N35+P35+R35+T35+V35+X35+Z35+AB35+AD35</f>
        <v>187.09875999999997</v>
      </c>
      <c r="D35" s="7">
        <f>E35</f>
        <v>187.09</v>
      </c>
      <c r="E35" s="7">
        <f>I35+K35+M35+O35+Q35+S35+U35+W35+Y35+AA35+AC35+AE35</f>
        <v>187.09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98.30438</v>
      </c>
      <c r="U35" s="7"/>
      <c r="V35" s="7">
        <v>88.78438</v>
      </c>
      <c r="W35" s="7">
        <v>187.09</v>
      </c>
      <c r="X35" s="7"/>
      <c r="Y35" s="7"/>
      <c r="Z35" s="7"/>
      <c r="AA35" s="7"/>
      <c r="AB35" s="7"/>
      <c r="AC35" s="7"/>
      <c r="AD35" s="7">
        <v>0.01</v>
      </c>
      <c r="AE35" s="7"/>
      <c r="AF35" s="83"/>
    </row>
    <row r="36" spans="1:32" s="9" customFormat="1" ht="18.75" customHeight="1">
      <c r="A36" s="61" t="s">
        <v>42</v>
      </c>
      <c r="B36" s="7">
        <f>H36+J36+L36+N36+P36+R36+T36+V36+X36+Z36+AB36+AD36</f>
        <v>0</v>
      </c>
      <c r="C36" s="7">
        <f>H36+J36+L36+N36+P36+R36+T36+V36+X36+Z36+AB36+AD36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3"/>
    </row>
    <row r="37" spans="1:32" ht="18" customHeight="1">
      <c r="A37" s="61" t="s">
        <v>43</v>
      </c>
      <c r="B37" s="7">
        <f>H37+J37+L37+N37+P37+R37+T37+V37+X37+Z37+AB37+AD37</f>
        <v>0</v>
      </c>
      <c r="C37" s="7">
        <f>H37+J37+L37+N37+P37+R37+T37+V37+X37+Z37+AB37+AD37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4"/>
    </row>
    <row r="38" spans="1:32" s="9" customFormat="1" ht="78.75" customHeight="1">
      <c r="A38" s="61" t="s">
        <v>74</v>
      </c>
      <c r="B38" s="7">
        <f>B39</f>
        <v>0.1</v>
      </c>
      <c r="C38" s="7">
        <f>C39</f>
        <v>0.1</v>
      </c>
      <c r="D38" s="7">
        <f>D39</f>
        <v>0</v>
      </c>
      <c r="E38" s="7">
        <f>E39</f>
        <v>0</v>
      </c>
      <c r="F38" s="7">
        <f>E38/B38%</f>
        <v>0</v>
      </c>
      <c r="G38" s="7">
        <f>_xlfn.IFERROR(E38/C38*100,0)</f>
        <v>0</v>
      </c>
      <c r="H38" s="7">
        <f>H39</f>
        <v>0</v>
      </c>
      <c r="I38" s="7">
        <f aca="true" t="shared" si="18" ref="I38:AE38">I39</f>
        <v>0</v>
      </c>
      <c r="J38" s="7">
        <f t="shared" si="18"/>
        <v>0</v>
      </c>
      <c r="K38" s="7">
        <f t="shared" si="18"/>
        <v>0</v>
      </c>
      <c r="L38" s="7">
        <f t="shared" si="18"/>
        <v>0</v>
      </c>
      <c r="M38" s="7">
        <f t="shared" si="18"/>
        <v>0</v>
      </c>
      <c r="N38" s="7">
        <f t="shared" si="18"/>
        <v>0</v>
      </c>
      <c r="O38" s="7">
        <f t="shared" si="18"/>
        <v>0</v>
      </c>
      <c r="P38" s="7">
        <f t="shared" si="18"/>
        <v>0</v>
      </c>
      <c r="Q38" s="7">
        <f t="shared" si="18"/>
        <v>0</v>
      </c>
      <c r="R38" s="7">
        <f t="shared" si="18"/>
        <v>0</v>
      </c>
      <c r="S38" s="7">
        <f t="shared" si="18"/>
        <v>0</v>
      </c>
      <c r="T38" s="7">
        <f t="shared" si="18"/>
        <v>0</v>
      </c>
      <c r="U38" s="7">
        <f t="shared" si="18"/>
        <v>0</v>
      </c>
      <c r="V38" s="7">
        <f t="shared" si="18"/>
        <v>0</v>
      </c>
      <c r="W38" s="7">
        <f t="shared" si="18"/>
        <v>0</v>
      </c>
      <c r="X38" s="7">
        <f t="shared" si="18"/>
        <v>0</v>
      </c>
      <c r="Y38" s="7">
        <f t="shared" si="18"/>
        <v>0</v>
      </c>
      <c r="Z38" s="7">
        <f t="shared" si="18"/>
        <v>0</v>
      </c>
      <c r="AA38" s="7">
        <f t="shared" si="18"/>
        <v>0</v>
      </c>
      <c r="AB38" s="7">
        <f t="shared" si="18"/>
        <v>0</v>
      </c>
      <c r="AC38" s="7">
        <f t="shared" si="18"/>
        <v>0</v>
      </c>
      <c r="AD38" s="7">
        <f t="shared" si="18"/>
        <v>0.1</v>
      </c>
      <c r="AE38" s="7">
        <f t="shared" si="18"/>
        <v>0</v>
      </c>
      <c r="AF38" s="82" t="s">
        <v>91</v>
      </c>
    </row>
    <row r="39" spans="1:33" s="23" customFormat="1" ht="18.75" customHeight="1">
      <c r="A39" s="17" t="s">
        <v>26</v>
      </c>
      <c r="B39" s="18">
        <f>B40+B41+B42+B43</f>
        <v>0.1</v>
      </c>
      <c r="C39" s="18">
        <f>C40+C41+C42+C43</f>
        <v>0.1</v>
      </c>
      <c r="D39" s="18">
        <f>D40+D41+D42+D43</f>
        <v>0</v>
      </c>
      <c r="E39" s="18">
        <f>E40+E41+E42+E43</f>
        <v>0</v>
      </c>
      <c r="F39" s="18">
        <f>E39/B39%</f>
        <v>0</v>
      </c>
      <c r="G39" s="18">
        <f>_xlfn.IFERROR(E39/C39*100,0)</f>
        <v>0</v>
      </c>
      <c r="H39" s="18">
        <f>H40+H41+H42+H43</f>
        <v>0</v>
      </c>
      <c r="I39" s="18">
        <f aca="true" t="shared" si="19" ref="I39:AD39">I40+I41+I42+I43</f>
        <v>0</v>
      </c>
      <c r="J39" s="18">
        <f t="shared" si="19"/>
        <v>0</v>
      </c>
      <c r="K39" s="18">
        <f t="shared" si="19"/>
        <v>0</v>
      </c>
      <c r="L39" s="18">
        <f t="shared" si="19"/>
        <v>0</v>
      </c>
      <c r="M39" s="18">
        <f t="shared" si="19"/>
        <v>0</v>
      </c>
      <c r="N39" s="18">
        <f t="shared" si="19"/>
        <v>0</v>
      </c>
      <c r="O39" s="18">
        <f t="shared" si="19"/>
        <v>0</v>
      </c>
      <c r="P39" s="18">
        <f t="shared" si="19"/>
        <v>0</v>
      </c>
      <c r="Q39" s="18">
        <f t="shared" si="19"/>
        <v>0</v>
      </c>
      <c r="R39" s="18">
        <f t="shared" si="19"/>
        <v>0</v>
      </c>
      <c r="S39" s="18">
        <f t="shared" si="19"/>
        <v>0</v>
      </c>
      <c r="T39" s="18">
        <f t="shared" si="19"/>
        <v>0</v>
      </c>
      <c r="U39" s="18">
        <f t="shared" si="19"/>
        <v>0</v>
      </c>
      <c r="V39" s="18">
        <f t="shared" si="19"/>
        <v>0</v>
      </c>
      <c r="W39" s="18">
        <f t="shared" si="19"/>
        <v>0</v>
      </c>
      <c r="X39" s="18">
        <f t="shared" si="19"/>
        <v>0</v>
      </c>
      <c r="Y39" s="18">
        <f t="shared" si="19"/>
        <v>0</v>
      </c>
      <c r="Z39" s="18">
        <f t="shared" si="19"/>
        <v>0</v>
      </c>
      <c r="AA39" s="18">
        <f t="shared" si="19"/>
        <v>0</v>
      </c>
      <c r="AB39" s="18">
        <f t="shared" si="19"/>
        <v>0</v>
      </c>
      <c r="AC39" s="18">
        <f t="shared" si="19"/>
        <v>0</v>
      </c>
      <c r="AD39" s="18">
        <f t="shared" si="19"/>
        <v>0.1</v>
      </c>
      <c r="AE39" s="18">
        <f>AE40+AE41+AE42+AE43</f>
        <v>0</v>
      </c>
      <c r="AF39" s="83"/>
      <c r="AG39" s="40"/>
    </row>
    <row r="40" spans="1:32" s="9" customFormat="1" ht="18.75" customHeight="1">
      <c r="A40" s="61" t="s">
        <v>12</v>
      </c>
      <c r="B40" s="7">
        <f>H40+J40+L40+N40+P40+R40+T40+V40+X40+Z40+AB40+AD40</f>
        <v>0</v>
      </c>
      <c r="C40" s="7">
        <f>H40+J40+L40+N40+P40+R40+T40+V40+X40+Z40+AB40+AD40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3"/>
    </row>
    <row r="41" spans="1:32" s="9" customFormat="1" ht="18.75" customHeight="1">
      <c r="A41" s="61" t="s">
        <v>13</v>
      </c>
      <c r="B41" s="7">
        <f>H41+J41+L41+N41+P41+R41+T41+V41+X41+Z41+AB41+AD41</f>
        <v>0.1</v>
      </c>
      <c r="C41" s="7">
        <f>H41+J41+L41+N41+P41+R41+T41+V41+X41+Z41+AB41+AD41</f>
        <v>0.1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0.1</v>
      </c>
      <c r="AE41" s="7"/>
      <c r="AF41" s="83"/>
    </row>
    <row r="42" spans="1:32" s="9" customFormat="1" ht="18.75" customHeight="1">
      <c r="A42" s="61" t="s">
        <v>42</v>
      </c>
      <c r="B42" s="7">
        <f>H42+J42+L42+N42+P42+R42+T42+V42+X42+Z42+AB42+AD42</f>
        <v>0</v>
      </c>
      <c r="C42" s="7">
        <f>H42+J42+L42+N42+P42+R42+T42+V42+X42+Z42+AB42+AD42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83"/>
    </row>
    <row r="43" spans="1:32" ht="18" customHeight="1">
      <c r="A43" s="61" t="s">
        <v>43</v>
      </c>
      <c r="B43" s="7">
        <f>H43+J43+L43+N43+P43+R43+T43+V43+X43+Z43+AB43+AD43</f>
        <v>0</v>
      </c>
      <c r="C43" s="7">
        <f>H43+J43+L43+N43+P43+R43+T43+V43+X43+Z43+AB43+AD43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4"/>
    </row>
    <row r="44" spans="1:33" ht="129.75" customHeight="1">
      <c r="A44" s="61" t="s">
        <v>78</v>
      </c>
      <c r="B44" s="7">
        <f>B45</f>
        <v>48353.7</v>
      </c>
      <c r="C44" s="7">
        <f>C45</f>
        <v>48353.7</v>
      </c>
      <c r="D44" s="7">
        <f>D45</f>
        <v>48339</v>
      </c>
      <c r="E44" s="7">
        <f>E45</f>
        <v>48339</v>
      </c>
      <c r="F44" s="7">
        <f>E44/B44%</f>
        <v>99.9695990172417</v>
      </c>
      <c r="G44" s="7">
        <f>_xlfn.IFERROR(E44/C44*100,0)</f>
        <v>99.9695990172417</v>
      </c>
      <c r="H44" s="7">
        <f>H45</f>
        <v>0</v>
      </c>
      <c r="I44" s="7">
        <f aca="true" t="shared" si="20" ref="I44:AE44">I45</f>
        <v>0</v>
      </c>
      <c r="J44" s="7">
        <f t="shared" si="20"/>
        <v>0</v>
      </c>
      <c r="K44" s="7">
        <f t="shared" si="20"/>
        <v>0</v>
      </c>
      <c r="L44" s="7">
        <f t="shared" si="20"/>
        <v>0</v>
      </c>
      <c r="M44" s="7">
        <f t="shared" si="20"/>
        <v>0</v>
      </c>
      <c r="N44" s="7">
        <f t="shared" si="20"/>
        <v>0</v>
      </c>
      <c r="O44" s="7">
        <f t="shared" si="20"/>
        <v>0</v>
      </c>
      <c r="P44" s="7">
        <f t="shared" si="20"/>
        <v>0</v>
      </c>
      <c r="Q44" s="7">
        <f t="shared" si="20"/>
        <v>0</v>
      </c>
      <c r="R44" s="7">
        <f t="shared" si="20"/>
        <v>0</v>
      </c>
      <c r="S44" s="7">
        <f t="shared" si="20"/>
        <v>0</v>
      </c>
      <c r="T44" s="7">
        <f t="shared" si="20"/>
        <v>14382.6</v>
      </c>
      <c r="U44" s="7">
        <f t="shared" si="20"/>
        <v>14382.6</v>
      </c>
      <c r="V44" s="7">
        <f t="shared" si="20"/>
        <v>1294.07886</v>
      </c>
      <c r="W44" s="7">
        <f t="shared" si="20"/>
        <v>1294.08</v>
      </c>
      <c r="X44" s="7">
        <f t="shared" si="20"/>
        <v>0</v>
      </c>
      <c r="Y44" s="7">
        <f t="shared" si="20"/>
        <v>0</v>
      </c>
      <c r="Z44" s="7">
        <f t="shared" si="20"/>
        <v>0</v>
      </c>
      <c r="AA44" s="7">
        <f t="shared" si="20"/>
        <v>0</v>
      </c>
      <c r="AB44" s="7">
        <f t="shared" si="20"/>
        <v>0</v>
      </c>
      <c r="AC44" s="7">
        <f t="shared" si="20"/>
        <v>0</v>
      </c>
      <c r="AD44" s="7">
        <f>AD45</f>
        <v>32677.02114</v>
      </c>
      <c r="AE44" s="7">
        <f t="shared" si="20"/>
        <v>32662.32</v>
      </c>
      <c r="AF44" s="82" t="s">
        <v>92</v>
      </c>
      <c r="AG44" s="55"/>
    </row>
    <row r="45" spans="1:32" s="19" customFormat="1" ht="19.5" customHeight="1">
      <c r="A45" s="17" t="s">
        <v>26</v>
      </c>
      <c r="B45" s="18">
        <f>B46+B47+B48+B49</f>
        <v>48353.7</v>
      </c>
      <c r="C45" s="18">
        <f>C46+C47+C48+C49</f>
        <v>48353.7</v>
      </c>
      <c r="D45" s="18">
        <f>D46+D47+D48+D49</f>
        <v>48339</v>
      </c>
      <c r="E45" s="18">
        <f>E46+E47+E48+E49</f>
        <v>48339</v>
      </c>
      <c r="F45" s="18">
        <f>E45/B45%</f>
        <v>99.9695990172417</v>
      </c>
      <c r="G45" s="18">
        <f>_xlfn.IFERROR(E45/C45*100,0)</f>
        <v>99.9695990172417</v>
      </c>
      <c r="H45" s="18">
        <f>H46+H47+H48+H49</f>
        <v>0</v>
      </c>
      <c r="I45" s="18">
        <f aca="true" t="shared" si="21" ref="I45:AD45">I46+I47+I48+I49</f>
        <v>0</v>
      </c>
      <c r="J45" s="18">
        <f t="shared" si="21"/>
        <v>0</v>
      </c>
      <c r="K45" s="18">
        <f t="shared" si="21"/>
        <v>0</v>
      </c>
      <c r="L45" s="18">
        <f t="shared" si="21"/>
        <v>0</v>
      </c>
      <c r="M45" s="18">
        <f t="shared" si="21"/>
        <v>0</v>
      </c>
      <c r="N45" s="18">
        <f t="shared" si="21"/>
        <v>0</v>
      </c>
      <c r="O45" s="18">
        <f t="shared" si="21"/>
        <v>0</v>
      </c>
      <c r="P45" s="18">
        <f t="shared" si="21"/>
        <v>0</v>
      </c>
      <c r="Q45" s="18">
        <f t="shared" si="21"/>
        <v>0</v>
      </c>
      <c r="R45" s="18">
        <f t="shared" si="21"/>
        <v>0</v>
      </c>
      <c r="S45" s="18">
        <f t="shared" si="21"/>
        <v>0</v>
      </c>
      <c r="T45" s="18">
        <f t="shared" si="21"/>
        <v>14382.6</v>
      </c>
      <c r="U45" s="18">
        <f t="shared" si="21"/>
        <v>14382.6</v>
      </c>
      <c r="V45" s="18">
        <f t="shared" si="21"/>
        <v>1294.07886</v>
      </c>
      <c r="W45" s="18">
        <f t="shared" si="21"/>
        <v>1294.08</v>
      </c>
      <c r="X45" s="18">
        <f t="shared" si="21"/>
        <v>0</v>
      </c>
      <c r="Y45" s="18">
        <f t="shared" si="21"/>
        <v>0</v>
      </c>
      <c r="Z45" s="18">
        <f t="shared" si="21"/>
        <v>0</v>
      </c>
      <c r="AA45" s="18">
        <f t="shared" si="21"/>
        <v>0</v>
      </c>
      <c r="AB45" s="18">
        <f t="shared" si="21"/>
        <v>0</v>
      </c>
      <c r="AC45" s="18">
        <f t="shared" si="21"/>
        <v>0</v>
      </c>
      <c r="AD45" s="18">
        <f t="shared" si="21"/>
        <v>32677.02114</v>
      </c>
      <c r="AE45" s="18">
        <f>AE46+AE47+AE48+AE49</f>
        <v>32662.32</v>
      </c>
      <c r="AF45" s="83"/>
    </row>
    <row r="46" spans="1:32" ht="19.5" customHeight="1">
      <c r="A46" s="61" t="s">
        <v>12</v>
      </c>
      <c r="B46" s="7">
        <f>H46+J46+L46+N46+P46+R46+T46+V46+X46+Z46+AB46+AD46</f>
        <v>0</v>
      </c>
      <c r="C46" s="7">
        <f>H46+J46+L46+N46+P46+R46+T46+V46+X46+Z46+AB46+AD46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3"/>
    </row>
    <row r="47" spans="1:32" ht="27" customHeight="1">
      <c r="A47" s="61" t="s">
        <v>13</v>
      </c>
      <c r="B47" s="7">
        <f>H47+J47+L47+N47+P47+R47+T47+V47+X47+Z47+AB47+AD47</f>
        <v>411.7</v>
      </c>
      <c r="C47" s="7">
        <f>H47+J47+L47+N47+P47+R47+T47+V47+X47+Z47+AB47+AD47</f>
        <v>411.7</v>
      </c>
      <c r="D47" s="7">
        <f>E47</f>
        <v>397</v>
      </c>
      <c r="E47" s="7">
        <f>I47+K47+M47+O47+Q47+S47+U47+W47+Y47+AA47+AC47+AE47</f>
        <v>397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411.7</v>
      </c>
      <c r="AE47" s="7">
        <v>397</v>
      </c>
      <c r="AF47" s="83"/>
    </row>
    <row r="48" spans="1:32" ht="16.5" customHeight="1">
      <c r="A48" s="61" t="s">
        <v>42</v>
      </c>
      <c r="B48" s="7">
        <f>H48+J48+L48+N48+P48+R48+T48+V48+X48+Z48+AB48+AD48</f>
        <v>0</v>
      </c>
      <c r="C48" s="7">
        <f>H48+J48+L48+N48+P48+R48+T48+V48+X48+Z48+AB48+AD48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3"/>
    </row>
    <row r="49" spans="1:32" ht="27" customHeight="1">
      <c r="A49" s="61" t="s">
        <v>43</v>
      </c>
      <c r="B49" s="7">
        <f>H49+J49+L49+N49+P49+R49+T49+V49+X49+Z49+AB49+AD49</f>
        <v>47942</v>
      </c>
      <c r="C49" s="7">
        <f>H49+J49+L49+N49+P49+R49+T49+V49+X49+Z49+AB49+AD49</f>
        <v>47942</v>
      </c>
      <c r="D49" s="7">
        <f>E49</f>
        <v>47942</v>
      </c>
      <c r="E49" s="7">
        <f>I49+K49+M49+O49+Q49+S49+U49+W49+Y49+AA49+AC49+AE49</f>
        <v>47942</v>
      </c>
      <c r="F49" s="7">
        <f>E49/B49%</f>
        <v>100</v>
      </c>
      <c r="G49" s="7">
        <f>_xlfn.IFERROR(E49/C49*100,0)</f>
        <v>100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14382.6</v>
      </c>
      <c r="U49" s="8">
        <v>14382.6</v>
      </c>
      <c r="V49" s="8">
        <v>1294.07886</v>
      </c>
      <c r="W49" s="8">
        <v>1294.08</v>
      </c>
      <c r="X49" s="8"/>
      <c r="Y49" s="8"/>
      <c r="Z49" s="8"/>
      <c r="AA49" s="8"/>
      <c r="AB49" s="8"/>
      <c r="AC49" s="8"/>
      <c r="AD49" s="8">
        <v>32265.32114</v>
      </c>
      <c r="AE49" s="8">
        <v>32265.32</v>
      </c>
      <c r="AF49" s="84"/>
    </row>
    <row r="50" spans="1:33" ht="92.25" customHeight="1">
      <c r="A50" s="61" t="s">
        <v>64</v>
      </c>
      <c r="B50" s="8">
        <f>B51</f>
        <v>101464.59999999998</v>
      </c>
      <c r="C50" s="8">
        <f>C51</f>
        <v>101464.59999999998</v>
      </c>
      <c r="D50" s="8">
        <f>D51</f>
        <v>97509.57999999999</v>
      </c>
      <c r="E50" s="8">
        <f>E51</f>
        <v>97509.57999999999</v>
      </c>
      <c r="F50" s="7">
        <f>E50/B50%</f>
        <v>96.1020690960197</v>
      </c>
      <c r="G50" s="7">
        <f>_xlfn.IFERROR(E50/C50*100,0)</f>
        <v>96.1020690960197</v>
      </c>
      <c r="H50" s="8">
        <f>H51</f>
        <v>7506.84</v>
      </c>
      <c r="I50" s="8">
        <f aca="true" t="shared" si="22" ref="I50:AE50">I51</f>
        <v>5884.65</v>
      </c>
      <c r="J50" s="8">
        <f t="shared" si="22"/>
        <v>11020.63</v>
      </c>
      <c r="K50" s="8">
        <f t="shared" si="22"/>
        <v>10551.12</v>
      </c>
      <c r="L50" s="8">
        <f t="shared" si="22"/>
        <v>13293.01</v>
      </c>
      <c r="M50" s="8">
        <f t="shared" si="22"/>
        <v>8429.7</v>
      </c>
      <c r="N50" s="8">
        <f t="shared" si="22"/>
        <v>9911</v>
      </c>
      <c r="O50" s="8">
        <f t="shared" si="22"/>
        <v>9032.93</v>
      </c>
      <c r="P50" s="8">
        <f t="shared" si="22"/>
        <v>11225.09</v>
      </c>
      <c r="Q50" s="8">
        <f t="shared" si="22"/>
        <v>12652</v>
      </c>
      <c r="R50" s="8">
        <f t="shared" si="22"/>
        <v>8957.01</v>
      </c>
      <c r="S50" s="8">
        <f t="shared" si="22"/>
        <v>9157.42</v>
      </c>
      <c r="T50" s="8">
        <f t="shared" si="22"/>
        <v>8977.550000000001</v>
      </c>
      <c r="U50" s="8">
        <f t="shared" si="22"/>
        <v>9013.59</v>
      </c>
      <c r="V50" s="8">
        <f t="shared" si="22"/>
        <v>6393.227000000001</v>
      </c>
      <c r="W50" s="8">
        <f t="shared" si="22"/>
        <v>8796.41</v>
      </c>
      <c r="X50" s="8">
        <f t="shared" si="22"/>
        <v>4431.982999999999</v>
      </c>
      <c r="Y50" s="8">
        <f t="shared" si="22"/>
        <v>4581.83</v>
      </c>
      <c r="Z50" s="8">
        <f t="shared" si="22"/>
        <v>5447.13</v>
      </c>
      <c r="AA50" s="8">
        <f t="shared" si="22"/>
        <v>4729.8</v>
      </c>
      <c r="AB50" s="8">
        <f t="shared" si="22"/>
        <v>5829.61</v>
      </c>
      <c r="AC50" s="8">
        <f t="shared" si="22"/>
        <v>5692.4400000000005</v>
      </c>
      <c r="AD50" s="8">
        <f t="shared" si="22"/>
        <v>8471.519999999999</v>
      </c>
      <c r="AE50" s="8">
        <f t="shared" si="22"/>
        <v>8987.69</v>
      </c>
      <c r="AF50" s="92"/>
      <c r="AG50" s="41"/>
    </row>
    <row r="51" spans="1:32" s="19" customFormat="1" ht="23.25" customHeight="1">
      <c r="A51" s="17" t="s">
        <v>26</v>
      </c>
      <c r="B51" s="22">
        <f>B52+B53+B55+B56+B54</f>
        <v>101464.59999999998</v>
      </c>
      <c r="C51" s="22">
        <f>C52+C53+C55+C56+C54</f>
        <v>101464.59999999998</v>
      </c>
      <c r="D51" s="22">
        <f>D52+D53+D55+D56+D54</f>
        <v>97509.57999999999</v>
      </c>
      <c r="E51" s="22">
        <f>E52+E53+E55+E56+E54</f>
        <v>97509.57999999999</v>
      </c>
      <c r="F51" s="18">
        <f>E51/B51%</f>
        <v>96.1020690960197</v>
      </c>
      <c r="G51" s="18">
        <f>_xlfn.IFERROR(E51/C51*100,0)</f>
        <v>96.1020690960197</v>
      </c>
      <c r="H51" s="22">
        <f>H52+H53+H55+H56+H54</f>
        <v>7506.84</v>
      </c>
      <c r="I51" s="22">
        <f aca="true" t="shared" si="23" ref="I51:AE51">I52+I53+I55+I56+I54</f>
        <v>5884.65</v>
      </c>
      <c r="J51" s="22">
        <f t="shared" si="23"/>
        <v>11020.63</v>
      </c>
      <c r="K51" s="22">
        <f t="shared" si="23"/>
        <v>10551.12</v>
      </c>
      <c r="L51" s="22">
        <f t="shared" si="23"/>
        <v>13293.01</v>
      </c>
      <c r="M51" s="22">
        <f t="shared" si="23"/>
        <v>8429.7</v>
      </c>
      <c r="N51" s="22">
        <f t="shared" si="23"/>
        <v>9911</v>
      </c>
      <c r="O51" s="22">
        <f t="shared" si="23"/>
        <v>9032.93</v>
      </c>
      <c r="P51" s="22">
        <f t="shared" si="23"/>
        <v>11225.09</v>
      </c>
      <c r="Q51" s="22">
        <f t="shared" si="23"/>
        <v>12652</v>
      </c>
      <c r="R51" s="22">
        <f t="shared" si="23"/>
        <v>8957.01</v>
      </c>
      <c r="S51" s="22">
        <f t="shared" si="23"/>
        <v>9157.42</v>
      </c>
      <c r="T51" s="22">
        <f t="shared" si="23"/>
        <v>8977.550000000001</v>
      </c>
      <c r="U51" s="22">
        <f t="shared" si="23"/>
        <v>9013.59</v>
      </c>
      <c r="V51" s="22">
        <f t="shared" si="23"/>
        <v>6393.227000000001</v>
      </c>
      <c r="W51" s="22">
        <f t="shared" si="23"/>
        <v>8796.41</v>
      </c>
      <c r="X51" s="22">
        <f t="shared" si="23"/>
        <v>4431.982999999999</v>
      </c>
      <c r="Y51" s="22">
        <f t="shared" si="23"/>
        <v>4581.83</v>
      </c>
      <c r="Z51" s="22">
        <f t="shared" si="23"/>
        <v>5447.13</v>
      </c>
      <c r="AA51" s="22">
        <f t="shared" si="23"/>
        <v>4729.8</v>
      </c>
      <c r="AB51" s="22">
        <f t="shared" si="23"/>
        <v>5829.61</v>
      </c>
      <c r="AC51" s="22">
        <f t="shared" si="23"/>
        <v>5692.4400000000005</v>
      </c>
      <c r="AD51" s="22">
        <f t="shared" si="23"/>
        <v>8471.519999999999</v>
      </c>
      <c r="AE51" s="22">
        <f t="shared" si="23"/>
        <v>8987.69</v>
      </c>
      <c r="AF51" s="93"/>
    </row>
    <row r="52" spans="1:32" ht="24.75" customHeight="1">
      <c r="A52" s="61" t="s">
        <v>12</v>
      </c>
      <c r="B52" s="8">
        <f aca="true" t="shared" si="24" ref="B52:E53">B59+B66+B72+B78+B84</f>
        <v>0</v>
      </c>
      <c r="C52" s="8">
        <f t="shared" si="24"/>
        <v>0</v>
      </c>
      <c r="D52" s="8">
        <f t="shared" si="24"/>
        <v>0</v>
      </c>
      <c r="E52" s="8">
        <f t="shared" si="24"/>
        <v>0</v>
      </c>
      <c r="F52" s="7"/>
      <c r="G52" s="7">
        <f>_xlfn.IFERROR(E52/C52*100,0)</f>
        <v>0</v>
      </c>
      <c r="H52" s="8">
        <f aca="true" t="shared" si="25" ref="H52:AE52">H59+H66+H72+H78+H84</f>
        <v>0</v>
      </c>
      <c r="I52" s="8">
        <f t="shared" si="25"/>
        <v>0</v>
      </c>
      <c r="J52" s="8">
        <f t="shared" si="25"/>
        <v>0</v>
      </c>
      <c r="K52" s="8">
        <f t="shared" si="25"/>
        <v>0</v>
      </c>
      <c r="L52" s="8">
        <f t="shared" si="25"/>
        <v>0</v>
      </c>
      <c r="M52" s="8">
        <f t="shared" si="25"/>
        <v>0</v>
      </c>
      <c r="N52" s="8">
        <f t="shared" si="25"/>
        <v>0</v>
      </c>
      <c r="O52" s="8">
        <f t="shared" si="25"/>
        <v>0</v>
      </c>
      <c r="P52" s="8">
        <f t="shared" si="25"/>
        <v>0</v>
      </c>
      <c r="Q52" s="8">
        <f t="shared" si="25"/>
        <v>0</v>
      </c>
      <c r="R52" s="8">
        <f t="shared" si="25"/>
        <v>0</v>
      </c>
      <c r="S52" s="8">
        <f t="shared" si="25"/>
        <v>0</v>
      </c>
      <c r="T52" s="8">
        <f t="shared" si="25"/>
        <v>0</v>
      </c>
      <c r="U52" s="8">
        <f t="shared" si="25"/>
        <v>0</v>
      </c>
      <c r="V52" s="8">
        <f t="shared" si="25"/>
        <v>0</v>
      </c>
      <c r="W52" s="8">
        <f t="shared" si="25"/>
        <v>0</v>
      </c>
      <c r="X52" s="8">
        <f t="shared" si="25"/>
        <v>0</v>
      </c>
      <c r="Y52" s="8">
        <f t="shared" si="25"/>
        <v>0</v>
      </c>
      <c r="Z52" s="8">
        <f t="shared" si="25"/>
        <v>0</v>
      </c>
      <c r="AA52" s="8">
        <f t="shared" si="25"/>
        <v>0</v>
      </c>
      <c r="AB52" s="8">
        <f t="shared" si="25"/>
        <v>0</v>
      </c>
      <c r="AC52" s="8">
        <f t="shared" si="25"/>
        <v>0</v>
      </c>
      <c r="AD52" s="8">
        <f t="shared" si="25"/>
        <v>0</v>
      </c>
      <c r="AE52" s="8">
        <f t="shared" si="25"/>
        <v>0</v>
      </c>
      <c r="AF52" s="93"/>
    </row>
    <row r="53" spans="1:32" ht="27.75" customHeight="1">
      <c r="A53" s="61" t="s">
        <v>13</v>
      </c>
      <c r="B53" s="8">
        <f t="shared" si="24"/>
        <v>101464.59999999998</v>
      </c>
      <c r="C53" s="8">
        <f t="shared" si="24"/>
        <v>101464.59999999998</v>
      </c>
      <c r="D53" s="8">
        <f t="shared" si="24"/>
        <v>97509.57999999999</v>
      </c>
      <c r="E53" s="8">
        <f t="shared" si="24"/>
        <v>97509.57999999999</v>
      </c>
      <c r="F53" s="7">
        <f>E53/B53%</f>
        <v>96.1020690960197</v>
      </c>
      <c r="G53" s="7">
        <f>_xlfn.IFERROR(E53/C53*100,0)</f>
        <v>96.1020690960197</v>
      </c>
      <c r="H53" s="8">
        <f aca="true" t="shared" si="26" ref="H53:AE53">H60+H67+H73+H79+H85</f>
        <v>7506.84</v>
      </c>
      <c r="I53" s="8">
        <f t="shared" si="26"/>
        <v>5884.65</v>
      </c>
      <c r="J53" s="8">
        <f t="shared" si="26"/>
        <v>11020.63</v>
      </c>
      <c r="K53" s="8">
        <f t="shared" si="26"/>
        <v>10551.12</v>
      </c>
      <c r="L53" s="8">
        <f t="shared" si="26"/>
        <v>13293.01</v>
      </c>
      <c r="M53" s="8">
        <f t="shared" si="26"/>
        <v>8429.7</v>
      </c>
      <c r="N53" s="8">
        <f t="shared" si="26"/>
        <v>9911</v>
      </c>
      <c r="O53" s="8">
        <f t="shared" si="26"/>
        <v>9032.93</v>
      </c>
      <c r="P53" s="8">
        <f t="shared" si="26"/>
        <v>11225.09</v>
      </c>
      <c r="Q53" s="8">
        <f t="shared" si="26"/>
        <v>12652</v>
      </c>
      <c r="R53" s="8">
        <f t="shared" si="26"/>
        <v>8957.01</v>
      </c>
      <c r="S53" s="8">
        <f t="shared" si="26"/>
        <v>9157.42</v>
      </c>
      <c r="T53" s="8">
        <f t="shared" si="26"/>
        <v>8977.550000000001</v>
      </c>
      <c r="U53" s="8">
        <f t="shared" si="26"/>
        <v>9013.59</v>
      </c>
      <c r="V53" s="8">
        <f t="shared" si="26"/>
        <v>6393.227000000001</v>
      </c>
      <c r="W53" s="8">
        <f t="shared" si="26"/>
        <v>8796.41</v>
      </c>
      <c r="X53" s="8">
        <f t="shared" si="26"/>
        <v>4431.982999999999</v>
      </c>
      <c r="Y53" s="8">
        <f t="shared" si="26"/>
        <v>4581.83</v>
      </c>
      <c r="Z53" s="8">
        <f t="shared" si="26"/>
        <v>5447.13</v>
      </c>
      <c r="AA53" s="8">
        <f t="shared" si="26"/>
        <v>4729.8</v>
      </c>
      <c r="AB53" s="8">
        <f t="shared" si="26"/>
        <v>5829.61</v>
      </c>
      <c r="AC53" s="8">
        <f t="shared" si="26"/>
        <v>5692.4400000000005</v>
      </c>
      <c r="AD53" s="8">
        <f t="shared" si="26"/>
        <v>8471.519999999999</v>
      </c>
      <c r="AE53" s="8">
        <f t="shared" si="26"/>
        <v>8987.69</v>
      </c>
      <c r="AF53" s="93"/>
    </row>
    <row r="54" spans="1:32" ht="17.25" customHeight="1">
      <c r="A54" s="61" t="s">
        <v>79</v>
      </c>
      <c r="B54" s="7">
        <f>G54+I54+K54+M54+O54+Q54+S54</f>
        <v>0</v>
      </c>
      <c r="C54" s="7">
        <f>H54+J54+L54+N54+P54+R54+T54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>
        <f>L54+N54+P54+R54+T54+V54+X54+Z54+AB54+AD54+AF54+AH54</f>
        <v>0</v>
      </c>
      <c r="I54" s="7">
        <f aca="true" t="shared" si="27" ref="I54:AE54">M54+O54+Q54+S54+U54+W54+Y54+AA54+AC54+AE54+AG54+AI54</f>
        <v>0</v>
      </c>
      <c r="J54" s="7">
        <f t="shared" si="27"/>
        <v>0</v>
      </c>
      <c r="K54" s="7">
        <f t="shared" si="27"/>
        <v>0</v>
      </c>
      <c r="L54" s="7">
        <f t="shared" si="27"/>
        <v>0</v>
      </c>
      <c r="M54" s="7">
        <f t="shared" si="27"/>
        <v>0</v>
      </c>
      <c r="N54" s="7">
        <f t="shared" si="27"/>
        <v>0</v>
      </c>
      <c r="O54" s="7">
        <f t="shared" si="27"/>
        <v>0</v>
      </c>
      <c r="P54" s="7">
        <f t="shared" si="27"/>
        <v>0</v>
      </c>
      <c r="Q54" s="7">
        <f t="shared" si="27"/>
        <v>0</v>
      </c>
      <c r="R54" s="7">
        <f t="shared" si="27"/>
        <v>0</v>
      </c>
      <c r="S54" s="7">
        <f t="shared" si="27"/>
        <v>0</v>
      </c>
      <c r="T54" s="7">
        <f t="shared" si="27"/>
        <v>0</v>
      </c>
      <c r="U54" s="7">
        <f t="shared" si="27"/>
        <v>0</v>
      </c>
      <c r="V54" s="7">
        <f t="shared" si="27"/>
        <v>0</v>
      </c>
      <c r="W54" s="7">
        <f t="shared" si="27"/>
        <v>0</v>
      </c>
      <c r="X54" s="7">
        <f t="shared" si="27"/>
        <v>0</v>
      </c>
      <c r="Y54" s="7">
        <f t="shared" si="27"/>
        <v>0</v>
      </c>
      <c r="Z54" s="7">
        <f t="shared" si="27"/>
        <v>0</v>
      </c>
      <c r="AA54" s="7">
        <f t="shared" si="27"/>
        <v>0</v>
      </c>
      <c r="AB54" s="7">
        <f t="shared" si="27"/>
        <v>0</v>
      </c>
      <c r="AC54" s="7">
        <f t="shared" si="27"/>
        <v>0</v>
      </c>
      <c r="AD54" s="7">
        <f t="shared" si="27"/>
        <v>0</v>
      </c>
      <c r="AE54" s="7">
        <f t="shared" si="27"/>
        <v>0</v>
      </c>
      <c r="AF54" s="93"/>
    </row>
    <row r="55" spans="1:32" ht="31.5" customHeight="1">
      <c r="A55" s="61" t="s">
        <v>42</v>
      </c>
      <c r="B55" s="8">
        <f aca="true" t="shared" si="28" ref="B55:E56">B62+B68+B74+B80+B86</f>
        <v>0</v>
      </c>
      <c r="C55" s="8">
        <f t="shared" si="28"/>
        <v>0</v>
      </c>
      <c r="D55" s="8">
        <f t="shared" si="28"/>
        <v>0</v>
      </c>
      <c r="E55" s="8">
        <f t="shared" si="28"/>
        <v>0</v>
      </c>
      <c r="F55" s="7"/>
      <c r="G55" s="7"/>
      <c r="H55" s="8">
        <f aca="true" t="shared" si="29" ref="H55:AE55">H62+H68+H74+H80+H86</f>
        <v>0</v>
      </c>
      <c r="I55" s="8">
        <f t="shared" si="29"/>
        <v>0</v>
      </c>
      <c r="J55" s="8">
        <f t="shared" si="29"/>
        <v>0</v>
      </c>
      <c r="K55" s="8">
        <f t="shared" si="29"/>
        <v>0</v>
      </c>
      <c r="L55" s="8">
        <f t="shared" si="29"/>
        <v>0</v>
      </c>
      <c r="M55" s="8">
        <f t="shared" si="29"/>
        <v>0</v>
      </c>
      <c r="N55" s="8">
        <f t="shared" si="29"/>
        <v>0</v>
      </c>
      <c r="O55" s="8">
        <f t="shared" si="29"/>
        <v>0</v>
      </c>
      <c r="P55" s="8">
        <f t="shared" si="29"/>
        <v>0</v>
      </c>
      <c r="Q55" s="8">
        <f t="shared" si="29"/>
        <v>0</v>
      </c>
      <c r="R55" s="8">
        <f t="shared" si="29"/>
        <v>0</v>
      </c>
      <c r="S55" s="8">
        <f t="shared" si="29"/>
        <v>0</v>
      </c>
      <c r="T55" s="8">
        <f t="shared" si="29"/>
        <v>0</v>
      </c>
      <c r="U55" s="8">
        <f t="shared" si="29"/>
        <v>0</v>
      </c>
      <c r="V55" s="8">
        <f t="shared" si="29"/>
        <v>0</v>
      </c>
      <c r="W55" s="8">
        <f t="shared" si="29"/>
        <v>0</v>
      </c>
      <c r="X55" s="8">
        <f t="shared" si="29"/>
        <v>0</v>
      </c>
      <c r="Y55" s="8">
        <f t="shared" si="29"/>
        <v>0</v>
      </c>
      <c r="Z55" s="8">
        <f t="shared" si="29"/>
        <v>0</v>
      </c>
      <c r="AA55" s="8">
        <f t="shared" si="29"/>
        <v>0</v>
      </c>
      <c r="AB55" s="8">
        <f t="shared" si="29"/>
        <v>0</v>
      </c>
      <c r="AC55" s="8">
        <f t="shared" si="29"/>
        <v>0</v>
      </c>
      <c r="AD55" s="8">
        <f t="shared" si="29"/>
        <v>0</v>
      </c>
      <c r="AE55" s="8">
        <f t="shared" si="29"/>
        <v>0</v>
      </c>
      <c r="AF55" s="93"/>
    </row>
    <row r="56" spans="1:32" ht="27" customHeight="1">
      <c r="A56" s="61" t="s">
        <v>43</v>
      </c>
      <c r="B56" s="8">
        <f t="shared" si="28"/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7"/>
      <c r="G56" s="7"/>
      <c r="H56" s="8">
        <f aca="true" t="shared" si="30" ref="H56:AE56">H63+H69+H75+H81+H87</f>
        <v>0</v>
      </c>
      <c r="I56" s="8">
        <f t="shared" si="30"/>
        <v>0</v>
      </c>
      <c r="J56" s="8">
        <f t="shared" si="30"/>
        <v>0</v>
      </c>
      <c r="K56" s="8">
        <f t="shared" si="30"/>
        <v>0</v>
      </c>
      <c r="L56" s="8">
        <f t="shared" si="30"/>
        <v>0</v>
      </c>
      <c r="M56" s="8">
        <f t="shared" si="30"/>
        <v>0</v>
      </c>
      <c r="N56" s="8">
        <f t="shared" si="30"/>
        <v>0</v>
      </c>
      <c r="O56" s="8">
        <f t="shared" si="30"/>
        <v>0</v>
      </c>
      <c r="P56" s="8">
        <f t="shared" si="30"/>
        <v>0</v>
      </c>
      <c r="Q56" s="8">
        <f t="shared" si="30"/>
        <v>0</v>
      </c>
      <c r="R56" s="8">
        <f t="shared" si="30"/>
        <v>0</v>
      </c>
      <c r="S56" s="8">
        <f t="shared" si="30"/>
        <v>0</v>
      </c>
      <c r="T56" s="8">
        <f t="shared" si="30"/>
        <v>0</v>
      </c>
      <c r="U56" s="8">
        <f t="shared" si="30"/>
        <v>0</v>
      </c>
      <c r="V56" s="8">
        <f t="shared" si="30"/>
        <v>0</v>
      </c>
      <c r="W56" s="8">
        <f t="shared" si="30"/>
        <v>0</v>
      </c>
      <c r="X56" s="8">
        <f t="shared" si="30"/>
        <v>0</v>
      </c>
      <c r="Y56" s="8">
        <f t="shared" si="30"/>
        <v>0</v>
      </c>
      <c r="Z56" s="8">
        <f t="shared" si="30"/>
        <v>0</v>
      </c>
      <c r="AA56" s="8">
        <f t="shared" si="30"/>
        <v>0</v>
      </c>
      <c r="AB56" s="8">
        <f t="shared" si="30"/>
        <v>0</v>
      </c>
      <c r="AC56" s="8">
        <f t="shared" si="30"/>
        <v>0</v>
      </c>
      <c r="AD56" s="8">
        <f t="shared" si="30"/>
        <v>0</v>
      </c>
      <c r="AE56" s="8">
        <f t="shared" si="30"/>
        <v>0</v>
      </c>
      <c r="AF56" s="94"/>
    </row>
    <row r="57" spans="1:33" ht="206.25" customHeight="1">
      <c r="A57" s="62" t="s">
        <v>65</v>
      </c>
      <c r="B57" s="7">
        <f>B58</f>
        <v>97435.59999999999</v>
      </c>
      <c r="C57" s="7">
        <f>C58</f>
        <v>97435.59999999999</v>
      </c>
      <c r="D57" s="7">
        <f>D58</f>
        <v>95127.78</v>
      </c>
      <c r="E57" s="7">
        <f>E58</f>
        <v>95127.78</v>
      </c>
      <c r="F57" s="7">
        <f>E57/B57%</f>
        <v>97.63144066439783</v>
      </c>
      <c r="G57" s="7">
        <f>E57/C57%</f>
        <v>97.63144066439783</v>
      </c>
      <c r="H57" s="7">
        <f>H58</f>
        <v>7218.93</v>
      </c>
      <c r="I57" s="7">
        <f aca="true" t="shared" si="31" ref="I57:AE57">I58</f>
        <v>5597.67</v>
      </c>
      <c r="J57" s="7">
        <f t="shared" si="31"/>
        <v>10731.47</v>
      </c>
      <c r="K57" s="7">
        <f t="shared" si="31"/>
        <v>10524.25</v>
      </c>
      <c r="L57" s="7">
        <f>L58</f>
        <v>13263.67</v>
      </c>
      <c r="M57" s="7">
        <f t="shared" si="31"/>
        <v>8403.94</v>
      </c>
      <c r="N57" s="7">
        <f t="shared" si="31"/>
        <v>9881.47</v>
      </c>
      <c r="O57" s="7">
        <f t="shared" si="31"/>
        <v>9005.2</v>
      </c>
      <c r="P57" s="7">
        <f t="shared" si="31"/>
        <v>11081.04</v>
      </c>
      <c r="Q57" s="7">
        <f t="shared" si="31"/>
        <v>12625.1</v>
      </c>
      <c r="R57" s="7">
        <f t="shared" si="31"/>
        <v>8864.4</v>
      </c>
      <c r="S57" s="7">
        <f t="shared" si="31"/>
        <v>9130.84</v>
      </c>
      <c r="T57" s="7">
        <f t="shared" si="31"/>
        <v>8649.35</v>
      </c>
      <c r="U57" s="7">
        <f t="shared" si="31"/>
        <v>8985.6</v>
      </c>
      <c r="V57" s="7">
        <f t="shared" si="31"/>
        <v>4877.21</v>
      </c>
      <c r="W57" s="7">
        <f t="shared" si="31"/>
        <v>7391.24</v>
      </c>
      <c r="X57" s="7">
        <f t="shared" si="31"/>
        <v>4104.09</v>
      </c>
      <c r="Y57" s="7">
        <f t="shared" si="31"/>
        <v>4550.15</v>
      </c>
      <c r="Z57" s="7">
        <f t="shared" si="31"/>
        <v>5118.93</v>
      </c>
      <c r="AA57" s="7">
        <f t="shared" si="31"/>
        <v>4697.66</v>
      </c>
      <c r="AB57" s="7">
        <f t="shared" si="31"/>
        <v>5501.79</v>
      </c>
      <c r="AC57" s="7">
        <f t="shared" si="31"/>
        <v>5660.06</v>
      </c>
      <c r="AD57" s="7">
        <f t="shared" si="31"/>
        <v>8143.25</v>
      </c>
      <c r="AE57" s="7">
        <f t="shared" si="31"/>
        <v>8556.07</v>
      </c>
      <c r="AF57" s="82" t="s">
        <v>93</v>
      </c>
      <c r="AG57" s="56">
        <v>97412</v>
      </c>
    </row>
    <row r="58" spans="1:32" s="19" customFormat="1" ht="72.75" customHeight="1">
      <c r="A58" s="17" t="s">
        <v>26</v>
      </c>
      <c r="B58" s="18">
        <f>B59+B60+B62+B63+B61</f>
        <v>97435.59999999999</v>
      </c>
      <c r="C58" s="18">
        <f>C59+C60+C62+C63+C61</f>
        <v>97435.59999999999</v>
      </c>
      <c r="D58" s="18">
        <f>D59+D60+D62+D63+D61</f>
        <v>95127.78</v>
      </c>
      <c r="E58" s="18">
        <f>E59+E60+E62+E63+E61</f>
        <v>95127.78</v>
      </c>
      <c r="F58" s="7">
        <f>E58/B58%</f>
        <v>97.63144066439783</v>
      </c>
      <c r="G58" s="7">
        <f>E58/C58%</f>
        <v>97.63144066439783</v>
      </c>
      <c r="H58" s="18">
        <f aca="true" t="shared" si="32" ref="H58:S58">H59+H60+H62+H63</f>
        <v>7218.93</v>
      </c>
      <c r="I58" s="18">
        <f t="shared" si="32"/>
        <v>5597.67</v>
      </c>
      <c r="J58" s="18">
        <f t="shared" si="32"/>
        <v>10731.47</v>
      </c>
      <c r="K58" s="18">
        <f t="shared" si="32"/>
        <v>10524.25</v>
      </c>
      <c r="L58" s="18">
        <f t="shared" si="32"/>
        <v>13263.67</v>
      </c>
      <c r="M58" s="18">
        <f t="shared" si="32"/>
        <v>8403.94</v>
      </c>
      <c r="N58" s="18">
        <f t="shared" si="32"/>
        <v>9881.47</v>
      </c>
      <c r="O58" s="18">
        <f t="shared" si="32"/>
        <v>9005.2</v>
      </c>
      <c r="P58" s="18">
        <f t="shared" si="32"/>
        <v>11081.04</v>
      </c>
      <c r="Q58" s="18">
        <f t="shared" si="32"/>
        <v>12625.1</v>
      </c>
      <c r="R58" s="18">
        <f t="shared" si="32"/>
        <v>8864.4</v>
      </c>
      <c r="S58" s="18">
        <f t="shared" si="32"/>
        <v>9130.84</v>
      </c>
      <c r="T58" s="18">
        <f>T59+T60+T62+T63+T61</f>
        <v>8649.35</v>
      </c>
      <c r="U58" s="18">
        <f>U59+U60+U62+U63+U61</f>
        <v>8985.6</v>
      </c>
      <c r="V58" s="18">
        <f aca="true" t="shared" si="33" ref="V58:AE58">V59+V60+V62+V63</f>
        <v>4877.21</v>
      </c>
      <c r="W58" s="18">
        <f t="shared" si="33"/>
        <v>7391.24</v>
      </c>
      <c r="X58" s="18">
        <f t="shared" si="33"/>
        <v>4104.09</v>
      </c>
      <c r="Y58" s="18">
        <f t="shared" si="33"/>
        <v>4550.15</v>
      </c>
      <c r="Z58" s="18">
        <f t="shared" si="33"/>
        <v>5118.93</v>
      </c>
      <c r="AA58" s="18">
        <f t="shared" si="33"/>
        <v>4697.66</v>
      </c>
      <c r="AB58" s="18">
        <f t="shared" si="33"/>
        <v>5501.79</v>
      </c>
      <c r="AC58" s="18">
        <f t="shared" si="33"/>
        <v>5660.06</v>
      </c>
      <c r="AD58" s="18">
        <f t="shared" si="33"/>
        <v>8143.25</v>
      </c>
      <c r="AE58" s="18">
        <f t="shared" si="33"/>
        <v>8556.07</v>
      </c>
      <c r="AF58" s="83"/>
    </row>
    <row r="59" spans="1:32" ht="60.75" customHeight="1">
      <c r="A59" s="61" t="s">
        <v>12</v>
      </c>
      <c r="B59" s="7">
        <f>H59+J59+L59+N59+P59+R59+T59+V59+X59+Z59+AB59+AD59</f>
        <v>0</v>
      </c>
      <c r="C59" s="7">
        <f>H59+J59+L59+N59+P59+R59+T59+V59+X59+Z59+AB59+AD59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3"/>
    </row>
    <row r="60" spans="1:32" ht="129.75" customHeight="1">
      <c r="A60" s="61" t="s">
        <v>13</v>
      </c>
      <c r="B60" s="7">
        <f>H60+J60+L60+N60+P60+R60+T60+V60+X60+Z60+AB60+AD60</f>
        <v>97435.59999999999</v>
      </c>
      <c r="C60" s="7">
        <f>H60+J60+L60+N60+P60+R60+T60+V60+X60+Z60+AB60+AD60</f>
        <v>97435.59999999999</v>
      </c>
      <c r="D60" s="7">
        <f>E60</f>
        <v>95127.78</v>
      </c>
      <c r="E60" s="7">
        <f>I60+K60+M60+O60+Q60+S60+U60+W60+Y60+AA60+AC60+AE60</f>
        <v>95127.78</v>
      </c>
      <c r="F60" s="7">
        <f>E60/B60%</f>
        <v>97.63144066439783</v>
      </c>
      <c r="G60" s="7">
        <f>E60/C60%</f>
        <v>97.63144066439783</v>
      </c>
      <c r="H60" s="7">
        <v>7218.93</v>
      </c>
      <c r="I60" s="7">
        <v>5597.67</v>
      </c>
      <c r="J60" s="7">
        <v>10731.47</v>
      </c>
      <c r="K60" s="7">
        <v>10524.25</v>
      </c>
      <c r="L60" s="7">
        <f>13217.57+46.1</f>
        <v>13263.67</v>
      </c>
      <c r="M60" s="7">
        <v>8403.94</v>
      </c>
      <c r="N60" s="7">
        <v>9881.47</v>
      </c>
      <c r="O60" s="7">
        <v>9005.2</v>
      </c>
      <c r="P60" s="7">
        <v>11081.04</v>
      </c>
      <c r="Q60" s="7">
        <v>12625.1</v>
      </c>
      <c r="R60" s="7">
        <v>8864.4</v>
      </c>
      <c r="S60" s="7">
        <v>9130.84</v>
      </c>
      <c r="T60" s="7">
        <v>8649.35</v>
      </c>
      <c r="U60" s="7">
        <v>8985.6</v>
      </c>
      <c r="V60" s="7">
        <v>4877.21</v>
      </c>
      <c r="W60" s="7">
        <v>7391.24</v>
      </c>
      <c r="X60" s="7">
        <v>4104.09</v>
      </c>
      <c r="Y60" s="7">
        <v>4550.15</v>
      </c>
      <c r="Z60" s="7">
        <v>5118.93</v>
      </c>
      <c r="AA60" s="7">
        <v>4697.66</v>
      </c>
      <c r="AB60" s="7">
        <v>5501.79</v>
      </c>
      <c r="AC60" s="7">
        <v>5660.06</v>
      </c>
      <c r="AD60" s="7">
        <v>8143.25</v>
      </c>
      <c r="AE60" s="7">
        <v>8556.07</v>
      </c>
      <c r="AF60" s="83"/>
    </row>
    <row r="61" spans="1:32" s="48" customFormat="1" ht="49.5" customHeight="1" hidden="1">
      <c r="A61" s="46" t="s">
        <v>79</v>
      </c>
      <c r="B61" s="7">
        <f>H61+J61+L61+N61+P61+R61+T61+V61+X61+Z61+AB61+AD61</f>
        <v>0</v>
      </c>
      <c r="C61" s="47">
        <f>H61+J61+L61+N61+P61+R61+T61+V61+X61+Z61+AB61+AD61</f>
        <v>0</v>
      </c>
      <c r="D61" s="47">
        <f>E61</f>
        <v>0</v>
      </c>
      <c r="E61" s="47">
        <f>I61+K61+M61+O61+Q61+S61+U61+W61+Y61+AA61+AC61+AE61</f>
        <v>0</v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83"/>
    </row>
    <row r="62" spans="1:32" ht="107.25" customHeight="1">
      <c r="A62" s="61" t="s">
        <v>42</v>
      </c>
      <c r="B62" s="7">
        <f>H62+J62+L62+N62+P62+R62+T62+V62+X62+Z62+AB62+AD62</f>
        <v>0</v>
      </c>
      <c r="C62" s="7">
        <f>H62+J62+L62+N62+P62+R62+T62+V62+X62+Z62+AB62+AD62</f>
        <v>0</v>
      </c>
      <c r="D62" s="7">
        <f>E62</f>
        <v>0</v>
      </c>
      <c r="E62" s="7">
        <f>I62+K62+M62+O62+Q62+S62+U62+W62+Y62+AA62+AC62+AE62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83"/>
    </row>
    <row r="63" spans="1:32" ht="164.25" customHeight="1">
      <c r="A63" s="61" t="s">
        <v>43</v>
      </c>
      <c r="B63" s="7">
        <f>H63+J63+L63+N63+P63+R63+T63+V63+X63+Z63+AB63+AD63</f>
        <v>0</v>
      </c>
      <c r="C63" s="7">
        <f>H63+J63+L63+N63+P63+R63+T63+V63+X63+Z63+AB63+AD63</f>
        <v>0</v>
      </c>
      <c r="D63" s="7">
        <f>E63</f>
        <v>0</v>
      </c>
      <c r="E63" s="7">
        <f>I63+K63+M63+O63+Q63+S63+U63+W63+Y63+AA63+AC63+AE63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84"/>
    </row>
    <row r="64" spans="1:33" ht="58.5" customHeight="1">
      <c r="A64" s="61" t="s">
        <v>66</v>
      </c>
      <c r="B64" s="7">
        <f>B65</f>
        <v>2202.3999999999996</v>
      </c>
      <c r="C64" s="7">
        <f>C65</f>
        <v>2202.3999999999996</v>
      </c>
      <c r="D64" s="7">
        <f>D65</f>
        <v>560.7</v>
      </c>
      <c r="E64" s="7">
        <f>E65</f>
        <v>560.7</v>
      </c>
      <c r="F64" s="7">
        <f>E64/B64%</f>
        <v>25.458590628405382</v>
      </c>
      <c r="G64" s="7">
        <f>E64/C64%</f>
        <v>25.458590628405382</v>
      </c>
      <c r="H64" s="7">
        <f>H65</f>
        <v>261</v>
      </c>
      <c r="I64" s="7">
        <f aca="true" t="shared" si="34" ref="I64:AE64">I65</f>
        <v>261</v>
      </c>
      <c r="J64" s="7">
        <f t="shared" si="34"/>
        <v>261</v>
      </c>
      <c r="K64" s="7">
        <f t="shared" si="34"/>
        <v>0</v>
      </c>
      <c r="L64" s="7">
        <f t="shared" si="34"/>
        <v>0</v>
      </c>
      <c r="M64" s="7">
        <f t="shared" si="34"/>
        <v>0</v>
      </c>
      <c r="N64" s="7">
        <f t="shared" si="34"/>
        <v>0</v>
      </c>
      <c r="O64" s="7">
        <f t="shared" si="34"/>
        <v>0</v>
      </c>
      <c r="P64" s="7">
        <f t="shared" si="34"/>
        <v>114.13</v>
      </c>
      <c r="Q64" s="7">
        <f t="shared" si="34"/>
        <v>0</v>
      </c>
      <c r="R64" s="7">
        <f t="shared" si="34"/>
        <v>63.08</v>
      </c>
      <c r="S64" s="7">
        <f t="shared" si="34"/>
        <v>0</v>
      </c>
      <c r="T64" s="7">
        <f t="shared" si="34"/>
        <v>298.28</v>
      </c>
      <c r="U64" s="7">
        <f t="shared" si="34"/>
        <v>0</v>
      </c>
      <c r="V64" s="7">
        <f t="shared" si="34"/>
        <v>11.68</v>
      </c>
      <c r="W64" s="7">
        <f t="shared" si="34"/>
        <v>0</v>
      </c>
      <c r="X64" s="7">
        <f t="shared" si="34"/>
        <v>298.28</v>
      </c>
      <c r="Y64" s="7">
        <f t="shared" si="34"/>
        <v>0</v>
      </c>
      <c r="Z64" s="7">
        <f t="shared" si="34"/>
        <v>298.28</v>
      </c>
      <c r="AA64" s="7">
        <f t="shared" si="34"/>
        <v>0</v>
      </c>
      <c r="AB64" s="7">
        <f t="shared" si="34"/>
        <v>298.29</v>
      </c>
      <c r="AC64" s="7">
        <f t="shared" si="34"/>
        <v>0</v>
      </c>
      <c r="AD64" s="7">
        <f t="shared" si="34"/>
        <v>298.38</v>
      </c>
      <c r="AE64" s="7">
        <f t="shared" si="34"/>
        <v>299.7</v>
      </c>
      <c r="AF64" s="79" t="s">
        <v>90</v>
      </c>
      <c r="AG64" s="55">
        <f>C65-E65</f>
        <v>1641.6999999999996</v>
      </c>
    </row>
    <row r="65" spans="1:33" s="19" customFormat="1" ht="23.25" customHeight="1">
      <c r="A65" s="17" t="s">
        <v>26</v>
      </c>
      <c r="B65" s="18">
        <f>B66+B67+B68+B69</f>
        <v>2202.3999999999996</v>
      </c>
      <c r="C65" s="18">
        <f>C66+C67+C68+C69</f>
        <v>2202.3999999999996</v>
      </c>
      <c r="D65" s="18">
        <f>D66+D67+D68+D69</f>
        <v>560.7</v>
      </c>
      <c r="E65" s="18">
        <f>E66+E67+E68+E69</f>
        <v>560.7</v>
      </c>
      <c r="F65" s="7">
        <f>E65/B65%</f>
        <v>25.458590628405382</v>
      </c>
      <c r="G65" s="7">
        <f>E65/C65%</f>
        <v>25.458590628405382</v>
      </c>
      <c r="H65" s="18">
        <f>H66+H67+H68+H69</f>
        <v>261</v>
      </c>
      <c r="I65" s="18">
        <f aca="true" t="shared" si="35" ref="I65:AD65">I66+I67+I68+I69</f>
        <v>261</v>
      </c>
      <c r="J65" s="18">
        <f t="shared" si="35"/>
        <v>261</v>
      </c>
      <c r="K65" s="18">
        <f t="shared" si="35"/>
        <v>0</v>
      </c>
      <c r="L65" s="18">
        <f t="shared" si="35"/>
        <v>0</v>
      </c>
      <c r="M65" s="18">
        <f t="shared" si="35"/>
        <v>0</v>
      </c>
      <c r="N65" s="18">
        <f t="shared" si="35"/>
        <v>0</v>
      </c>
      <c r="O65" s="18">
        <f t="shared" si="35"/>
        <v>0</v>
      </c>
      <c r="P65" s="18">
        <f t="shared" si="35"/>
        <v>114.13</v>
      </c>
      <c r="Q65" s="18">
        <f t="shared" si="35"/>
        <v>0</v>
      </c>
      <c r="R65" s="18">
        <f t="shared" si="35"/>
        <v>63.08</v>
      </c>
      <c r="S65" s="18">
        <f t="shared" si="35"/>
        <v>0</v>
      </c>
      <c r="T65" s="18">
        <f t="shared" si="35"/>
        <v>298.28</v>
      </c>
      <c r="U65" s="18">
        <f t="shared" si="35"/>
        <v>0</v>
      </c>
      <c r="V65" s="18">
        <f t="shared" si="35"/>
        <v>11.68</v>
      </c>
      <c r="W65" s="18">
        <f t="shared" si="35"/>
        <v>0</v>
      </c>
      <c r="X65" s="18">
        <f t="shared" si="35"/>
        <v>298.28</v>
      </c>
      <c r="Y65" s="18">
        <f t="shared" si="35"/>
        <v>0</v>
      </c>
      <c r="Z65" s="18">
        <f t="shared" si="35"/>
        <v>298.28</v>
      </c>
      <c r="AA65" s="18">
        <f t="shared" si="35"/>
        <v>0</v>
      </c>
      <c r="AB65" s="18">
        <f t="shared" si="35"/>
        <v>298.29</v>
      </c>
      <c r="AC65" s="18">
        <f t="shared" si="35"/>
        <v>0</v>
      </c>
      <c r="AD65" s="18">
        <f t="shared" si="35"/>
        <v>298.38</v>
      </c>
      <c r="AE65" s="18">
        <f>AE66+AE67+AE68+AE69</f>
        <v>299.7</v>
      </c>
      <c r="AF65" s="80"/>
      <c r="AG65" s="55"/>
    </row>
    <row r="66" spans="1:33" ht="24.75" customHeight="1">
      <c r="A66" s="61" t="s">
        <v>12</v>
      </c>
      <c r="B66" s="7">
        <f>H66+J66+L66+N66+P66+R66+T66+V66+X66+Z66+AB66+AD66</f>
        <v>0</v>
      </c>
      <c r="C66" s="7">
        <f>H66+J66+L66+N66+P66+R66+T66+V66+X66+Z66+AB66+AD66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80"/>
      <c r="AG66" s="55"/>
    </row>
    <row r="67" spans="1:33" ht="27.75" customHeight="1">
      <c r="A67" s="61" t="s">
        <v>13</v>
      </c>
      <c r="B67" s="7">
        <f>H67+J67+L67+N67+P67+R67+T67+V67+X67+Z67+AB67+AD67</f>
        <v>2202.3999999999996</v>
      </c>
      <c r="C67" s="7">
        <f>H67+J67+L67+N67+P67+R67+T67+V67+X67+Z67+AB67+AD67</f>
        <v>2202.3999999999996</v>
      </c>
      <c r="D67" s="7">
        <f>E67</f>
        <v>560.7</v>
      </c>
      <c r="E67" s="7">
        <f>I67+K67+M67+O67+Q67+S67+U67+W67+Y67+AA67+AC67+AE67</f>
        <v>560.7</v>
      </c>
      <c r="F67" s="7">
        <f>E67/B67%</f>
        <v>25.458590628405382</v>
      </c>
      <c r="G67" s="7">
        <f>E67/C67%</f>
        <v>25.458590628405382</v>
      </c>
      <c r="H67" s="7">
        <v>261</v>
      </c>
      <c r="I67" s="7">
        <v>261</v>
      </c>
      <c r="J67" s="7">
        <v>261</v>
      </c>
      <c r="K67" s="7"/>
      <c r="L67" s="7"/>
      <c r="M67" s="7"/>
      <c r="N67" s="7"/>
      <c r="O67" s="7"/>
      <c r="P67" s="7">
        <v>114.13</v>
      </c>
      <c r="Q67" s="7"/>
      <c r="R67" s="7">
        <v>63.08</v>
      </c>
      <c r="S67" s="7"/>
      <c r="T67" s="7">
        <v>298.28</v>
      </c>
      <c r="U67" s="7"/>
      <c r="V67" s="7">
        <v>11.68</v>
      </c>
      <c r="W67" s="7"/>
      <c r="X67" s="7">
        <v>298.28</v>
      </c>
      <c r="Y67" s="7"/>
      <c r="Z67" s="7">
        <v>298.28</v>
      </c>
      <c r="AA67" s="7"/>
      <c r="AB67" s="7">
        <v>298.29</v>
      </c>
      <c r="AC67" s="7"/>
      <c r="AD67" s="7">
        <v>298.38</v>
      </c>
      <c r="AE67" s="7">
        <v>299.7</v>
      </c>
      <c r="AF67" s="80"/>
      <c r="AG67" s="55"/>
    </row>
    <row r="68" spans="1:33" ht="24.75" customHeight="1">
      <c r="A68" s="61" t="s">
        <v>42</v>
      </c>
      <c r="B68" s="7">
        <f>H68+J68+L68+N68+P68+R68+T68+V68+X68+Z68+AB68+AD68</f>
        <v>0</v>
      </c>
      <c r="C68" s="7">
        <f>H68+J68+L68+N68+P68+R68+T68+V68+X68+Z68+AB68+AD68</f>
        <v>0</v>
      </c>
      <c r="D68" s="7">
        <f>E68</f>
        <v>0</v>
      </c>
      <c r="E68" s="7">
        <f>I68+K68+M68+O68+Q68+S68+U68+W68+Y68+AA68+AC68+AE68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80"/>
      <c r="AG68" s="55"/>
    </row>
    <row r="69" spans="1:33" ht="24.75" customHeight="1">
      <c r="A69" s="61" t="s">
        <v>43</v>
      </c>
      <c r="B69" s="7">
        <f>H69+J69+L69+N69+P69+R69+T69+V69+X69+Z69+AB69+AD69</f>
        <v>0</v>
      </c>
      <c r="C69" s="7">
        <f>H69+J69+L69+N69+P69+R69+T69+V69+X69+Z69+AB69+AD69</f>
        <v>0</v>
      </c>
      <c r="D69" s="7">
        <f>E69</f>
        <v>0</v>
      </c>
      <c r="E69" s="7">
        <f>I69+K69+M69+O69+Q69+S69+U69+W69+Y69+AA69+AC69+AE69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81"/>
      <c r="AG69" s="55"/>
    </row>
    <row r="70" spans="1:33" ht="52.5" customHeight="1">
      <c r="A70" s="30" t="s">
        <v>67</v>
      </c>
      <c r="B70" s="7">
        <f>B71</f>
        <v>352.4</v>
      </c>
      <c r="C70" s="7">
        <f>C71</f>
        <v>352.4</v>
      </c>
      <c r="D70" s="7">
        <f>D71</f>
        <v>347</v>
      </c>
      <c r="E70" s="7">
        <f>E71</f>
        <v>347</v>
      </c>
      <c r="F70" s="7">
        <f>E70/B70%</f>
        <v>98.46765039727583</v>
      </c>
      <c r="G70" s="7">
        <f>E70/C70%</f>
        <v>98.46765039727583</v>
      </c>
      <c r="H70" s="7">
        <f>H71</f>
        <v>26.91</v>
      </c>
      <c r="I70" s="7">
        <f aca="true" t="shared" si="36" ref="I70:AE70">I71</f>
        <v>25.98</v>
      </c>
      <c r="J70" s="7">
        <f t="shared" si="36"/>
        <v>28.16</v>
      </c>
      <c r="K70" s="7">
        <f t="shared" si="36"/>
        <v>26.87</v>
      </c>
      <c r="L70" s="7">
        <f t="shared" si="36"/>
        <v>29.34</v>
      </c>
      <c r="M70" s="7">
        <f t="shared" si="36"/>
        <v>25.76</v>
      </c>
      <c r="N70" s="7">
        <f t="shared" si="36"/>
        <v>29.53</v>
      </c>
      <c r="O70" s="7">
        <f t="shared" si="36"/>
        <v>27.73</v>
      </c>
      <c r="P70" s="7">
        <f t="shared" si="36"/>
        <v>29.92</v>
      </c>
      <c r="Q70" s="7">
        <f t="shared" si="36"/>
        <v>26.9</v>
      </c>
      <c r="R70" s="7">
        <f t="shared" si="36"/>
        <v>29.53</v>
      </c>
      <c r="S70" s="7">
        <f t="shared" si="36"/>
        <v>26.58</v>
      </c>
      <c r="T70" s="7">
        <f t="shared" si="36"/>
        <v>29.92</v>
      </c>
      <c r="U70" s="7">
        <f t="shared" si="36"/>
        <v>27.99</v>
      </c>
      <c r="V70" s="7">
        <f t="shared" si="36"/>
        <v>30.22</v>
      </c>
      <c r="W70" s="7">
        <f t="shared" si="36"/>
        <v>31.05</v>
      </c>
      <c r="X70" s="7">
        <f t="shared" si="36"/>
        <v>29.53</v>
      </c>
      <c r="Y70" s="7">
        <f t="shared" si="36"/>
        <v>31.68</v>
      </c>
      <c r="Z70" s="7">
        <f t="shared" si="36"/>
        <v>29.92</v>
      </c>
      <c r="AA70" s="7">
        <f t="shared" si="36"/>
        <v>32.14</v>
      </c>
      <c r="AB70" s="7">
        <f t="shared" si="36"/>
        <v>29.53</v>
      </c>
      <c r="AC70" s="7">
        <f t="shared" si="36"/>
        <v>32.38</v>
      </c>
      <c r="AD70" s="7">
        <f t="shared" si="36"/>
        <v>29.89</v>
      </c>
      <c r="AE70" s="7">
        <f t="shared" si="36"/>
        <v>31.94</v>
      </c>
      <c r="AF70" s="79" t="s">
        <v>80</v>
      </c>
      <c r="AG70" s="55"/>
    </row>
    <row r="71" spans="1:33" s="19" customFormat="1" ht="16.5">
      <c r="A71" s="17" t="s">
        <v>26</v>
      </c>
      <c r="B71" s="18">
        <f>B72+B73+B74+B75</f>
        <v>352.4</v>
      </c>
      <c r="C71" s="18">
        <f>C72+C73+C74+C75</f>
        <v>352.4</v>
      </c>
      <c r="D71" s="18">
        <f>D72+D73+D74+D75</f>
        <v>347</v>
      </c>
      <c r="E71" s="18">
        <f>E72+E73+E74+E75</f>
        <v>347</v>
      </c>
      <c r="F71" s="7">
        <f>E71/B71%</f>
        <v>98.46765039727583</v>
      </c>
      <c r="G71" s="7">
        <f>E71/C71%</f>
        <v>98.46765039727583</v>
      </c>
      <c r="H71" s="18">
        <f>H72+H73+H74+H75</f>
        <v>26.91</v>
      </c>
      <c r="I71" s="18">
        <f aca="true" t="shared" si="37" ref="I71:AD71">I72+I73+I74+I75</f>
        <v>25.98</v>
      </c>
      <c r="J71" s="18">
        <f t="shared" si="37"/>
        <v>28.16</v>
      </c>
      <c r="K71" s="18">
        <f t="shared" si="37"/>
        <v>26.87</v>
      </c>
      <c r="L71" s="18">
        <f t="shared" si="37"/>
        <v>29.34</v>
      </c>
      <c r="M71" s="18">
        <f t="shared" si="37"/>
        <v>25.76</v>
      </c>
      <c r="N71" s="18">
        <f t="shared" si="37"/>
        <v>29.53</v>
      </c>
      <c r="O71" s="18">
        <f t="shared" si="37"/>
        <v>27.73</v>
      </c>
      <c r="P71" s="18">
        <f t="shared" si="37"/>
        <v>29.92</v>
      </c>
      <c r="Q71" s="18">
        <f t="shared" si="37"/>
        <v>26.9</v>
      </c>
      <c r="R71" s="18">
        <f t="shared" si="37"/>
        <v>29.53</v>
      </c>
      <c r="S71" s="18">
        <f t="shared" si="37"/>
        <v>26.58</v>
      </c>
      <c r="T71" s="18">
        <f t="shared" si="37"/>
        <v>29.92</v>
      </c>
      <c r="U71" s="18">
        <f t="shared" si="37"/>
        <v>27.99</v>
      </c>
      <c r="V71" s="18">
        <f t="shared" si="37"/>
        <v>30.22</v>
      </c>
      <c r="W71" s="18">
        <f t="shared" si="37"/>
        <v>31.05</v>
      </c>
      <c r="X71" s="18">
        <f t="shared" si="37"/>
        <v>29.53</v>
      </c>
      <c r="Y71" s="18">
        <f t="shared" si="37"/>
        <v>31.68</v>
      </c>
      <c r="Z71" s="18">
        <f t="shared" si="37"/>
        <v>29.92</v>
      </c>
      <c r="AA71" s="18">
        <f t="shared" si="37"/>
        <v>32.14</v>
      </c>
      <c r="AB71" s="18">
        <f t="shared" si="37"/>
        <v>29.53</v>
      </c>
      <c r="AC71" s="18">
        <f t="shared" si="37"/>
        <v>32.38</v>
      </c>
      <c r="AD71" s="18">
        <f t="shared" si="37"/>
        <v>29.89</v>
      </c>
      <c r="AE71" s="18">
        <f>AE72+AE73+AE74+AE75</f>
        <v>31.94</v>
      </c>
      <c r="AF71" s="80"/>
      <c r="AG71" s="55"/>
    </row>
    <row r="72" spans="1:32" ht="16.5">
      <c r="A72" s="61" t="s">
        <v>12</v>
      </c>
      <c r="B72" s="7">
        <f>H72+J72+L72+N72+P72+R72+T72+V72+X72+Z72+AB72+AD72</f>
        <v>0</v>
      </c>
      <c r="C72" s="7">
        <f>H72+J72+L72+N72+P72+R72+T72+V72+X72+Z72+AB72+AD72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0"/>
    </row>
    <row r="73" spans="1:32" ht="16.5">
      <c r="A73" s="61" t="s">
        <v>13</v>
      </c>
      <c r="B73" s="7">
        <f>H73+J73+L73+N73+P73+R73+T73+V73+X73+Z73+AB73+AD73</f>
        <v>352.4</v>
      </c>
      <c r="C73" s="7">
        <f>H73+J73+L73+N73+P73+R73+T73+V73+X73+Z73+AB73+AD73</f>
        <v>352.4</v>
      </c>
      <c r="D73" s="7">
        <f>E73</f>
        <v>347</v>
      </c>
      <c r="E73" s="7">
        <f>I73+K73+M73+O73+Q73+S73+U73+W73+Y73+AA73+AC73+AE73</f>
        <v>347</v>
      </c>
      <c r="F73" s="7">
        <f>E73/B73%</f>
        <v>98.46765039727583</v>
      </c>
      <c r="G73" s="7">
        <f>E73/C73%</f>
        <v>98.46765039727583</v>
      </c>
      <c r="H73" s="7">
        <v>26.91</v>
      </c>
      <c r="I73" s="7">
        <v>25.98</v>
      </c>
      <c r="J73" s="7">
        <v>28.16</v>
      </c>
      <c r="K73" s="7">
        <v>26.87</v>
      </c>
      <c r="L73" s="7">
        <v>29.34</v>
      </c>
      <c r="M73" s="7">
        <v>25.76</v>
      </c>
      <c r="N73" s="7">
        <v>29.53</v>
      </c>
      <c r="O73" s="7">
        <v>27.73</v>
      </c>
      <c r="P73" s="7">
        <v>29.92</v>
      </c>
      <c r="Q73" s="7">
        <v>26.9</v>
      </c>
      <c r="R73" s="7">
        <v>29.53</v>
      </c>
      <c r="S73" s="7">
        <v>26.58</v>
      </c>
      <c r="T73" s="7">
        <v>29.92</v>
      </c>
      <c r="U73" s="7">
        <v>27.99</v>
      </c>
      <c r="V73" s="7">
        <v>30.22</v>
      </c>
      <c r="W73" s="7">
        <v>31.05</v>
      </c>
      <c r="X73" s="7">
        <v>29.53</v>
      </c>
      <c r="Y73" s="7">
        <v>31.68</v>
      </c>
      <c r="Z73" s="7">
        <v>29.92</v>
      </c>
      <c r="AA73" s="7">
        <v>32.14</v>
      </c>
      <c r="AB73" s="7">
        <v>29.53</v>
      </c>
      <c r="AC73" s="7">
        <v>32.38</v>
      </c>
      <c r="AD73" s="7">
        <v>29.89</v>
      </c>
      <c r="AE73" s="7">
        <v>31.94</v>
      </c>
      <c r="AF73" s="80"/>
    </row>
    <row r="74" spans="1:32" ht="16.5">
      <c r="A74" s="61" t="s">
        <v>42</v>
      </c>
      <c r="B74" s="7">
        <f>H74+J74+L74+N74+P74+R74+T74+V74+X74+Z74+AB74+AD74</f>
        <v>0</v>
      </c>
      <c r="C74" s="7">
        <f>H74+J74+L74+N74+P74+R74+T74+V74+X74+Z74+AB74+AD74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80"/>
    </row>
    <row r="75" spans="1:32" ht="16.5">
      <c r="A75" s="61" t="s">
        <v>43</v>
      </c>
      <c r="B75" s="7">
        <f>H75+J75+L75+N75+P75+R75+T75+V75+X75+Z75+AB75+AD75</f>
        <v>0</v>
      </c>
      <c r="C75" s="7">
        <f>H75+J75+L75+N75+P75+R75+T75+V75+X75+Z75+AB75+AD75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81"/>
    </row>
    <row r="76" spans="1:33" s="37" customFormat="1" ht="31.5" customHeight="1">
      <c r="A76" s="30" t="s">
        <v>68</v>
      </c>
      <c r="B76" s="7">
        <f>B77</f>
        <v>1374.2</v>
      </c>
      <c r="C76" s="7">
        <f>C77</f>
        <v>1374.2</v>
      </c>
      <c r="D76" s="7">
        <f>D77</f>
        <v>1374.12</v>
      </c>
      <c r="E76" s="7">
        <f>E77</f>
        <v>1374.12</v>
      </c>
      <c r="F76" s="7">
        <f>E76/B76%</f>
        <v>99.99417843108716</v>
      </c>
      <c r="G76" s="7">
        <f>_xlfn.IFERROR(E76/C76*100,0)</f>
        <v>99.99417843108716</v>
      </c>
      <c r="H76" s="7">
        <f>H77</f>
        <v>0</v>
      </c>
      <c r="I76" s="7">
        <f aca="true" t="shared" si="38" ref="I76:AE76">I77</f>
        <v>0</v>
      </c>
      <c r="J76" s="7">
        <f t="shared" si="38"/>
        <v>0</v>
      </c>
      <c r="K76" s="7">
        <f t="shared" si="38"/>
        <v>0</v>
      </c>
      <c r="L76" s="7">
        <f t="shared" si="38"/>
        <v>0</v>
      </c>
      <c r="M76" s="7">
        <f t="shared" si="38"/>
        <v>0</v>
      </c>
      <c r="N76" s="7">
        <f t="shared" si="38"/>
        <v>0</v>
      </c>
      <c r="O76" s="7">
        <f t="shared" si="38"/>
        <v>0</v>
      </c>
      <c r="P76" s="7">
        <f t="shared" si="38"/>
        <v>0</v>
      </c>
      <c r="Q76" s="7">
        <f t="shared" si="38"/>
        <v>0</v>
      </c>
      <c r="R76" s="7">
        <f t="shared" si="38"/>
        <v>0</v>
      </c>
      <c r="S76" s="7">
        <f t="shared" si="38"/>
        <v>0</v>
      </c>
      <c r="T76" s="7">
        <f t="shared" si="38"/>
        <v>0</v>
      </c>
      <c r="U76" s="7">
        <f t="shared" si="38"/>
        <v>0</v>
      </c>
      <c r="V76" s="7">
        <f t="shared" si="38"/>
        <v>1374.117</v>
      </c>
      <c r="W76" s="7">
        <f t="shared" si="38"/>
        <v>1374.12</v>
      </c>
      <c r="X76" s="7">
        <f t="shared" si="38"/>
        <v>0.083</v>
      </c>
      <c r="Y76" s="7">
        <f t="shared" si="38"/>
        <v>0</v>
      </c>
      <c r="Z76" s="7">
        <f t="shared" si="38"/>
        <v>0</v>
      </c>
      <c r="AA76" s="7">
        <f t="shared" si="38"/>
        <v>0</v>
      </c>
      <c r="AB76" s="7">
        <f t="shared" si="38"/>
        <v>0</v>
      </c>
      <c r="AC76" s="7">
        <f t="shared" si="38"/>
        <v>0</v>
      </c>
      <c r="AD76" s="7">
        <f t="shared" si="38"/>
        <v>0</v>
      </c>
      <c r="AE76" s="7">
        <f t="shared" si="38"/>
        <v>0</v>
      </c>
      <c r="AF76" s="87" t="s">
        <v>81</v>
      </c>
      <c r="AG76" s="38"/>
    </row>
    <row r="77" spans="1:32" ht="16.5" customHeight="1">
      <c r="A77" s="17" t="s">
        <v>26</v>
      </c>
      <c r="B77" s="18">
        <f>B78+B79+B80+B81</f>
        <v>1374.2</v>
      </c>
      <c r="C77" s="18">
        <f>C78+C79+C80+C81</f>
        <v>1374.2</v>
      </c>
      <c r="D77" s="18">
        <f>D78+D79+D80+D81</f>
        <v>1374.12</v>
      </c>
      <c r="E77" s="18">
        <f>E78+E79+E80+E81</f>
        <v>1374.12</v>
      </c>
      <c r="F77" s="18">
        <f>E77/B77%</f>
        <v>99.99417843108716</v>
      </c>
      <c r="G77" s="18">
        <f>_xlfn.IFERROR(E77/C77*100,0)</f>
        <v>99.99417843108716</v>
      </c>
      <c r="H77" s="18">
        <f>H78+H79+H80+H81</f>
        <v>0</v>
      </c>
      <c r="I77" s="18">
        <f aca="true" t="shared" si="39" ref="I77:AD77">I78+I79+I80+I81</f>
        <v>0</v>
      </c>
      <c r="J77" s="18">
        <f t="shared" si="39"/>
        <v>0</v>
      </c>
      <c r="K77" s="18">
        <f t="shared" si="39"/>
        <v>0</v>
      </c>
      <c r="L77" s="18">
        <f t="shared" si="39"/>
        <v>0</v>
      </c>
      <c r="M77" s="18">
        <f t="shared" si="39"/>
        <v>0</v>
      </c>
      <c r="N77" s="18">
        <f t="shared" si="39"/>
        <v>0</v>
      </c>
      <c r="O77" s="18">
        <f t="shared" si="39"/>
        <v>0</v>
      </c>
      <c r="P77" s="18">
        <f t="shared" si="39"/>
        <v>0</v>
      </c>
      <c r="Q77" s="18">
        <f t="shared" si="39"/>
        <v>0</v>
      </c>
      <c r="R77" s="18">
        <f t="shared" si="39"/>
        <v>0</v>
      </c>
      <c r="S77" s="18">
        <f t="shared" si="39"/>
        <v>0</v>
      </c>
      <c r="T77" s="18">
        <f t="shared" si="39"/>
        <v>0</v>
      </c>
      <c r="U77" s="18">
        <f t="shared" si="39"/>
        <v>0</v>
      </c>
      <c r="V77" s="18">
        <f t="shared" si="39"/>
        <v>1374.117</v>
      </c>
      <c r="W77" s="18">
        <f t="shared" si="39"/>
        <v>1374.12</v>
      </c>
      <c r="X77" s="18">
        <f t="shared" si="39"/>
        <v>0.083</v>
      </c>
      <c r="Y77" s="18">
        <f t="shared" si="39"/>
        <v>0</v>
      </c>
      <c r="Z77" s="18">
        <f t="shared" si="39"/>
        <v>0</v>
      </c>
      <c r="AA77" s="18">
        <f t="shared" si="39"/>
        <v>0</v>
      </c>
      <c r="AB77" s="18">
        <f t="shared" si="39"/>
        <v>0</v>
      </c>
      <c r="AC77" s="18">
        <f t="shared" si="39"/>
        <v>0</v>
      </c>
      <c r="AD77" s="18">
        <f t="shared" si="39"/>
        <v>0</v>
      </c>
      <c r="AE77" s="18">
        <f>AE78+AE79+AE80+AE81</f>
        <v>0</v>
      </c>
      <c r="AF77" s="88"/>
    </row>
    <row r="78" spans="1:32" ht="19.5" customHeight="1">
      <c r="A78" s="61" t="s">
        <v>12</v>
      </c>
      <c r="B78" s="7">
        <f>H78+J78+L78+N78+P78+R78+T78+V78+X78+Z78+AB78+AD78</f>
        <v>0</v>
      </c>
      <c r="C78" s="7">
        <f>H78+J78+L78+N78+P78+R78+T78+V78+X78+Z78+AB78+AD78</f>
        <v>0</v>
      </c>
      <c r="D78" s="7">
        <f>E78</f>
        <v>0</v>
      </c>
      <c r="E78" s="7">
        <f>I78+K78+M78+O78+Q78+S78+U78+W78+Y78+AA78+AC78+AE78</f>
        <v>0</v>
      </c>
      <c r="F78" s="7"/>
      <c r="G78" s="7">
        <f>_xlfn.IFERROR(E78/C78*100,0)</f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88"/>
    </row>
    <row r="79" spans="1:32" ht="19.5" customHeight="1">
      <c r="A79" s="61" t="s">
        <v>13</v>
      </c>
      <c r="B79" s="7">
        <f>H79+J79+L79+N79+P79+R79+T79+V79+X79+Z79+AB79+AD79</f>
        <v>1374.2</v>
      </c>
      <c r="C79" s="7">
        <f>H79+J79+L79+N79+P79+R79+T79+V79+X79+Z79+AB79+AD79</f>
        <v>1374.2</v>
      </c>
      <c r="D79" s="7">
        <f>E79</f>
        <v>1374.12</v>
      </c>
      <c r="E79" s="7">
        <f>I79+K79+M79+O79+Q79+S79+U79+W79+Y79+AA79+AC79+AE79</f>
        <v>1374.12</v>
      </c>
      <c r="F79" s="7">
        <f>E79/B79%</f>
        <v>99.99417843108716</v>
      </c>
      <c r="G79" s="7">
        <f>_xlfn.IFERROR(E79/C79*100,0)</f>
        <v>99.99417843108716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v>1374.117</v>
      </c>
      <c r="W79" s="7">
        <v>1374.12</v>
      </c>
      <c r="X79" s="7">
        <v>0.083</v>
      </c>
      <c r="Y79" s="7"/>
      <c r="Z79" s="7"/>
      <c r="AA79" s="7"/>
      <c r="AB79" s="7"/>
      <c r="AC79" s="7"/>
      <c r="AD79" s="7"/>
      <c r="AE79" s="7"/>
      <c r="AF79" s="88"/>
    </row>
    <row r="80" spans="1:32" ht="22.5" customHeight="1">
      <c r="A80" s="61" t="s">
        <v>42</v>
      </c>
      <c r="B80" s="7">
        <f>H80+J80+L80+N80+P80+R80+T80+V80+X80+Z80+AB80+AD80</f>
        <v>0</v>
      </c>
      <c r="C80" s="7">
        <f>H80+J80+L80+N80+P80+R80+T80+V80+X80+Z80+AB80+AD80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89"/>
    </row>
    <row r="81" spans="1:32" ht="24.75" customHeight="1">
      <c r="A81" s="61" t="s">
        <v>43</v>
      </c>
      <c r="B81" s="7">
        <f>H81+J81+L81+N81+P81+R81+T81+V81+X81+Z81+AB81+AD81</f>
        <v>0</v>
      </c>
      <c r="C81" s="7">
        <f>H81+J81+L81+N81+P81+R81+T81+V81+X81+Z81+AB81+AD81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49"/>
    </row>
    <row r="82" spans="1:32" ht="122.25" customHeight="1">
      <c r="A82" s="30" t="s">
        <v>85</v>
      </c>
      <c r="B82" s="7">
        <f>B83</f>
        <v>100</v>
      </c>
      <c r="C82" s="7">
        <f>C83</f>
        <v>100</v>
      </c>
      <c r="D82" s="7">
        <f>D83</f>
        <v>99.98</v>
      </c>
      <c r="E82" s="7">
        <f>E83</f>
        <v>99.98</v>
      </c>
      <c r="F82" s="7">
        <f>E82/B82%</f>
        <v>99.98</v>
      </c>
      <c r="G82" s="7">
        <f>_xlfn.IFERROR(E82/C82*100,0)</f>
        <v>99.98</v>
      </c>
      <c r="H82" s="7">
        <f>H83</f>
        <v>0</v>
      </c>
      <c r="I82" s="7">
        <f aca="true" t="shared" si="40" ref="I82:AE82">I83</f>
        <v>0</v>
      </c>
      <c r="J82" s="7">
        <f t="shared" si="40"/>
        <v>0</v>
      </c>
      <c r="K82" s="7">
        <f t="shared" si="40"/>
        <v>0</v>
      </c>
      <c r="L82" s="7">
        <f t="shared" si="40"/>
        <v>0</v>
      </c>
      <c r="M82" s="7">
        <f t="shared" si="40"/>
        <v>0</v>
      </c>
      <c r="N82" s="7">
        <f t="shared" si="40"/>
        <v>0</v>
      </c>
      <c r="O82" s="7">
        <f t="shared" si="40"/>
        <v>0</v>
      </c>
      <c r="P82" s="7">
        <f t="shared" si="40"/>
        <v>0</v>
      </c>
      <c r="Q82" s="7">
        <f t="shared" si="40"/>
        <v>0</v>
      </c>
      <c r="R82" s="7">
        <f t="shared" si="40"/>
        <v>0</v>
      </c>
      <c r="S82" s="7">
        <f t="shared" si="40"/>
        <v>0</v>
      </c>
      <c r="T82" s="7">
        <f t="shared" si="40"/>
        <v>0</v>
      </c>
      <c r="U82" s="7">
        <f t="shared" si="40"/>
        <v>0</v>
      </c>
      <c r="V82" s="7">
        <f t="shared" si="40"/>
        <v>100</v>
      </c>
      <c r="W82" s="7">
        <f t="shared" si="40"/>
        <v>0</v>
      </c>
      <c r="X82" s="7">
        <f t="shared" si="40"/>
        <v>0</v>
      </c>
      <c r="Y82" s="7">
        <f t="shared" si="40"/>
        <v>0</v>
      </c>
      <c r="Z82" s="7">
        <f t="shared" si="40"/>
        <v>0</v>
      </c>
      <c r="AA82" s="7">
        <f t="shared" si="40"/>
        <v>0</v>
      </c>
      <c r="AB82" s="7">
        <f t="shared" si="40"/>
        <v>0</v>
      </c>
      <c r="AC82" s="7">
        <f t="shared" si="40"/>
        <v>0</v>
      </c>
      <c r="AD82" s="7">
        <f t="shared" si="40"/>
        <v>0</v>
      </c>
      <c r="AE82" s="7">
        <f t="shared" si="40"/>
        <v>99.98</v>
      </c>
      <c r="AF82" s="49"/>
    </row>
    <row r="83" spans="1:32" ht="24.75" customHeight="1">
      <c r="A83" s="17" t="s">
        <v>26</v>
      </c>
      <c r="B83" s="18">
        <f>B84+B85+B86+B87</f>
        <v>100</v>
      </c>
      <c r="C83" s="18">
        <f>C84+C85+C86+C87</f>
        <v>100</v>
      </c>
      <c r="D83" s="18">
        <f>D84+D85+D86+D87</f>
        <v>99.98</v>
      </c>
      <c r="E83" s="18">
        <f>E84+E85+E86+E87</f>
        <v>99.98</v>
      </c>
      <c r="F83" s="18">
        <f>E83/B83%</f>
        <v>99.98</v>
      </c>
      <c r="G83" s="18">
        <f>_xlfn.IFERROR(E83/C83*100,0)</f>
        <v>99.98</v>
      </c>
      <c r="H83" s="18">
        <f>H84+H85+H86+H87</f>
        <v>0</v>
      </c>
      <c r="I83" s="18">
        <f aca="true" t="shared" si="41" ref="I83:AD83">I84+I85+I86+I87</f>
        <v>0</v>
      </c>
      <c r="J83" s="18">
        <f t="shared" si="41"/>
        <v>0</v>
      </c>
      <c r="K83" s="18">
        <f t="shared" si="41"/>
        <v>0</v>
      </c>
      <c r="L83" s="18">
        <f t="shared" si="41"/>
        <v>0</v>
      </c>
      <c r="M83" s="18">
        <f t="shared" si="41"/>
        <v>0</v>
      </c>
      <c r="N83" s="18">
        <f t="shared" si="41"/>
        <v>0</v>
      </c>
      <c r="O83" s="18">
        <f t="shared" si="41"/>
        <v>0</v>
      </c>
      <c r="P83" s="18">
        <f t="shared" si="41"/>
        <v>0</v>
      </c>
      <c r="Q83" s="18">
        <f t="shared" si="41"/>
        <v>0</v>
      </c>
      <c r="R83" s="18">
        <f t="shared" si="41"/>
        <v>0</v>
      </c>
      <c r="S83" s="18">
        <f t="shared" si="41"/>
        <v>0</v>
      </c>
      <c r="T83" s="18">
        <f t="shared" si="41"/>
        <v>0</v>
      </c>
      <c r="U83" s="18">
        <f t="shared" si="41"/>
        <v>0</v>
      </c>
      <c r="V83" s="18">
        <f t="shared" si="41"/>
        <v>100</v>
      </c>
      <c r="W83" s="18">
        <f t="shared" si="41"/>
        <v>0</v>
      </c>
      <c r="X83" s="18">
        <f t="shared" si="41"/>
        <v>0</v>
      </c>
      <c r="Y83" s="18">
        <f t="shared" si="41"/>
        <v>0</v>
      </c>
      <c r="Z83" s="18">
        <f t="shared" si="41"/>
        <v>0</v>
      </c>
      <c r="AA83" s="18">
        <f t="shared" si="41"/>
        <v>0</v>
      </c>
      <c r="AB83" s="18">
        <f t="shared" si="41"/>
        <v>0</v>
      </c>
      <c r="AC83" s="18">
        <f t="shared" si="41"/>
        <v>0</v>
      </c>
      <c r="AD83" s="18">
        <f t="shared" si="41"/>
        <v>0</v>
      </c>
      <c r="AE83" s="18">
        <f>AE84+AE85+AE86+AE87</f>
        <v>99.98</v>
      </c>
      <c r="AF83" s="49"/>
    </row>
    <row r="84" spans="1:32" ht="24.75" customHeight="1">
      <c r="A84" s="61" t="s">
        <v>12</v>
      </c>
      <c r="B84" s="7">
        <f>H84+J84+L84+N84+P84+R84+T84+V84+X84+Z84+AB84+AD84</f>
        <v>0</v>
      </c>
      <c r="C84" s="7">
        <f>H84+J84+L84+N84+P84+R84+T84+V84+X84+Z84+AB84+AD84</f>
        <v>0</v>
      </c>
      <c r="D84" s="7">
        <f>E84</f>
        <v>0</v>
      </c>
      <c r="E84" s="7">
        <f>I84+K84+M84+O84+Q84+S84+U84+W84+Y84+AA84+AC84+AE84</f>
        <v>0</v>
      </c>
      <c r="F84" s="7"/>
      <c r="G84" s="7">
        <f>_xlfn.IFERROR(E84/C84*100,0)</f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49"/>
    </row>
    <row r="85" spans="1:32" ht="24.75" customHeight="1">
      <c r="A85" s="61" t="s">
        <v>13</v>
      </c>
      <c r="B85" s="7">
        <f>H85+J85+L85+N85+P85+R85+T85+V85+X85+Z85+AB85+AD85</f>
        <v>100</v>
      </c>
      <c r="C85" s="7">
        <f>H85+J85+L85+N85+P85+R85+T85+V85+X85+Z85+AB85+AD85</f>
        <v>100</v>
      </c>
      <c r="D85" s="7">
        <f>E85</f>
        <v>99.98</v>
      </c>
      <c r="E85" s="7">
        <f>I85+K85+M85+O85+Q85+S85+U85+W85+Y85+AA85+AC85+AE85</f>
        <v>99.98</v>
      </c>
      <c r="F85" s="7">
        <f>E85/B85%</f>
        <v>99.98</v>
      </c>
      <c r="G85" s="7">
        <f>_xlfn.IFERROR(E85/C85*100,0)</f>
        <v>99.98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v>100</v>
      </c>
      <c r="W85" s="7"/>
      <c r="X85" s="7"/>
      <c r="Y85" s="7"/>
      <c r="Z85" s="7"/>
      <c r="AA85" s="7"/>
      <c r="AB85" s="7"/>
      <c r="AC85" s="7"/>
      <c r="AD85" s="7"/>
      <c r="AE85" s="7">
        <v>99.98</v>
      </c>
      <c r="AF85" s="49"/>
    </row>
    <row r="86" spans="1:32" ht="24.75" customHeight="1">
      <c r="A86" s="61" t="s">
        <v>42</v>
      </c>
      <c r="B86" s="7">
        <f>H86+J86+L86+N86+P86+R86+T86+V86+X86+Z86+AB86+AD86</f>
        <v>0</v>
      </c>
      <c r="C86" s="7">
        <f>H86+J86+L86+N86+P86+R86+T86+V86+X86+Z86+AB86+AD86</f>
        <v>0</v>
      </c>
      <c r="D86" s="7">
        <f>E86</f>
        <v>0</v>
      </c>
      <c r="E86" s="7">
        <f>I86+K86+M86+O86+Q86+S86+U86+W86+Y86+AA86+AC86+AE86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49"/>
    </row>
    <row r="87" spans="1:32" ht="24.75" customHeight="1">
      <c r="A87" s="61" t="s">
        <v>43</v>
      </c>
      <c r="B87" s="7">
        <f>H87+J87+L87+N87+P87+R87+T87+V87+X87+Z87+AB87+AD87</f>
        <v>0</v>
      </c>
      <c r="C87" s="7">
        <f>H87+J87+L87+N87+P87+R87+T87+V87+X87+Z87+AB87+AD87</f>
        <v>0</v>
      </c>
      <c r="D87" s="7">
        <f>E87</f>
        <v>0</v>
      </c>
      <c r="E87" s="7">
        <f>I87+K87+M87+O87+Q87+S87+U87+W87+Y87+AA87+AC87+AE87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49"/>
    </row>
    <row r="88" spans="1:32" ht="33" customHeight="1">
      <c r="A88" s="35" t="s">
        <v>39</v>
      </c>
      <c r="B88" s="36">
        <f>B13+B6</f>
        <v>258947.80096999998</v>
      </c>
      <c r="C88" s="45">
        <f>C13+C6</f>
        <v>258536.10097</v>
      </c>
      <c r="D88" s="45">
        <f>D13+D6</f>
        <v>254333.50999999995</v>
      </c>
      <c r="E88" s="45">
        <f>E13+E6</f>
        <v>254333.50999999995</v>
      </c>
      <c r="F88" s="36">
        <f>E88/B88%</f>
        <v>98.21806134181668</v>
      </c>
      <c r="G88" s="36">
        <f>E88/C88%</f>
        <v>98.37446648486134</v>
      </c>
      <c r="H88" s="36">
        <f>H13+H6</f>
        <v>8879.54</v>
      </c>
      <c r="I88" s="36">
        <f aca="true" t="shared" si="42" ref="I88:AE88">I13+I6</f>
        <v>7257.349999999999</v>
      </c>
      <c r="J88" s="36">
        <f t="shared" si="42"/>
        <v>12528.759999999998</v>
      </c>
      <c r="K88" s="36">
        <f t="shared" si="42"/>
        <v>12059.25</v>
      </c>
      <c r="L88" s="36">
        <f t="shared" si="42"/>
        <v>14703.84</v>
      </c>
      <c r="M88" s="36">
        <f t="shared" si="42"/>
        <v>9840.53</v>
      </c>
      <c r="N88" s="36">
        <f t="shared" si="42"/>
        <v>11419.130000000001</v>
      </c>
      <c r="O88" s="36">
        <f t="shared" si="42"/>
        <v>10541.060000000001</v>
      </c>
      <c r="P88" s="36">
        <f t="shared" si="42"/>
        <v>12684.57</v>
      </c>
      <c r="Q88" s="36">
        <f t="shared" si="42"/>
        <v>14111.48</v>
      </c>
      <c r="R88" s="36">
        <f t="shared" si="42"/>
        <v>12005.65</v>
      </c>
      <c r="S88" s="36">
        <f t="shared" si="42"/>
        <v>12206.02</v>
      </c>
      <c r="T88" s="36">
        <f t="shared" si="42"/>
        <v>52975.3334</v>
      </c>
      <c r="U88" s="36">
        <f>U13+U6</f>
        <v>52911.36</v>
      </c>
      <c r="V88" s="36">
        <f t="shared" si="42"/>
        <v>48024.60923</v>
      </c>
      <c r="W88" s="36">
        <f t="shared" si="42"/>
        <v>50527.65</v>
      </c>
      <c r="X88" s="36">
        <f t="shared" si="42"/>
        <v>27832.252320000003</v>
      </c>
      <c r="Y88" s="36">
        <f t="shared" si="42"/>
        <v>27678.46</v>
      </c>
      <c r="Z88" s="36">
        <f t="shared" si="42"/>
        <v>7879.85488</v>
      </c>
      <c r="AA88" s="36">
        <f t="shared" si="42"/>
        <v>7243.32</v>
      </c>
      <c r="AB88" s="36">
        <f t="shared" si="42"/>
        <v>7406.049999999999</v>
      </c>
      <c r="AC88" s="36">
        <f t="shared" si="42"/>
        <v>5692.4400000000005</v>
      </c>
      <c r="AD88" s="36">
        <f t="shared" si="42"/>
        <v>42608.21114</v>
      </c>
      <c r="AE88" s="36">
        <f t="shared" si="42"/>
        <v>44661.590000000004</v>
      </c>
      <c r="AF88" s="52"/>
    </row>
    <row r="89" spans="1:34" s="27" customFormat="1" ht="16.5">
      <c r="A89" s="61" t="s">
        <v>12</v>
      </c>
      <c r="B89" s="7">
        <f aca="true" t="shared" si="43" ref="B89:D90">B52+B16+B9</f>
        <v>83495.2</v>
      </c>
      <c r="C89" s="7">
        <f t="shared" si="43"/>
        <v>83495.2</v>
      </c>
      <c r="D89" s="7">
        <f t="shared" si="43"/>
        <v>83495.2</v>
      </c>
      <c r="E89" s="7">
        <f>E52+E16+E9</f>
        <v>83495.2</v>
      </c>
      <c r="F89" s="7">
        <f>E89/B89%</f>
        <v>100</v>
      </c>
      <c r="G89" s="7">
        <f>_xlfn.IFERROR(E89/C89*100,0)</f>
        <v>100</v>
      </c>
      <c r="H89" s="7">
        <f aca="true" t="shared" si="44" ref="H89:AE90">H52+H16+H9</f>
        <v>0</v>
      </c>
      <c r="I89" s="7">
        <f t="shared" si="44"/>
        <v>0</v>
      </c>
      <c r="J89" s="7">
        <f t="shared" si="44"/>
        <v>0</v>
      </c>
      <c r="K89" s="7">
        <f t="shared" si="44"/>
        <v>0</v>
      </c>
      <c r="L89" s="7">
        <f t="shared" si="44"/>
        <v>0</v>
      </c>
      <c r="M89" s="7">
        <f t="shared" si="44"/>
        <v>0</v>
      </c>
      <c r="N89" s="7">
        <f t="shared" si="44"/>
        <v>0</v>
      </c>
      <c r="O89" s="7">
        <f t="shared" si="44"/>
        <v>0</v>
      </c>
      <c r="P89" s="7">
        <f t="shared" si="44"/>
        <v>0</v>
      </c>
      <c r="Q89" s="7">
        <f t="shared" si="44"/>
        <v>0</v>
      </c>
      <c r="R89" s="7">
        <f t="shared" si="44"/>
        <v>0</v>
      </c>
      <c r="S89" s="7">
        <f t="shared" si="44"/>
        <v>0</v>
      </c>
      <c r="T89" s="7">
        <f t="shared" si="44"/>
        <v>26395.63902</v>
      </c>
      <c r="U89" s="7">
        <f t="shared" si="44"/>
        <v>26395.64</v>
      </c>
      <c r="V89" s="7">
        <f t="shared" si="44"/>
        <v>36645.04899</v>
      </c>
      <c r="W89" s="7">
        <f t="shared" si="44"/>
        <v>36645.05</v>
      </c>
      <c r="X89" s="7">
        <f t="shared" si="44"/>
        <v>20352.23199</v>
      </c>
      <c r="Y89" s="7">
        <f t="shared" si="44"/>
        <v>20352.23</v>
      </c>
      <c r="Z89" s="7">
        <f t="shared" si="44"/>
        <v>102.28</v>
      </c>
      <c r="AA89" s="7">
        <f t="shared" si="44"/>
        <v>102.28</v>
      </c>
      <c r="AB89" s="7">
        <f t="shared" si="44"/>
        <v>0</v>
      </c>
      <c r="AC89" s="7">
        <f t="shared" si="44"/>
        <v>0</v>
      </c>
      <c r="AD89" s="7">
        <f t="shared" si="44"/>
        <v>0</v>
      </c>
      <c r="AE89" s="7">
        <f t="shared" si="44"/>
        <v>0</v>
      </c>
      <c r="AF89" s="50"/>
      <c r="AG89" s="54"/>
      <c r="AH89" s="54"/>
    </row>
    <row r="90" spans="1:34" s="27" customFormat="1" ht="16.5">
      <c r="A90" s="61" t="s">
        <v>13</v>
      </c>
      <c r="B90" s="7">
        <f>B53+B17+B10</f>
        <v>127098.90096999999</v>
      </c>
      <c r="C90" s="7">
        <f t="shared" si="43"/>
        <v>127098.90096999999</v>
      </c>
      <c r="D90" s="7">
        <f t="shared" si="43"/>
        <v>122896.30999999998</v>
      </c>
      <c r="E90" s="7">
        <f>E53+E17+E10</f>
        <v>122896.30999999998</v>
      </c>
      <c r="F90" s="7">
        <f>E90/B90%</f>
        <v>96.69344822187568</v>
      </c>
      <c r="G90" s="7">
        <f>_xlfn.IFERROR(E90/C90*100,0)</f>
        <v>96.69344822187568</v>
      </c>
      <c r="H90" s="7">
        <f t="shared" si="44"/>
        <v>8879.54</v>
      </c>
      <c r="I90" s="7">
        <f t="shared" si="44"/>
        <v>7257.349999999999</v>
      </c>
      <c r="J90" s="7">
        <f t="shared" si="44"/>
        <v>12528.759999999998</v>
      </c>
      <c r="K90" s="7">
        <f t="shared" si="44"/>
        <v>12059.25</v>
      </c>
      <c r="L90" s="7">
        <f t="shared" si="44"/>
        <v>14703.84</v>
      </c>
      <c r="M90" s="7">
        <f t="shared" si="44"/>
        <v>9840.53</v>
      </c>
      <c r="N90" s="7">
        <f t="shared" si="44"/>
        <v>11419.130000000001</v>
      </c>
      <c r="O90" s="7">
        <f t="shared" si="44"/>
        <v>10541.060000000001</v>
      </c>
      <c r="P90" s="7">
        <f t="shared" si="44"/>
        <v>12684.57</v>
      </c>
      <c r="Q90" s="7">
        <f t="shared" si="44"/>
        <v>14111.48</v>
      </c>
      <c r="R90" s="7">
        <f t="shared" si="44"/>
        <v>12005.65</v>
      </c>
      <c r="S90" s="7">
        <f t="shared" si="44"/>
        <v>12206.02</v>
      </c>
      <c r="T90" s="7">
        <f t="shared" si="44"/>
        <v>12197.09438</v>
      </c>
      <c r="U90" s="7">
        <f t="shared" si="44"/>
        <v>12133.12</v>
      </c>
      <c r="V90" s="7">
        <f t="shared" si="44"/>
        <v>10085.481380000001</v>
      </c>
      <c r="W90" s="7">
        <f t="shared" si="44"/>
        <v>12588.52</v>
      </c>
      <c r="X90" s="7">
        <f t="shared" si="44"/>
        <v>7480.020329999999</v>
      </c>
      <c r="Y90" s="7">
        <f t="shared" si="44"/>
        <v>7326.2300000000005</v>
      </c>
      <c r="Z90" s="7">
        <f t="shared" si="44"/>
        <v>7777.57488</v>
      </c>
      <c r="AA90" s="7">
        <f t="shared" si="44"/>
        <v>7141.04</v>
      </c>
      <c r="AB90" s="7">
        <f t="shared" si="44"/>
        <v>7406.049999999999</v>
      </c>
      <c r="AC90" s="7">
        <f t="shared" si="44"/>
        <v>5692.4400000000005</v>
      </c>
      <c r="AD90" s="7">
        <f t="shared" si="44"/>
        <v>10342.889999999998</v>
      </c>
      <c r="AE90" s="7">
        <f t="shared" si="44"/>
        <v>12396.27</v>
      </c>
      <c r="AF90" s="50"/>
      <c r="AG90" s="54"/>
      <c r="AH90" s="54"/>
    </row>
    <row r="91" spans="1:34" s="48" customFormat="1" ht="17.25" customHeight="1" hidden="1">
      <c r="A91" s="46" t="s">
        <v>79</v>
      </c>
      <c r="B91" s="47">
        <f>H91+J91+L91+N91+P91+R91+T91+V91+X91+Z91+AB91+AD91+AE91</f>
        <v>0</v>
      </c>
      <c r="C91" s="47">
        <f>H91+J91+L91+N91+P91+R91+T91</f>
        <v>0</v>
      </c>
      <c r="D91" s="47">
        <f>E91</f>
        <v>0</v>
      </c>
      <c r="E91" s="47">
        <f>I91+K91+M91+O91+Q91+S91+U91+W91+Y91+AA91+AC91+AE91</f>
        <v>0</v>
      </c>
      <c r="F91" s="47"/>
      <c r="G91" s="47"/>
      <c r="H91" s="47">
        <f>H54</f>
        <v>0</v>
      </c>
      <c r="I91" s="47">
        <f aca="true" t="shared" si="45" ref="I91:AE91">I54</f>
        <v>0</v>
      </c>
      <c r="J91" s="47">
        <f t="shared" si="45"/>
        <v>0</v>
      </c>
      <c r="K91" s="47">
        <f t="shared" si="45"/>
        <v>0</v>
      </c>
      <c r="L91" s="47">
        <f t="shared" si="45"/>
        <v>0</v>
      </c>
      <c r="M91" s="47">
        <f t="shared" si="45"/>
        <v>0</v>
      </c>
      <c r="N91" s="47">
        <f t="shared" si="45"/>
        <v>0</v>
      </c>
      <c r="O91" s="47">
        <f t="shared" si="45"/>
        <v>0</v>
      </c>
      <c r="P91" s="47">
        <f t="shared" si="45"/>
        <v>0</v>
      </c>
      <c r="Q91" s="47">
        <f t="shared" si="45"/>
        <v>0</v>
      </c>
      <c r="R91" s="47">
        <f t="shared" si="45"/>
        <v>0</v>
      </c>
      <c r="S91" s="47">
        <f t="shared" si="45"/>
        <v>0</v>
      </c>
      <c r="T91" s="47">
        <f t="shared" si="45"/>
        <v>0</v>
      </c>
      <c r="U91" s="47">
        <f t="shared" si="45"/>
        <v>0</v>
      </c>
      <c r="V91" s="47">
        <f t="shared" si="45"/>
        <v>0</v>
      </c>
      <c r="W91" s="47">
        <f t="shared" si="45"/>
        <v>0</v>
      </c>
      <c r="X91" s="47">
        <f t="shared" si="45"/>
        <v>0</v>
      </c>
      <c r="Y91" s="47">
        <f t="shared" si="45"/>
        <v>0</v>
      </c>
      <c r="Z91" s="47">
        <f t="shared" si="45"/>
        <v>0</v>
      </c>
      <c r="AA91" s="47">
        <f t="shared" si="45"/>
        <v>0</v>
      </c>
      <c r="AB91" s="47">
        <f t="shared" si="45"/>
        <v>0</v>
      </c>
      <c r="AC91" s="47">
        <f t="shared" si="45"/>
        <v>0</v>
      </c>
      <c r="AD91" s="47">
        <f t="shared" si="45"/>
        <v>0</v>
      </c>
      <c r="AE91" s="47">
        <f t="shared" si="45"/>
        <v>0</v>
      </c>
      <c r="AF91" s="51"/>
      <c r="AG91" s="54"/>
      <c r="AH91" s="54"/>
    </row>
    <row r="92" spans="1:34" s="27" customFormat="1" ht="16.5">
      <c r="A92" s="61" t="s">
        <v>42</v>
      </c>
      <c r="B92" s="7">
        <v>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50"/>
      <c r="AG92" s="54"/>
      <c r="AH92" s="54"/>
    </row>
    <row r="93" spans="1:34" s="27" customFormat="1" ht="16.5">
      <c r="A93" s="61" t="s">
        <v>43</v>
      </c>
      <c r="B93" s="7">
        <f>B56+B19+B12</f>
        <v>47942</v>
      </c>
      <c r="C93" s="7">
        <f>H93+J93+L93+N93+P93+R93+T93+V93</f>
        <v>15676.67886</v>
      </c>
      <c r="D93" s="7">
        <f>E93</f>
        <v>47942</v>
      </c>
      <c r="E93" s="7">
        <f>I93+K93+M93+O93+Q93+S93+U93+W93+Y93+AA93+AC93+AE93</f>
        <v>47942</v>
      </c>
      <c r="F93" s="7">
        <f>E93/B93%</f>
        <v>100</v>
      </c>
      <c r="G93" s="7">
        <f>_xlfn.IFERROR(E93/C93*100,0)</f>
        <v>305.81732539235037</v>
      </c>
      <c r="H93" s="7">
        <f>H56+H19+H12</f>
        <v>0</v>
      </c>
      <c r="I93" s="7">
        <f aca="true" t="shared" si="46" ref="I93:AE93">I56+I19+I12</f>
        <v>0</v>
      </c>
      <c r="J93" s="7">
        <f t="shared" si="46"/>
        <v>0</v>
      </c>
      <c r="K93" s="7">
        <f t="shared" si="46"/>
        <v>0</v>
      </c>
      <c r="L93" s="7">
        <f t="shared" si="46"/>
        <v>0</v>
      </c>
      <c r="M93" s="7">
        <f t="shared" si="46"/>
        <v>0</v>
      </c>
      <c r="N93" s="7">
        <f t="shared" si="46"/>
        <v>0</v>
      </c>
      <c r="O93" s="7">
        <f t="shared" si="46"/>
        <v>0</v>
      </c>
      <c r="P93" s="7">
        <f t="shared" si="46"/>
        <v>0</v>
      </c>
      <c r="Q93" s="7">
        <f t="shared" si="46"/>
        <v>0</v>
      </c>
      <c r="R93" s="7">
        <f t="shared" si="46"/>
        <v>0</v>
      </c>
      <c r="S93" s="7">
        <f t="shared" si="46"/>
        <v>0</v>
      </c>
      <c r="T93" s="7">
        <f>T56+T19+T12</f>
        <v>14382.6</v>
      </c>
      <c r="U93" s="7">
        <f t="shared" si="46"/>
        <v>14382.6</v>
      </c>
      <c r="V93" s="7">
        <f t="shared" si="46"/>
        <v>1294.07886</v>
      </c>
      <c r="W93" s="7">
        <f t="shared" si="46"/>
        <v>1294.08</v>
      </c>
      <c r="X93" s="7">
        <f t="shared" si="46"/>
        <v>0</v>
      </c>
      <c r="Y93" s="7">
        <f t="shared" si="46"/>
        <v>0</v>
      </c>
      <c r="Z93" s="7">
        <f t="shared" si="46"/>
        <v>0</v>
      </c>
      <c r="AA93" s="7">
        <f t="shared" si="46"/>
        <v>0</v>
      </c>
      <c r="AB93" s="7">
        <f t="shared" si="46"/>
        <v>0</v>
      </c>
      <c r="AC93" s="7">
        <f t="shared" si="46"/>
        <v>0</v>
      </c>
      <c r="AD93" s="7">
        <f t="shared" si="46"/>
        <v>32265.32114</v>
      </c>
      <c r="AE93" s="7">
        <f t="shared" si="46"/>
        <v>32265.32</v>
      </c>
      <c r="AF93" s="50"/>
      <c r="AG93" s="54"/>
      <c r="AH93" s="54"/>
    </row>
    <row r="94" spans="1:31" ht="16.5">
      <c r="A94" s="10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ht="16.5">
      <c r="A95" s="10"/>
      <c r="B95" s="57"/>
      <c r="C95" s="90"/>
      <c r="D95" s="90"/>
      <c r="E95" s="90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2:31" ht="16.5">
      <c r="B96" s="12" t="s">
        <v>50</v>
      </c>
      <c r="C96" s="57"/>
      <c r="D96" s="57"/>
      <c r="E96" s="57"/>
      <c r="F96" s="57"/>
      <c r="G96" s="57"/>
      <c r="H96" s="57"/>
      <c r="I96" s="57"/>
      <c r="J96" s="69" t="s">
        <v>18</v>
      </c>
      <c r="K96" s="69"/>
      <c r="L96" s="69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ht="16.5">
      <c r="A97" s="24"/>
      <c r="B97" s="25"/>
      <c r="C97" s="25"/>
      <c r="D97" s="25"/>
      <c r="E97" s="25"/>
      <c r="F97" s="25"/>
      <c r="G97" s="25"/>
      <c r="H97" s="26"/>
      <c r="I97" s="26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ht="16.5">
      <c r="A98" s="27"/>
      <c r="B98" s="12" t="s">
        <v>51</v>
      </c>
      <c r="C98" s="28"/>
      <c r="D98" s="28"/>
      <c r="E98" s="28"/>
      <c r="F98" s="53"/>
      <c r="G98" s="28"/>
      <c r="H98" s="54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ht="20.25">
      <c r="A99" s="27"/>
      <c r="B99" s="12" t="s">
        <v>53</v>
      </c>
      <c r="C99" s="28"/>
      <c r="D99" s="28"/>
      <c r="E99" s="28"/>
      <c r="F99" s="28"/>
      <c r="G99" s="28"/>
      <c r="H99" s="27"/>
      <c r="I99" s="44"/>
      <c r="J99" s="43"/>
      <c r="K99" s="43"/>
      <c r="L99" s="43"/>
      <c r="M99" s="43"/>
      <c r="N99" s="43"/>
      <c r="O99" s="43"/>
      <c r="P99" s="43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ht="20.25">
      <c r="A100" s="27"/>
      <c r="B100" s="12" t="s">
        <v>77</v>
      </c>
      <c r="C100" s="28"/>
      <c r="D100" s="28"/>
      <c r="E100" s="28"/>
      <c r="F100" s="28"/>
      <c r="G100" s="28"/>
      <c r="H100" s="27"/>
      <c r="I100" s="43"/>
      <c r="J100" s="43"/>
      <c r="K100" s="43"/>
      <c r="L100" s="43"/>
      <c r="M100" s="43"/>
      <c r="N100" s="43"/>
      <c r="O100" s="43"/>
      <c r="P100" s="43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</sheetData>
  <sheetProtection/>
  <mergeCells count="34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F7:AF12"/>
    <mergeCell ref="AF14:AF19"/>
    <mergeCell ref="AF20:AF25"/>
    <mergeCell ref="AF26:AF31"/>
    <mergeCell ref="AF32:AF37"/>
    <mergeCell ref="AF38:AF43"/>
    <mergeCell ref="AF44:AF49"/>
    <mergeCell ref="AF50:AF56"/>
    <mergeCell ref="AF57:AF63"/>
    <mergeCell ref="AF64:AF69"/>
    <mergeCell ref="AF70:AF75"/>
    <mergeCell ref="AF76:AF80"/>
    <mergeCell ref="C95:E95"/>
    <mergeCell ref="J96:L96"/>
  </mergeCells>
  <printOptions horizontalCentered="1"/>
  <pageMargins left="0.11811023622047245" right="0.11811023622047245" top="0.15748031496062992" bottom="0.15748031496062992" header="0.11811023622047245" footer="0"/>
  <pageSetup fitToHeight="6" fitToWidth="2" horizontalDpi="600" verticalDpi="600" orientation="landscape" paperSize="9" scale="51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2016-12-16T06:40:16Z</cp:lastPrinted>
  <dcterms:created xsi:type="dcterms:W3CDTF">1996-10-08T23:32:33Z</dcterms:created>
  <dcterms:modified xsi:type="dcterms:W3CDTF">2017-02-14T11:49:21Z</dcterms:modified>
  <cp:category/>
  <cp:version/>
  <cp:contentType/>
  <cp:contentStatus/>
</cp:coreProperties>
</file>