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Общая\ОТДЕЛ ИНФОРМАТИЗАЦИИ\КУМИ на сайт\сетевой график\декабрь\"/>
    </mc:Choice>
  </mc:AlternateContent>
  <bookViews>
    <workbookView xWindow="0" yWindow="0" windowWidth="28800" windowHeight="11835"/>
  </bookViews>
  <sheets>
    <sheet name="декабрь 2018 " sheetId="1" r:id="rId1"/>
  </sheets>
  <definedNames>
    <definedName name="_xlnm.Print_Area" localSheetId="0">'декабрь 2018 '!$A$1:$AF$120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10" i="1" l="1"/>
  <c r="F109" i="1"/>
  <c r="AD105" i="1"/>
  <c r="E104" i="1"/>
  <c r="D104" i="1"/>
  <c r="C104" i="1"/>
  <c r="G104" i="1" s="1"/>
  <c r="B104" i="1"/>
  <c r="F104" i="1" s="1"/>
  <c r="F103" i="1"/>
  <c r="E103" i="1"/>
  <c r="D103" i="1" s="1"/>
  <c r="C103" i="1"/>
  <c r="G103" i="1" s="1"/>
  <c r="B103" i="1"/>
  <c r="G102" i="1"/>
  <c r="E102" i="1"/>
  <c r="D102" i="1"/>
  <c r="D100" i="1" s="1"/>
  <c r="C102" i="1"/>
  <c r="B102" i="1"/>
  <c r="F102" i="1" s="1"/>
  <c r="E101" i="1"/>
  <c r="E100" i="1" s="1"/>
  <c r="G100" i="1" s="1"/>
  <c r="C101" i="1"/>
  <c r="B101" i="1"/>
  <c r="AE100" i="1"/>
  <c r="AE99" i="1" s="1"/>
  <c r="AD100" i="1"/>
  <c r="AD99" i="1" s="1"/>
  <c r="AC100" i="1"/>
  <c r="AB100" i="1"/>
  <c r="AA100" i="1"/>
  <c r="AA99" i="1" s="1"/>
  <c r="Z100" i="1"/>
  <c r="Z99" i="1" s="1"/>
  <c r="Y100" i="1"/>
  <c r="X100" i="1"/>
  <c r="W100" i="1"/>
  <c r="W99" i="1" s="1"/>
  <c r="V100" i="1"/>
  <c r="V99" i="1" s="1"/>
  <c r="U100" i="1"/>
  <c r="T100" i="1"/>
  <c r="S100" i="1"/>
  <c r="S99" i="1" s="1"/>
  <c r="R100" i="1"/>
  <c r="R99" i="1" s="1"/>
  <c r="Q100" i="1"/>
  <c r="P100" i="1"/>
  <c r="O100" i="1"/>
  <c r="O99" i="1" s="1"/>
  <c r="N100" i="1"/>
  <c r="N99" i="1" s="1"/>
  <c r="M100" i="1"/>
  <c r="L100" i="1"/>
  <c r="K100" i="1"/>
  <c r="K99" i="1" s="1"/>
  <c r="J100" i="1"/>
  <c r="J99" i="1" s="1"/>
  <c r="I100" i="1"/>
  <c r="H100" i="1"/>
  <c r="C100" i="1"/>
  <c r="C99" i="1" s="1"/>
  <c r="B100" i="1"/>
  <c r="AC99" i="1"/>
  <c r="AB99" i="1"/>
  <c r="Y99" i="1"/>
  <c r="X99" i="1"/>
  <c r="U99" i="1"/>
  <c r="T99" i="1"/>
  <c r="Q99" i="1"/>
  <c r="P99" i="1"/>
  <c r="M99" i="1"/>
  <c r="L99" i="1"/>
  <c r="I99" i="1"/>
  <c r="H99" i="1"/>
  <c r="D99" i="1"/>
  <c r="F98" i="1"/>
  <c r="E98" i="1"/>
  <c r="D98" i="1" s="1"/>
  <c r="C98" i="1"/>
  <c r="G98" i="1" s="1"/>
  <c r="B98" i="1"/>
  <c r="E97" i="1"/>
  <c r="D97" i="1" s="1"/>
  <c r="C97" i="1"/>
  <c r="G97" i="1" s="1"/>
  <c r="B97" i="1"/>
  <c r="F97" i="1" s="1"/>
  <c r="G96" i="1"/>
  <c r="E96" i="1"/>
  <c r="D96" i="1" s="1"/>
  <c r="C96" i="1"/>
  <c r="B96" i="1"/>
  <c r="F96" i="1" s="1"/>
  <c r="E95" i="1"/>
  <c r="D95" i="1"/>
  <c r="C95" i="1"/>
  <c r="G95" i="1" s="1"/>
  <c r="B95" i="1"/>
  <c r="F95" i="1" s="1"/>
  <c r="AE94" i="1"/>
  <c r="AE93" i="1" s="1"/>
  <c r="AD94" i="1"/>
  <c r="AD93" i="1" s="1"/>
  <c r="AC94" i="1"/>
  <c r="AB94" i="1"/>
  <c r="AA94" i="1"/>
  <c r="AA93" i="1" s="1"/>
  <c r="Z94" i="1"/>
  <c r="Z93" i="1" s="1"/>
  <c r="Y94" i="1"/>
  <c r="X94" i="1"/>
  <c r="W94" i="1"/>
  <c r="W93" i="1" s="1"/>
  <c r="V94" i="1"/>
  <c r="V93" i="1" s="1"/>
  <c r="U94" i="1"/>
  <c r="T94" i="1"/>
  <c r="S94" i="1"/>
  <c r="S93" i="1" s="1"/>
  <c r="R94" i="1"/>
  <c r="R93" i="1" s="1"/>
  <c r="Q94" i="1"/>
  <c r="P94" i="1"/>
  <c r="O94" i="1"/>
  <c r="O93" i="1" s="1"/>
  <c r="N94" i="1"/>
  <c r="N93" i="1" s="1"/>
  <c r="M94" i="1"/>
  <c r="L94" i="1"/>
  <c r="K94" i="1"/>
  <c r="K93" i="1" s="1"/>
  <c r="J94" i="1"/>
  <c r="J93" i="1" s="1"/>
  <c r="I94" i="1"/>
  <c r="H94" i="1"/>
  <c r="AC93" i="1"/>
  <c r="AB93" i="1"/>
  <c r="Y93" i="1"/>
  <c r="X93" i="1"/>
  <c r="U93" i="1"/>
  <c r="T93" i="1"/>
  <c r="Q93" i="1"/>
  <c r="P93" i="1"/>
  <c r="M93" i="1"/>
  <c r="L93" i="1"/>
  <c r="I93" i="1"/>
  <c r="H93" i="1"/>
  <c r="F92" i="1"/>
  <c r="E92" i="1"/>
  <c r="D92" i="1" s="1"/>
  <c r="C92" i="1"/>
  <c r="G92" i="1" s="1"/>
  <c r="B92" i="1"/>
  <c r="E91" i="1"/>
  <c r="D91" i="1" s="1"/>
  <c r="C91" i="1"/>
  <c r="G91" i="1" s="1"/>
  <c r="B91" i="1"/>
  <c r="F91" i="1" s="1"/>
  <c r="G90" i="1"/>
  <c r="E90" i="1"/>
  <c r="D90" i="1" s="1"/>
  <c r="C90" i="1"/>
  <c r="B90" i="1"/>
  <c r="B88" i="1" s="1"/>
  <c r="E89" i="1"/>
  <c r="D89" i="1"/>
  <c r="C89" i="1"/>
  <c r="G89" i="1" s="1"/>
  <c r="B89" i="1"/>
  <c r="F89" i="1" s="1"/>
  <c r="AE88" i="1"/>
  <c r="AE87" i="1" s="1"/>
  <c r="AD88" i="1"/>
  <c r="AD87" i="1" s="1"/>
  <c r="AC88" i="1"/>
  <c r="AB88" i="1"/>
  <c r="AA88" i="1"/>
  <c r="AA87" i="1" s="1"/>
  <c r="Z88" i="1"/>
  <c r="Z87" i="1" s="1"/>
  <c r="Y88" i="1"/>
  <c r="X88" i="1"/>
  <c r="W88" i="1"/>
  <c r="W87" i="1" s="1"/>
  <c r="V88" i="1"/>
  <c r="V87" i="1" s="1"/>
  <c r="U88" i="1"/>
  <c r="T88" i="1"/>
  <c r="S88" i="1"/>
  <c r="S87" i="1" s="1"/>
  <c r="R88" i="1"/>
  <c r="R87" i="1" s="1"/>
  <c r="Q88" i="1"/>
  <c r="P88" i="1"/>
  <c r="O88" i="1"/>
  <c r="O87" i="1" s="1"/>
  <c r="N88" i="1"/>
  <c r="N87" i="1" s="1"/>
  <c r="M88" i="1"/>
  <c r="L88" i="1"/>
  <c r="K88" i="1"/>
  <c r="K87" i="1" s="1"/>
  <c r="J88" i="1"/>
  <c r="J87" i="1" s="1"/>
  <c r="I88" i="1"/>
  <c r="H88" i="1"/>
  <c r="AC87" i="1"/>
  <c r="AB87" i="1"/>
  <c r="Y87" i="1"/>
  <c r="X87" i="1"/>
  <c r="U87" i="1"/>
  <c r="T87" i="1"/>
  <c r="Q87" i="1"/>
  <c r="P87" i="1"/>
  <c r="M87" i="1"/>
  <c r="L87" i="1"/>
  <c r="I87" i="1"/>
  <c r="H87" i="1"/>
  <c r="F86" i="1"/>
  <c r="E86" i="1"/>
  <c r="D86" i="1" s="1"/>
  <c r="C86" i="1"/>
  <c r="C80" i="1" s="1"/>
  <c r="B86" i="1"/>
  <c r="E85" i="1"/>
  <c r="C85" i="1"/>
  <c r="G85" i="1" s="1"/>
  <c r="B85" i="1"/>
  <c r="F85" i="1" s="1"/>
  <c r="AE84" i="1"/>
  <c r="U84" i="1"/>
  <c r="R84" i="1"/>
  <c r="E84" i="1"/>
  <c r="C84" i="1"/>
  <c r="B84" i="1"/>
  <c r="G83" i="1"/>
  <c r="E83" i="1"/>
  <c r="E82" i="1" s="1"/>
  <c r="C83" i="1"/>
  <c r="B83" i="1"/>
  <c r="AD82" i="1"/>
  <c r="AC82" i="1"/>
  <c r="AB82" i="1"/>
  <c r="AB81" i="1" s="1"/>
  <c r="AA82" i="1"/>
  <c r="Z82" i="1"/>
  <c r="Y82" i="1"/>
  <c r="X82" i="1"/>
  <c r="X81" i="1" s="1"/>
  <c r="W82" i="1"/>
  <c r="V82" i="1"/>
  <c r="U82" i="1"/>
  <c r="T82" i="1"/>
  <c r="T81" i="1" s="1"/>
  <c r="S82" i="1"/>
  <c r="R82" i="1"/>
  <c r="Q82" i="1"/>
  <c r="P82" i="1"/>
  <c r="P81" i="1" s="1"/>
  <c r="O82" i="1"/>
  <c r="N82" i="1"/>
  <c r="M82" i="1"/>
  <c r="L82" i="1"/>
  <c r="L81" i="1" s="1"/>
  <c r="K82" i="1"/>
  <c r="J82" i="1"/>
  <c r="I82" i="1"/>
  <c r="H82" i="1"/>
  <c r="H81" i="1" s="1"/>
  <c r="AD81" i="1"/>
  <c r="AC81" i="1"/>
  <c r="AA81" i="1"/>
  <c r="Z81" i="1"/>
  <c r="Y81" i="1"/>
  <c r="W81" i="1"/>
  <c r="V81" i="1"/>
  <c r="U81" i="1"/>
  <c r="S81" i="1"/>
  <c r="R81" i="1"/>
  <c r="Q81" i="1"/>
  <c r="O81" i="1"/>
  <c r="N81" i="1"/>
  <c r="M81" i="1"/>
  <c r="K81" i="1"/>
  <c r="J81" i="1"/>
  <c r="I81" i="1"/>
  <c r="AE80" i="1"/>
  <c r="AD80" i="1"/>
  <c r="AC80" i="1"/>
  <c r="AB80" i="1"/>
  <c r="AA80" i="1"/>
  <c r="Z80" i="1"/>
  <c r="Y80" i="1"/>
  <c r="X80" i="1"/>
  <c r="W80" i="1"/>
  <c r="V80" i="1"/>
  <c r="U80" i="1"/>
  <c r="T80" i="1"/>
  <c r="S80" i="1"/>
  <c r="R80" i="1"/>
  <c r="Q80" i="1"/>
  <c r="P80" i="1"/>
  <c r="O80" i="1"/>
  <c r="N80" i="1"/>
  <c r="M80" i="1"/>
  <c r="L80" i="1"/>
  <c r="K80" i="1"/>
  <c r="J80" i="1"/>
  <c r="I80" i="1"/>
  <c r="H80" i="1"/>
  <c r="E80" i="1"/>
  <c r="D80" i="1"/>
  <c r="B80" i="1"/>
  <c r="F80" i="1" s="1"/>
  <c r="AE79" i="1"/>
  <c r="AD79" i="1"/>
  <c r="AC79" i="1"/>
  <c r="AB79" i="1"/>
  <c r="AA79" i="1"/>
  <c r="Z79" i="1"/>
  <c r="Y79" i="1"/>
  <c r="X79" i="1"/>
  <c r="W79" i="1"/>
  <c r="V79" i="1"/>
  <c r="U79" i="1"/>
  <c r="T79" i="1"/>
  <c r="S79" i="1"/>
  <c r="R79" i="1"/>
  <c r="Q79" i="1"/>
  <c r="P79" i="1"/>
  <c r="O79" i="1"/>
  <c r="N79" i="1"/>
  <c r="M79" i="1"/>
  <c r="L79" i="1"/>
  <c r="K79" i="1"/>
  <c r="J79" i="1"/>
  <c r="I79" i="1"/>
  <c r="H79" i="1"/>
  <c r="C79" i="1"/>
  <c r="G79" i="1" s="1"/>
  <c r="B79" i="1"/>
  <c r="F79" i="1" s="1"/>
  <c r="AD78" i="1"/>
  <c r="AC78" i="1"/>
  <c r="AB78" i="1"/>
  <c r="AA78" i="1"/>
  <c r="Z78" i="1"/>
  <c r="Y78" i="1"/>
  <c r="X78" i="1"/>
  <c r="W78" i="1"/>
  <c r="V78" i="1"/>
  <c r="U78" i="1"/>
  <c r="T78" i="1"/>
  <c r="S78" i="1"/>
  <c r="R78" i="1"/>
  <c r="Q78" i="1"/>
  <c r="P78" i="1"/>
  <c r="O78" i="1"/>
  <c r="N78" i="1"/>
  <c r="M78" i="1"/>
  <c r="L78" i="1"/>
  <c r="K78" i="1"/>
  <c r="J78" i="1"/>
  <c r="I78" i="1"/>
  <c r="H78" i="1"/>
  <c r="C78" i="1"/>
  <c r="AE77" i="1"/>
  <c r="AD77" i="1"/>
  <c r="AD76" i="1" s="1"/>
  <c r="AC77" i="1"/>
  <c r="AB77" i="1"/>
  <c r="AA77" i="1"/>
  <c r="Z77" i="1"/>
  <c r="Z76" i="1" s="1"/>
  <c r="Y77" i="1"/>
  <c r="X77" i="1"/>
  <c r="W77" i="1"/>
  <c r="V77" i="1"/>
  <c r="V76" i="1" s="1"/>
  <c r="U77" i="1"/>
  <c r="T77" i="1"/>
  <c r="S77" i="1"/>
  <c r="R77" i="1"/>
  <c r="R76" i="1" s="1"/>
  <c r="R75" i="1" s="1"/>
  <c r="Q77" i="1"/>
  <c r="P77" i="1"/>
  <c r="O77" i="1"/>
  <c r="N77" i="1"/>
  <c r="N76" i="1" s="1"/>
  <c r="M77" i="1"/>
  <c r="L77" i="1"/>
  <c r="K77" i="1"/>
  <c r="J77" i="1"/>
  <c r="J76" i="1" s="1"/>
  <c r="I77" i="1"/>
  <c r="H77" i="1"/>
  <c r="E77" i="1"/>
  <c r="D77" i="1"/>
  <c r="C77" i="1"/>
  <c r="G77" i="1" s="1"/>
  <c r="B77" i="1"/>
  <c r="AC76" i="1"/>
  <c r="AB76" i="1"/>
  <c r="AB75" i="1" s="1"/>
  <c r="AA76" i="1"/>
  <c r="Y76" i="1"/>
  <c r="X76" i="1"/>
  <c r="X75" i="1" s="1"/>
  <c r="W76" i="1"/>
  <c r="U76" i="1"/>
  <c r="T76" i="1"/>
  <c r="T75" i="1" s="1"/>
  <c r="S76" i="1"/>
  <c r="Q76" i="1"/>
  <c r="P76" i="1"/>
  <c r="P75" i="1" s="1"/>
  <c r="O76" i="1"/>
  <c r="M76" i="1"/>
  <c r="L76" i="1"/>
  <c r="L75" i="1" s="1"/>
  <c r="K76" i="1"/>
  <c r="I76" i="1"/>
  <c r="H76" i="1"/>
  <c r="H75" i="1" s="1"/>
  <c r="AD75" i="1"/>
  <c r="AC75" i="1"/>
  <c r="AA75" i="1"/>
  <c r="Z75" i="1"/>
  <c r="Y75" i="1"/>
  <c r="W75" i="1"/>
  <c r="V75" i="1"/>
  <c r="U75" i="1"/>
  <c r="S75" i="1"/>
  <c r="Q75" i="1"/>
  <c r="O75" i="1"/>
  <c r="N75" i="1"/>
  <c r="M75" i="1"/>
  <c r="K75" i="1"/>
  <c r="J75" i="1"/>
  <c r="I75" i="1"/>
  <c r="E74" i="1"/>
  <c r="D74" i="1"/>
  <c r="C74" i="1"/>
  <c r="G74" i="1" s="1"/>
  <c r="B74" i="1"/>
  <c r="F74" i="1" s="1"/>
  <c r="E73" i="1"/>
  <c r="D73" i="1"/>
  <c r="C73" i="1"/>
  <c r="G73" i="1" s="1"/>
  <c r="B73" i="1"/>
  <c r="F73" i="1" s="1"/>
  <c r="E72" i="1"/>
  <c r="D72" i="1"/>
  <c r="C72" i="1"/>
  <c r="G72" i="1" s="1"/>
  <c r="B72" i="1"/>
  <c r="F72" i="1" s="1"/>
  <c r="E71" i="1"/>
  <c r="D71" i="1"/>
  <c r="C71" i="1"/>
  <c r="G71" i="1" s="1"/>
  <c r="B71" i="1"/>
  <c r="AE70" i="1"/>
  <c r="AD70" i="1"/>
  <c r="AC70" i="1"/>
  <c r="AB70" i="1"/>
  <c r="AB69" i="1" s="1"/>
  <c r="AA70" i="1"/>
  <c r="Z70" i="1"/>
  <c r="Y70" i="1"/>
  <c r="X70" i="1"/>
  <c r="X69" i="1" s="1"/>
  <c r="W70" i="1"/>
  <c r="V70" i="1"/>
  <c r="U70" i="1"/>
  <c r="T70" i="1"/>
  <c r="T69" i="1" s="1"/>
  <c r="S70" i="1"/>
  <c r="R70" i="1"/>
  <c r="Q70" i="1"/>
  <c r="P70" i="1"/>
  <c r="P69" i="1" s="1"/>
  <c r="O70" i="1"/>
  <c r="N70" i="1"/>
  <c r="M70" i="1"/>
  <c r="L70" i="1"/>
  <c r="L69" i="1" s="1"/>
  <c r="K70" i="1"/>
  <c r="J70" i="1"/>
  <c r="I70" i="1"/>
  <c r="H70" i="1"/>
  <c r="H69" i="1" s="1"/>
  <c r="E70" i="1"/>
  <c r="D70" i="1"/>
  <c r="D69" i="1" s="1"/>
  <c r="C70" i="1"/>
  <c r="G70" i="1" s="1"/>
  <c r="AE69" i="1"/>
  <c r="AD69" i="1"/>
  <c r="AC69" i="1"/>
  <c r="AA69" i="1"/>
  <c r="Z69" i="1"/>
  <c r="Y69" i="1"/>
  <c r="W69" i="1"/>
  <c r="V69" i="1"/>
  <c r="U69" i="1"/>
  <c r="S69" i="1"/>
  <c r="R69" i="1"/>
  <c r="Q69" i="1"/>
  <c r="O69" i="1"/>
  <c r="N69" i="1"/>
  <c r="M69" i="1"/>
  <c r="K69" i="1"/>
  <c r="J69" i="1"/>
  <c r="I69" i="1"/>
  <c r="E69" i="1"/>
  <c r="C69" i="1"/>
  <c r="G69" i="1" s="1"/>
  <c r="AE68" i="1"/>
  <c r="AD68" i="1"/>
  <c r="AC68" i="1"/>
  <c r="AB68" i="1"/>
  <c r="AA68" i="1"/>
  <c r="Z68" i="1"/>
  <c r="Y68" i="1"/>
  <c r="X68" i="1"/>
  <c r="W68" i="1"/>
  <c r="V68" i="1"/>
  <c r="U68" i="1"/>
  <c r="T68" i="1"/>
  <c r="S68" i="1"/>
  <c r="R68" i="1"/>
  <c r="Q68" i="1"/>
  <c r="P68" i="1"/>
  <c r="O68" i="1"/>
  <c r="N68" i="1"/>
  <c r="M68" i="1"/>
  <c r="L68" i="1"/>
  <c r="K68" i="1"/>
  <c r="J68" i="1"/>
  <c r="I68" i="1"/>
  <c r="H68" i="1"/>
  <c r="B68" i="1" s="1"/>
  <c r="F68" i="1" s="1"/>
  <c r="E68" i="1"/>
  <c r="D68" i="1"/>
  <c r="C68" i="1"/>
  <c r="G68" i="1" s="1"/>
  <c r="AE67" i="1"/>
  <c r="AD67" i="1"/>
  <c r="AC67" i="1"/>
  <c r="AB67" i="1"/>
  <c r="AA67" i="1"/>
  <c r="Z67" i="1"/>
  <c r="Y67" i="1"/>
  <c r="X67" i="1"/>
  <c r="W67" i="1"/>
  <c r="V67" i="1"/>
  <c r="U67" i="1"/>
  <c r="T67" i="1"/>
  <c r="S67" i="1"/>
  <c r="R67" i="1"/>
  <c r="Q67" i="1"/>
  <c r="P67" i="1"/>
  <c r="O67" i="1"/>
  <c r="N67" i="1"/>
  <c r="M67" i="1"/>
  <c r="L67" i="1"/>
  <c r="K67" i="1"/>
  <c r="J67" i="1"/>
  <c r="I67" i="1"/>
  <c r="H67" i="1"/>
  <c r="C67" i="1"/>
  <c r="G67" i="1" s="1"/>
  <c r="B67" i="1"/>
  <c r="F67" i="1" s="1"/>
  <c r="AD66" i="1"/>
  <c r="AC66" i="1"/>
  <c r="AB66" i="1"/>
  <c r="AA66" i="1"/>
  <c r="Z66" i="1"/>
  <c r="Y66" i="1"/>
  <c r="X66" i="1"/>
  <c r="W66" i="1"/>
  <c r="V66" i="1"/>
  <c r="U66" i="1"/>
  <c r="T66" i="1"/>
  <c r="S66" i="1"/>
  <c r="R66" i="1"/>
  <c r="Q66" i="1"/>
  <c r="P66" i="1"/>
  <c r="O66" i="1"/>
  <c r="N66" i="1"/>
  <c r="M66" i="1"/>
  <c r="L66" i="1"/>
  <c r="K66" i="1"/>
  <c r="J66" i="1"/>
  <c r="I66" i="1"/>
  <c r="H66" i="1"/>
  <c r="B66" i="1" s="1"/>
  <c r="C66" i="1"/>
  <c r="AE65" i="1"/>
  <c r="AD65" i="1"/>
  <c r="AC65" i="1"/>
  <c r="AB65" i="1"/>
  <c r="AA65" i="1"/>
  <c r="Z65" i="1"/>
  <c r="Y65" i="1"/>
  <c r="X65" i="1"/>
  <c r="W65" i="1"/>
  <c r="V65" i="1"/>
  <c r="U65" i="1"/>
  <c r="T65" i="1"/>
  <c r="S65" i="1"/>
  <c r="R65" i="1"/>
  <c r="Q65" i="1"/>
  <c r="P65" i="1"/>
  <c r="O65" i="1"/>
  <c r="N65" i="1"/>
  <c r="M65" i="1"/>
  <c r="L65" i="1"/>
  <c r="K65" i="1"/>
  <c r="J65" i="1"/>
  <c r="B65" i="1" s="1"/>
  <c r="F65" i="1" s="1"/>
  <c r="I65" i="1"/>
  <c r="H65" i="1"/>
  <c r="E65" i="1"/>
  <c r="D65" i="1"/>
  <c r="C65" i="1"/>
  <c r="G65" i="1" s="1"/>
  <c r="AD64" i="1"/>
  <c r="AC64" i="1"/>
  <c r="AB64" i="1"/>
  <c r="AB63" i="1" s="1"/>
  <c r="AA64" i="1"/>
  <c r="Z64" i="1"/>
  <c r="Y64" i="1"/>
  <c r="X64" i="1"/>
  <c r="X63" i="1" s="1"/>
  <c r="W64" i="1"/>
  <c r="V64" i="1"/>
  <c r="U64" i="1"/>
  <c r="T64" i="1"/>
  <c r="T63" i="1" s="1"/>
  <c r="S64" i="1"/>
  <c r="R64" i="1"/>
  <c r="Q64" i="1"/>
  <c r="P64" i="1"/>
  <c r="P63" i="1" s="1"/>
  <c r="O64" i="1"/>
  <c r="N64" i="1"/>
  <c r="M64" i="1"/>
  <c r="L64" i="1"/>
  <c r="L63" i="1" s="1"/>
  <c r="K64" i="1"/>
  <c r="J64" i="1"/>
  <c r="I64" i="1"/>
  <c r="H64" i="1"/>
  <c r="H63" i="1" s="1"/>
  <c r="AD63" i="1"/>
  <c r="AC63" i="1"/>
  <c r="AA63" i="1"/>
  <c r="Z63" i="1"/>
  <c r="Y63" i="1"/>
  <c r="W63" i="1"/>
  <c r="V63" i="1"/>
  <c r="U63" i="1"/>
  <c r="S63" i="1"/>
  <c r="R63" i="1"/>
  <c r="Q63" i="1"/>
  <c r="O63" i="1"/>
  <c r="N63" i="1"/>
  <c r="M63" i="1"/>
  <c r="K63" i="1"/>
  <c r="J63" i="1"/>
  <c r="I63" i="1"/>
  <c r="E62" i="1"/>
  <c r="D62" i="1"/>
  <c r="C62" i="1"/>
  <c r="G62" i="1" s="1"/>
  <c r="B62" i="1"/>
  <c r="F62" i="1" s="1"/>
  <c r="E61" i="1"/>
  <c r="D61" i="1"/>
  <c r="C61" i="1"/>
  <c r="G61" i="1" s="1"/>
  <c r="B61" i="1"/>
  <c r="F61" i="1" s="1"/>
  <c r="E60" i="1"/>
  <c r="D60" i="1"/>
  <c r="D58" i="1" s="1"/>
  <c r="D57" i="1" s="1"/>
  <c r="C60" i="1"/>
  <c r="G60" i="1" s="1"/>
  <c r="B60" i="1"/>
  <c r="F60" i="1" s="1"/>
  <c r="E59" i="1"/>
  <c r="D59" i="1"/>
  <c r="C59" i="1"/>
  <c r="G59" i="1" s="1"/>
  <c r="B59" i="1"/>
  <c r="B58" i="1" s="1"/>
  <c r="F58" i="1" s="1"/>
  <c r="AE58" i="1"/>
  <c r="AD58" i="1"/>
  <c r="AC58" i="1"/>
  <c r="AB58" i="1"/>
  <c r="AB57" i="1" s="1"/>
  <c r="AA58" i="1"/>
  <c r="Z58" i="1"/>
  <c r="Y58" i="1"/>
  <c r="X58" i="1"/>
  <c r="X57" i="1" s="1"/>
  <c r="W58" i="1"/>
  <c r="V58" i="1"/>
  <c r="U58" i="1"/>
  <c r="T58" i="1"/>
  <c r="T57" i="1" s="1"/>
  <c r="S58" i="1"/>
  <c r="R58" i="1"/>
  <c r="Q58" i="1"/>
  <c r="P58" i="1"/>
  <c r="P57" i="1" s="1"/>
  <c r="O58" i="1"/>
  <c r="N58" i="1"/>
  <c r="M58" i="1"/>
  <c r="L58" i="1"/>
  <c r="L57" i="1" s="1"/>
  <c r="K58" i="1"/>
  <c r="J58" i="1"/>
  <c r="I58" i="1"/>
  <c r="H58" i="1"/>
  <c r="H57" i="1" s="1"/>
  <c r="E58" i="1"/>
  <c r="C58" i="1"/>
  <c r="G58" i="1" s="1"/>
  <c r="AE57" i="1"/>
  <c r="AD57" i="1"/>
  <c r="AC57" i="1"/>
  <c r="AA57" i="1"/>
  <c r="Z57" i="1"/>
  <c r="Y57" i="1"/>
  <c r="W57" i="1"/>
  <c r="V57" i="1"/>
  <c r="U57" i="1"/>
  <c r="S57" i="1"/>
  <c r="R57" i="1"/>
  <c r="Q57" i="1"/>
  <c r="O57" i="1"/>
  <c r="N57" i="1"/>
  <c r="M57" i="1"/>
  <c r="K57" i="1"/>
  <c r="J57" i="1"/>
  <c r="I57" i="1"/>
  <c r="E57" i="1"/>
  <c r="C57" i="1"/>
  <c r="G57" i="1" s="1"/>
  <c r="B57" i="1"/>
  <c r="F57" i="1" s="1"/>
  <c r="E56" i="1"/>
  <c r="D56" i="1"/>
  <c r="C56" i="1"/>
  <c r="G56" i="1" s="1"/>
  <c r="B56" i="1"/>
  <c r="F56" i="1" s="1"/>
  <c r="E55" i="1"/>
  <c r="D55" i="1"/>
  <c r="C55" i="1"/>
  <c r="G55" i="1" s="1"/>
  <c r="B55" i="1"/>
  <c r="B52" i="1" s="1"/>
  <c r="F54" i="1"/>
  <c r="E54" i="1"/>
  <c r="D54" i="1"/>
  <c r="C54" i="1"/>
  <c r="G54" i="1" s="1"/>
  <c r="E53" i="1"/>
  <c r="C53" i="1"/>
  <c r="G53" i="1" s="1"/>
  <c r="B53" i="1"/>
  <c r="F53" i="1" s="1"/>
  <c r="AE52" i="1"/>
  <c r="AE51" i="1" s="1"/>
  <c r="AD52" i="1"/>
  <c r="AC52" i="1"/>
  <c r="AB52" i="1"/>
  <c r="AA52" i="1"/>
  <c r="AA51" i="1" s="1"/>
  <c r="Z52" i="1"/>
  <c r="Y52" i="1"/>
  <c r="X52" i="1"/>
  <c r="W52" i="1"/>
  <c r="W51" i="1" s="1"/>
  <c r="V52" i="1"/>
  <c r="U52" i="1"/>
  <c r="T52" i="1"/>
  <c r="S52" i="1"/>
  <c r="S51" i="1" s="1"/>
  <c r="R52" i="1"/>
  <c r="Q52" i="1"/>
  <c r="P52" i="1"/>
  <c r="O52" i="1"/>
  <c r="O51" i="1" s="1"/>
  <c r="N52" i="1"/>
  <c r="M52" i="1"/>
  <c r="L52" i="1"/>
  <c r="K52" i="1"/>
  <c r="K51" i="1" s="1"/>
  <c r="J52" i="1"/>
  <c r="I52" i="1"/>
  <c r="H52" i="1"/>
  <c r="C52" i="1"/>
  <c r="C51" i="1" s="1"/>
  <c r="AD51" i="1"/>
  <c r="AC51" i="1"/>
  <c r="AB51" i="1"/>
  <c r="Z51" i="1"/>
  <c r="Y51" i="1"/>
  <c r="X51" i="1"/>
  <c r="V51" i="1"/>
  <c r="U51" i="1"/>
  <c r="T51" i="1"/>
  <c r="R51" i="1"/>
  <c r="Q51" i="1"/>
  <c r="P51" i="1"/>
  <c r="N51" i="1"/>
  <c r="M51" i="1"/>
  <c r="L51" i="1"/>
  <c r="J51" i="1"/>
  <c r="I51" i="1"/>
  <c r="H51" i="1"/>
  <c r="E50" i="1"/>
  <c r="D50" i="1" s="1"/>
  <c r="C50" i="1"/>
  <c r="C20" i="1" s="1"/>
  <c r="G20" i="1" s="1"/>
  <c r="B50" i="1"/>
  <c r="F50" i="1" s="1"/>
  <c r="E49" i="1"/>
  <c r="D49" i="1" s="1"/>
  <c r="C49" i="1"/>
  <c r="G49" i="1" s="1"/>
  <c r="B49" i="1"/>
  <c r="F49" i="1" s="1"/>
  <c r="F48" i="1"/>
  <c r="E48" i="1"/>
  <c r="E46" i="1" s="1"/>
  <c r="E45" i="1" s="1"/>
  <c r="C48" i="1"/>
  <c r="C46" i="1" s="1"/>
  <c r="E47" i="1"/>
  <c r="D47" i="1"/>
  <c r="C47" i="1"/>
  <c r="G47" i="1" s="1"/>
  <c r="B47" i="1"/>
  <c r="F47" i="1" s="1"/>
  <c r="AE46" i="1"/>
  <c r="AD46" i="1"/>
  <c r="AC46" i="1"/>
  <c r="AB46" i="1"/>
  <c r="AA46" i="1"/>
  <c r="Z46" i="1"/>
  <c r="Y46" i="1"/>
  <c r="X46" i="1"/>
  <c r="X45" i="1" s="1"/>
  <c r="W46" i="1"/>
  <c r="V46" i="1"/>
  <c r="U46" i="1"/>
  <c r="T46" i="1"/>
  <c r="T45" i="1" s="1"/>
  <c r="S46" i="1"/>
  <c r="R46" i="1"/>
  <c r="Q46" i="1"/>
  <c r="P46" i="1"/>
  <c r="P45" i="1" s="1"/>
  <c r="O46" i="1"/>
  <c r="N46" i="1"/>
  <c r="M46" i="1"/>
  <c r="L46" i="1"/>
  <c r="L45" i="1" s="1"/>
  <c r="K46" i="1"/>
  <c r="J46" i="1"/>
  <c r="I46" i="1"/>
  <c r="H46" i="1"/>
  <c r="H45" i="1" s="1"/>
  <c r="B46" i="1"/>
  <c r="F46" i="1" s="1"/>
  <c r="AE45" i="1"/>
  <c r="AD45" i="1"/>
  <c r="AC45" i="1"/>
  <c r="AB45" i="1"/>
  <c r="AA45" i="1"/>
  <c r="Z45" i="1"/>
  <c r="Y45" i="1"/>
  <c r="W45" i="1"/>
  <c r="V45" i="1"/>
  <c r="U45" i="1"/>
  <c r="S45" i="1"/>
  <c r="R45" i="1"/>
  <c r="Q45" i="1"/>
  <c r="O45" i="1"/>
  <c r="N45" i="1"/>
  <c r="M45" i="1"/>
  <c r="K45" i="1"/>
  <c r="J45" i="1"/>
  <c r="I45" i="1"/>
  <c r="E44" i="1"/>
  <c r="D44" i="1"/>
  <c r="C44" i="1"/>
  <c r="G44" i="1" s="1"/>
  <c r="B44" i="1"/>
  <c r="F44" i="1" s="1"/>
  <c r="E43" i="1"/>
  <c r="D43" i="1"/>
  <c r="C43" i="1"/>
  <c r="G43" i="1" s="1"/>
  <c r="B43" i="1"/>
  <c r="F43" i="1" s="1"/>
  <c r="AB42" i="1"/>
  <c r="B42" i="1" s="1"/>
  <c r="E42" i="1"/>
  <c r="D42" i="1" s="1"/>
  <c r="C42" i="1"/>
  <c r="C18" i="1" s="1"/>
  <c r="G18" i="1" s="1"/>
  <c r="E41" i="1"/>
  <c r="D41" i="1" s="1"/>
  <c r="C41" i="1"/>
  <c r="G41" i="1" s="1"/>
  <c r="B41" i="1"/>
  <c r="F41" i="1" s="1"/>
  <c r="AE40" i="1"/>
  <c r="AD40" i="1"/>
  <c r="AC40" i="1"/>
  <c r="AC39" i="1" s="1"/>
  <c r="AB40" i="1"/>
  <c r="AA40" i="1"/>
  <c r="Z40" i="1"/>
  <c r="Y40" i="1"/>
  <c r="Y39" i="1" s="1"/>
  <c r="X40" i="1"/>
  <c r="W40" i="1"/>
  <c r="V40" i="1"/>
  <c r="U40" i="1"/>
  <c r="U39" i="1" s="1"/>
  <c r="T40" i="1"/>
  <c r="S40" i="1"/>
  <c r="R40" i="1"/>
  <c r="Q40" i="1"/>
  <c r="Q39" i="1" s="1"/>
  <c r="P40" i="1"/>
  <c r="O40" i="1"/>
  <c r="N40" i="1"/>
  <c r="M40" i="1"/>
  <c r="M39" i="1" s="1"/>
  <c r="L40" i="1"/>
  <c r="K40" i="1"/>
  <c r="J40" i="1"/>
  <c r="I40" i="1"/>
  <c r="I39" i="1" s="1"/>
  <c r="H40" i="1"/>
  <c r="AE39" i="1"/>
  <c r="AD39" i="1"/>
  <c r="AB39" i="1"/>
  <c r="AA39" i="1"/>
  <c r="Z39" i="1"/>
  <c r="X39" i="1"/>
  <c r="W39" i="1"/>
  <c r="V39" i="1"/>
  <c r="T39" i="1"/>
  <c r="S39" i="1"/>
  <c r="R39" i="1"/>
  <c r="P39" i="1"/>
  <c r="O39" i="1"/>
  <c r="N39" i="1"/>
  <c r="L39" i="1"/>
  <c r="K39" i="1"/>
  <c r="J39" i="1"/>
  <c r="H39" i="1"/>
  <c r="E38" i="1"/>
  <c r="D38" i="1"/>
  <c r="C38" i="1"/>
  <c r="G38" i="1" s="1"/>
  <c r="B38" i="1"/>
  <c r="F38" i="1" s="1"/>
  <c r="E37" i="1"/>
  <c r="D37" i="1" s="1"/>
  <c r="C37" i="1"/>
  <c r="G37" i="1" s="1"/>
  <c r="B37" i="1"/>
  <c r="F37" i="1" s="1"/>
  <c r="E36" i="1"/>
  <c r="D36" i="1"/>
  <c r="C36" i="1"/>
  <c r="G36" i="1" s="1"/>
  <c r="B36" i="1"/>
  <c r="F36" i="1" s="1"/>
  <c r="E35" i="1"/>
  <c r="D35" i="1" s="1"/>
  <c r="D34" i="1" s="1"/>
  <c r="D33" i="1" s="1"/>
  <c r="C35" i="1"/>
  <c r="C34" i="1" s="1"/>
  <c r="B35" i="1"/>
  <c r="B34" i="1" s="1"/>
  <c r="AE34" i="1"/>
  <c r="AD34" i="1"/>
  <c r="AC34" i="1"/>
  <c r="AC33" i="1" s="1"/>
  <c r="AB34" i="1"/>
  <c r="AB33" i="1" s="1"/>
  <c r="AA34" i="1"/>
  <c r="Z34" i="1"/>
  <c r="Y34" i="1"/>
  <c r="Y33" i="1" s="1"/>
  <c r="X34" i="1"/>
  <c r="X33" i="1" s="1"/>
  <c r="W34" i="1"/>
  <c r="V34" i="1"/>
  <c r="U34" i="1"/>
  <c r="U33" i="1" s="1"/>
  <c r="T34" i="1"/>
  <c r="T33" i="1" s="1"/>
  <c r="S34" i="1"/>
  <c r="R34" i="1"/>
  <c r="Q34" i="1"/>
  <c r="Q33" i="1" s="1"/>
  <c r="P34" i="1"/>
  <c r="P33" i="1" s="1"/>
  <c r="O34" i="1"/>
  <c r="N34" i="1"/>
  <c r="M34" i="1"/>
  <c r="M33" i="1" s="1"/>
  <c r="L34" i="1"/>
  <c r="L33" i="1" s="1"/>
  <c r="K34" i="1"/>
  <c r="J34" i="1"/>
  <c r="I34" i="1"/>
  <c r="I33" i="1" s="1"/>
  <c r="H34" i="1"/>
  <c r="H33" i="1" s="1"/>
  <c r="E34" i="1"/>
  <c r="E33" i="1" s="1"/>
  <c r="AE33" i="1"/>
  <c r="AD33" i="1"/>
  <c r="AA33" i="1"/>
  <c r="Z33" i="1"/>
  <c r="W33" i="1"/>
  <c r="V33" i="1"/>
  <c r="S33" i="1"/>
  <c r="R33" i="1"/>
  <c r="O33" i="1"/>
  <c r="N33" i="1"/>
  <c r="K33" i="1"/>
  <c r="J33" i="1"/>
  <c r="E32" i="1"/>
  <c r="D32" i="1"/>
  <c r="C32" i="1"/>
  <c r="G32" i="1" s="1"/>
  <c r="B32" i="1"/>
  <c r="F32" i="1" s="1"/>
  <c r="E31" i="1"/>
  <c r="D31" i="1" s="1"/>
  <c r="C31" i="1"/>
  <c r="G31" i="1" s="1"/>
  <c r="B31" i="1"/>
  <c r="F31" i="1" s="1"/>
  <c r="E30" i="1"/>
  <c r="D30" i="1"/>
  <c r="C30" i="1"/>
  <c r="G30" i="1" s="1"/>
  <c r="B30" i="1"/>
  <c r="F30" i="1" s="1"/>
  <c r="E29" i="1"/>
  <c r="D29" i="1" s="1"/>
  <c r="C29" i="1"/>
  <c r="C28" i="1" s="1"/>
  <c r="B29" i="1"/>
  <c r="F29" i="1" s="1"/>
  <c r="AE28" i="1"/>
  <c r="AD28" i="1"/>
  <c r="AC28" i="1"/>
  <c r="AC27" i="1" s="1"/>
  <c r="AB28" i="1"/>
  <c r="AB27" i="1" s="1"/>
  <c r="AA28" i="1"/>
  <c r="Z28" i="1"/>
  <c r="Y28" i="1"/>
  <c r="Y27" i="1" s="1"/>
  <c r="X28" i="1"/>
  <c r="X27" i="1" s="1"/>
  <c r="W28" i="1"/>
  <c r="V28" i="1"/>
  <c r="U28" i="1"/>
  <c r="U27" i="1" s="1"/>
  <c r="T28" i="1"/>
  <c r="T27" i="1" s="1"/>
  <c r="S28" i="1"/>
  <c r="R28" i="1"/>
  <c r="Q28" i="1"/>
  <c r="Q27" i="1" s="1"/>
  <c r="P28" i="1"/>
  <c r="P27" i="1" s="1"/>
  <c r="O28" i="1"/>
  <c r="N28" i="1"/>
  <c r="M28" i="1"/>
  <c r="M27" i="1" s="1"/>
  <c r="L28" i="1"/>
  <c r="L27" i="1" s="1"/>
  <c r="K28" i="1"/>
  <c r="J28" i="1"/>
  <c r="I28" i="1"/>
  <c r="I27" i="1" s="1"/>
  <c r="H28" i="1"/>
  <c r="H27" i="1" s="1"/>
  <c r="E28" i="1"/>
  <c r="E27" i="1" s="1"/>
  <c r="AE27" i="1"/>
  <c r="AD27" i="1"/>
  <c r="AA27" i="1"/>
  <c r="Z27" i="1"/>
  <c r="W27" i="1"/>
  <c r="V27" i="1"/>
  <c r="S27" i="1"/>
  <c r="R27" i="1"/>
  <c r="O27" i="1"/>
  <c r="N27" i="1"/>
  <c r="K27" i="1"/>
  <c r="J27" i="1"/>
  <c r="E26" i="1"/>
  <c r="D26" i="1"/>
  <c r="C26" i="1"/>
  <c r="G26" i="1" s="1"/>
  <c r="B26" i="1"/>
  <c r="F26" i="1" s="1"/>
  <c r="E25" i="1"/>
  <c r="D25" i="1" s="1"/>
  <c r="C25" i="1"/>
  <c r="G25" i="1" s="1"/>
  <c r="B25" i="1"/>
  <c r="F25" i="1" s="1"/>
  <c r="E24" i="1"/>
  <c r="D24" i="1"/>
  <c r="C24" i="1"/>
  <c r="G24" i="1" s="1"/>
  <c r="B24" i="1"/>
  <c r="F24" i="1" s="1"/>
  <c r="E23" i="1"/>
  <c r="D23" i="1" s="1"/>
  <c r="C23" i="1"/>
  <c r="G23" i="1" s="1"/>
  <c r="B23" i="1"/>
  <c r="B22" i="1" s="1"/>
  <c r="AE22" i="1"/>
  <c r="AD22" i="1"/>
  <c r="AC22" i="1"/>
  <c r="AB22" i="1"/>
  <c r="AB21" i="1" s="1"/>
  <c r="AA22" i="1"/>
  <c r="Z22" i="1"/>
  <c r="Y22" i="1"/>
  <c r="X22" i="1"/>
  <c r="X21" i="1" s="1"/>
  <c r="W22" i="1"/>
  <c r="V22" i="1"/>
  <c r="U22" i="1"/>
  <c r="T22" i="1"/>
  <c r="T21" i="1" s="1"/>
  <c r="S22" i="1"/>
  <c r="R22" i="1"/>
  <c r="Q22" i="1"/>
  <c r="P22" i="1"/>
  <c r="P21" i="1" s="1"/>
  <c r="O22" i="1"/>
  <c r="N22" i="1"/>
  <c r="M22" i="1"/>
  <c r="L22" i="1"/>
  <c r="L21" i="1" s="1"/>
  <c r="K22" i="1"/>
  <c r="J22" i="1"/>
  <c r="I22" i="1"/>
  <c r="H22" i="1"/>
  <c r="H21" i="1" s="1"/>
  <c r="E22" i="1"/>
  <c r="E21" i="1" s="1"/>
  <c r="C22" i="1"/>
  <c r="G22" i="1" s="1"/>
  <c r="AE21" i="1"/>
  <c r="AD21" i="1"/>
  <c r="AC21" i="1"/>
  <c r="AA21" i="1"/>
  <c r="Z21" i="1"/>
  <c r="Y21" i="1"/>
  <c r="W21" i="1"/>
  <c r="V21" i="1"/>
  <c r="U21" i="1"/>
  <c r="S21" i="1"/>
  <c r="R21" i="1"/>
  <c r="Q21" i="1"/>
  <c r="O21" i="1"/>
  <c r="N21" i="1"/>
  <c r="M21" i="1"/>
  <c r="K21" i="1"/>
  <c r="J21" i="1"/>
  <c r="I21" i="1"/>
  <c r="C21" i="1"/>
  <c r="G21" i="1" s="1"/>
  <c r="AE20" i="1"/>
  <c r="AE109" i="1" s="1"/>
  <c r="AD20" i="1"/>
  <c r="AD109" i="1" s="1"/>
  <c r="AC20" i="1"/>
  <c r="AC109" i="1" s="1"/>
  <c r="AB20" i="1"/>
  <c r="AB109" i="1" s="1"/>
  <c r="AA20" i="1"/>
  <c r="AA109" i="1" s="1"/>
  <c r="Z20" i="1"/>
  <c r="Z109" i="1" s="1"/>
  <c r="Y20" i="1"/>
  <c r="Y109" i="1" s="1"/>
  <c r="X20" i="1"/>
  <c r="X109" i="1" s="1"/>
  <c r="W20" i="1"/>
  <c r="W109" i="1" s="1"/>
  <c r="V20" i="1"/>
  <c r="V109" i="1" s="1"/>
  <c r="U20" i="1"/>
  <c r="U109" i="1" s="1"/>
  <c r="T20" i="1"/>
  <c r="T109" i="1" s="1"/>
  <c r="S20" i="1"/>
  <c r="S109" i="1" s="1"/>
  <c r="R20" i="1"/>
  <c r="R109" i="1" s="1"/>
  <c r="Q20" i="1"/>
  <c r="Q109" i="1" s="1"/>
  <c r="P20" i="1"/>
  <c r="P109" i="1" s="1"/>
  <c r="O20" i="1"/>
  <c r="O109" i="1" s="1"/>
  <c r="N20" i="1"/>
  <c r="N109" i="1" s="1"/>
  <c r="M20" i="1"/>
  <c r="M109" i="1" s="1"/>
  <c r="L20" i="1"/>
  <c r="L109" i="1" s="1"/>
  <c r="K20" i="1"/>
  <c r="K109" i="1" s="1"/>
  <c r="J20" i="1"/>
  <c r="J109" i="1" s="1"/>
  <c r="I20" i="1"/>
  <c r="I109" i="1" s="1"/>
  <c r="H20" i="1"/>
  <c r="H109" i="1" s="1"/>
  <c r="E20" i="1"/>
  <c r="D20" i="1"/>
  <c r="B20" i="1"/>
  <c r="F20" i="1" s="1"/>
  <c r="AE19" i="1"/>
  <c r="AE108" i="1" s="1"/>
  <c r="AD19" i="1"/>
  <c r="AD108" i="1" s="1"/>
  <c r="AC19" i="1"/>
  <c r="AC108" i="1" s="1"/>
  <c r="AB19" i="1"/>
  <c r="AB108" i="1" s="1"/>
  <c r="AA19" i="1"/>
  <c r="AA108" i="1" s="1"/>
  <c r="Z19" i="1"/>
  <c r="Z108" i="1" s="1"/>
  <c r="Y19" i="1"/>
  <c r="Y108" i="1" s="1"/>
  <c r="X19" i="1"/>
  <c r="X108" i="1" s="1"/>
  <c r="W19" i="1"/>
  <c r="W108" i="1" s="1"/>
  <c r="V19" i="1"/>
  <c r="V108" i="1" s="1"/>
  <c r="U19" i="1"/>
  <c r="U108" i="1" s="1"/>
  <c r="T19" i="1"/>
  <c r="T108" i="1" s="1"/>
  <c r="S19" i="1"/>
  <c r="S108" i="1" s="1"/>
  <c r="R19" i="1"/>
  <c r="R108" i="1" s="1"/>
  <c r="Q19" i="1"/>
  <c r="Q108" i="1" s="1"/>
  <c r="P19" i="1"/>
  <c r="P108" i="1" s="1"/>
  <c r="O19" i="1"/>
  <c r="O108" i="1" s="1"/>
  <c r="N19" i="1"/>
  <c r="N108" i="1" s="1"/>
  <c r="M19" i="1"/>
  <c r="M108" i="1" s="1"/>
  <c r="L19" i="1"/>
  <c r="L108" i="1" s="1"/>
  <c r="K19" i="1"/>
  <c r="K108" i="1" s="1"/>
  <c r="J19" i="1"/>
  <c r="J108" i="1" s="1"/>
  <c r="I19" i="1"/>
  <c r="I108" i="1" s="1"/>
  <c r="H19" i="1"/>
  <c r="H108" i="1" s="1"/>
  <c r="E19" i="1"/>
  <c r="B19" i="1"/>
  <c r="F19" i="1" s="1"/>
  <c r="AE18" i="1"/>
  <c r="AD18" i="1"/>
  <c r="AD107" i="1" s="1"/>
  <c r="AC18" i="1"/>
  <c r="AC107" i="1" s="1"/>
  <c r="AB18" i="1"/>
  <c r="AB107" i="1" s="1"/>
  <c r="AA18" i="1"/>
  <c r="Z18" i="1"/>
  <c r="Y18" i="1"/>
  <c r="Y107" i="1" s="1"/>
  <c r="X18" i="1"/>
  <c r="X107" i="1" s="1"/>
  <c r="W18" i="1"/>
  <c r="W107" i="1" s="1"/>
  <c r="V18" i="1"/>
  <c r="V107" i="1" s="1"/>
  <c r="U18" i="1"/>
  <c r="U107" i="1" s="1"/>
  <c r="T18" i="1"/>
  <c r="T107" i="1" s="1"/>
  <c r="S18" i="1"/>
  <c r="R18" i="1"/>
  <c r="Q18" i="1"/>
  <c r="Q107" i="1" s="1"/>
  <c r="P18" i="1"/>
  <c r="P107" i="1" s="1"/>
  <c r="O18" i="1"/>
  <c r="O107" i="1" s="1"/>
  <c r="N18" i="1"/>
  <c r="N107" i="1" s="1"/>
  <c r="M18" i="1"/>
  <c r="M107" i="1" s="1"/>
  <c r="L18" i="1"/>
  <c r="L107" i="1" s="1"/>
  <c r="K18" i="1"/>
  <c r="K107" i="1" s="1"/>
  <c r="J18" i="1"/>
  <c r="J107" i="1" s="1"/>
  <c r="I18" i="1"/>
  <c r="I107" i="1" s="1"/>
  <c r="H18" i="1"/>
  <c r="H107" i="1" s="1"/>
  <c r="E18" i="1"/>
  <c r="B18" i="1"/>
  <c r="F18" i="1" s="1"/>
  <c r="AE17" i="1"/>
  <c r="AE106" i="1" s="1"/>
  <c r="AD17" i="1"/>
  <c r="AD106" i="1" s="1"/>
  <c r="AC17" i="1"/>
  <c r="AC106" i="1" s="1"/>
  <c r="AB17" i="1"/>
  <c r="AB106" i="1" s="1"/>
  <c r="AA17" i="1"/>
  <c r="AA106" i="1" s="1"/>
  <c r="Z17" i="1"/>
  <c r="Z106" i="1" s="1"/>
  <c r="Y17" i="1"/>
  <c r="Y106" i="1" s="1"/>
  <c r="X17" i="1"/>
  <c r="X106" i="1" s="1"/>
  <c r="W17" i="1"/>
  <c r="W106" i="1" s="1"/>
  <c r="V17" i="1"/>
  <c r="V106" i="1" s="1"/>
  <c r="U17" i="1"/>
  <c r="U106" i="1" s="1"/>
  <c r="T17" i="1"/>
  <c r="T106" i="1" s="1"/>
  <c r="S17" i="1"/>
  <c r="S106" i="1" s="1"/>
  <c r="R17" i="1"/>
  <c r="R106" i="1" s="1"/>
  <c r="Q17" i="1"/>
  <c r="Q106" i="1" s="1"/>
  <c r="P17" i="1"/>
  <c r="P106" i="1" s="1"/>
  <c r="O17" i="1"/>
  <c r="O106" i="1" s="1"/>
  <c r="N17" i="1"/>
  <c r="N106" i="1" s="1"/>
  <c r="M17" i="1"/>
  <c r="M106" i="1" s="1"/>
  <c r="L17" i="1"/>
  <c r="L106" i="1" s="1"/>
  <c r="K17" i="1"/>
  <c r="K106" i="1" s="1"/>
  <c r="J17" i="1"/>
  <c r="J106" i="1" s="1"/>
  <c r="I17" i="1"/>
  <c r="I106" i="1" s="1"/>
  <c r="H17" i="1"/>
  <c r="H106" i="1" s="1"/>
  <c r="E17" i="1"/>
  <c r="B17" i="1"/>
  <c r="F17" i="1" s="1"/>
  <c r="AE16" i="1"/>
  <c r="AD16" i="1"/>
  <c r="AC16" i="1"/>
  <c r="AB16" i="1"/>
  <c r="AB15" i="1" s="1"/>
  <c r="AA16" i="1"/>
  <c r="Z16" i="1"/>
  <c r="Y16" i="1"/>
  <c r="X16" i="1"/>
  <c r="X15" i="1" s="1"/>
  <c r="W16" i="1"/>
  <c r="V16" i="1"/>
  <c r="U16" i="1"/>
  <c r="T16" i="1"/>
  <c r="T15" i="1" s="1"/>
  <c r="S16" i="1"/>
  <c r="R16" i="1"/>
  <c r="Q16" i="1"/>
  <c r="P16" i="1"/>
  <c r="P15" i="1" s="1"/>
  <c r="O16" i="1"/>
  <c r="N16" i="1"/>
  <c r="M16" i="1"/>
  <c r="L16" i="1"/>
  <c r="L15" i="1" s="1"/>
  <c r="K16" i="1"/>
  <c r="J16" i="1"/>
  <c r="I16" i="1"/>
  <c r="H16" i="1"/>
  <c r="H15" i="1" s="1"/>
  <c r="AE15" i="1"/>
  <c r="AD15" i="1"/>
  <c r="AC15" i="1"/>
  <c r="AA15" i="1"/>
  <c r="Z15" i="1"/>
  <c r="Y15" i="1"/>
  <c r="W15" i="1"/>
  <c r="V15" i="1"/>
  <c r="U15" i="1"/>
  <c r="S15" i="1"/>
  <c r="R15" i="1"/>
  <c r="Q15" i="1"/>
  <c r="O15" i="1"/>
  <c r="N15" i="1"/>
  <c r="M15" i="1"/>
  <c r="K15" i="1"/>
  <c r="J15" i="1"/>
  <c r="I15" i="1"/>
  <c r="E14" i="1"/>
  <c r="E109" i="1" s="1"/>
  <c r="D14" i="1"/>
  <c r="D109" i="1" s="1"/>
  <c r="C14" i="1"/>
  <c r="B14" i="1"/>
  <c r="B109" i="1" s="1"/>
  <c r="E13" i="1"/>
  <c r="D13" i="1" s="1"/>
  <c r="C13" i="1"/>
  <c r="B13" i="1"/>
  <c r="B108" i="1" s="1"/>
  <c r="F108" i="1" s="1"/>
  <c r="AA12" i="1"/>
  <c r="AA107" i="1" s="1"/>
  <c r="Z12" i="1"/>
  <c r="Z107" i="1" s="1"/>
  <c r="S12" i="1"/>
  <c r="S107" i="1" s="1"/>
  <c r="R12" i="1"/>
  <c r="C12" i="1" s="1"/>
  <c r="E11" i="1"/>
  <c r="E106" i="1" s="1"/>
  <c r="C11" i="1"/>
  <c r="B11" i="1"/>
  <c r="AE10" i="1"/>
  <c r="AD10" i="1"/>
  <c r="AC10" i="1"/>
  <c r="AC105" i="1" s="1"/>
  <c r="AB10" i="1"/>
  <c r="AB105" i="1" s="1"/>
  <c r="AA10" i="1"/>
  <c r="AA105" i="1" s="1"/>
  <c r="Z10" i="1"/>
  <c r="Z105" i="1" s="1"/>
  <c r="Y10" i="1"/>
  <c r="Y105" i="1" s="1"/>
  <c r="X10" i="1"/>
  <c r="X105" i="1" s="1"/>
  <c r="W10" i="1"/>
  <c r="W105" i="1" s="1"/>
  <c r="V10" i="1"/>
  <c r="V105" i="1" s="1"/>
  <c r="U10" i="1"/>
  <c r="U105" i="1" s="1"/>
  <c r="T10" i="1"/>
  <c r="T105" i="1" s="1"/>
  <c r="S10" i="1"/>
  <c r="S105" i="1" s="1"/>
  <c r="Q10" i="1"/>
  <c r="Q105" i="1" s="1"/>
  <c r="P10" i="1"/>
  <c r="P105" i="1" s="1"/>
  <c r="O10" i="1"/>
  <c r="O105" i="1" s="1"/>
  <c r="N10" i="1"/>
  <c r="N105" i="1" s="1"/>
  <c r="M10" i="1"/>
  <c r="M105" i="1" s="1"/>
  <c r="L10" i="1"/>
  <c r="L105" i="1" s="1"/>
  <c r="K10" i="1"/>
  <c r="K105" i="1" s="1"/>
  <c r="J10" i="1"/>
  <c r="J105" i="1" s="1"/>
  <c r="I10" i="1"/>
  <c r="I105" i="1" s="1"/>
  <c r="H10" i="1"/>
  <c r="H105" i="1" s="1"/>
  <c r="AE9" i="1"/>
  <c r="AE111" i="1" s="1"/>
  <c r="AD9" i="1"/>
  <c r="AD111" i="1" s="1"/>
  <c r="AC9" i="1"/>
  <c r="AC111" i="1" s="1"/>
  <c r="AA9" i="1"/>
  <c r="AA111" i="1" s="1"/>
  <c r="Z9" i="1"/>
  <c r="Z111" i="1" s="1"/>
  <c r="Y9" i="1"/>
  <c r="Y111" i="1" s="1"/>
  <c r="W9" i="1"/>
  <c r="W111" i="1" s="1"/>
  <c r="V9" i="1"/>
  <c r="V111" i="1" s="1"/>
  <c r="U9" i="1"/>
  <c r="U111" i="1" s="1"/>
  <c r="S9" i="1"/>
  <c r="S111" i="1" s="1"/>
  <c r="Q9" i="1"/>
  <c r="Q111" i="1" s="1"/>
  <c r="O9" i="1"/>
  <c r="O111" i="1" s="1"/>
  <c r="N9" i="1"/>
  <c r="N111" i="1" s="1"/>
  <c r="M9" i="1"/>
  <c r="M111" i="1" s="1"/>
  <c r="J9" i="1"/>
  <c r="J111" i="1" s="1"/>
  <c r="I9" i="1"/>
  <c r="I111" i="1" s="1"/>
  <c r="F22" i="1" l="1"/>
  <c r="B21" i="1"/>
  <c r="F21" i="1" s="1"/>
  <c r="G28" i="1"/>
  <c r="C27" i="1"/>
  <c r="G27" i="1" s="1"/>
  <c r="D19" i="1"/>
  <c r="D22" i="1"/>
  <c r="D17" i="1"/>
  <c r="B33" i="1"/>
  <c r="F33" i="1" s="1"/>
  <c r="F34" i="1"/>
  <c r="B87" i="1"/>
  <c r="C107" i="1"/>
  <c r="G12" i="1"/>
  <c r="C10" i="1"/>
  <c r="D28" i="1"/>
  <c r="D27" i="1" s="1"/>
  <c r="G34" i="1"/>
  <c r="C33" i="1"/>
  <c r="G33" i="1" s="1"/>
  <c r="K9" i="1"/>
  <c r="K111" i="1" s="1"/>
  <c r="G11" i="1"/>
  <c r="E12" i="1"/>
  <c r="G13" i="1"/>
  <c r="C17" i="1"/>
  <c r="G17" i="1" s="1"/>
  <c r="C19" i="1"/>
  <c r="G19" i="1" s="1"/>
  <c r="G29" i="1"/>
  <c r="G35" i="1"/>
  <c r="C40" i="1"/>
  <c r="F59" i="1"/>
  <c r="F83" i="1"/>
  <c r="B82" i="1"/>
  <c r="F84" i="1"/>
  <c r="D85" i="1"/>
  <c r="E79" i="1"/>
  <c r="E67" i="1"/>
  <c r="E108" i="1" s="1"/>
  <c r="F13" i="1"/>
  <c r="F23" i="1"/>
  <c r="F35" i="1"/>
  <c r="H9" i="1"/>
  <c r="H111" i="1" s="1"/>
  <c r="L9" i="1"/>
  <c r="L111" i="1" s="1"/>
  <c r="P9" i="1"/>
  <c r="P111" i="1" s="1"/>
  <c r="T9" i="1"/>
  <c r="T111" i="1" s="1"/>
  <c r="X9" i="1"/>
  <c r="X111" i="1" s="1"/>
  <c r="AB9" i="1"/>
  <c r="AB111" i="1" s="1"/>
  <c r="R10" i="1"/>
  <c r="D11" i="1"/>
  <c r="B12" i="1"/>
  <c r="F14" i="1"/>
  <c r="B28" i="1"/>
  <c r="E40" i="1"/>
  <c r="D40" i="1"/>
  <c r="D39" i="1" s="1"/>
  <c r="G42" i="1"/>
  <c r="B45" i="1"/>
  <c r="F45" i="1" s="1"/>
  <c r="G50" i="1"/>
  <c r="D53" i="1"/>
  <c r="D52" i="1" s="1"/>
  <c r="D51" i="1" s="1"/>
  <c r="E52" i="1"/>
  <c r="F77" i="1"/>
  <c r="AE82" i="1"/>
  <c r="AE78" i="1"/>
  <c r="B94" i="1"/>
  <c r="R107" i="1"/>
  <c r="B106" i="1"/>
  <c r="F106" i="1" s="1"/>
  <c r="F11" i="1"/>
  <c r="C45" i="1"/>
  <c r="G45" i="1" s="1"/>
  <c r="G46" i="1"/>
  <c r="C109" i="1"/>
  <c r="G109" i="1" s="1"/>
  <c r="G14" i="1"/>
  <c r="F42" i="1"/>
  <c r="B40" i="1"/>
  <c r="G48" i="1"/>
  <c r="F52" i="1"/>
  <c r="B51" i="1"/>
  <c r="F55" i="1"/>
  <c r="B70" i="1"/>
  <c r="F71" i="1"/>
  <c r="E81" i="1"/>
  <c r="E64" i="1"/>
  <c r="E63" i="1" s="1"/>
  <c r="D84" i="1"/>
  <c r="E78" i="1"/>
  <c r="E76" i="1" s="1"/>
  <c r="E75" i="1" s="1"/>
  <c r="E66" i="1"/>
  <c r="F66" i="1" s="1"/>
  <c r="G80" i="1"/>
  <c r="C76" i="1"/>
  <c r="F90" i="1"/>
  <c r="B78" i="1"/>
  <c r="F78" i="1" s="1"/>
  <c r="B99" i="1"/>
  <c r="F99" i="1" s="1"/>
  <c r="F100" i="1"/>
  <c r="D48" i="1"/>
  <c r="G86" i="1"/>
  <c r="C88" i="1"/>
  <c r="C94" i="1"/>
  <c r="G101" i="1"/>
  <c r="G84" i="1"/>
  <c r="D88" i="1"/>
  <c r="D87" i="1" s="1"/>
  <c r="D94" i="1"/>
  <c r="D93" i="1" s="1"/>
  <c r="C82" i="1"/>
  <c r="E88" i="1"/>
  <c r="E87" i="1" s="1"/>
  <c r="E94" i="1"/>
  <c r="E93" i="1" s="1"/>
  <c r="E99" i="1"/>
  <c r="G99" i="1" s="1"/>
  <c r="F101" i="1"/>
  <c r="G66" i="1" l="1"/>
  <c r="B107" i="1"/>
  <c r="F12" i="1"/>
  <c r="B10" i="1"/>
  <c r="D18" i="1"/>
  <c r="D46" i="1"/>
  <c r="D45" i="1" s="1"/>
  <c r="G78" i="1"/>
  <c r="F40" i="1"/>
  <c r="B39" i="1"/>
  <c r="B93" i="1"/>
  <c r="F93" i="1" s="1"/>
  <c r="F94" i="1"/>
  <c r="B76" i="1"/>
  <c r="E39" i="1"/>
  <c r="E16" i="1"/>
  <c r="E15" i="1" s="1"/>
  <c r="D106" i="1"/>
  <c r="D10" i="1"/>
  <c r="C106" i="1"/>
  <c r="G106" i="1" s="1"/>
  <c r="F82" i="1"/>
  <c r="B81" i="1"/>
  <c r="F81" i="1" s="1"/>
  <c r="G40" i="1"/>
  <c r="C39" i="1"/>
  <c r="G39" i="1" s="1"/>
  <c r="C93" i="1"/>
  <c r="G93" i="1" s="1"/>
  <c r="G94" i="1"/>
  <c r="G76" i="1"/>
  <c r="G75" i="1" s="1"/>
  <c r="C75" i="1"/>
  <c r="D66" i="1"/>
  <c r="D78" i="1"/>
  <c r="D76" i="1" s="1"/>
  <c r="D75" i="1" s="1"/>
  <c r="D82" i="1"/>
  <c r="AE76" i="1"/>
  <c r="AE75" i="1" s="1"/>
  <c r="AE66" i="1"/>
  <c r="AE107" i="1" s="1"/>
  <c r="G52" i="1"/>
  <c r="E51" i="1"/>
  <c r="G51" i="1" s="1"/>
  <c r="F28" i="1"/>
  <c r="B27" i="1"/>
  <c r="F27" i="1" s="1"/>
  <c r="R105" i="1"/>
  <c r="R9" i="1"/>
  <c r="R111" i="1" s="1"/>
  <c r="D79" i="1"/>
  <c r="D67" i="1"/>
  <c r="D108" i="1" s="1"/>
  <c r="C108" i="1"/>
  <c r="G108" i="1" s="1"/>
  <c r="F88" i="1"/>
  <c r="B16" i="1"/>
  <c r="G82" i="1"/>
  <c r="C64" i="1"/>
  <c r="C81" i="1"/>
  <c r="G81" i="1" s="1"/>
  <c r="C87" i="1"/>
  <c r="G87" i="1" s="1"/>
  <c r="G88" i="1"/>
  <c r="F70" i="1"/>
  <c r="B64" i="1"/>
  <c r="B69" i="1"/>
  <c r="F69" i="1" s="1"/>
  <c r="AE64" i="1"/>
  <c r="AE81" i="1"/>
  <c r="E107" i="1"/>
  <c r="G107" i="1" s="1"/>
  <c r="D12" i="1"/>
  <c r="D107" i="1" s="1"/>
  <c r="E10" i="1"/>
  <c r="C9" i="1"/>
  <c r="F87" i="1"/>
  <c r="D21" i="1"/>
  <c r="D16" i="1"/>
  <c r="D15" i="1" s="1"/>
  <c r="C16" i="1"/>
  <c r="E105" i="1" l="1"/>
  <c r="E9" i="1"/>
  <c r="E111" i="1" s="1"/>
  <c r="B105" i="1"/>
  <c r="F105" i="1" s="1"/>
  <c r="B9" i="1"/>
  <c r="F10" i="1"/>
  <c r="G16" i="1"/>
  <c r="C15" i="1"/>
  <c r="G15" i="1" s="1"/>
  <c r="C111" i="1"/>
  <c r="G9" i="1"/>
  <c r="B15" i="1"/>
  <c r="F15" i="1" s="1"/>
  <c r="F16" i="1"/>
  <c r="AE63" i="1"/>
  <c r="AE105" i="1"/>
  <c r="G10" i="1"/>
  <c r="F64" i="1"/>
  <c r="B63" i="1"/>
  <c r="F63" i="1" s="1"/>
  <c r="F51" i="1"/>
  <c r="F107" i="1"/>
  <c r="D9" i="1"/>
  <c r="D111" i="1" s="1"/>
  <c r="F76" i="1"/>
  <c r="F75" i="1" s="1"/>
  <c r="B75" i="1"/>
  <c r="C105" i="1"/>
  <c r="G105" i="1" s="1"/>
  <c r="G64" i="1"/>
  <c r="C63" i="1"/>
  <c r="G63" i="1" s="1"/>
  <c r="D81" i="1"/>
  <c r="D64" i="1"/>
  <c r="D63" i="1" s="1"/>
  <c r="F39" i="1"/>
  <c r="B111" i="1" l="1"/>
  <c r="F9" i="1"/>
  <c r="D105" i="1"/>
</calcChain>
</file>

<file path=xl/sharedStrings.xml><?xml version="1.0" encoding="utf-8"?>
<sst xmlns="http://schemas.openxmlformats.org/spreadsheetml/2006/main" count="163" uniqueCount="61">
  <si>
    <t>Приложение</t>
  </si>
  <si>
    <r>
      <t xml:space="preserve">Отчет о ходе реализации муниципальной программы </t>
    </r>
    <r>
      <rPr>
        <b/>
        <sz val="18"/>
        <rFont val="Times New Roman"/>
        <family val="1"/>
        <charset val="204"/>
      </rPr>
      <t>«Управление муниципальным имуществом города Когалыма»</t>
    </r>
    <r>
      <rPr>
        <sz val="18"/>
        <rFont val="Times New Roman"/>
        <family val="1"/>
        <charset val="204"/>
      </rPr>
      <t xml:space="preserve"> на 01.01.2019 г.</t>
    </r>
  </si>
  <si>
    <t>тыс. рублей</t>
  </si>
  <si>
    <t>Основные мероприятия программы</t>
  </si>
  <si>
    <t>План на 2018 год</t>
  </si>
  <si>
    <t>План на 01.01.2019</t>
  </si>
  <si>
    <t>Профинансировано на 01.01.2019</t>
  </si>
  <si>
    <t>Кассовый расход на  01.01.2019</t>
  </si>
  <si>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</si>
  <si>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</si>
  <si>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</si>
  <si>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</si>
  <si>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</si>
  <si>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</si>
  <si>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</si>
  <si>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</si>
  <si>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</si>
  <si>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</si>
  <si>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</si>
  <si>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</si>
  <si>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</si>
  <si>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</si>
  <si>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</si>
  <si>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</si>
  <si>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</si>
  <si>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</si>
  <si>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1. Организация обеспечения формирования состава и структуры муниципального имущества, предназначенного для решения вопросов местного значения (показатель 2 муниципальной программы)</t>
  </si>
  <si>
    <r>
      <rPr>
        <b/>
        <sz val="12"/>
        <color indexed="8"/>
        <rFont val="Times New Roman"/>
        <family val="1"/>
        <charset val="204"/>
      </rPr>
      <t>Отклонение от плана составляет 4 570,3 тыс. рублей в том числе:</t>
    </r>
    <r>
      <rPr>
        <sz val="12"/>
        <color indexed="8"/>
        <rFont val="Times New Roman"/>
        <family val="1"/>
        <charset val="204"/>
      </rPr>
      <t xml:space="preserve">
1) 45,52 тыс. рублей - в связи с фактическим выполнением работ по оплате агентских услуг по приёму платежей за наём жилых помещений муниципального жилищного фонда города Когалыма;
2) 111,85 тыс. рублей - в связи с фактическим оказанием услуг по оценке муниципального имущества ;
3) 339,15 тыс.рублей - в связи с фактическим выполнением работ по постановке земельных участков на государственный кадастровый учет в апреле м-це, оплата будет произведена в июне 2018 года;
4)</t>
    </r>
    <r>
      <rPr>
        <sz val="12"/>
        <color indexed="10"/>
        <rFont val="Times New Roman"/>
        <family val="1"/>
        <charset val="204"/>
      </rPr>
      <t xml:space="preserve"> </t>
    </r>
    <r>
      <rPr>
        <sz val="12"/>
        <color indexed="8"/>
        <rFont val="Times New Roman"/>
        <family val="1"/>
        <charset val="204"/>
      </rPr>
      <t>985,69 тыс</t>
    </r>
    <r>
      <rPr>
        <sz val="12"/>
        <color indexed="8"/>
        <rFont val="Times New Roman"/>
        <family val="1"/>
        <charset val="204"/>
      </rPr>
      <t>. рублей - в связи с фактическим выполнением работ по технической инвентаризации объектов муниципальной собственности;
5) 496,06 тыс. рублей - неисполнение связано с несвоевременным выставлением счетов управляющими компаниями на получение субсидии;
6) 422,9 тыс.рублей - неисполнение связано по субсидии на проведение бывшим наймодателем капитального ремонта общего имущества в многоквартирном доме, в связи с отсутствием заявок;
7) 157,73 тыс.рублей - экономия средст по уплате транспортного налога согласно фактических затрат. 
8) 2 011,40 тыс. рублей, из них:
- 427,89 тыс. рублей - в связи с фактическими расходами на тепло-, водо-, электроснабжение объектов, переданных в безвозмездное временное пользование религиозным организациям, расположенных по адресам: ул.Югорская, 3 (храм), ул.Янтарная, 10 (мечеть);
- 835,80 тыс. рублей - в связи с фактическими расходами на содержание мун.жилищного фонда г.Когалыма;
- 747,71 тыс. рублей - в связи с фактическими расходами на содержание прочих объектов муниципальной собственности г.Когалыма</t>
    </r>
  </si>
  <si>
    <t>Всего</t>
  </si>
  <si>
    <t>бюджет автономного округа</t>
  </si>
  <si>
    <t>бюджет города Когалыма</t>
  </si>
  <si>
    <t>федеральный бюджет</t>
  </si>
  <si>
    <t>привлеченные средства</t>
  </si>
  <si>
    <t>4. Реконструкция и ремонт, в том числе капитальный, объектов муниципальной собственности города Когалыма</t>
  </si>
  <si>
    <t>4.1. Ремонт, в том числе капитальный жилых и нежилых помещений (для перевода в жилищный фонд), находящихся в муниципальной собственности</t>
  </si>
  <si>
    <t xml:space="preserve"> 1. На сумму 649,15 тыс. руб. заключен МК №0187300013718000097 от 23.05.2018 на выполнение работ по текущему ремонту нежилого помещения в жилом доме расположенного по адресу: город Когалым, улица Молодежная, дом 2, квартира 1 (для перевода в жилой фонд) выполнены в полном объеме.
2. Заключен МК №0187300013718000223 от 13.11.201 на сумму 299,83 тыс.руб. на ремонт квартиры по адресу: город Когалым, улица Мира 34,кв 615. Работы выполнены в полном объеме.</t>
  </si>
  <si>
    <t>4.2. Ремонт нежилого помещения №4, расположенного по адресу: г.Когалым, ул.Молодежная, д.10</t>
  </si>
  <si>
    <t>1. Исполнено 2 муниципальных контракта на разработку проектно-сметной документации на ремонт систем охранно-пожарной сигнализации и системы оповещения при пожаре.
2. Заключен МК №0187300013718000120 от 03.07.2018 на сумму 5056,58 тыс.руб. на выполнения работ по ремонту объекта. Работы выполнены в полном объеме.</t>
  </si>
  <si>
    <t>4.3. Ремонт системы приточно-вытяжной вентиляции в части №1 строения "Административно-производственное здание", расположенного по адресу: город Когалым, улица Мира, 15</t>
  </si>
  <si>
    <t>4.4. Ремонт нежилых помещений в здании, находящемся в муниципальной собственности, расположенного по адресу: г. Когалым, ул. Сибирская, 11.</t>
  </si>
  <si>
    <t>1.Заключен МК №0187300013718000192 от 01.10.2018 на сумму 2642,90 тыс.руб. на ремонт нежилых помещений в здании Сибирская 11. Работы выполнены в полном объеме.
2.Заключен МК №0187300013718000238 от 21.11.2018 на сумму 634,79 тыс.руб. на ремонт нежилых помещений в здании Сибирская 11. Работы выполнены в полном объеме.
3.Заключен МК №7/2018 от 01.10.2018 на сумму 97,26 тыс.руб. на замену дверных блоков. Работы выполнены в полном объеме.
4.Заключен МК №28/2018 от 10.12.2018 на сумму 58,92 тыс.руб. на замену подвесного потолка,светильников. Работы выполнены в полном объеме.
5.Заключен МК №29/2018 от 10.12.2018 на сумму 83,87 тыс.руб. на замену оконных блоков. Работы выполнены в полном объеме.</t>
  </si>
  <si>
    <t>4.5. Ремонт объекта: " Комплекс зданий, находящихся в муниципальной собственности, расположенных по адресу: ул. Югорская,3"</t>
  </si>
  <si>
    <t>Заключен МК 10817/18 от 01.06.2018 . Работы выполнены в полном объеме.</t>
  </si>
  <si>
    <t>4.6. Ремонт, покраска, отделка фасада административного здания по адресу: улица Мира 22</t>
  </si>
  <si>
    <t>Работы выполнены в полном объеме.</t>
  </si>
  <si>
    <t>4.7. Ремонт отмастки здания, расположенного по адресу ул. Мира д. 28</t>
  </si>
  <si>
    <t>5. Организационно-техническое и финансовое обеспечение органов местного самоуправления Администрации города Когалыма</t>
  </si>
  <si>
    <t>5.1. Расходы на обеспечение функций комитета по управлению муниципальным имуществом Администрации города Когалыма</t>
  </si>
  <si>
    <t>Экономия сложилась в связи с наличием: вакансий; специалистов имеющих небольшой стаж; листов временной нетрудоспособности</t>
  </si>
  <si>
    <t>5.2. Расходы на обеспечение автотранспортом органов местного самоуправления Администрации города Когалыма и муниципальных учреждений Администрации города Когалыма</t>
  </si>
  <si>
    <t>Отклонение от плана составляет  5 570,18  тыс.руб. в том числе:
1. 380,2 тыс. руб. - неисполнение субсидии возникло по статье оплата труда гражданского персонала,  по выплате материальной помощи к отпуску. При формировании помесячной разбивки ФЗП и материальной помощи, плановые ассигнования разбиваются пропорционально ФЗП+10% мат.помощь  
2. 180,3 тыс.руб. -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83,9  тыс.руб -неисполнение субсидии оплата  произведена по фактически отработанному времени, согласно табеля учета рабочего времени, соответственно начисленной заработной плате.
4. 94,9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302,3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1 253,18  тыс.руб.- неисполнение субсидии по статье арендная плата за пользование имуществом возникло, в связи с тем, что оплата произведена согласно графика платежей.
7. 542,24  тыс. руб. - неисполнение субсидии по статье оплата услуг по содержанию имущества возникло в связи  с тем, что: 1. Оплата за оказание услуг по мойке автомобилей произведена по факту оказания услуг.2. В связи с оплатой за телематическую  услугу системы мониторинга транспорта (сим.карты) АВТОГРАФ по факту оказанных услуг.3 Оплата на проведение технического обслуживания, технический ремонт транспорта и диагностики транспорта произведена по факту оказания услуг.
 8. 1 841,55  тыс. руб. – неисполнение субсидии по статье прочие работы, услуги  возникло в связи с:  1. Оплатой счетов по действующим договорам на обслуживание программных продуктов в месяце следующим за отчетным. 2 Оплата счетов  за оказание услуг по настройке терминала ГЛОНАСС и ПО "под ключ" и установку тахографа "Штрих-М" произведена по факту выставленных счетов. 3. Оказание услуг по охране базы, так как оплата произведена по факту оказанных услуг.  3. противопожарные мероприятия (установка автоматической пожарной сигнализации и системы оповещения и управления эвакуации людей 1-го типа, для устранения предписания МЧС), закупка находится в стадии рассмотрения заявок.4. экономия на оказание медицинских услуг  (периодические медицинские осмотры), так как оплата произведена по факту оказанных услуг, на основании выставленных документов.5.экономия по проведению специальной оценки условий труда, оплата произведена по факту оказанных услуг.
9. 28,64 тыс.руб.- неисполнение субсидии по статье приобретение основных средств (БЛОК СКЗИ), а также  экономия на приобретение шиномонтажного оборудования, оплата произведена согласно заключенного контракта.
10. 862,97 тыс. руб. – неисполнение субсидии по статье приобретение мат. запасов в связи: 1. с оплатой по факту поставки  молока, согласно поданных заявок. 2. экономия на приобретение ГСМ, оплата произведена по факту оказанных услуг согласно выставленных счетов. 3.  экономия на поставку запасных частей и спец.жидкостей, так как оплата произведена по факту оказанных услуг, на основании выставленных документов.оплатой по факту поставки  молока, согласно поданных заявок. 2. экономия на приобретение ГСМ, оплата будет произведена по факту оказанных услуг согласно выставленных счетов. 3.  экономия на поставку запасных частей, так как оплата будет произведена по факту оказанных услуг, на основании выставленных документов.</t>
  </si>
  <si>
    <t>5.2.1 Выполнение муниципальной работы «Организация и осуществление транспортного обслуживания должностных лиц, государственных органов и государственных учреждений»</t>
  </si>
  <si>
    <t xml:space="preserve">5.2.2 Приобретение автотранспортных средств на условиях лизинга для выполнения муниципальной работы "Организация и осуществление транспортного обслуживания должностных лиц, государственных органов и государственных учреждений". </t>
  </si>
  <si>
    <t>5.3. Организационно-техническое обеспечение органов местного самоуправления Администрации города Когалыма</t>
  </si>
  <si>
    <t>Остаток плана на 01.01.2019г. составляет 5926,71 тыс.руб., в том числе:
1) 900,60 тыс.руб. - в связи с выплатой премии по итогам работы за 2017 год за фактически отработанное время;
2) 162,10 тыс.руб. -  в связи с сложившимися фактическими расходами на командировочне расходы, проезд в отпуск и обратно, компенсацией санаторно-курортных путевок;         
3) 11,28 тыс.руб. - по фактически начисленным начислениям на выплаты по оплате труда;                                                                                                                                                                                                                                                                                                                       4) 390,65 тыс.руб. - с связи с фактическими расходами на услуги связи;
5) 265,37 тыс.руб. -  в связи с фактическими расходами на оплату коммунальных услуг согласно показаниям приборов учета;                                                                                                                                                                                                                                                                                                                     6) 937,39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ТО и ТР лифтового оборудования; ТО и ТР средств пожарной безопасности зданий и водных диспенсеров, выполнение работ по ТР и ТО электрооборудования внутренних инженерных сетей зданий;
7) 3100,10 тыс.руб. - оплата по факту поставки лицензии (в т.ч. приобретение пакета офисных приложений Office Standart 2016 Russian OLPA Gov);
8) 120,47 тыс.руб. - экономия по торгам (техническому сопровождению ПП Vip Net, входящих в состав защищенного сегмента системы электронного взаимодействия ХМАО-Югры в г.Когалыме; сопровождению программного комплекса для учета земельных и имущественных отношений SAUMI; оказание услуг в сфере информационных технологий по техподдержке информационной системы обеспечения градостроительной деятельности (ИСОГД); оказание услуг по централизованной охране);
9) 38,75 - в связи с фактическими расходами на питьевую воду, стаканы.</t>
  </si>
  <si>
    <t xml:space="preserve">5.4. Расходы на обеспечение хозяйственной деятельности муниципального казённого учреждения «Обеспечение эксплуатационно-хозяйственной деятельности» </t>
  </si>
  <si>
    <t>Экономия сложилась в связи с наличием вакантных ставок</t>
  </si>
  <si>
    <t>Итого по программе, в том числе</t>
  </si>
  <si>
    <t>Председатель комитета                                                                                                             А.В.Ковальчук</t>
  </si>
  <si>
    <t>Исполнитель:</t>
  </si>
  <si>
    <t>Кузьменков Павел Александрович, 93-782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</si>
</sst>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_ ;[Red]\-#,##0.0\ "/>
    <numFmt numFmtId="165" formatCode="#,##0.00_ ;[Red]\-#,##0.00\ "/>
    <numFmt numFmtId="166" formatCode="#,##0_ ;[Red]\-#,##0\ "/>
    <numFmt numFmtId="167" formatCode="#,##0.00;[Red]\-#,##0.00;0.00"/>
  </numFmts>
  <fonts count="24" x14ac:knownFonts="1">
    <font>
      <sz val="10"/>
      <name val="Arial"/>
    </font>
    <font>
      <sz val="12"/>
      <name val="Times New Roman"/>
      <family val="1"/>
      <charset val="204"/>
    </font>
    <font>
      <sz val="16"/>
      <name val="Times New Roman"/>
      <family val="1"/>
      <charset val="204"/>
    </font>
    <font>
      <sz val="20"/>
      <name val="Times New Roman"/>
      <family val="1"/>
      <charset val="204"/>
    </font>
    <font>
      <sz val="13"/>
      <name val="Times New Roman"/>
      <family val="1"/>
      <charset val="204"/>
    </font>
    <font>
      <sz val="18"/>
      <name val="Times New Roman"/>
      <family val="1"/>
      <charset val="204"/>
    </font>
    <font>
      <b/>
      <sz val="18"/>
      <name val="Times New Roman"/>
      <family val="1"/>
      <charset val="204"/>
    </font>
    <font>
      <b/>
      <sz val="16"/>
      <name val="Times New Roman"/>
      <family val="1"/>
      <charset val="204"/>
    </font>
    <font>
      <b/>
      <sz val="14"/>
      <name val="Times New Roman"/>
      <family val="1"/>
      <charset val="204"/>
    </font>
    <font>
      <sz val="14"/>
      <name val="Times New Roman"/>
      <family val="1"/>
      <charset val="204"/>
    </font>
    <font>
      <b/>
      <sz val="12"/>
      <name val="Times New Roman"/>
      <family val="1"/>
      <charset val="204"/>
    </font>
    <font>
      <sz val="12"/>
      <color indexed="8"/>
      <name val="Times New Roman"/>
      <family val="1"/>
      <charset val="204"/>
    </font>
    <font>
      <b/>
      <sz val="12"/>
      <color indexed="8"/>
      <name val="Times New Roman"/>
      <family val="1"/>
      <charset val="204"/>
    </font>
    <font>
      <sz val="12"/>
      <color indexed="10"/>
      <name val="Times New Roman"/>
      <family val="1"/>
      <charset val="204"/>
    </font>
    <font>
      <sz val="12"/>
      <color theme="1"/>
      <name val="Times New Roman"/>
      <family val="1"/>
      <charset val="204"/>
    </font>
    <font>
      <sz val="14"/>
      <color rgb="FFFF0000"/>
      <name val="Times New Roman"/>
      <family val="1"/>
      <charset val="204"/>
    </font>
    <font>
      <b/>
      <sz val="14"/>
      <color rgb="FFFF0000"/>
      <name val="Times New Roman"/>
      <family val="1"/>
      <charset val="204"/>
    </font>
    <font>
      <b/>
      <sz val="14"/>
      <color rgb="FF00B0F0"/>
      <name val="Times New Roman"/>
      <family val="1"/>
      <charset val="204"/>
    </font>
    <font>
      <sz val="10"/>
      <name val="Arial"/>
      <family val="2"/>
      <charset val="204"/>
    </font>
    <font>
      <b/>
      <sz val="12"/>
      <color rgb="FF00B0F0"/>
      <name val="Arial"/>
      <family val="2"/>
      <charset val="204"/>
    </font>
    <font>
      <b/>
      <sz val="12"/>
      <color rgb="FFFF0000"/>
      <name val="Arial"/>
      <family val="2"/>
      <charset val="204"/>
    </font>
    <font>
      <sz val="12"/>
      <color rgb="FFFF0000"/>
      <name val="Times New Roman"/>
      <family val="1"/>
      <charset val="204"/>
    </font>
    <font>
      <b/>
      <sz val="12"/>
      <color rgb="FFFF0000"/>
      <name val="Times New Roman"/>
      <family val="1"/>
      <charset val="204"/>
    </font>
    <font>
      <b/>
      <sz val="12"/>
      <name val="Arial"/>
      <family val="2"/>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0" fontId="18" fillId="0" borderId="0"/>
  </cellStyleXfs>
  <cellXfs count="116">
    <xf numFmtId="0" fontId="0" fillId="0" borderId="0" xfId="0"/>
    <xf numFmtId="0" fontId="1" fillId="0" borderId="0" xfId="0" applyFont="1" applyFill="1" applyAlignment="1">
      <alignment horizontal="justify" vertical="center" wrapText="1"/>
    </xf>
    <xf numFmtId="0" fontId="1" fillId="0" borderId="0" xfId="0" applyFont="1" applyFill="1" applyAlignment="1">
      <alignment vertical="center" wrapText="1"/>
    </xf>
    <xf numFmtId="164" fontId="1" fillId="0" borderId="0" xfId="0" applyNumberFormat="1" applyFont="1" applyFill="1" applyAlignment="1">
      <alignment vertical="center" wrapText="1"/>
    </xf>
    <xf numFmtId="164" fontId="2" fillId="0" borderId="0" xfId="0" applyNumberFormat="1" applyFont="1" applyFill="1" applyAlignment="1">
      <alignment vertical="center" wrapText="1"/>
    </xf>
    <xf numFmtId="164" fontId="2" fillId="0" borderId="0" xfId="0" applyNumberFormat="1" applyFont="1" applyFill="1" applyAlignment="1">
      <alignment horizontal="right" vertical="center" wrapText="1"/>
    </xf>
    <xf numFmtId="165" fontId="3" fillId="0" borderId="0" xfId="0" applyNumberFormat="1" applyFont="1" applyFill="1" applyAlignment="1">
      <alignment horizontal="justify" vertical="center" wrapText="1"/>
    </xf>
    <xf numFmtId="165" fontId="1" fillId="0" borderId="0" xfId="0" applyNumberFormat="1" applyFont="1" applyFill="1" applyAlignment="1">
      <alignment horizontal="justify" vertical="center" wrapText="1"/>
    </xf>
    <xf numFmtId="164" fontId="4" fillId="0" borderId="0" xfId="0" applyNumberFormat="1" applyFont="1" applyFill="1" applyAlignment="1">
      <alignment horizontal="left" vertical="center" wrapText="1"/>
    </xf>
    <xf numFmtId="164" fontId="4" fillId="0" borderId="0" xfId="0" applyNumberFormat="1"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vertical="center" wrapText="1"/>
    </xf>
    <xf numFmtId="165" fontId="5" fillId="0" borderId="0" xfId="0" applyNumberFormat="1" applyFont="1" applyFill="1" applyAlignment="1">
      <alignment vertical="center" wrapText="1"/>
    </xf>
    <xf numFmtId="164" fontId="7" fillId="0" borderId="1"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164" fontId="2" fillId="0" borderId="1" xfId="0" applyNumberFormat="1" applyFont="1" applyFill="1" applyBorder="1" applyAlignment="1">
      <alignment vertical="center" wrapText="1"/>
    </xf>
    <xf numFmtId="164" fontId="2" fillId="0" borderId="1" xfId="0" applyNumberFormat="1" applyFont="1" applyFill="1" applyBorder="1" applyAlignment="1">
      <alignment horizontal="right" vertical="center" wrapText="1"/>
    </xf>
    <xf numFmtId="164" fontId="2" fillId="0" borderId="1" xfId="0" applyNumberFormat="1" applyFont="1" applyFill="1" applyBorder="1" applyAlignment="1">
      <alignment horizontal="right" vertical="center" wrapText="1"/>
    </xf>
    <xf numFmtId="0" fontId="8" fillId="0" borderId="2" xfId="0"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164" fontId="8" fillId="0" borderId="5"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164" fontId="8" fillId="0" borderId="6" xfId="0" applyNumberFormat="1" applyFont="1" applyFill="1" applyBorder="1" applyAlignment="1">
      <alignment horizontal="center" vertical="center" wrapText="1"/>
    </xf>
    <xf numFmtId="0" fontId="0" fillId="0" borderId="6" xfId="0" applyBorder="1" applyAlignment="1">
      <alignment horizontal="center" vertical="center" wrapText="1"/>
    </xf>
    <xf numFmtId="164" fontId="8" fillId="0" borderId="2" xfId="0" applyNumberFormat="1"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164" fontId="9" fillId="2" borderId="2"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166" fontId="9" fillId="0" borderId="2" xfId="0" applyNumberFormat="1" applyFont="1" applyFill="1" applyBorder="1" applyAlignment="1">
      <alignment horizontal="center" vertical="center" wrapText="1"/>
    </xf>
    <xf numFmtId="166" fontId="1" fillId="0" borderId="0" xfId="0" applyNumberFormat="1" applyFont="1" applyFill="1" applyAlignment="1">
      <alignment vertical="center" wrapText="1"/>
    </xf>
    <xf numFmtId="49" fontId="8" fillId="0" borderId="2" xfId="0" applyNumberFormat="1" applyFont="1" applyFill="1" applyBorder="1" applyAlignment="1" applyProtection="1">
      <alignment vertical="center"/>
      <protection locked="0"/>
    </xf>
    <xf numFmtId="2" fontId="8" fillId="0" borderId="2" xfId="0" applyNumberFormat="1" applyFont="1" applyFill="1" applyBorder="1" applyAlignment="1" applyProtection="1">
      <alignment vertical="center"/>
      <protection locked="0"/>
    </xf>
    <xf numFmtId="49" fontId="8" fillId="0" borderId="2" xfId="0" applyNumberFormat="1" applyFont="1" applyFill="1" applyBorder="1" applyAlignment="1" applyProtection="1">
      <alignment horizontal="left" vertical="center"/>
      <protection locked="0"/>
    </xf>
    <xf numFmtId="0" fontId="1" fillId="0" borderId="0" xfId="0" applyFont="1" applyFill="1" applyBorder="1" applyAlignment="1">
      <alignment vertical="center" wrapText="1"/>
    </xf>
    <xf numFmtId="0" fontId="9" fillId="3" borderId="2" xfId="0" applyFont="1" applyFill="1" applyBorder="1" applyAlignment="1">
      <alignment horizontal="justify" vertical="center" wrapText="1"/>
    </xf>
    <xf numFmtId="165" fontId="8" fillId="3" borderId="2" xfId="0" applyNumberFormat="1" applyFont="1" applyFill="1" applyBorder="1" applyAlignment="1" applyProtection="1">
      <alignment vertical="center" wrapText="1"/>
    </xf>
    <xf numFmtId="164" fontId="8" fillId="3" borderId="2" xfId="0" applyNumberFormat="1" applyFont="1" applyFill="1" applyBorder="1" applyAlignment="1" applyProtection="1">
      <alignment vertical="center" wrapText="1"/>
    </xf>
    <xf numFmtId="164" fontId="11" fillId="2" borderId="7" xfId="0" applyNumberFormat="1" applyFont="1" applyFill="1" applyBorder="1" applyAlignment="1" applyProtection="1">
      <alignment horizontal="justify" vertical="center" wrapText="1"/>
    </xf>
    <xf numFmtId="0" fontId="10" fillId="3" borderId="0" xfId="0" applyFont="1" applyFill="1" applyBorder="1" applyAlignment="1">
      <alignment vertical="center" wrapText="1"/>
    </xf>
    <xf numFmtId="0" fontId="8" fillId="0" borderId="2" xfId="0" applyFont="1" applyFill="1" applyBorder="1" applyAlignment="1">
      <alignment horizontal="justify" vertical="center" wrapText="1"/>
    </xf>
    <xf numFmtId="165" fontId="8" fillId="0" borderId="2" xfId="0" applyNumberFormat="1" applyFont="1" applyFill="1" applyBorder="1" applyAlignment="1" applyProtection="1">
      <alignment vertical="center" wrapText="1"/>
    </xf>
    <xf numFmtId="165" fontId="8" fillId="2" borderId="2" xfId="0" applyNumberFormat="1" applyFont="1" applyFill="1" applyBorder="1" applyAlignment="1" applyProtection="1">
      <alignment vertical="center" wrapText="1"/>
    </xf>
    <xf numFmtId="164" fontId="8" fillId="2" borderId="2" xfId="0" applyNumberFormat="1" applyFont="1" applyFill="1" applyBorder="1" applyAlignment="1" applyProtection="1">
      <alignment vertical="center" wrapText="1"/>
    </xf>
    <xf numFmtId="164" fontId="14" fillId="2" borderId="8" xfId="0" applyNumberFormat="1" applyFont="1" applyFill="1" applyBorder="1" applyAlignment="1" applyProtection="1">
      <alignment horizontal="justify" vertical="center" wrapText="1"/>
    </xf>
    <xf numFmtId="0" fontId="10" fillId="0" borderId="0" xfId="0" applyFont="1" applyFill="1" applyBorder="1" applyAlignment="1">
      <alignment vertical="center" wrapText="1"/>
    </xf>
    <xf numFmtId="0" fontId="9" fillId="0" borderId="2" xfId="0" applyFont="1" applyFill="1" applyBorder="1" applyAlignment="1">
      <alignment horizontal="justify" wrapText="1"/>
    </xf>
    <xf numFmtId="165" fontId="9" fillId="0" borderId="2" xfId="0" applyNumberFormat="1" applyFont="1" applyFill="1" applyBorder="1" applyAlignment="1" applyProtection="1">
      <alignment vertical="center" wrapText="1"/>
    </xf>
    <xf numFmtId="165" fontId="9" fillId="2" borderId="2" xfId="0" applyNumberFormat="1" applyFont="1" applyFill="1" applyBorder="1" applyAlignment="1" applyProtection="1">
      <alignment vertical="center" wrapText="1"/>
    </xf>
    <xf numFmtId="164" fontId="9" fillId="2" borderId="2" xfId="0" applyNumberFormat="1" applyFont="1" applyFill="1" applyBorder="1" applyAlignment="1" applyProtection="1">
      <alignment vertical="center" wrapText="1"/>
    </xf>
    <xf numFmtId="164" fontId="9" fillId="0" borderId="2" xfId="0" applyNumberFormat="1" applyFont="1" applyFill="1" applyBorder="1" applyAlignment="1" applyProtection="1">
      <alignment vertical="center" wrapText="1"/>
    </xf>
    <xf numFmtId="164" fontId="14" fillId="2" borderId="9" xfId="0" applyNumberFormat="1" applyFont="1" applyFill="1" applyBorder="1" applyAlignment="1" applyProtection="1">
      <alignment horizontal="justify" vertical="center" wrapText="1"/>
    </xf>
    <xf numFmtId="0" fontId="9" fillId="3" borderId="2" xfId="0" applyFont="1" applyFill="1" applyBorder="1" applyAlignment="1">
      <alignment horizontal="justify" wrapText="1"/>
    </xf>
    <xf numFmtId="164" fontId="10" fillId="3" borderId="2" xfId="0" applyNumberFormat="1" applyFont="1" applyFill="1" applyBorder="1" applyAlignment="1" applyProtection="1">
      <alignment horizontal="justify" vertical="center" wrapText="1"/>
    </xf>
    <xf numFmtId="0" fontId="8" fillId="0" borderId="2" xfId="0" applyFont="1" applyFill="1" applyBorder="1" applyAlignment="1">
      <alignment horizontal="justify" wrapText="1"/>
    </xf>
    <xf numFmtId="164" fontId="10" fillId="0" borderId="2" xfId="0" applyNumberFormat="1" applyFont="1" applyFill="1" applyBorder="1" applyAlignment="1" applyProtection="1">
      <alignment horizontal="justify" vertical="center" wrapText="1"/>
    </xf>
    <xf numFmtId="0" fontId="9" fillId="2" borderId="2" xfId="0" applyFont="1" applyFill="1" applyBorder="1" applyAlignment="1">
      <alignment horizontal="justify" vertical="center" wrapText="1"/>
    </xf>
    <xf numFmtId="49" fontId="1" fillId="2" borderId="3" xfId="0" applyNumberFormat="1" applyFont="1" applyFill="1" applyBorder="1" applyAlignment="1" applyProtection="1">
      <alignment horizontal="justify" vertical="top" wrapText="1"/>
    </xf>
    <xf numFmtId="0" fontId="10" fillId="2" borderId="0" xfId="0" applyFont="1" applyFill="1" applyBorder="1" applyAlignment="1">
      <alignment vertical="center" wrapText="1"/>
    </xf>
    <xf numFmtId="49" fontId="1" fillId="2" borderId="10" xfId="0" applyNumberFormat="1" applyFont="1" applyFill="1" applyBorder="1" applyAlignment="1" applyProtection="1">
      <alignment horizontal="justify" vertical="top" wrapText="1"/>
    </xf>
    <xf numFmtId="49" fontId="1" fillId="2" borderId="6" xfId="0" applyNumberFormat="1" applyFont="1" applyFill="1" applyBorder="1" applyAlignment="1" applyProtection="1">
      <alignment horizontal="justify" vertical="top" wrapText="1"/>
    </xf>
    <xf numFmtId="49" fontId="1" fillId="2" borderId="6" xfId="0" applyNumberFormat="1" applyFont="1" applyFill="1" applyBorder="1" applyAlignment="1" applyProtection="1">
      <alignment horizontal="justify" vertical="top" wrapText="1"/>
    </xf>
    <xf numFmtId="49" fontId="1" fillId="2" borderId="3" xfId="0" applyNumberFormat="1" applyFont="1" applyFill="1" applyBorder="1" applyAlignment="1" applyProtection="1">
      <alignment horizontal="center" vertical="top" wrapText="1"/>
    </xf>
    <xf numFmtId="49" fontId="1" fillId="2" borderId="10" xfId="0" applyNumberFormat="1" applyFont="1" applyFill="1" applyBorder="1" applyAlignment="1" applyProtection="1">
      <alignment horizontal="center" vertical="top" wrapText="1"/>
    </xf>
    <xf numFmtId="49" fontId="1" fillId="2" borderId="6" xfId="0" applyNumberFormat="1" applyFont="1" applyFill="1" applyBorder="1" applyAlignment="1" applyProtection="1">
      <alignment horizontal="center" vertical="top" wrapText="1"/>
    </xf>
    <xf numFmtId="0" fontId="9" fillId="2" borderId="2" xfId="0" applyFont="1" applyFill="1" applyBorder="1" applyAlignment="1">
      <alignment horizontal="justify" wrapText="1"/>
    </xf>
    <xf numFmtId="49" fontId="1" fillId="2" borderId="2" xfId="0" applyNumberFormat="1" applyFont="1" applyFill="1" applyBorder="1" applyAlignment="1" applyProtection="1">
      <alignment horizontal="justify" vertical="center" wrapText="1"/>
    </xf>
    <xf numFmtId="164" fontId="1" fillId="0" borderId="2" xfId="0" applyNumberFormat="1" applyFont="1" applyFill="1" applyBorder="1" applyAlignment="1" applyProtection="1">
      <alignment horizontal="justify" vertical="center" wrapText="1"/>
    </xf>
    <xf numFmtId="164" fontId="1" fillId="0" borderId="3" xfId="0" applyNumberFormat="1" applyFont="1" applyFill="1" applyBorder="1" applyAlignment="1" applyProtection="1">
      <alignment horizontal="justify" vertical="center" wrapText="1"/>
    </xf>
    <xf numFmtId="164" fontId="11" fillId="2" borderId="3" xfId="0" applyNumberFormat="1" applyFont="1" applyFill="1" applyBorder="1" applyAlignment="1" applyProtection="1">
      <alignment horizontal="left" vertical="top" wrapText="1"/>
    </xf>
    <xf numFmtId="4" fontId="9" fillId="2" borderId="2" xfId="0" applyNumberFormat="1" applyFont="1" applyFill="1" applyBorder="1" applyAlignment="1" applyProtection="1">
      <alignment vertical="center" wrapText="1"/>
    </xf>
    <xf numFmtId="164" fontId="11" fillId="2" borderId="10" xfId="0" applyNumberFormat="1" applyFont="1" applyFill="1" applyBorder="1" applyAlignment="1" applyProtection="1">
      <alignment horizontal="left" vertical="top" wrapText="1"/>
    </xf>
    <xf numFmtId="165" fontId="10" fillId="0" borderId="0" xfId="0" applyNumberFormat="1" applyFont="1" applyFill="1" applyBorder="1" applyAlignment="1">
      <alignment vertical="center" wrapText="1"/>
    </xf>
    <xf numFmtId="165" fontId="10" fillId="2" borderId="0" xfId="0" applyNumberFormat="1" applyFont="1" applyFill="1" applyBorder="1" applyAlignment="1">
      <alignment vertical="center" wrapText="1"/>
    </xf>
    <xf numFmtId="4" fontId="9" fillId="0" borderId="2" xfId="0" applyNumberFormat="1" applyFont="1" applyFill="1" applyBorder="1" applyAlignment="1" applyProtection="1">
      <alignment horizontal="right" vertical="center" wrapText="1"/>
    </xf>
    <xf numFmtId="165" fontId="9" fillId="2" borderId="3" xfId="0" applyNumberFormat="1" applyFont="1" applyFill="1" applyBorder="1" applyAlignment="1" applyProtection="1">
      <alignment vertical="center" wrapText="1"/>
    </xf>
    <xf numFmtId="165" fontId="9" fillId="2" borderId="3" xfId="0" applyNumberFormat="1" applyFont="1" applyFill="1" applyBorder="1" applyAlignment="1">
      <alignment vertical="center" wrapText="1"/>
    </xf>
    <xf numFmtId="165" fontId="9" fillId="0" borderId="3" xfId="0" applyNumberFormat="1" applyFont="1" applyFill="1" applyBorder="1" applyAlignment="1">
      <alignment vertical="center" wrapText="1"/>
    </xf>
    <xf numFmtId="164" fontId="11" fillId="2" borderId="6" xfId="0" applyNumberFormat="1" applyFont="1" applyFill="1" applyBorder="1" applyAlignment="1" applyProtection="1">
      <alignment horizontal="left" vertical="top" wrapText="1"/>
    </xf>
    <xf numFmtId="164" fontId="1" fillId="2" borderId="3" xfId="0" applyNumberFormat="1" applyFont="1" applyFill="1" applyBorder="1" applyAlignment="1" applyProtection="1">
      <alignment horizontal="justify" vertical="top" wrapText="1"/>
    </xf>
    <xf numFmtId="164" fontId="1" fillId="2" borderId="10" xfId="0" applyNumberFormat="1" applyFont="1" applyFill="1" applyBorder="1" applyAlignment="1" applyProtection="1">
      <alignment horizontal="justify" vertical="top" wrapText="1"/>
    </xf>
    <xf numFmtId="4" fontId="8" fillId="0" borderId="3" xfId="0" applyNumberFormat="1" applyFont="1" applyFill="1" applyBorder="1" applyAlignment="1" applyProtection="1">
      <alignment vertical="center" wrapText="1"/>
    </xf>
    <xf numFmtId="4" fontId="8" fillId="2" borderId="3" xfId="0" applyNumberFormat="1" applyFont="1" applyFill="1" applyBorder="1" applyAlignment="1" applyProtection="1">
      <alignment vertical="center" wrapText="1"/>
    </xf>
    <xf numFmtId="164" fontId="1" fillId="2" borderId="6" xfId="0" applyNumberFormat="1" applyFont="1" applyFill="1" applyBorder="1" applyAlignment="1" applyProtection="1">
      <alignment horizontal="justify" vertical="top" wrapText="1"/>
    </xf>
    <xf numFmtId="0" fontId="8" fillId="3" borderId="2" xfId="0" applyFont="1" applyFill="1" applyBorder="1" applyAlignment="1">
      <alignment horizontal="justify" wrapText="1"/>
    </xf>
    <xf numFmtId="164" fontId="8" fillId="3" borderId="2" xfId="0" applyNumberFormat="1" applyFont="1" applyFill="1" applyBorder="1" applyAlignment="1" applyProtection="1">
      <alignment horizontal="justify" vertical="center" wrapText="1"/>
    </xf>
    <xf numFmtId="165" fontId="1" fillId="3" borderId="0" xfId="0" applyNumberFormat="1" applyFont="1" applyFill="1" applyAlignment="1">
      <alignment vertical="center" wrapText="1"/>
    </xf>
    <xf numFmtId="0" fontId="1" fillId="3" borderId="0" xfId="0" applyFont="1" applyFill="1" applyAlignment="1">
      <alignment vertical="center" wrapText="1"/>
    </xf>
    <xf numFmtId="0" fontId="15" fillId="2" borderId="0" xfId="0" applyFont="1" applyFill="1" applyBorder="1" applyAlignment="1">
      <alignment horizontal="justify" wrapText="1"/>
    </xf>
    <xf numFmtId="165" fontId="16" fillId="2" borderId="0" xfId="0" applyNumberFormat="1" applyFont="1" applyFill="1" applyBorder="1" applyAlignment="1">
      <alignment horizontal="justify" wrapText="1"/>
    </xf>
    <xf numFmtId="165" fontId="15" fillId="2" borderId="0" xfId="0" applyNumberFormat="1" applyFont="1" applyFill="1" applyBorder="1" applyAlignment="1">
      <alignment horizontal="justify" wrapText="1"/>
    </xf>
    <xf numFmtId="164" fontId="15" fillId="2" borderId="0" xfId="0" applyNumberFormat="1" applyFont="1" applyFill="1" applyBorder="1" applyAlignment="1">
      <alignment horizontal="justify" wrapText="1"/>
    </xf>
    <xf numFmtId="165" fontId="17" fillId="2" borderId="0" xfId="0" applyNumberFormat="1" applyFont="1" applyFill="1" applyBorder="1" applyAlignment="1" applyProtection="1">
      <alignment vertical="center" wrapText="1"/>
    </xf>
    <xf numFmtId="167" fontId="19" fillId="2" borderId="0" xfId="1" applyNumberFormat="1" applyFont="1" applyFill="1" applyBorder="1" applyAlignment="1" applyProtection="1">
      <protection hidden="1"/>
    </xf>
    <xf numFmtId="167" fontId="20" fillId="2" borderId="0" xfId="1" applyNumberFormat="1" applyFont="1" applyFill="1" applyBorder="1" applyAlignment="1" applyProtection="1">
      <protection hidden="1"/>
    </xf>
    <xf numFmtId="164" fontId="16" fillId="2" borderId="0" xfId="0" applyNumberFormat="1" applyFont="1" applyFill="1" applyBorder="1" applyAlignment="1">
      <alignment horizontal="justify" wrapText="1"/>
    </xf>
    <xf numFmtId="165" fontId="21" fillId="2" borderId="0" xfId="0" applyNumberFormat="1" applyFont="1" applyFill="1" applyAlignment="1">
      <alignment vertical="center" wrapText="1"/>
    </xf>
    <xf numFmtId="0" fontId="22" fillId="2" borderId="0" xfId="0" applyFont="1" applyFill="1" applyBorder="1" applyAlignment="1">
      <alignment vertical="center" wrapText="1"/>
    </xf>
    <xf numFmtId="0" fontId="9" fillId="0" borderId="0" xfId="0" applyFont="1" applyFill="1" applyBorder="1" applyAlignment="1">
      <alignment horizontal="center" wrapText="1"/>
    </xf>
    <xf numFmtId="165" fontId="8" fillId="0" borderId="6" xfId="0" applyNumberFormat="1" applyFont="1" applyFill="1" applyBorder="1" applyAlignment="1">
      <alignment horizontal="center" wrapText="1"/>
    </xf>
    <xf numFmtId="164" fontId="8" fillId="0" borderId="6" xfId="0" applyNumberFormat="1" applyFont="1" applyFill="1" applyBorder="1" applyAlignment="1">
      <alignment horizontal="center" wrapText="1"/>
    </xf>
    <xf numFmtId="165" fontId="8" fillId="0" borderId="2" xfId="0" applyNumberFormat="1" applyFont="1" applyFill="1" applyBorder="1" applyAlignment="1">
      <alignment horizontal="center" wrapText="1"/>
    </xf>
    <xf numFmtId="165" fontId="9" fillId="0" borderId="0" xfId="0" applyNumberFormat="1" applyFont="1" applyFill="1" applyBorder="1" applyAlignment="1">
      <alignment horizontal="center" wrapText="1"/>
    </xf>
    <xf numFmtId="0" fontId="10" fillId="0" borderId="0" xfId="0" applyFont="1" applyFill="1" applyBorder="1" applyAlignment="1">
      <alignment horizontal="center" vertical="center" wrapText="1"/>
    </xf>
    <xf numFmtId="0" fontId="9" fillId="2" borderId="0" xfId="0" applyFont="1" applyFill="1" applyBorder="1" applyAlignment="1">
      <alignment horizontal="justify" wrapText="1"/>
    </xf>
    <xf numFmtId="164" fontId="9" fillId="2" borderId="0" xfId="0" applyNumberFormat="1" applyFont="1" applyFill="1" applyBorder="1" applyAlignment="1">
      <alignment horizontal="justify" wrapText="1"/>
    </xf>
    <xf numFmtId="164" fontId="8" fillId="2" borderId="0" xfId="0" applyNumberFormat="1" applyFont="1" applyFill="1" applyBorder="1" applyAlignment="1" applyProtection="1">
      <alignment vertical="center" wrapText="1"/>
    </xf>
    <xf numFmtId="165" fontId="9" fillId="2" borderId="0" xfId="0" applyNumberFormat="1" applyFont="1" applyFill="1" applyBorder="1" applyAlignment="1">
      <alignment horizontal="center" wrapText="1"/>
    </xf>
    <xf numFmtId="165" fontId="1" fillId="2" borderId="0" xfId="0" applyNumberFormat="1" applyFont="1" applyFill="1" applyAlignment="1">
      <alignment vertical="center" wrapText="1"/>
    </xf>
    <xf numFmtId="0" fontId="9" fillId="0" borderId="0" xfId="0" applyFont="1" applyFill="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1" fillId="0" borderId="0" xfId="0" applyFont="1" applyFill="1" applyAlignment="1">
      <alignment horizontal="left" vertical="center" wrapText="1"/>
    </xf>
    <xf numFmtId="167" fontId="23" fillId="0" borderId="0" xfId="1" applyNumberFormat="1" applyFont="1" applyFill="1" applyBorder="1" applyAlignment="1" applyProtection="1">
      <protection hidden="1"/>
    </xf>
    <xf numFmtId="165" fontId="9" fillId="2" borderId="0" xfId="0" applyNumberFormat="1" applyFont="1" applyFill="1" applyBorder="1" applyAlignment="1" applyProtection="1">
      <alignment vertical="center" wrapText="1"/>
    </xf>
  </cellXfs>
  <cellStyles count="2">
    <cellStyle name="Обычный" xfId="0" builtinId="0"/>
    <cellStyle name="Обычный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2"/>
  <sheetViews>
    <sheetView tabSelected="1" view="pageBreakPreview" zoomScale="73" zoomScaleNormal="100" zoomScaleSheetLayoutView="73" workbookViewId="0">
      <pane xSplit="7" ySplit="6" topLeftCell="V103" activePane="bottomRight" state="frozen"/>
      <selection pane="topRight" activeCell="H1" sqref="H1"/>
      <selection pane="bottomLeft" activeCell="A7" sqref="A7"/>
      <selection pane="bottomRight" activeCell="A113" sqref="A113:L113"/>
    </sheetView>
  </sheetViews>
  <sheetFormatPr defaultRowHeight="15.75" x14ac:dyDescent="0.2"/>
  <cols>
    <col min="1" max="1" width="45.42578125" style="1" customWidth="1"/>
    <col min="2" max="7" width="15.140625" style="1" customWidth="1"/>
    <col min="8" max="8" width="16.140625" style="2" customWidth="1"/>
    <col min="9" max="9" width="17.140625" style="1" customWidth="1"/>
    <col min="10" max="10" width="16.140625" style="2" customWidth="1"/>
    <col min="11" max="11" width="16.42578125" style="1" customWidth="1"/>
    <col min="12" max="12" width="16.140625" style="2" customWidth="1"/>
    <col min="13" max="13" width="17.28515625" style="1" customWidth="1"/>
    <col min="14" max="14" width="16.140625" style="2" customWidth="1"/>
    <col min="15" max="15" width="16.7109375" style="1" customWidth="1"/>
    <col min="16" max="16" width="16.140625" style="2" customWidth="1"/>
    <col min="17" max="17" width="19" style="1" customWidth="1"/>
    <col min="18" max="18" width="16.140625" style="2" customWidth="1"/>
    <col min="19" max="19" width="18.42578125" style="1" customWidth="1"/>
    <col min="20" max="20" width="18.85546875" style="3" customWidth="1"/>
    <col min="21" max="21" width="17" style="1" customWidth="1"/>
    <col min="22" max="22" width="16.140625" style="3" customWidth="1"/>
    <col min="23" max="23" width="15.140625" style="1" customWidth="1"/>
    <col min="24" max="24" width="16.140625" style="3" customWidth="1"/>
    <col min="25" max="25" width="15.140625" style="1" customWidth="1"/>
    <col min="26" max="26" width="16.140625" style="3" customWidth="1"/>
    <col min="27" max="27" width="15.140625" style="1" customWidth="1"/>
    <col min="28" max="28" width="16.140625" style="3" customWidth="1"/>
    <col min="29" max="29" width="15.140625" style="1" customWidth="1"/>
    <col min="30" max="30" width="16.140625" style="3" customWidth="1"/>
    <col min="31" max="31" width="15.140625" style="1" customWidth="1"/>
    <col min="32" max="32" width="97.85546875" style="1" customWidth="1"/>
    <col min="33" max="33" width="17.5703125" style="2" bestFit="1" customWidth="1"/>
    <col min="34" max="35" width="15.85546875" style="2" bestFit="1" customWidth="1"/>
    <col min="36" max="36" width="10.5703125" style="2" bestFit="1" customWidth="1"/>
    <col min="37" max="16384" width="9.140625" style="2"/>
  </cols>
  <sheetData>
    <row r="1" spans="1:32" ht="18.75" customHeight="1" x14ac:dyDescent="0.2">
      <c r="AB1" s="4"/>
      <c r="AC1" s="4"/>
      <c r="AF1" s="5" t="s">
        <v>0</v>
      </c>
    </row>
    <row r="2" spans="1:32" ht="26.25" x14ac:dyDescent="0.2">
      <c r="A2" s="6"/>
      <c r="B2" s="7"/>
      <c r="C2" s="7"/>
      <c r="E2" s="7"/>
      <c r="G2" s="7"/>
      <c r="X2" s="8"/>
      <c r="Y2" s="8"/>
      <c r="Z2" s="8"/>
      <c r="AA2" s="8"/>
      <c r="AB2" s="8"/>
      <c r="AC2" s="8"/>
      <c r="AD2" s="8"/>
      <c r="AE2" s="9"/>
      <c r="AF2" s="9"/>
    </row>
    <row r="3" spans="1:32" ht="23.25" x14ac:dyDescent="0.2">
      <c r="A3" s="10" t="s">
        <v>1</v>
      </c>
      <c r="B3" s="10"/>
      <c r="C3" s="10"/>
      <c r="D3" s="10"/>
      <c r="E3" s="10"/>
      <c r="F3" s="10"/>
      <c r="G3" s="10"/>
      <c r="H3" s="10"/>
      <c r="I3" s="10"/>
      <c r="J3" s="10"/>
      <c r="K3" s="10"/>
      <c r="L3" s="10"/>
      <c r="M3" s="10"/>
      <c r="N3" s="10"/>
      <c r="O3" s="10"/>
      <c r="P3" s="10"/>
      <c r="Q3" s="10"/>
      <c r="R3" s="10"/>
      <c r="S3" s="10"/>
      <c r="T3" s="11"/>
      <c r="U3" s="11"/>
      <c r="V3" s="11"/>
      <c r="W3" s="11"/>
      <c r="X3" s="11"/>
      <c r="Y3" s="11"/>
      <c r="Z3" s="11"/>
      <c r="AA3" s="11"/>
      <c r="AB3" s="11"/>
      <c r="AC3" s="11"/>
      <c r="AD3" s="11"/>
      <c r="AE3" s="11"/>
      <c r="AF3" s="12"/>
    </row>
    <row r="4" spans="1:32" ht="20.25" customHeight="1" x14ac:dyDescent="0.2">
      <c r="A4" s="13"/>
      <c r="B4" s="14"/>
      <c r="C4" s="14"/>
      <c r="D4" s="14"/>
      <c r="E4" s="14"/>
      <c r="F4" s="14"/>
      <c r="G4" s="14"/>
      <c r="H4" s="13"/>
      <c r="I4" s="14"/>
      <c r="J4" s="13"/>
      <c r="K4" s="14"/>
      <c r="L4" s="13"/>
      <c r="M4" s="14"/>
      <c r="N4" s="13"/>
      <c r="O4" s="14"/>
      <c r="P4" s="13"/>
      <c r="Q4" s="14"/>
      <c r="R4" s="13"/>
      <c r="S4" s="14"/>
      <c r="T4" s="13"/>
      <c r="U4" s="14"/>
      <c r="V4" s="13"/>
      <c r="W4" s="14"/>
      <c r="X4" s="13"/>
      <c r="Y4" s="14"/>
      <c r="Z4" s="13"/>
      <c r="AA4" s="14"/>
      <c r="AB4" s="15"/>
      <c r="AC4" s="15"/>
      <c r="AD4" s="16"/>
      <c r="AE4" s="16"/>
      <c r="AF4" s="17" t="s">
        <v>2</v>
      </c>
    </row>
    <row r="5" spans="1:32" s="23" customFormat="1" ht="18.75" customHeight="1" x14ac:dyDescent="0.2">
      <c r="A5" s="18" t="s">
        <v>3</v>
      </c>
      <c r="B5" s="19" t="s">
        <v>4</v>
      </c>
      <c r="C5" s="19" t="s">
        <v>5</v>
      </c>
      <c r="D5" s="19" t="s">
        <v>6</v>
      </c>
      <c r="E5" s="19" t="s">
        <v>7</v>
      </c>
      <c r="F5" s="20" t="s">
        <v>8</v>
      </c>
      <c r="G5" s="20"/>
      <c r="H5" s="21" t="s">
        <v>9</v>
      </c>
      <c r="I5" s="22"/>
      <c r="J5" s="21" t="s">
        <v>10</v>
      </c>
      <c r="K5" s="22"/>
      <c r="L5" s="21" t="s">
        <v>11</v>
      </c>
      <c r="M5" s="22"/>
      <c r="N5" s="21" t="s">
        <v>12</v>
      </c>
      <c r="O5" s="22"/>
      <c r="P5" s="21" t="s">
        <v>13</v>
      </c>
      <c r="Q5" s="22"/>
      <c r="R5" s="21" t="s">
        <v>14</v>
      </c>
      <c r="S5" s="22"/>
      <c r="T5" s="21" t="s">
        <v>15</v>
      </c>
      <c r="U5" s="22"/>
      <c r="V5" s="21" t="s">
        <v>16</v>
      </c>
      <c r="W5" s="22"/>
      <c r="X5" s="21" t="s">
        <v>17</v>
      </c>
      <c r="Y5" s="22"/>
      <c r="Z5" s="21" t="s">
        <v>18</v>
      </c>
      <c r="AA5" s="22"/>
      <c r="AB5" s="21" t="s">
        <v>19</v>
      </c>
      <c r="AC5" s="22"/>
      <c r="AD5" s="21" t="s">
        <v>20</v>
      </c>
      <c r="AE5" s="22"/>
      <c r="AF5" s="20" t="s">
        <v>21</v>
      </c>
    </row>
    <row r="6" spans="1:32" s="29" customFormat="1" ht="93" customHeight="1" x14ac:dyDescent="0.2">
      <c r="A6" s="18"/>
      <c r="B6" s="24"/>
      <c r="C6" s="24"/>
      <c r="D6" s="25"/>
      <c r="E6" s="24"/>
      <c r="F6" s="26" t="s">
        <v>22</v>
      </c>
      <c r="G6" s="26" t="s">
        <v>23</v>
      </c>
      <c r="H6" s="27" t="s">
        <v>24</v>
      </c>
      <c r="I6" s="28" t="s">
        <v>25</v>
      </c>
      <c r="J6" s="27" t="s">
        <v>24</v>
      </c>
      <c r="K6" s="28" t="s">
        <v>25</v>
      </c>
      <c r="L6" s="27" t="s">
        <v>24</v>
      </c>
      <c r="M6" s="28" t="s">
        <v>25</v>
      </c>
      <c r="N6" s="27" t="s">
        <v>24</v>
      </c>
      <c r="O6" s="28" t="s">
        <v>25</v>
      </c>
      <c r="P6" s="27" t="s">
        <v>24</v>
      </c>
      <c r="Q6" s="28" t="s">
        <v>25</v>
      </c>
      <c r="R6" s="27" t="s">
        <v>24</v>
      </c>
      <c r="S6" s="28" t="s">
        <v>25</v>
      </c>
      <c r="T6" s="27" t="s">
        <v>24</v>
      </c>
      <c r="U6" s="28" t="s">
        <v>25</v>
      </c>
      <c r="V6" s="27" t="s">
        <v>24</v>
      </c>
      <c r="W6" s="28" t="s">
        <v>25</v>
      </c>
      <c r="X6" s="27" t="s">
        <v>24</v>
      </c>
      <c r="Y6" s="28" t="s">
        <v>25</v>
      </c>
      <c r="Z6" s="27" t="s">
        <v>24</v>
      </c>
      <c r="AA6" s="28" t="s">
        <v>25</v>
      </c>
      <c r="AB6" s="27" t="s">
        <v>24</v>
      </c>
      <c r="AC6" s="28" t="s">
        <v>25</v>
      </c>
      <c r="AD6" s="27" t="s">
        <v>24</v>
      </c>
      <c r="AE6" s="28" t="s">
        <v>25</v>
      </c>
      <c r="AF6" s="20"/>
    </row>
    <row r="7" spans="1:32" s="31" customFormat="1" ht="24.75" customHeight="1" x14ac:dyDescent="0.2">
      <c r="A7" s="30">
        <v>1</v>
      </c>
      <c r="B7" s="30">
        <v>2</v>
      </c>
      <c r="C7" s="30">
        <v>3</v>
      </c>
      <c r="D7" s="30">
        <v>4</v>
      </c>
      <c r="E7" s="30">
        <v>5</v>
      </c>
      <c r="F7" s="30">
        <v>6</v>
      </c>
      <c r="G7" s="30">
        <v>7</v>
      </c>
      <c r="H7" s="30">
        <v>8</v>
      </c>
      <c r="I7" s="30">
        <v>9</v>
      </c>
      <c r="J7" s="30">
        <v>10</v>
      </c>
      <c r="K7" s="30">
        <v>11</v>
      </c>
      <c r="L7" s="30">
        <v>12</v>
      </c>
      <c r="M7" s="30">
        <v>13</v>
      </c>
      <c r="N7" s="30">
        <v>14</v>
      </c>
      <c r="O7" s="30">
        <v>15</v>
      </c>
      <c r="P7" s="30">
        <v>16</v>
      </c>
      <c r="Q7" s="30">
        <v>17</v>
      </c>
      <c r="R7" s="30">
        <v>18</v>
      </c>
      <c r="S7" s="30">
        <v>19</v>
      </c>
      <c r="T7" s="30">
        <v>20</v>
      </c>
      <c r="U7" s="30">
        <v>21</v>
      </c>
      <c r="V7" s="30">
        <v>22</v>
      </c>
      <c r="W7" s="30">
        <v>23</v>
      </c>
      <c r="X7" s="30">
        <v>24</v>
      </c>
      <c r="Y7" s="30">
        <v>25</v>
      </c>
      <c r="Z7" s="30">
        <v>26</v>
      </c>
      <c r="AA7" s="30">
        <v>27</v>
      </c>
      <c r="AB7" s="30">
        <v>28</v>
      </c>
      <c r="AC7" s="30">
        <v>29</v>
      </c>
      <c r="AD7" s="30">
        <v>30</v>
      </c>
      <c r="AE7" s="30">
        <v>31</v>
      </c>
      <c r="AF7" s="30">
        <v>32</v>
      </c>
    </row>
    <row r="8" spans="1:32" s="35" customFormat="1" ht="18.75" x14ac:dyDescent="0.2">
      <c r="A8" s="32"/>
      <c r="B8" s="32"/>
      <c r="C8" s="32"/>
      <c r="D8" s="32"/>
      <c r="E8" s="33"/>
      <c r="F8" s="32"/>
      <c r="G8" s="32"/>
      <c r="H8" s="32"/>
      <c r="I8" s="32"/>
      <c r="J8" s="32"/>
      <c r="K8" s="32"/>
      <c r="L8" s="32"/>
      <c r="M8" s="32"/>
      <c r="N8" s="32"/>
      <c r="O8" s="32"/>
      <c r="P8" s="32"/>
      <c r="Q8" s="32"/>
      <c r="R8" s="32"/>
      <c r="S8" s="32"/>
      <c r="T8" s="32"/>
      <c r="U8" s="32"/>
      <c r="V8" s="32"/>
      <c r="W8" s="32"/>
      <c r="X8" s="34"/>
      <c r="Y8" s="32"/>
      <c r="Z8" s="34"/>
      <c r="AA8" s="32"/>
      <c r="AB8" s="34"/>
      <c r="AC8" s="32"/>
      <c r="AD8" s="34"/>
      <c r="AE8" s="32"/>
      <c r="AF8" s="32"/>
    </row>
    <row r="9" spans="1:32" s="40" customFormat="1" ht="321.75" customHeight="1" x14ac:dyDescent="0.2">
      <c r="A9" s="36" t="s">
        <v>26</v>
      </c>
      <c r="B9" s="37">
        <f>B10</f>
        <v>92876.9</v>
      </c>
      <c r="C9" s="37">
        <f>C10</f>
        <v>92876.9</v>
      </c>
      <c r="D9" s="37">
        <f>D10</f>
        <v>88306.63</v>
      </c>
      <c r="E9" s="37">
        <f>E10</f>
        <v>88306.63</v>
      </c>
      <c r="F9" s="38">
        <f>IF(B9=0,0, E9/B9*100)</f>
        <v>95.079217760282702</v>
      </c>
      <c r="G9" s="38">
        <f>IF(C9=0,0, E9/C9*100)</f>
        <v>95.079217760282702</v>
      </c>
      <c r="H9" s="37">
        <f t="shared" ref="H9:AE9" si="0">H10</f>
        <v>6615.4</v>
      </c>
      <c r="I9" s="37">
        <f t="shared" si="0"/>
        <v>5926.05</v>
      </c>
      <c r="J9" s="37">
        <f t="shared" si="0"/>
        <v>3666.4</v>
      </c>
      <c r="K9" s="37">
        <f t="shared" si="0"/>
        <v>3858.06</v>
      </c>
      <c r="L9" s="37">
        <f t="shared" si="0"/>
        <v>8876.4</v>
      </c>
      <c r="M9" s="37">
        <f t="shared" si="0"/>
        <v>8199.4</v>
      </c>
      <c r="N9" s="37">
        <f t="shared" si="0"/>
        <v>6302.21</v>
      </c>
      <c r="O9" s="37">
        <f t="shared" si="0"/>
        <v>6299.22</v>
      </c>
      <c r="P9" s="37">
        <f t="shared" si="0"/>
        <v>5708.33</v>
      </c>
      <c r="Q9" s="37">
        <f t="shared" si="0"/>
        <v>5771.27</v>
      </c>
      <c r="R9" s="37">
        <f t="shared" si="0"/>
        <v>15607.03</v>
      </c>
      <c r="S9" s="37">
        <f t="shared" si="0"/>
        <v>15279.74</v>
      </c>
      <c r="T9" s="37">
        <f t="shared" si="0"/>
        <v>5158.0600000000004</v>
      </c>
      <c r="U9" s="37">
        <f t="shared" si="0"/>
        <v>4502.93</v>
      </c>
      <c r="V9" s="37">
        <f t="shared" si="0"/>
        <v>4181.83</v>
      </c>
      <c r="W9" s="37">
        <f t="shared" si="0"/>
        <v>2110.9</v>
      </c>
      <c r="X9" s="37">
        <f t="shared" si="0"/>
        <v>4634.13</v>
      </c>
      <c r="Y9" s="37">
        <f t="shared" si="0"/>
        <v>5100.7299999999996</v>
      </c>
      <c r="Z9" s="37">
        <f t="shared" si="0"/>
        <v>17894.89</v>
      </c>
      <c r="AA9" s="37">
        <f t="shared" si="0"/>
        <v>15957.97</v>
      </c>
      <c r="AB9" s="37">
        <f t="shared" si="0"/>
        <v>5841.23</v>
      </c>
      <c r="AC9" s="37">
        <f t="shared" si="0"/>
        <v>4233</v>
      </c>
      <c r="AD9" s="37">
        <f t="shared" si="0"/>
        <v>8390.99</v>
      </c>
      <c r="AE9" s="37">
        <f t="shared" si="0"/>
        <v>11067.36</v>
      </c>
      <c r="AF9" s="39" t="s">
        <v>27</v>
      </c>
    </row>
    <row r="10" spans="1:32" s="46" customFormat="1" ht="18.75" x14ac:dyDescent="0.2">
      <c r="A10" s="41" t="s">
        <v>28</v>
      </c>
      <c r="B10" s="42">
        <f>SUM(B11:B14)</f>
        <v>92876.9</v>
      </c>
      <c r="C10" s="42">
        <f>SUM(C11:C14)</f>
        <v>92876.9</v>
      </c>
      <c r="D10" s="42">
        <f>SUM(D11:D14)</f>
        <v>88306.63</v>
      </c>
      <c r="E10" s="43">
        <f>SUM(E11:E14)</f>
        <v>88306.63</v>
      </c>
      <c r="F10" s="44">
        <f t="shared" ref="F10:F109" si="1">IF(B10=0,0, E10/B10*100)</f>
        <v>95.079217760282702</v>
      </c>
      <c r="G10" s="44">
        <f t="shared" ref="G10:G109" si="2">IF(C10=0,0, E10/C10*100)</f>
        <v>95.079217760282702</v>
      </c>
      <c r="H10" s="43">
        <f t="shared" ref="H10:AE10" si="3">SUM(H11:H14)</f>
        <v>6615.4</v>
      </c>
      <c r="I10" s="43">
        <f>SUM(I11:I14)</f>
        <v>5926.05</v>
      </c>
      <c r="J10" s="42">
        <f t="shared" si="3"/>
        <v>3666.4</v>
      </c>
      <c r="K10" s="43">
        <f>SUM(K11:K14)</f>
        <v>3858.06</v>
      </c>
      <c r="L10" s="42">
        <f t="shared" si="3"/>
        <v>8876.4</v>
      </c>
      <c r="M10" s="43">
        <f t="shared" si="3"/>
        <v>8199.4</v>
      </c>
      <c r="N10" s="42">
        <f t="shared" si="3"/>
        <v>6302.21</v>
      </c>
      <c r="O10" s="43">
        <f t="shared" si="3"/>
        <v>6299.22</v>
      </c>
      <c r="P10" s="42">
        <f t="shared" si="3"/>
        <v>5708.33</v>
      </c>
      <c r="Q10" s="43">
        <f t="shared" si="3"/>
        <v>5771.27</v>
      </c>
      <c r="R10" s="42">
        <f t="shared" si="3"/>
        <v>15607.03</v>
      </c>
      <c r="S10" s="43">
        <f t="shared" si="3"/>
        <v>15279.74</v>
      </c>
      <c r="T10" s="42">
        <f t="shared" si="3"/>
        <v>5158.0600000000004</v>
      </c>
      <c r="U10" s="43">
        <f t="shared" si="3"/>
        <v>4502.93</v>
      </c>
      <c r="V10" s="42">
        <f t="shared" si="3"/>
        <v>4181.83</v>
      </c>
      <c r="W10" s="43">
        <f t="shared" si="3"/>
        <v>2110.9</v>
      </c>
      <c r="X10" s="42">
        <f t="shared" si="3"/>
        <v>4634.13</v>
      </c>
      <c r="Y10" s="43">
        <f t="shared" si="3"/>
        <v>5100.7299999999996</v>
      </c>
      <c r="Z10" s="42">
        <f t="shared" si="3"/>
        <v>17894.89</v>
      </c>
      <c r="AA10" s="43">
        <f t="shared" si="3"/>
        <v>15957.97</v>
      </c>
      <c r="AB10" s="42">
        <f t="shared" si="3"/>
        <v>5841.23</v>
      </c>
      <c r="AC10" s="43">
        <f t="shared" si="3"/>
        <v>4233</v>
      </c>
      <c r="AD10" s="42">
        <f t="shared" si="3"/>
        <v>8390.99</v>
      </c>
      <c r="AE10" s="43">
        <f t="shared" si="3"/>
        <v>11067.36</v>
      </c>
      <c r="AF10" s="45"/>
    </row>
    <row r="11" spans="1:32" s="46" customFormat="1" ht="18.75" x14ac:dyDescent="0.3">
      <c r="A11" s="47" t="s">
        <v>29</v>
      </c>
      <c r="B11" s="48">
        <f>H11+J11+L11+N11+P11+R11+T11+V11+X11+Z11+AB11+AD11</f>
        <v>0</v>
      </c>
      <c r="C11" s="48">
        <f>H11+J11+L11+N11</f>
        <v>0</v>
      </c>
      <c r="D11" s="48">
        <f>E11</f>
        <v>0</v>
      </c>
      <c r="E11" s="49">
        <f>I11+K11+M11+O11+Q11+S11+U11+W11+Y11+AA11+AC11+AE11</f>
        <v>0</v>
      </c>
      <c r="F11" s="50">
        <f t="shared" si="1"/>
        <v>0</v>
      </c>
      <c r="G11" s="50">
        <f t="shared" si="2"/>
        <v>0</v>
      </c>
      <c r="H11" s="49">
        <v>0</v>
      </c>
      <c r="I11" s="49">
        <v>0</v>
      </c>
      <c r="J11" s="48">
        <v>0</v>
      </c>
      <c r="K11" s="49">
        <v>0</v>
      </c>
      <c r="L11" s="48">
        <v>0</v>
      </c>
      <c r="M11" s="49">
        <v>0</v>
      </c>
      <c r="N11" s="48">
        <v>0</v>
      </c>
      <c r="O11" s="49">
        <v>0</v>
      </c>
      <c r="P11" s="48">
        <v>0</v>
      </c>
      <c r="Q11" s="49">
        <v>0</v>
      </c>
      <c r="R11" s="48">
        <v>0</v>
      </c>
      <c r="S11" s="49">
        <v>0</v>
      </c>
      <c r="T11" s="48">
        <v>0</v>
      </c>
      <c r="U11" s="49">
        <v>0</v>
      </c>
      <c r="V11" s="48">
        <v>0</v>
      </c>
      <c r="W11" s="49">
        <v>0</v>
      </c>
      <c r="X11" s="48">
        <v>0</v>
      </c>
      <c r="Y11" s="49">
        <v>0</v>
      </c>
      <c r="Z11" s="48">
        <v>0</v>
      </c>
      <c r="AA11" s="49">
        <v>0</v>
      </c>
      <c r="AB11" s="48">
        <v>0</v>
      </c>
      <c r="AC11" s="49">
        <v>0</v>
      </c>
      <c r="AD11" s="48">
        <v>0</v>
      </c>
      <c r="AE11" s="49">
        <v>0</v>
      </c>
      <c r="AF11" s="45"/>
    </row>
    <row r="12" spans="1:32" s="46" customFormat="1" ht="18.75" x14ac:dyDescent="0.3">
      <c r="A12" s="47" t="s">
        <v>30</v>
      </c>
      <c r="B12" s="48">
        <f>H12+J12+L12+N12+P12+R12+T12+V12+X12+Z12+AB12+AD12</f>
        <v>72876.899999999994</v>
      </c>
      <c r="C12" s="48">
        <f>H12+J12+L12+N12+P12+R12+T12+V12+X12+Z12+AB12+AD12</f>
        <v>72876.899999999994</v>
      </c>
      <c r="D12" s="48">
        <f>E12</f>
        <v>68306.63</v>
      </c>
      <c r="E12" s="48">
        <f>I12+K12+M12+O12+Q12+S12+U12+W12+Y12+AA12+AC12+AE12</f>
        <v>68306.63</v>
      </c>
      <c r="F12" s="51">
        <f t="shared" si="1"/>
        <v>93.728780999191798</v>
      </c>
      <c r="G12" s="51">
        <f t="shared" si="2"/>
        <v>93.728780999191798</v>
      </c>
      <c r="H12" s="48">
        <v>6615.4</v>
      </c>
      <c r="I12" s="48">
        <v>5926.05</v>
      </c>
      <c r="J12" s="48">
        <v>3666.4</v>
      </c>
      <c r="K12" s="48">
        <v>3858.06</v>
      </c>
      <c r="L12" s="48">
        <v>8876.4</v>
      </c>
      <c r="M12" s="48">
        <v>8199.4</v>
      </c>
      <c r="N12" s="48">
        <v>6302.21</v>
      </c>
      <c r="O12" s="48">
        <v>6299.22</v>
      </c>
      <c r="P12" s="48">
        <v>5708.33</v>
      </c>
      <c r="Q12" s="48">
        <v>5771.27</v>
      </c>
      <c r="R12" s="48">
        <f>15607.03-R14</f>
        <v>5607.0300000000007</v>
      </c>
      <c r="S12" s="48">
        <f>15279.74-S14</f>
        <v>5279.74</v>
      </c>
      <c r="T12" s="48">
        <v>5158.0600000000004</v>
      </c>
      <c r="U12" s="48">
        <v>4502.93</v>
      </c>
      <c r="V12" s="48">
        <v>4181.83</v>
      </c>
      <c r="W12" s="48">
        <v>2110.9</v>
      </c>
      <c r="X12" s="48">
        <v>4634.13</v>
      </c>
      <c r="Y12" s="48">
        <v>5100.7299999999996</v>
      </c>
      <c r="Z12" s="48">
        <f>17894.89-Z14</f>
        <v>7894.8899999999994</v>
      </c>
      <c r="AA12" s="48">
        <f>15957.97-AA14</f>
        <v>5957.9699999999993</v>
      </c>
      <c r="AB12" s="48">
        <v>5841.23</v>
      </c>
      <c r="AC12" s="48">
        <v>4233</v>
      </c>
      <c r="AD12" s="48">
        <v>8390.99</v>
      </c>
      <c r="AE12" s="48">
        <v>11067.36</v>
      </c>
      <c r="AF12" s="45"/>
    </row>
    <row r="13" spans="1:32" s="46" customFormat="1" ht="18.75" x14ac:dyDescent="0.3">
      <c r="A13" s="47" t="s">
        <v>31</v>
      </c>
      <c r="B13" s="48">
        <f>H13+J13+L13+N13+P13+R13+T13+V13+X13+Z13+AB13+AD13</f>
        <v>0</v>
      </c>
      <c r="C13" s="48">
        <f>H13+J13+L13+N13</f>
        <v>0</v>
      </c>
      <c r="D13" s="48">
        <f>E13</f>
        <v>0</v>
      </c>
      <c r="E13" s="49">
        <f>I13+K13+M13+O13+Q13+S13+U13+W13+Y13+AA13+AC13+AE13</f>
        <v>0</v>
      </c>
      <c r="F13" s="50">
        <f t="shared" si="1"/>
        <v>0</v>
      </c>
      <c r="G13" s="50">
        <f t="shared" si="2"/>
        <v>0</v>
      </c>
      <c r="H13" s="49">
        <v>0</v>
      </c>
      <c r="I13" s="49">
        <v>0</v>
      </c>
      <c r="J13" s="48">
        <v>0</v>
      </c>
      <c r="K13" s="49">
        <v>0</v>
      </c>
      <c r="L13" s="48">
        <v>0</v>
      </c>
      <c r="M13" s="49">
        <v>0</v>
      </c>
      <c r="N13" s="48">
        <v>0</v>
      </c>
      <c r="O13" s="49">
        <v>0</v>
      </c>
      <c r="P13" s="48">
        <v>0</v>
      </c>
      <c r="Q13" s="49">
        <v>0</v>
      </c>
      <c r="R13" s="48">
        <v>0</v>
      </c>
      <c r="S13" s="49">
        <v>0</v>
      </c>
      <c r="T13" s="48">
        <v>0</v>
      </c>
      <c r="U13" s="49">
        <v>0</v>
      </c>
      <c r="V13" s="48">
        <v>0</v>
      </c>
      <c r="W13" s="49">
        <v>0</v>
      </c>
      <c r="X13" s="48">
        <v>0</v>
      </c>
      <c r="Y13" s="49">
        <v>0</v>
      </c>
      <c r="Z13" s="48">
        <v>0</v>
      </c>
      <c r="AA13" s="49">
        <v>0</v>
      </c>
      <c r="AB13" s="48">
        <v>0</v>
      </c>
      <c r="AC13" s="49">
        <v>0</v>
      </c>
      <c r="AD13" s="48">
        <v>0</v>
      </c>
      <c r="AE13" s="49">
        <v>0</v>
      </c>
      <c r="AF13" s="45"/>
    </row>
    <row r="14" spans="1:32" s="46" customFormat="1" ht="18.75" x14ac:dyDescent="0.3">
      <c r="A14" s="47" t="s">
        <v>32</v>
      </c>
      <c r="B14" s="48">
        <f>H14+J14+L14+N14+P14+R14+T14+V14+X14+Z14+AB14+AD14</f>
        <v>20000</v>
      </c>
      <c r="C14" s="48">
        <f>H14+J14+L14+N14+R14+Z14</f>
        <v>20000</v>
      </c>
      <c r="D14" s="48">
        <f>E14</f>
        <v>20000</v>
      </c>
      <c r="E14" s="49">
        <f>I14+K14+M14+O14+Q14+S14+U14+W14+Y14+AA14+AC14+AE14</f>
        <v>20000</v>
      </c>
      <c r="F14" s="50">
        <f t="shared" si="1"/>
        <v>100</v>
      </c>
      <c r="G14" s="50">
        <f t="shared" si="2"/>
        <v>100</v>
      </c>
      <c r="H14" s="49">
        <v>0</v>
      </c>
      <c r="I14" s="49">
        <v>0</v>
      </c>
      <c r="J14" s="48">
        <v>0</v>
      </c>
      <c r="K14" s="49">
        <v>0</v>
      </c>
      <c r="L14" s="48">
        <v>0</v>
      </c>
      <c r="M14" s="49">
        <v>0</v>
      </c>
      <c r="N14" s="48">
        <v>0</v>
      </c>
      <c r="O14" s="49">
        <v>0</v>
      </c>
      <c r="P14" s="48">
        <v>0</v>
      </c>
      <c r="Q14" s="49">
        <v>0</v>
      </c>
      <c r="R14" s="48">
        <v>10000</v>
      </c>
      <c r="S14" s="49">
        <v>10000</v>
      </c>
      <c r="T14" s="48">
        <v>0</v>
      </c>
      <c r="U14" s="49">
        <v>0</v>
      </c>
      <c r="V14" s="48">
        <v>0</v>
      </c>
      <c r="W14" s="49">
        <v>0</v>
      </c>
      <c r="X14" s="48">
        <v>0</v>
      </c>
      <c r="Y14" s="49">
        <v>0</v>
      </c>
      <c r="Z14" s="48">
        <v>10000</v>
      </c>
      <c r="AA14" s="49">
        <v>10000</v>
      </c>
      <c r="AB14" s="48">
        <v>0</v>
      </c>
      <c r="AC14" s="49">
        <v>0</v>
      </c>
      <c r="AD14" s="48">
        <v>0</v>
      </c>
      <c r="AE14" s="49">
        <v>0</v>
      </c>
      <c r="AF14" s="52"/>
    </row>
    <row r="15" spans="1:32" s="40" customFormat="1" ht="75" x14ac:dyDescent="0.3">
      <c r="A15" s="53" t="s">
        <v>33</v>
      </c>
      <c r="B15" s="37">
        <f>B16</f>
        <v>40361.4</v>
      </c>
      <c r="C15" s="37">
        <f>C16</f>
        <v>40361.4</v>
      </c>
      <c r="D15" s="37">
        <f>D16</f>
        <v>40331.300000000003</v>
      </c>
      <c r="E15" s="37">
        <f>E16</f>
        <v>40331.300000000003</v>
      </c>
      <c r="F15" s="38">
        <f>IF(B15=0,0, E15/B15*100)</f>
        <v>99.925423796003116</v>
      </c>
      <c r="G15" s="38">
        <f>IF(C15=0,0, E15/C15*100)</f>
        <v>99.925423796003116</v>
      </c>
      <c r="H15" s="37">
        <f t="shared" ref="H15:AE15" si="4">H16</f>
        <v>0</v>
      </c>
      <c r="I15" s="37">
        <f t="shared" si="4"/>
        <v>0</v>
      </c>
      <c r="J15" s="37">
        <f t="shared" si="4"/>
        <v>0</v>
      </c>
      <c r="K15" s="37">
        <f t="shared" si="4"/>
        <v>0</v>
      </c>
      <c r="L15" s="37">
        <f t="shared" si="4"/>
        <v>0</v>
      </c>
      <c r="M15" s="37">
        <f t="shared" si="4"/>
        <v>0</v>
      </c>
      <c r="N15" s="37">
        <f t="shared" si="4"/>
        <v>0</v>
      </c>
      <c r="O15" s="37">
        <f t="shared" si="4"/>
        <v>0</v>
      </c>
      <c r="P15" s="37">
        <f t="shared" si="4"/>
        <v>180</v>
      </c>
      <c r="Q15" s="37">
        <f t="shared" si="4"/>
        <v>180</v>
      </c>
      <c r="R15" s="37">
        <f t="shared" si="4"/>
        <v>10649.15</v>
      </c>
      <c r="S15" s="37">
        <f t="shared" si="4"/>
        <v>10000</v>
      </c>
      <c r="T15" s="37">
        <f t="shared" si="4"/>
        <v>0</v>
      </c>
      <c r="U15" s="37">
        <f t="shared" si="4"/>
        <v>649.15</v>
      </c>
      <c r="V15" s="37">
        <f t="shared" si="4"/>
        <v>6078.97</v>
      </c>
      <c r="W15" s="37">
        <f t="shared" si="4"/>
        <v>6078.97</v>
      </c>
      <c r="X15" s="37">
        <f t="shared" si="4"/>
        <v>4541.03</v>
      </c>
      <c r="Y15" s="37">
        <f t="shared" si="4"/>
        <v>4541.03</v>
      </c>
      <c r="Z15" s="37">
        <f t="shared" si="4"/>
        <v>1963.15</v>
      </c>
      <c r="AA15" s="37">
        <f>AA16</f>
        <v>1963.15</v>
      </c>
      <c r="AB15" s="37">
        <f t="shared" si="4"/>
        <v>11562.65</v>
      </c>
      <c r="AC15" s="37">
        <f t="shared" si="4"/>
        <v>8044.85</v>
      </c>
      <c r="AD15" s="37">
        <f t="shared" si="4"/>
        <v>5386.4500000000007</v>
      </c>
      <c r="AE15" s="37">
        <f t="shared" si="4"/>
        <v>8874.15</v>
      </c>
      <c r="AF15" s="54"/>
    </row>
    <row r="16" spans="1:32" s="46" customFormat="1" ht="18.75" x14ac:dyDescent="0.3">
      <c r="A16" s="55" t="s">
        <v>28</v>
      </c>
      <c r="B16" s="42">
        <f>B22+B28+B34+B40+B46+B52+B58</f>
        <v>40361.4</v>
      </c>
      <c r="C16" s="42">
        <f>C22+C28+C34+C40+C46+C52+C58</f>
        <v>40361.4</v>
      </c>
      <c r="D16" s="42">
        <f>D22+D28+D34+D40+D46+D52+D58</f>
        <v>40331.300000000003</v>
      </c>
      <c r="E16" s="42">
        <f>E22+E28+E34+E40+E46+E52+E58</f>
        <v>40331.300000000003</v>
      </c>
      <c r="F16" s="44">
        <f t="shared" si="1"/>
        <v>99.925423796003116</v>
      </c>
      <c r="G16" s="44">
        <f t="shared" si="2"/>
        <v>99.925423796003116</v>
      </c>
      <c r="H16" s="42">
        <f>H22+H28+H34+H40+H46+H52+H58</f>
        <v>0</v>
      </c>
      <c r="I16" s="42">
        <f t="shared" ref="I16:AE20" si="5">I22+I28+I34+I40+I46+I52+I58</f>
        <v>0</v>
      </c>
      <c r="J16" s="42">
        <f t="shared" si="5"/>
        <v>0</v>
      </c>
      <c r="K16" s="42">
        <f t="shared" si="5"/>
        <v>0</v>
      </c>
      <c r="L16" s="42">
        <f t="shared" si="5"/>
        <v>0</v>
      </c>
      <c r="M16" s="42">
        <f t="shared" si="5"/>
        <v>0</v>
      </c>
      <c r="N16" s="42">
        <f t="shared" si="5"/>
        <v>0</v>
      </c>
      <c r="O16" s="42">
        <f t="shared" si="5"/>
        <v>0</v>
      </c>
      <c r="P16" s="42">
        <f t="shared" si="5"/>
        <v>180</v>
      </c>
      <c r="Q16" s="42">
        <f t="shared" si="5"/>
        <v>180</v>
      </c>
      <c r="R16" s="42">
        <f t="shared" si="5"/>
        <v>10649.15</v>
      </c>
      <c r="S16" s="42">
        <f t="shared" si="5"/>
        <v>10000</v>
      </c>
      <c r="T16" s="42">
        <f t="shared" si="5"/>
        <v>0</v>
      </c>
      <c r="U16" s="42">
        <f t="shared" si="5"/>
        <v>649.15</v>
      </c>
      <c r="V16" s="42">
        <f t="shared" si="5"/>
        <v>6078.97</v>
      </c>
      <c r="W16" s="42">
        <f t="shared" si="5"/>
        <v>6078.97</v>
      </c>
      <c r="X16" s="42">
        <f t="shared" si="5"/>
        <v>4541.03</v>
      </c>
      <c r="Y16" s="42">
        <f t="shared" si="5"/>
        <v>4541.03</v>
      </c>
      <c r="Z16" s="42">
        <f t="shared" si="5"/>
        <v>1963.15</v>
      </c>
      <c r="AA16" s="42">
        <f t="shared" si="5"/>
        <v>1963.15</v>
      </c>
      <c r="AB16" s="42">
        <f t="shared" si="5"/>
        <v>11562.65</v>
      </c>
      <c r="AC16" s="42">
        <f t="shared" si="5"/>
        <v>8044.85</v>
      </c>
      <c r="AD16" s="42">
        <f t="shared" si="5"/>
        <v>5386.4500000000007</v>
      </c>
      <c r="AE16" s="42">
        <f t="shared" si="5"/>
        <v>8874.15</v>
      </c>
      <c r="AF16" s="56"/>
    </row>
    <row r="17" spans="1:32" s="46" customFormat="1" ht="18.75" x14ac:dyDescent="0.3">
      <c r="A17" s="47" t="s">
        <v>29</v>
      </c>
      <c r="B17" s="48">
        <f>B23+B29+B35+B41+B47+B53+B59</f>
        <v>0</v>
      </c>
      <c r="C17" s="49">
        <f>H17+J17+L17+N17+P17+R17+T17+V17+X17</f>
        <v>0</v>
      </c>
      <c r="D17" s="48">
        <f t="shared" ref="D17:E19" si="6">D23+D29+D35</f>
        <v>0</v>
      </c>
      <c r="E17" s="48">
        <f t="shared" si="6"/>
        <v>0</v>
      </c>
      <c r="F17" s="50">
        <f t="shared" si="1"/>
        <v>0</v>
      </c>
      <c r="G17" s="50">
        <f t="shared" si="2"/>
        <v>0</v>
      </c>
      <c r="H17" s="48">
        <f>H23+H29+H35+H41+H47+H53+H59</f>
        <v>0</v>
      </c>
      <c r="I17" s="48">
        <f t="shared" si="5"/>
        <v>0</v>
      </c>
      <c r="J17" s="48">
        <f t="shared" si="5"/>
        <v>0</v>
      </c>
      <c r="K17" s="48">
        <f t="shared" si="5"/>
        <v>0</v>
      </c>
      <c r="L17" s="48">
        <f t="shared" si="5"/>
        <v>0</v>
      </c>
      <c r="M17" s="48">
        <f t="shared" si="5"/>
        <v>0</v>
      </c>
      <c r="N17" s="48">
        <f t="shared" si="5"/>
        <v>0</v>
      </c>
      <c r="O17" s="48">
        <f t="shared" si="5"/>
        <v>0</v>
      </c>
      <c r="P17" s="48">
        <f t="shared" si="5"/>
        <v>0</v>
      </c>
      <c r="Q17" s="48">
        <f t="shared" si="5"/>
        <v>0</v>
      </c>
      <c r="R17" s="48">
        <f t="shared" si="5"/>
        <v>0</v>
      </c>
      <c r="S17" s="48">
        <f t="shared" si="5"/>
        <v>0</v>
      </c>
      <c r="T17" s="48">
        <f t="shared" si="5"/>
        <v>0</v>
      </c>
      <c r="U17" s="48">
        <f t="shared" si="5"/>
        <v>0</v>
      </c>
      <c r="V17" s="48">
        <f t="shared" si="5"/>
        <v>0</v>
      </c>
      <c r="W17" s="48">
        <f t="shared" si="5"/>
        <v>0</v>
      </c>
      <c r="X17" s="48">
        <f t="shared" si="5"/>
        <v>0</v>
      </c>
      <c r="Y17" s="48">
        <f t="shared" si="5"/>
        <v>0</v>
      </c>
      <c r="Z17" s="48">
        <f t="shared" si="5"/>
        <v>0</v>
      </c>
      <c r="AA17" s="48">
        <f t="shared" si="5"/>
        <v>0</v>
      </c>
      <c r="AB17" s="48">
        <f t="shared" si="5"/>
        <v>0</v>
      </c>
      <c r="AC17" s="48">
        <f t="shared" si="5"/>
        <v>0</v>
      </c>
      <c r="AD17" s="48">
        <f t="shared" si="5"/>
        <v>0</v>
      </c>
      <c r="AE17" s="48">
        <f t="shared" si="5"/>
        <v>0</v>
      </c>
      <c r="AF17" s="56"/>
    </row>
    <row r="18" spans="1:32" s="46" customFormat="1" ht="18.75" x14ac:dyDescent="0.3">
      <c r="A18" s="47" t="s">
        <v>30</v>
      </c>
      <c r="B18" s="48">
        <f>B24+B30+B36+B42+B48+B54+B60</f>
        <v>10361.4</v>
      </c>
      <c r="C18" s="48">
        <f>C24+C30+C36+C42+C48+C54+C60</f>
        <v>10361.4</v>
      </c>
      <c r="D18" s="48">
        <f>D24+D30+D36+D42+D48+D54+D60</f>
        <v>10331.299999999999</v>
      </c>
      <c r="E18" s="48">
        <f>E24+E30+E36+E42+E48+E54+E60</f>
        <v>10331.299999999999</v>
      </c>
      <c r="F18" s="50">
        <f t="shared" si="1"/>
        <v>99.709498716389675</v>
      </c>
      <c r="G18" s="50">
        <f t="shared" si="2"/>
        <v>99.709498716389675</v>
      </c>
      <c r="H18" s="48">
        <f>H24+H30+H36+H42+H48+H54+H60</f>
        <v>0</v>
      </c>
      <c r="I18" s="48">
        <f t="shared" si="5"/>
        <v>0</v>
      </c>
      <c r="J18" s="48">
        <f t="shared" si="5"/>
        <v>0</v>
      </c>
      <c r="K18" s="48">
        <f t="shared" si="5"/>
        <v>0</v>
      </c>
      <c r="L18" s="48">
        <f t="shared" si="5"/>
        <v>0</v>
      </c>
      <c r="M18" s="48">
        <f t="shared" si="5"/>
        <v>0</v>
      </c>
      <c r="N18" s="48">
        <f t="shared" si="5"/>
        <v>0</v>
      </c>
      <c r="O18" s="48">
        <f t="shared" si="5"/>
        <v>0</v>
      </c>
      <c r="P18" s="48">
        <f t="shared" si="5"/>
        <v>180</v>
      </c>
      <c r="Q18" s="48">
        <f t="shared" si="5"/>
        <v>180</v>
      </c>
      <c r="R18" s="48">
        <f t="shared" si="5"/>
        <v>649.15</v>
      </c>
      <c r="S18" s="48">
        <f t="shared" si="5"/>
        <v>0</v>
      </c>
      <c r="T18" s="48">
        <f t="shared" si="5"/>
        <v>0</v>
      </c>
      <c r="U18" s="48">
        <f t="shared" si="5"/>
        <v>649.15</v>
      </c>
      <c r="V18" s="48">
        <f t="shared" si="5"/>
        <v>620</v>
      </c>
      <c r="W18" s="48">
        <f t="shared" si="5"/>
        <v>620</v>
      </c>
      <c r="X18" s="48">
        <f t="shared" si="5"/>
        <v>0</v>
      </c>
      <c r="Y18" s="48">
        <f t="shared" si="5"/>
        <v>0</v>
      </c>
      <c r="Z18" s="48">
        <f t="shared" si="5"/>
        <v>0</v>
      </c>
      <c r="AA18" s="48">
        <f t="shared" si="5"/>
        <v>0</v>
      </c>
      <c r="AB18" s="48">
        <f t="shared" si="5"/>
        <v>3525.7999999999997</v>
      </c>
      <c r="AC18" s="48">
        <f t="shared" si="5"/>
        <v>8</v>
      </c>
      <c r="AD18" s="48">
        <f t="shared" si="5"/>
        <v>5386.4500000000007</v>
      </c>
      <c r="AE18" s="48">
        <f t="shared" si="5"/>
        <v>8874.15</v>
      </c>
      <c r="AF18" s="56"/>
    </row>
    <row r="19" spans="1:32" s="46" customFormat="1" ht="18.75" x14ac:dyDescent="0.3">
      <c r="A19" s="47" t="s">
        <v>31</v>
      </c>
      <c r="B19" s="48">
        <f>B25+B31+B37+B43+B49+B55+B61</f>
        <v>0</v>
      </c>
      <c r="C19" s="49">
        <f>H19+J19+L19+N19+P19+R19+T19+V19+X19</f>
        <v>0</v>
      </c>
      <c r="D19" s="48">
        <f t="shared" si="6"/>
        <v>0</v>
      </c>
      <c r="E19" s="48">
        <f t="shared" si="6"/>
        <v>0</v>
      </c>
      <c r="F19" s="50">
        <f>IF(B19=0,0, E19/B19*100)</f>
        <v>0</v>
      </c>
      <c r="G19" s="50">
        <f t="shared" si="2"/>
        <v>0</v>
      </c>
      <c r="H19" s="48">
        <f>H25+H31+H37+H43+H49+H55+H61</f>
        <v>0</v>
      </c>
      <c r="I19" s="48">
        <f t="shared" si="5"/>
        <v>0</v>
      </c>
      <c r="J19" s="48">
        <f t="shared" si="5"/>
        <v>0</v>
      </c>
      <c r="K19" s="48">
        <f t="shared" si="5"/>
        <v>0</v>
      </c>
      <c r="L19" s="48">
        <f t="shared" si="5"/>
        <v>0</v>
      </c>
      <c r="M19" s="48">
        <f t="shared" si="5"/>
        <v>0</v>
      </c>
      <c r="N19" s="48">
        <f t="shared" si="5"/>
        <v>0</v>
      </c>
      <c r="O19" s="48">
        <f t="shared" si="5"/>
        <v>0</v>
      </c>
      <c r="P19" s="48">
        <f t="shared" si="5"/>
        <v>0</v>
      </c>
      <c r="Q19" s="48">
        <f t="shared" si="5"/>
        <v>0</v>
      </c>
      <c r="R19" s="48">
        <f t="shared" si="5"/>
        <v>0</v>
      </c>
      <c r="S19" s="48">
        <f t="shared" si="5"/>
        <v>0</v>
      </c>
      <c r="T19" s="48">
        <f t="shared" si="5"/>
        <v>0</v>
      </c>
      <c r="U19" s="48">
        <f t="shared" si="5"/>
        <v>0</v>
      </c>
      <c r="V19" s="48">
        <f t="shared" si="5"/>
        <v>0</v>
      </c>
      <c r="W19" s="48">
        <f t="shared" si="5"/>
        <v>0</v>
      </c>
      <c r="X19" s="48">
        <f t="shared" si="5"/>
        <v>0</v>
      </c>
      <c r="Y19" s="48">
        <f t="shared" si="5"/>
        <v>0</v>
      </c>
      <c r="Z19" s="48">
        <f t="shared" si="5"/>
        <v>0</v>
      </c>
      <c r="AA19" s="48">
        <f t="shared" si="5"/>
        <v>0</v>
      </c>
      <c r="AB19" s="48">
        <f t="shared" si="5"/>
        <v>0</v>
      </c>
      <c r="AC19" s="48">
        <f t="shared" si="5"/>
        <v>0</v>
      </c>
      <c r="AD19" s="48">
        <f t="shared" si="5"/>
        <v>0</v>
      </c>
      <c r="AE19" s="48">
        <f t="shared" si="5"/>
        <v>0</v>
      </c>
      <c r="AF19" s="56"/>
    </row>
    <row r="20" spans="1:32" s="46" customFormat="1" ht="18.75" x14ac:dyDescent="0.3">
      <c r="A20" s="47" t="s">
        <v>32</v>
      </c>
      <c r="B20" s="48">
        <f>B26+B32+B38+B44+B50+B56+B62</f>
        <v>30000</v>
      </c>
      <c r="C20" s="48">
        <f>C26+C32+C38+C44+C50+C56+C62</f>
        <v>30000</v>
      </c>
      <c r="D20" s="48">
        <f>D26+D32+D38+D44+D50+D56+D62</f>
        <v>30000</v>
      </c>
      <c r="E20" s="48">
        <f>E26+E32+E38+E44+E50+E56+E62</f>
        <v>30000</v>
      </c>
      <c r="F20" s="50">
        <f>IF(B20=0,0, E20/B20*100)</f>
        <v>100</v>
      </c>
      <c r="G20" s="50">
        <f t="shared" si="2"/>
        <v>100</v>
      </c>
      <c r="H20" s="48">
        <f>H26+H32+H38+H44+H50+H56+H62</f>
        <v>0</v>
      </c>
      <c r="I20" s="48">
        <f t="shared" si="5"/>
        <v>0</v>
      </c>
      <c r="J20" s="48">
        <f t="shared" si="5"/>
        <v>0</v>
      </c>
      <c r="K20" s="48">
        <f t="shared" si="5"/>
        <v>0</v>
      </c>
      <c r="L20" s="48">
        <f t="shared" si="5"/>
        <v>0</v>
      </c>
      <c r="M20" s="48">
        <f t="shared" si="5"/>
        <v>0</v>
      </c>
      <c r="N20" s="48">
        <f t="shared" si="5"/>
        <v>0</v>
      </c>
      <c r="O20" s="48">
        <f t="shared" si="5"/>
        <v>0</v>
      </c>
      <c r="P20" s="48">
        <f t="shared" si="5"/>
        <v>0</v>
      </c>
      <c r="Q20" s="48">
        <f t="shared" si="5"/>
        <v>0</v>
      </c>
      <c r="R20" s="48">
        <f t="shared" si="5"/>
        <v>10000</v>
      </c>
      <c r="S20" s="48">
        <f t="shared" si="5"/>
        <v>10000</v>
      </c>
      <c r="T20" s="48">
        <f t="shared" si="5"/>
        <v>0</v>
      </c>
      <c r="U20" s="48">
        <f t="shared" si="5"/>
        <v>0</v>
      </c>
      <c r="V20" s="48">
        <f t="shared" si="5"/>
        <v>5458.97</v>
      </c>
      <c r="W20" s="48">
        <f t="shared" si="5"/>
        <v>5458.97</v>
      </c>
      <c r="X20" s="48">
        <f t="shared" si="5"/>
        <v>4541.03</v>
      </c>
      <c r="Y20" s="48">
        <f t="shared" si="5"/>
        <v>4541.03</v>
      </c>
      <c r="Z20" s="48">
        <f t="shared" si="5"/>
        <v>1963.15</v>
      </c>
      <c r="AA20" s="48">
        <f t="shared" si="5"/>
        <v>1963.15</v>
      </c>
      <c r="AB20" s="48">
        <f t="shared" si="5"/>
        <v>8036.85</v>
      </c>
      <c r="AC20" s="48">
        <f t="shared" si="5"/>
        <v>8036.85</v>
      </c>
      <c r="AD20" s="48">
        <f t="shared" si="5"/>
        <v>0</v>
      </c>
      <c r="AE20" s="48">
        <f t="shared" si="5"/>
        <v>0</v>
      </c>
      <c r="AF20" s="56"/>
    </row>
    <row r="21" spans="1:32" s="59" customFormat="1" ht="93.75" x14ac:dyDescent="0.2">
      <c r="A21" s="57" t="s">
        <v>34</v>
      </c>
      <c r="B21" s="43">
        <f t="shared" ref="B21:AE21" si="7">B22</f>
        <v>949</v>
      </c>
      <c r="C21" s="43">
        <f t="shared" si="7"/>
        <v>949</v>
      </c>
      <c r="D21" s="43">
        <f t="shared" si="7"/>
        <v>948.98</v>
      </c>
      <c r="E21" s="43">
        <f t="shared" si="7"/>
        <v>948.98</v>
      </c>
      <c r="F21" s="44">
        <f t="shared" si="1"/>
        <v>99.997892518440466</v>
      </c>
      <c r="G21" s="44">
        <f t="shared" si="2"/>
        <v>99.997892518440466</v>
      </c>
      <c r="H21" s="43">
        <f t="shared" si="7"/>
        <v>0</v>
      </c>
      <c r="I21" s="43">
        <f t="shared" si="7"/>
        <v>0</v>
      </c>
      <c r="J21" s="43">
        <f t="shared" si="7"/>
        <v>0</v>
      </c>
      <c r="K21" s="43">
        <f t="shared" si="7"/>
        <v>0</v>
      </c>
      <c r="L21" s="43">
        <f t="shared" si="7"/>
        <v>0</v>
      </c>
      <c r="M21" s="43">
        <f t="shared" si="7"/>
        <v>0</v>
      </c>
      <c r="N21" s="43">
        <f t="shared" si="7"/>
        <v>0</v>
      </c>
      <c r="O21" s="43">
        <f t="shared" si="7"/>
        <v>0</v>
      </c>
      <c r="P21" s="43">
        <f t="shared" si="7"/>
        <v>0</v>
      </c>
      <c r="Q21" s="43">
        <f t="shared" si="7"/>
        <v>0</v>
      </c>
      <c r="R21" s="43">
        <f t="shared" si="7"/>
        <v>649.15</v>
      </c>
      <c r="S21" s="43">
        <f t="shared" si="7"/>
        <v>0</v>
      </c>
      <c r="T21" s="43">
        <f t="shared" si="7"/>
        <v>0</v>
      </c>
      <c r="U21" s="43">
        <f t="shared" si="7"/>
        <v>649.15</v>
      </c>
      <c r="V21" s="43">
        <f t="shared" si="7"/>
        <v>0</v>
      </c>
      <c r="W21" s="43">
        <f t="shared" si="7"/>
        <v>0</v>
      </c>
      <c r="X21" s="43">
        <f t="shared" si="7"/>
        <v>0</v>
      </c>
      <c r="Y21" s="43">
        <f t="shared" si="7"/>
        <v>0</v>
      </c>
      <c r="Z21" s="43">
        <f t="shared" si="7"/>
        <v>0</v>
      </c>
      <c r="AA21" s="43">
        <f t="shared" si="7"/>
        <v>0</v>
      </c>
      <c r="AB21" s="43">
        <f t="shared" si="7"/>
        <v>0</v>
      </c>
      <c r="AC21" s="43">
        <f t="shared" si="7"/>
        <v>0</v>
      </c>
      <c r="AD21" s="43">
        <f t="shared" si="7"/>
        <v>299.85000000000002</v>
      </c>
      <c r="AE21" s="43">
        <f t="shared" si="7"/>
        <v>299.83</v>
      </c>
      <c r="AF21" s="58" t="s">
        <v>35</v>
      </c>
    </row>
    <row r="22" spans="1:32" s="46" customFormat="1" ht="18.75" x14ac:dyDescent="0.3">
      <c r="A22" s="55" t="s">
        <v>28</v>
      </c>
      <c r="B22" s="42">
        <f>SUM(B23:B26)</f>
        <v>949</v>
      </c>
      <c r="C22" s="42">
        <f>SUM(C23:C26)</f>
        <v>949</v>
      </c>
      <c r="D22" s="42">
        <f>SUM(D23:D26)</f>
        <v>948.98</v>
      </c>
      <c r="E22" s="43">
        <f>SUM(E23:E26)</f>
        <v>948.98</v>
      </c>
      <c r="F22" s="44">
        <f t="shared" si="1"/>
        <v>99.997892518440466</v>
      </c>
      <c r="G22" s="44">
        <f t="shared" si="2"/>
        <v>99.997892518440466</v>
      </c>
      <c r="H22" s="43">
        <f>SUM(H23:H26)</f>
        <v>0</v>
      </c>
      <c r="I22" s="43">
        <f>SUM(I23:I26)</f>
        <v>0</v>
      </c>
      <c r="J22" s="42">
        <f>SUM(J23:J26)</f>
        <v>0</v>
      </c>
      <c r="K22" s="43">
        <f>SUM(K23:K26)</f>
        <v>0</v>
      </c>
      <c r="L22" s="42">
        <f t="shared" ref="L22:AE22" si="8">SUM(L23:L26)</f>
        <v>0</v>
      </c>
      <c r="M22" s="43">
        <f t="shared" si="8"/>
        <v>0</v>
      </c>
      <c r="N22" s="42">
        <f t="shared" si="8"/>
        <v>0</v>
      </c>
      <c r="O22" s="43">
        <f t="shared" si="8"/>
        <v>0</v>
      </c>
      <c r="P22" s="42">
        <f t="shared" si="8"/>
        <v>0</v>
      </c>
      <c r="Q22" s="43">
        <f t="shared" si="8"/>
        <v>0</v>
      </c>
      <c r="R22" s="42">
        <f t="shared" si="8"/>
        <v>649.15</v>
      </c>
      <c r="S22" s="43">
        <f t="shared" si="8"/>
        <v>0</v>
      </c>
      <c r="T22" s="42">
        <f t="shared" si="8"/>
        <v>0</v>
      </c>
      <c r="U22" s="43">
        <f t="shared" si="8"/>
        <v>649.15</v>
      </c>
      <c r="V22" s="42">
        <f t="shared" si="8"/>
        <v>0</v>
      </c>
      <c r="W22" s="43">
        <f t="shared" si="8"/>
        <v>0</v>
      </c>
      <c r="X22" s="42">
        <f t="shared" si="8"/>
        <v>0</v>
      </c>
      <c r="Y22" s="43">
        <f t="shared" si="8"/>
        <v>0</v>
      </c>
      <c r="Z22" s="42">
        <f t="shared" si="8"/>
        <v>0</v>
      </c>
      <c r="AA22" s="43">
        <f t="shared" si="8"/>
        <v>0</v>
      </c>
      <c r="AB22" s="42">
        <f t="shared" si="8"/>
        <v>0</v>
      </c>
      <c r="AC22" s="43">
        <f t="shared" si="8"/>
        <v>0</v>
      </c>
      <c r="AD22" s="42">
        <f t="shared" si="8"/>
        <v>299.85000000000002</v>
      </c>
      <c r="AE22" s="43">
        <f t="shared" si="8"/>
        <v>299.83</v>
      </c>
      <c r="AF22" s="60"/>
    </row>
    <row r="23" spans="1:32" s="46" customFormat="1" ht="18.75" x14ac:dyDescent="0.3">
      <c r="A23" s="47" t="s">
        <v>29</v>
      </c>
      <c r="B23" s="48">
        <f>H23+J23+L23+N23+P23+R23+T23+V23+X23+Z23+AB23+AD23</f>
        <v>0</v>
      </c>
      <c r="C23" s="48">
        <f>H23+J23+L23+N23</f>
        <v>0</v>
      </c>
      <c r="D23" s="48">
        <f>E23</f>
        <v>0</v>
      </c>
      <c r="E23" s="49">
        <f>I23+K23+M23+O23+Q23+S23+U23+W23+Y23+AA23+AC23+AE23</f>
        <v>0</v>
      </c>
      <c r="F23" s="50">
        <f t="shared" si="1"/>
        <v>0</v>
      </c>
      <c r="G23" s="50">
        <f t="shared" si="2"/>
        <v>0</v>
      </c>
      <c r="H23" s="49">
        <v>0</v>
      </c>
      <c r="I23" s="49">
        <v>0</v>
      </c>
      <c r="J23" s="48">
        <v>0</v>
      </c>
      <c r="K23" s="49">
        <v>0</v>
      </c>
      <c r="L23" s="48">
        <v>0</v>
      </c>
      <c r="M23" s="49">
        <v>0</v>
      </c>
      <c r="N23" s="48">
        <v>0</v>
      </c>
      <c r="O23" s="49">
        <v>0</v>
      </c>
      <c r="P23" s="48">
        <v>0</v>
      </c>
      <c r="Q23" s="49">
        <v>0</v>
      </c>
      <c r="R23" s="48">
        <v>0</v>
      </c>
      <c r="S23" s="49">
        <v>0</v>
      </c>
      <c r="T23" s="48">
        <v>0</v>
      </c>
      <c r="U23" s="49">
        <v>0</v>
      </c>
      <c r="V23" s="48">
        <v>0</v>
      </c>
      <c r="W23" s="49">
        <v>0</v>
      </c>
      <c r="X23" s="48">
        <v>0</v>
      </c>
      <c r="Y23" s="49">
        <v>0</v>
      </c>
      <c r="Z23" s="48">
        <v>0</v>
      </c>
      <c r="AA23" s="49">
        <v>0</v>
      </c>
      <c r="AB23" s="48">
        <v>0</v>
      </c>
      <c r="AC23" s="49">
        <v>0</v>
      </c>
      <c r="AD23" s="48">
        <v>0</v>
      </c>
      <c r="AE23" s="49">
        <v>0</v>
      </c>
      <c r="AF23" s="60"/>
    </row>
    <row r="24" spans="1:32" s="46" customFormat="1" ht="18.75" x14ac:dyDescent="0.3">
      <c r="A24" s="47" t="s">
        <v>30</v>
      </c>
      <c r="B24" s="48">
        <f>H24+J24+L24+N24+P24+R24+T24+V24+X24+Z24+AB24+AD24</f>
        <v>949</v>
      </c>
      <c r="C24" s="48">
        <f>H24+J24+L24+N24+P24+R24+AD24</f>
        <v>949</v>
      </c>
      <c r="D24" s="48">
        <f>E24</f>
        <v>948.98</v>
      </c>
      <c r="E24" s="49">
        <f>I24+K24+M24+O24+Q24+S24+U24+W24+Y24+AA24+AC24+AE24</f>
        <v>948.98</v>
      </c>
      <c r="F24" s="50">
        <f t="shared" si="1"/>
        <v>99.997892518440466</v>
      </c>
      <c r="G24" s="50">
        <f t="shared" si="2"/>
        <v>99.997892518440466</v>
      </c>
      <c r="H24" s="49">
        <v>0</v>
      </c>
      <c r="I24" s="49">
        <v>0</v>
      </c>
      <c r="J24" s="48">
        <v>0</v>
      </c>
      <c r="K24" s="49">
        <v>0</v>
      </c>
      <c r="L24" s="48">
        <v>0</v>
      </c>
      <c r="M24" s="49">
        <v>0</v>
      </c>
      <c r="N24" s="48">
        <v>0</v>
      </c>
      <c r="O24" s="49">
        <v>0</v>
      </c>
      <c r="P24" s="48">
        <v>0</v>
      </c>
      <c r="Q24" s="49">
        <v>0</v>
      </c>
      <c r="R24" s="49">
        <v>649.15</v>
      </c>
      <c r="S24" s="49">
        <v>0</v>
      </c>
      <c r="T24" s="48">
        <v>0</v>
      </c>
      <c r="U24" s="49">
        <v>649.15</v>
      </c>
      <c r="V24" s="48">
        <v>0</v>
      </c>
      <c r="W24" s="49">
        <v>0</v>
      </c>
      <c r="X24" s="48">
        <v>0</v>
      </c>
      <c r="Y24" s="49">
        <v>0</v>
      </c>
      <c r="Z24" s="48">
        <v>0</v>
      </c>
      <c r="AA24" s="49">
        <v>0</v>
      </c>
      <c r="AB24" s="48">
        <v>0</v>
      </c>
      <c r="AC24" s="49">
        <v>0</v>
      </c>
      <c r="AD24" s="48">
        <v>299.85000000000002</v>
      </c>
      <c r="AE24" s="49">
        <v>299.83</v>
      </c>
      <c r="AF24" s="60"/>
    </row>
    <row r="25" spans="1:32" s="46" customFormat="1" ht="18.75" x14ac:dyDescent="0.3">
      <c r="A25" s="47" t="s">
        <v>31</v>
      </c>
      <c r="B25" s="48">
        <f>H25+J25+L25+N25+P25+R25+T25+V25+X25+Z25+AB25+AD25</f>
        <v>0</v>
      </c>
      <c r="C25" s="48">
        <f>H25+J25+L25+N25</f>
        <v>0</v>
      </c>
      <c r="D25" s="48">
        <f>E25</f>
        <v>0</v>
      </c>
      <c r="E25" s="49">
        <f>I25+K25+M25+O25+Q25+S25+U25+W25+Y25+AA25+AC25+AE25</f>
        <v>0</v>
      </c>
      <c r="F25" s="50">
        <f t="shared" si="1"/>
        <v>0</v>
      </c>
      <c r="G25" s="50">
        <f t="shared" si="2"/>
        <v>0</v>
      </c>
      <c r="H25" s="49">
        <v>0</v>
      </c>
      <c r="I25" s="49">
        <v>0</v>
      </c>
      <c r="J25" s="48">
        <v>0</v>
      </c>
      <c r="K25" s="49">
        <v>0</v>
      </c>
      <c r="L25" s="48">
        <v>0</v>
      </c>
      <c r="M25" s="49">
        <v>0</v>
      </c>
      <c r="N25" s="48">
        <v>0</v>
      </c>
      <c r="O25" s="49">
        <v>0</v>
      </c>
      <c r="P25" s="48">
        <v>0</v>
      </c>
      <c r="Q25" s="49">
        <v>0</v>
      </c>
      <c r="R25" s="48">
        <v>0</v>
      </c>
      <c r="S25" s="49">
        <v>0</v>
      </c>
      <c r="T25" s="48">
        <v>0</v>
      </c>
      <c r="U25" s="49">
        <v>0</v>
      </c>
      <c r="V25" s="48">
        <v>0</v>
      </c>
      <c r="W25" s="49">
        <v>0</v>
      </c>
      <c r="X25" s="48">
        <v>0</v>
      </c>
      <c r="Y25" s="49">
        <v>0</v>
      </c>
      <c r="Z25" s="48">
        <v>0</v>
      </c>
      <c r="AA25" s="49">
        <v>0</v>
      </c>
      <c r="AB25" s="48">
        <v>0</v>
      </c>
      <c r="AC25" s="49">
        <v>0</v>
      </c>
      <c r="AD25" s="48">
        <v>0</v>
      </c>
      <c r="AE25" s="49">
        <v>0</v>
      </c>
      <c r="AF25" s="60"/>
    </row>
    <row r="26" spans="1:32" s="46" customFormat="1" ht="18.75" x14ac:dyDescent="0.3">
      <c r="A26" s="47" t="s">
        <v>32</v>
      </c>
      <c r="B26" s="48">
        <f>H26+J26+L26+N26+P26+R26+T26+V26+X26+Z26+AB26+AD26</f>
        <v>0</v>
      </c>
      <c r="C26" s="48">
        <f>H26+J26+L26+N26</f>
        <v>0</v>
      </c>
      <c r="D26" s="48">
        <f>E26</f>
        <v>0</v>
      </c>
      <c r="E26" s="49">
        <f>I26+K26+M26+O26+Q26+S26+U26+W26+Y26+AA26+AC26+AE26</f>
        <v>0</v>
      </c>
      <c r="F26" s="50">
        <f t="shared" si="1"/>
        <v>0</v>
      </c>
      <c r="G26" s="50">
        <f t="shared" si="2"/>
        <v>0</v>
      </c>
      <c r="H26" s="49">
        <v>0</v>
      </c>
      <c r="I26" s="49">
        <v>0</v>
      </c>
      <c r="J26" s="48">
        <v>0</v>
      </c>
      <c r="K26" s="49">
        <v>0</v>
      </c>
      <c r="L26" s="48">
        <v>0</v>
      </c>
      <c r="M26" s="49">
        <v>0</v>
      </c>
      <c r="N26" s="48">
        <v>0</v>
      </c>
      <c r="O26" s="49">
        <v>0</v>
      </c>
      <c r="P26" s="48">
        <v>0</v>
      </c>
      <c r="Q26" s="49">
        <v>0</v>
      </c>
      <c r="R26" s="48">
        <v>0</v>
      </c>
      <c r="S26" s="49">
        <v>0</v>
      </c>
      <c r="T26" s="48">
        <v>0</v>
      </c>
      <c r="U26" s="49">
        <v>0</v>
      </c>
      <c r="V26" s="48">
        <v>0</v>
      </c>
      <c r="W26" s="49">
        <v>0</v>
      </c>
      <c r="X26" s="48">
        <v>0</v>
      </c>
      <c r="Y26" s="49">
        <v>0</v>
      </c>
      <c r="Z26" s="48">
        <v>0</v>
      </c>
      <c r="AA26" s="49">
        <v>0</v>
      </c>
      <c r="AB26" s="48">
        <v>0</v>
      </c>
      <c r="AC26" s="49">
        <v>0</v>
      </c>
      <c r="AD26" s="48">
        <v>0</v>
      </c>
      <c r="AE26" s="49">
        <v>0</v>
      </c>
      <c r="AF26" s="61"/>
    </row>
    <row r="27" spans="1:32" s="59" customFormat="1" ht="56.25" x14ac:dyDescent="0.2">
      <c r="A27" s="57" t="s">
        <v>36</v>
      </c>
      <c r="B27" s="43">
        <f t="shared" ref="B27:AE27" si="9">B28</f>
        <v>5266.6</v>
      </c>
      <c r="C27" s="43">
        <f t="shared" si="9"/>
        <v>5266.6</v>
      </c>
      <c r="D27" s="43">
        <f t="shared" si="9"/>
        <v>5236.58</v>
      </c>
      <c r="E27" s="43">
        <f t="shared" si="9"/>
        <v>5236.58</v>
      </c>
      <c r="F27" s="44">
        <f t="shared" si="1"/>
        <v>99.429992784718792</v>
      </c>
      <c r="G27" s="44">
        <f t="shared" si="2"/>
        <v>99.429992784718792</v>
      </c>
      <c r="H27" s="43">
        <f t="shared" si="9"/>
        <v>0</v>
      </c>
      <c r="I27" s="43">
        <f t="shared" si="9"/>
        <v>0</v>
      </c>
      <c r="J27" s="43">
        <f t="shared" si="9"/>
        <v>0</v>
      </c>
      <c r="K27" s="43">
        <f t="shared" si="9"/>
        <v>0</v>
      </c>
      <c r="L27" s="43">
        <f t="shared" si="9"/>
        <v>0</v>
      </c>
      <c r="M27" s="43">
        <f t="shared" si="9"/>
        <v>0</v>
      </c>
      <c r="N27" s="43">
        <f t="shared" si="9"/>
        <v>0</v>
      </c>
      <c r="O27" s="43">
        <f t="shared" si="9"/>
        <v>0</v>
      </c>
      <c r="P27" s="43">
        <f t="shared" si="9"/>
        <v>180</v>
      </c>
      <c r="Q27" s="43">
        <f t="shared" si="9"/>
        <v>180</v>
      </c>
      <c r="R27" s="43">
        <f t="shared" si="9"/>
        <v>0</v>
      </c>
      <c r="S27" s="43">
        <f t="shared" si="9"/>
        <v>0</v>
      </c>
      <c r="T27" s="43">
        <f t="shared" si="9"/>
        <v>0</v>
      </c>
      <c r="U27" s="43">
        <f t="shared" si="9"/>
        <v>0</v>
      </c>
      <c r="V27" s="43">
        <f t="shared" si="9"/>
        <v>0</v>
      </c>
      <c r="W27" s="43">
        <f t="shared" si="9"/>
        <v>0</v>
      </c>
      <c r="X27" s="43">
        <f t="shared" si="9"/>
        <v>0</v>
      </c>
      <c r="Y27" s="43">
        <f t="shared" si="9"/>
        <v>0</v>
      </c>
      <c r="Z27" s="43">
        <f t="shared" si="9"/>
        <v>0</v>
      </c>
      <c r="AA27" s="43">
        <f t="shared" si="9"/>
        <v>0</v>
      </c>
      <c r="AB27" s="43">
        <f t="shared" si="9"/>
        <v>0</v>
      </c>
      <c r="AC27" s="43">
        <f t="shared" si="9"/>
        <v>0</v>
      </c>
      <c r="AD27" s="43">
        <f t="shared" si="9"/>
        <v>5086.6000000000004</v>
      </c>
      <c r="AE27" s="43">
        <f t="shared" si="9"/>
        <v>5056.58</v>
      </c>
      <c r="AF27" s="58" t="s">
        <v>37</v>
      </c>
    </row>
    <row r="28" spans="1:32" s="46" customFormat="1" ht="18.75" x14ac:dyDescent="0.3">
      <c r="A28" s="55" t="s">
        <v>28</v>
      </c>
      <c r="B28" s="42">
        <f>SUM(B29:B32)</f>
        <v>5266.6</v>
      </c>
      <c r="C28" s="42">
        <f>SUM(C29:C32)</f>
        <v>5266.6</v>
      </c>
      <c r="D28" s="42">
        <f>SUM(D29:D32)</f>
        <v>5236.58</v>
      </c>
      <c r="E28" s="43">
        <f>SUM(E29:E32)</f>
        <v>5236.58</v>
      </c>
      <c r="F28" s="44">
        <f t="shared" si="1"/>
        <v>99.429992784718792</v>
      </c>
      <c r="G28" s="44">
        <f t="shared" si="2"/>
        <v>99.429992784718792</v>
      </c>
      <c r="H28" s="43">
        <f>SUM(H29:H32)</f>
        <v>0</v>
      </c>
      <c r="I28" s="43">
        <f>SUM(I29:I32)</f>
        <v>0</v>
      </c>
      <c r="J28" s="42">
        <f>SUM(J29:J32)</f>
        <v>0</v>
      </c>
      <c r="K28" s="43">
        <f>SUM(K29:K32)</f>
        <v>0</v>
      </c>
      <c r="L28" s="42">
        <f t="shared" ref="L28:AE28" si="10">SUM(L29:L32)</f>
        <v>0</v>
      </c>
      <c r="M28" s="43">
        <f t="shared" si="10"/>
        <v>0</v>
      </c>
      <c r="N28" s="42">
        <f t="shared" si="10"/>
        <v>0</v>
      </c>
      <c r="O28" s="43">
        <f t="shared" si="10"/>
        <v>0</v>
      </c>
      <c r="P28" s="42">
        <f t="shared" si="10"/>
        <v>180</v>
      </c>
      <c r="Q28" s="43">
        <f t="shared" si="10"/>
        <v>180</v>
      </c>
      <c r="R28" s="42">
        <f t="shared" si="10"/>
        <v>0</v>
      </c>
      <c r="S28" s="43">
        <f t="shared" si="10"/>
        <v>0</v>
      </c>
      <c r="T28" s="42">
        <f t="shared" si="10"/>
        <v>0</v>
      </c>
      <c r="U28" s="43">
        <f t="shared" si="10"/>
        <v>0</v>
      </c>
      <c r="V28" s="42">
        <f t="shared" si="10"/>
        <v>0</v>
      </c>
      <c r="W28" s="43">
        <f t="shared" si="10"/>
        <v>0</v>
      </c>
      <c r="X28" s="42">
        <f t="shared" si="10"/>
        <v>0</v>
      </c>
      <c r="Y28" s="43">
        <f t="shared" si="10"/>
        <v>0</v>
      </c>
      <c r="Z28" s="42">
        <f t="shared" si="10"/>
        <v>0</v>
      </c>
      <c r="AA28" s="43">
        <f t="shared" si="10"/>
        <v>0</v>
      </c>
      <c r="AB28" s="42">
        <f t="shared" si="10"/>
        <v>0</v>
      </c>
      <c r="AC28" s="43">
        <f t="shared" si="10"/>
        <v>0</v>
      </c>
      <c r="AD28" s="42">
        <f t="shared" si="10"/>
        <v>5086.6000000000004</v>
      </c>
      <c r="AE28" s="43">
        <f t="shared" si="10"/>
        <v>5056.58</v>
      </c>
      <c r="AF28" s="60"/>
    </row>
    <row r="29" spans="1:32" s="46" customFormat="1" ht="18.75" x14ac:dyDescent="0.3">
      <c r="A29" s="47" t="s">
        <v>29</v>
      </c>
      <c r="B29" s="48">
        <f>H29+J29+L29+N29+P29+R29+T29+V29+X29+Z29+AB29+AD29</f>
        <v>0</v>
      </c>
      <c r="C29" s="48">
        <f>H29+J29+L29+N29</f>
        <v>0</v>
      </c>
      <c r="D29" s="48">
        <f>E29</f>
        <v>0</v>
      </c>
      <c r="E29" s="49">
        <f>I29+K29+M29+O29+Q29+S29+U29+W29+Y29+AA29+AC29+AE29</f>
        <v>0</v>
      </c>
      <c r="F29" s="50">
        <f t="shared" si="1"/>
        <v>0</v>
      </c>
      <c r="G29" s="50">
        <f t="shared" si="2"/>
        <v>0</v>
      </c>
      <c r="H29" s="49">
        <v>0</v>
      </c>
      <c r="I29" s="49">
        <v>0</v>
      </c>
      <c r="J29" s="48">
        <v>0</v>
      </c>
      <c r="K29" s="49">
        <v>0</v>
      </c>
      <c r="L29" s="48">
        <v>0</v>
      </c>
      <c r="M29" s="49">
        <v>0</v>
      </c>
      <c r="N29" s="48">
        <v>0</v>
      </c>
      <c r="O29" s="49">
        <v>0</v>
      </c>
      <c r="P29" s="48">
        <v>0</v>
      </c>
      <c r="Q29" s="49">
        <v>0</v>
      </c>
      <c r="R29" s="48">
        <v>0</v>
      </c>
      <c r="S29" s="49">
        <v>0</v>
      </c>
      <c r="T29" s="48">
        <v>0</v>
      </c>
      <c r="U29" s="49">
        <v>0</v>
      </c>
      <c r="V29" s="48">
        <v>0</v>
      </c>
      <c r="W29" s="49">
        <v>0</v>
      </c>
      <c r="X29" s="48">
        <v>0</v>
      </c>
      <c r="Y29" s="49">
        <v>0</v>
      </c>
      <c r="Z29" s="48">
        <v>0</v>
      </c>
      <c r="AA29" s="49">
        <v>0</v>
      </c>
      <c r="AB29" s="48">
        <v>0</v>
      </c>
      <c r="AC29" s="49">
        <v>0</v>
      </c>
      <c r="AD29" s="48">
        <v>0</v>
      </c>
      <c r="AE29" s="49">
        <v>0</v>
      </c>
      <c r="AF29" s="60"/>
    </row>
    <row r="30" spans="1:32" s="46" customFormat="1" ht="18.75" x14ac:dyDescent="0.3">
      <c r="A30" s="47" t="s">
        <v>30</v>
      </c>
      <c r="B30" s="48">
        <f>H30+J30+L30+N30+P30+R30+T30+V30+X30+Z30+AB30+AD30</f>
        <v>5266.6</v>
      </c>
      <c r="C30" s="48">
        <f>H30+J30+L30+N30+P30+AD30</f>
        <v>5266.6</v>
      </c>
      <c r="D30" s="48">
        <f>E30</f>
        <v>5236.58</v>
      </c>
      <c r="E30" s="49">
        <f>I30+K30+M30+O30+Q30+S30+U30+W30+Y30+AA30+AC30+AE30</f>
        <v>5236.58</v>
      </c>
      <c r="F30" s="50">
        <f t="shared" si="1"/>
        <v>99.429992784718792</v>
      </c>
      <c r="G30" s="50">
        <f t="shared" si="2"/>
        <v>99.429992784718792</v>
      </c>
      <c r="H30" s="49">
        <v>0</v>
      </c>
      <c r="I30" s="49">
        <v>0</v>
      </c>
      <c r="J30" s="48">
        <v>0</v>
      </c>
      <c r="K30" s="49">
        <v>0</v>
      </c>
      <c r="L30" s="48">
        <v>0</v>
      </c>
      <c r="M30" s="49">
        <v>0</v>
      </c>
      <c r="N30" s="48">
        <v>0</v>
      </c>
      <c r="O30" s="49">
        <v>0</v>
      </c>
      <c r="P30" s="48">
        <v>180</v>
      </c>
      <c r="Q30" s="49">
        <v>180</v>
      </c>
      <c r="R30" s="48">
        <v>0</v>
      </c>
      <c r="S30" s="49">
        <v>0</v>
      </c>
      <c r="T30" s="48">
        <v>0</v>
      </c>
      <c r="U30" s="49">
        <v>0</v>
      </c>
      <c r="V30" s="48">
        <v>0</v>
      </c>
      <c r="W30" s="49">
        <v>0</v>
      </c>
      <c r="X30" s="48">
        <v>0</v>
      </c>
      <c r="Y30" s="49">
        <v>0</v>
      </c>
      <c r="Z30" s="48">
        <v>0</v>
      </c>
      <c r="AA30" s="49">
        <v>0</v>
      </c>
      <c r="AB30" s="48">
        <v>0</v>
      </c>
      <c r="AC30" s="49">
        <v>0</v>
      </c>
      <c r="AD30" s="48">
        <v>5086.6000000000004</v>
      </c>
      <c r="AE30" s="48">
        <v>5056.58</v>
      </c>
      <c r="AF30" s="60"/>
    </row>
    <row r="31" spans="1:32" s="46" customFormat="1" ht="18.75" x14ac:dyDescent="0.3">
      <c r="A31" s="47" t="s">
        <v>31</v>
      </c>
      <c r="B31" s="48">
        <f>H31+J31+L31+N31+P31+R31+T31+V31+X31+Z31+AB31+AD31</f>
        <v>0</v>
      </c>
      <c r="C31" s="48">
        <f>H31+J31+L31+N31</f>
        <v>0</v>
      </c>
      <c r="D31" s="48">
        <f>E31</f>
        <v>0</v>
      </c>
      <c r="E31" s="49">
        <f>I31+K31+M31+O31+Q31+S31+U31+W31+Y31+AA31+AC31+AE31</f>
        <v>0</v>
      </c>
      <c r="F31" s="50">
        <f t="shared" si="1"/>
        <v>0</v>
      </c>
      <c r="G31" s="50">
        <f t="shared" si="2"/>
        <v>0</v>
      </c>
      <c r="H31" s="49">
        <v>0</v>
      </c>
      <c r="I31" s="49">
        <v>0</v>
      </c>
      <c r="J31" s="48">
        <v>0</v>
      </c>
      <c r="K31" s="49">
        <v>0</v>
      </c>
      <c r="L31" s="48">
        <v>0</v>
      </c>
      <c r="M31" s="49">
        <v>0</v>
      </c>
      <c r="N31" s="48">
        <v>0</v>
      </c>
      <c r="O31" s="49">
        <v>0</v>
      </c>
      <c r="P31" s="48">
        <v>0</v>
      </c>
      <c r="Q31" s="49">
        <v>0</v>
      </c>
      <c r="R31" s="48">
        <v>0</v>
      </c>
      <c r="S31" s="49">
        <v>0</v>
      </c>
      <c r="T31" s="48">
        <v>0</v>
      </c>
      <c r="U31" s="49">
        <v>0</v>
      </c>
      <c r="V31" s="48">
        <v>0</v>
      </c>
      <c r="W31" s="49">
        <v>0</v>
      </c>
      <c r="X31" s="48">
        <v>0</v>
      </c>
      <c r="Y31" s="49">
        <v>0</v>
      </c>
      <c r="Z31" s="48">
        <v>0</v>
      </c>
      <c r="AA31" s="49">
        <v>0</v>
      </c>
      <c r="AB31" s="48">
        <v>0</v>
      </c>
      <c r="AC31" s="49">
        <v>0</v>
      </c>
      <c r="AD31" s="48">
        <v>0</v>
      </c>
      <c r="AE31" s="49">
        <v>0</v>
      </c>
      <c r="AF31" s="60"/>
    </row>
    <row r="32" spans="1:32" s="46" customFormat="1" ht="18.75" x14ac:dyDescent="0.3">
      <c r="A32" s="47" t="s">
        <v>32</v>
      </c>
      <c r="B32" s="48">
        <f>H32+J32+L32+N32+P32+R32+T32+V32+X32+Z32+AB32+AD32</f>
        <v>0</v>
      </c>
      <c r="C32" s="48">
        <f>H32+J32+L32+N32</f>
        <v>0</v>
      </c>
      <c r="D32" s="48">
        <f>E32</f>
        <v>0</v>
      </c>
      <c r="E32" s="49">
        <f>I32+K32+M32+O32+Q32+S32+U32+W32+Y32+AA32+AC32+AE32</f>
        <v>0</v>
      </c>
      <c r="F32" s="50">
        <f t="shared" si="1"/>
        <v>0</v>
      </c>
      <c r="G32" s="50">
        <f t="shared" si="2"/>
        <v>0</v>
      </c>
      <c r="H32" s="49">
        <v>0</v>
      </c>
      <c r="I32" s="49">
        <v>0</v>
      </c>
      <c r="J32" s="48">
        <v>0</v>
      </c>
      <c r="K32" s="49">
        <v>0</v>
      </c>
      <c r="L32" s="48">
        <v>0</v>
      </c>
      <c r="M32" s="49">
        <v>0</v>
      </c>
      <c r="N32" s="48">
        <v>0</v>
      </c>
      <c r="O32" s="49">
        <v>0</v>
      </c>
      <c r="P32" s="48">
        <v>0</v>
      </c>
      <c r="Q32" s="49">
        <v>0</v>
      </c>
      <c r="R32" s="48">
        <v>0</v>
      </c>
      <c r="S32" s="49">
        <v>0</v>
      </c>
      <c r="T32" s="48">
        <v>0</v>
      </c>
      <c r="U32" s="49">
        <v>0</v>
      </c>
      <c r="V32" s="48">
        <v>0</v>
      </c>
      <c r="W32" s="49">
        <v>0</v>
      </c>
      <c r="X32" s="48">
        <v>0</v>
      </c>
      <c r="Y32" s="49">
        <v>0</v>
      </c>
      <c r="Z32" s="48">
        <v>0</v>
      </c>
      <c r="AA32" s="49">
        <v>0</v>
      </c>
      <c r="AB32" s="48">
        <v>0</v>
      </c>
      <c r="AC32" s="49">
        <v>0</v>
      </c>
      <c r="AD32" s="48">
        <v>0</v>
      </c>
      <c r="AE32" s="49">
        <v>0</v>
      </c>
      <c r="AF32" s="61"/>
    </row>
    <row r="33" spans="1:32" s="59" customFormat="1" ht="112.5" x14ac:dyDescent="0.2">
      <c r="A33" s="57" t="s">
        <v>38</v>
      </c>
      <c r="B33" s="43">
        <f t="shared" ref="B33:AE33" si="11">B34</f>
        <v>620</v>
      </c>
      <c r="C33" s="43">
        <f t="shared" si="11"/>
        <v>620</v>
      </c>
      <c r="D33" s="43">
        <f t="shared" si="11"/>
        <v>620</v>
      </c>
      <c r="E33" s="43">
        <f t="shared" si="11"/>
        <v>620</v>
      </c>
      <c r="F33" s="44">
        <f t="shared" si="1"/>
        <v>100</v>
      </c>
      <c r="G33" s="44">
        <f t="shared" si="2"/>
        <v>100</v>
      </c>
      <c r="H33" s="43">
        <f t="shared" si="11"/>
        <v>0</v>
      </c>
      <c r="I33" s="43">
        <f t="shared" si="11"/>
        <v>0</v>
      </c>
      <c r="J33" s="43">
        <f t="shared" si="11"/>
        <v>0</v>
      </c>
      <c r="K33" s="43">
        <f t="shared" si="11"/>
        <v>0</v>
      </c>
      <c r="L33" s="43">
        <f t="shared" si="11"/>
        <v>0</v>
      </c>
      <c r="M33" s="43">
        <f t="shared" si="11"/>
        <v>0</v>
      </c>
      <c r="N33" s="43">
        <f t="shared" si="11"/>
        <v>0</v>
      </c>
      <c r="O33" s="43">
        <f t="shared" si="11"/>
        <v>0</v>
      </c>
      <c r="P33" s="43">
        <f t="shared" si="11"/>
        <v>0</v>
      </c>
      <c r="Q33" s="43">
        <f t="shared" si="11"/>
        <v>0</v>
      </c>
      <c r="R33" s="43">
        <f t="shared" si="11"/>
        <v>0</v>
      </c>
      <c r="S33" s="43">
        <f t="shared" si="11"/>
        <v>0</v>
      </c>
      <c r="T33" s="43">
        <f t="shared" si="11"/>
        <v>0</v>
      </c>
      <c r="U33" s="43">
        <f t="shared" si="11"/>
        <v>0</v>
      </c>
      <c r="V33" s="43">
        <f t="shared" si="11"/>
        <v>620</v>
      </c>
      <c r="W33" s="43">
        <f t="shared" si="11"/>
        <v>620</v>
      </c>
      <c r="X33" s="43">
        <f t="shared" si="11"/>
        <v>0</v>
      </c>
      <c r="Y33" s="43">
        <f t="shared" si="11"/>
        <v>0</v>
      </c>
      <c r="Z33" s="43">
        <f t="shared" si="11"/>
        <v>0</v>
      </c>
      <c r="AA33" s="43">
        <f t="shared" si="11"/>
        <v>0</v>
      </c>
      <c r="AB33" s="43">
        <f t="shared" si="11"/>
        <v>0</v>
      </c>
      <c r="AC33" s="43">
        <f t="shared" si="11"/>
        <v>0</v>
      </c>
      <c r="AD33" s="43">
        <f t="shared" si="11"/>
        <v>0</v>
      </c>
      <c r="AE33" s="43">
        <f t="shared" si="11"/>
        <v>0</v>
      </c>
      <c r="AF33" s="58"/>
    </row>
    <row r="34" spans="1:32" s="46" customFormat="1" ht="18.75" x14ac:dyDescent="0.3">
      <c r="A34" s="55" t="s">
        <v>28</v>
      </c>
      <c r="B34" s="42">
        <f>SUM(B35:B38)</f>
        <v>620</v>
      </c>
      <c r="C34" s="42">
        <f>SUM(C35:C38)</f>
        <v>620</v>
      </c>
      <c r="D34" s="42">
        <f>SUM(D35:D38)</f>
        <v>620</v>
      </c>
      <c r="E34" s="43">
        <f>SUM(E35:E38)</f>
        <v>620</v>
      </c>
      <c r="F34" s="44">
        <f t="shared" si="1"/>
        <v>100</v>
      </c>
      <c r="G34" s="44">
        <f t="shared" si="2"/>
        <v>100</v>
      </c>
      <c r="H34" s="43">
        <f>SUM(H35:H38)</f>
        <v>0</v>
      </c>
      <c r="I34" s="43">
        <f>SUM(I35:I38)</f>
        <v>0</v>
      </c>
      <c r="J34" s="42">
        <f>SUM(J35:J38)</f>
        <v>0</v>
      </c>
      <c r="K34" s="43">
        <f>SUM(K35:K38)</f>
        <v>0</v>
      </c>
      <c r="L34" s="42">
        <f t="shared" ref="L34:AE34" si="12">SUM(L35:L38)</f>
        <v>0</v>
      </c>
      <c r="M34" s="43">
        <f t="shared" si="12"/>
        <v>0</v>
      </c>
      <c r="N34" s="42">
        <f t="shared" si="12"/>
        <v>0</v>
      </c>
      <c r="O34" s="43">
        <f t="shared" si="12"/>
        <v>0</v>
      </c>
      <c r="P34" s="42">
        <f t="shared" si="12"/>
        <v>0</v>
      </c>
      <c r="Q34" s="43">
        <f t="shared" si="12"/>
        <v>0</v>
      </c>
      <c r="R34" s="42">
        <f t="shared" si="12"/>
        <v>0</v>
      </c>
      <c r="S34" s="43">
        <f t="shared" si="12"/>
        <v>0</v>
      </c>
      <c r="T34" s="42">
        <f t="shared" si="12"/>
        <v>0</v>
      </c>
      <c r="U34" s="43">
        <f t="shared" si="12"/>
        <v>0</v>
      </c>
      <c r="V34" s="42">
        <f t="shared" si="12"/>
        <v>620</v>
      </c>
      <c r="W34" s="43">
        <f t="shared" si="12"/>
        <v>620</v>
      </c>
      <c r="X34" s="42">
        <f t="shared" si="12"/>
        <v>0</v>
      </c>
      <c r="Y34" s="43">
        <f t="shared" si="12"/>
        <v>0</v>
      </c>
      <c r="Z34" s="42">
        <f t="shared" si="12"/>
        <v>0</v>
      </c>
      <c r="AA34" s="43">
        <f t="shared" si="12"/>
        <v>0</v>
      </c>
      <c r="AB34" s="42">
        <f t="shared" si="12"/>
        <v>0</v>
      </c>
      <c r="AC34" s="43">
        <f t="shared" si="12"/>
        <v>0</v>
      </c>
      <c r="AD34" s="42">
        <f t="shared" si="12"/>
        <v>0</v>
      </c>
      <c r="AE34" s="43">
        <f t="shared" si="12"/>
        <v>0</v>
      </c>
      <c r="AF34" s="60"/>
    </row>
    <row r="35" spans="1:32" s="46" customFormat="1" ht="18.75" x14ac:dyDescent="0.3">
      <c r="A35" s="47" t="s">
        <v>29</v>
      </c>
      <c r="B35" s="48">
        <f>H35+J35+L35+N35+P35+R35+T35+V35+X35+Z35+AB35+AD35</f>
        <v>0</v>
      </c>
      <c r="C35" s="48">
        <f>H35+J35+L35+N35</f>
        <v>0</v>
      </c>
      <c r="D35" s="48">
        <f>E35</f>
        <v>0</v>
      </c>
      <c r="E35" s="49">
        <f>I35+K35+M35+O35+Q35+S35+U35+W35+Y35+AA35+AC35+AE35</f>
        <v>0</v>
      </c>
      <c r="F35" s="50">
        <f t="shared" si="1"/>
        <v>0</v>
      </c>
      <c r="G35" s="50">
        <f t="shared" si="2"/>
        <v>0</v>
      </c>
      <c r="H35" s="49">
        <v>0</v>
      </c>
      <c r="I35" s="49">
        <v>0</v>
      </c>
      <c r="J35" s="48">
        <v>0</v>
      </c>
      <c r="K35" s="49">
        <v>0</v>
      </c>
      <c r="L35" s="48">
        <v>0</v>
      </c>
      <c r="M35" s="49">
        <v>0</v>
      </c>
      <c r="N35" s="48">
        <v>0</v>
      </c>
      <c r="O35" s="49">
        <v>0</v>
      </c>
      <c r="P35" s="48">
        <v>0</v>
      </c>
      <c r="Q35" s="49">
        <v>0</v>
      </c>
      <c r="R35" s="48">
        <v>0</v>
      </c>
      <c r="S35" s="49">
        <v>0</v>
      </c>
      <c r="T35" s="48">
        <v>0</v>
      </c>
      <c r="U35" s="49">
        <v>0</v>
      </c>
      <c r="V35" s="48">
        <v>0</v>
      </c>
      <c r="W35" s="49">
        <v>0</v>
      </c>
      <c r="X35" s="48">
        <v>0</v>
      </c>
      <c r="Y35" s="49">
        <v>0</v>
      </c>
      <c r="Z35" s="48">
        <v>0</v>
      </c>
      <c r="AA35" s="49">
        <v>0</v>
      </c>
      <c r="AB35" s="48">
        <v>0</v>
      </c>
      <c r="AC35" s="49">
        <v>0</v>
      </c>
      <c r="AD35" s="48">
        <v>0</v>
      </c>
      <c r="AE35" s="49">
        <v>0</v>
      </c>
      <c r="AF35" s="60"/>
    </row>
    <row r="36" spans="1:32" s="46" customFormat="1" ht="18.75" x14ac:dyDescent="0.3">
      <c r="A36" s="47" t="s">
        <v>30</v>
      </c>
      <c r="B36" s="48">
        <f>H36+J36+L36+N36+P36+R36+T36+V36+X36+Z36+AB36+AD36</f>
        <v>620</v>
      </c>
      <c r="C36" s="48">
        <f>H36+J36+L36+N36+P36+R36+T36+V36</f>
        <v>620</v>
      </c>
      <c r="D36" s="48">
        <f>E36</f>
        <v>620</v>
      </c>
      <c r="E36" s="49">
        <f>I36+K36+M36+O36+Q36+S36+U36+W36+Y36+AA36+AC36+AE36</f>
        <v>620</v>
      </c>
      <c r="F36" s="50">
        <f t="shared" si="1"/>
        <v>100</v>
      </c>
      <c r="G36" s="50">
        <f t="shared" si="2"/>
        <v>100</v>
      </c>
      <c r="H36" s="49">
        <v>0</v>
      </c>
      <c r="I36" s="49">
        <v>0</v>
      </c>
      <c r="J36" s="48">
        <v>0</v>
      </c>
      <c r="K36" s="49">
        <v>0</v>
      </c>
      <c r="L36" s="48">
        <v>0</v>
      </c>
      <c r="M36" s="49">
        <v>0</v>
      </c>
      <c r="N36" s="48">
        <v>0</v>
      </c>
      <c r="O36" s="49">
        <v>0</v>
      </c>
      <c r="P36" s="48">
        <v>0</v>
      </c>
      <c r="Q36" s="49">
        <v>0</v>
      </c>
      <c r="R36" s="49">
        <v>0</v>
      </c>
      <c r="S36" s="49">
        <v>0</v>
      </c>
      <c r="T36" s="48">
        <v>0</v>
      </c>
      <c r="U36" s="49">
        <v>0</v>
      </c>
      <c r="V36" s="49">
        <v>620</v>
      </c>
      <c r="W36" s="49">
        <v>620</v>
      </c>
      <c r="X36" s="48">
        <v>0</v>
      </c>
      <c r="Y36" s="49">
        <v>0</v>
      </c>
      <c r="Z36" s="48">
        <v>0</v>
      </c>
      <c r="AA36" s="49">
        <v>0</v>
      </c>
      <c r="AB36" s="48">
        <v>0</v>
      </c>
      <c r="AC36" s="49">
        <v>0</v>
      </c>
      <c r="AD36" s="48">
        <v>0</v>
      </c>
      <c r="AE36" s="49">
        <v>0</v>
      </c>
      <c r="AF36" s="60"/>
    </row>
    <row r="37" spans="1:32" s="46" customFormat="1" ht="18.75" x14ac:dyDescent="0.3">
      <c r="A37" s="47" t="s">
        <v>31</v>
      </c>
      <c r="B37" s="48">
        <f>H37+J37+L37+N37+P37+R37+T37+V37+X37+Z37+AB37+AD37</f>
        <v>0</v>
      </c>
      <c r="C37" s="48">
        <f>H37+J37+L37+N37</f>
        <v>0</v>
      </c>
      <c r="D37" s="48">
        <f>E37</f>
        <v>0</v>
      </c>
      <c r="E37" s="49">
        <f>I37+K37+M37+O37+Q37+S37+U37+W37+Y37+AA37+AC37+AE37</f>
        <v>0</v>
      </c>
      <c r="F37" s="50">
        <f t="shared" si="1"/>
        <v>0</v>
      </c>
      <c r="G37" s="50">
        <f t="shared" si="2"/>
        <v>0</v>
      </c>
      <c r="H37" s="49">
        <v>0</v>
      </c>
      <c r="I37" s="49">
        <v>0</v>
      </c>
      <c r="J37" s="48">
        <v>0</v>
      </c>
      <c r="K37" s="49">
        <v>0</v>
      </c>
      <c r="L37" s="48">
        <v>0</v>
      </c>
      <c r="M37" s="49">
        <v>0</v>
      </c>
      <c r="N37" s="48">
        <v>0</v>
      </c>
      <c r="O37" s="49">
        <v>0</v>
      </c>
      <c r="P37" s="48">
        <v>0</v>
      </c>
      <c r="Q37" s="49">
        <v>0</v>
      </c>
      <c r="R37" s="48">
        <v>0</v>
      </c>
      <c r="S37" s="49">
        <v>0</v>
      </c>
      <c r="T37" s="48">
        <v>0</v>
      </c>
      <c r="U37" s="49">
        <v>0</v>
      </c>
      <c r="V37" s="48">
        <v>0</v>
      </c>
      <c r="W37" s="49">
        <v>0</v>
      </c>
      <c r="X37" s="48">
        <v>0</v>
      </c>
      <c r="Y37" s="49">
        <v>0</v>
      </c>
      <c r="Z37" s="48">
        <v>0</v>
      </c>
      <c r="AA37" s="49">
        <v>0</v>
      </c>
      <c r="AB37" s="48">
        <v>0</v>
      </c>
      <c r="AC37" s="49">
        <v>0</v>
      </c>
      <c r="AD37" s="48">
        <v>0</v>
      </c>
      <c r="AE37" s="49">
        <v>0</v>
      </c>
      <c r="AF37" s="60"/>
    </row>
    <row r="38" spans="1:32" s="46" customFormat="1" ht="18.75" x14ac:dyDescent="0.3">
      <c r="A38" s="47" t="s">
        <v>32</v>
      </c>
      <c r="B38" s="48">
        <f>H38+J38+L38+N38+P38+R38+T38+V38+X38+Z38+AB38+AD38</f>
        <v>0</v>
      </c>
      <c r="C38" s="48">
        <f>H38+J38+L38+N38</f>
        <v>0</v>
      </c>
      <c r="D38" s="48">
        <f>E38</f>
        <v>0</v>
      </c>
      <c r="E38" s="49">
        <f>I38+K38+M38+O38+Q38+S38+U38+W38+Y38+AA38+AC38+AE38</f>
        <v>0</v>
      </c>
      <c r="F38" s="50">
        <f t="shared" si="1"/>
        <v>0</v>
      </c>
      <c r="G38" s="50">
        <f t="shared" si="2"/>
        <v>0</v>
      </c>
      <c r="H38" s="49">
        <v>0</v>
      </c>
      <c r="I38" s="49">
        <v>0</v>
      </c>
      <c r="J38" s="48">
        <v>0</v>
      </c>
      <c r="K38" s="49">
        <v>0</v>
      </c>
      <c r="L38" s="48">
        <v>0</v>
      </c>
      <c r="M38" s="49">
        <v>0</v>
      </c>
      <c r="N38" s="48">
        <v>0</v>
      </c>
      <c r="O38" s="49">
        <v>0</v>
      </c>
      <c r="P38" s="48">
        <v>0</v>
      </c>
      <c r="Q38" s="49">
        <v>0</v>
      </c>
      <c r="R38" s="48">
        <v>0</v>
      </c>
      <c r="S38" s="49">
        <v>0</v>
      </c>
      <c r="T38" s="48">
        <v>0</v>
      </c>
      <c r="U38" s="49">
        <v>0</v>
      </c>
      <c r="V38" s="48">
        <v>0</v>
      </c>
      <c r="W38" s="49">
        <v>0</v>
      </c>
      <c r="X38" s="48">
        <v>0</v>
      </c>
      <c r="Y38" s="49">
        <v>0</v>
      </c>
      <c r="Z38" s="48">
        <v>0</v>
      </c>
      <c r="AA38" s="49">
        <v>0</v>
      </c>
      <c r="AB38" s="48">
        <v>0</v>
      </c>
      <c r="AC38" s="49">
        <v>0</v>
      </c>
      <c r="AD38" s="48">
        <v>0</v>
      </c>
      <c r="AE38" s="49">
        <v>0</v>
      </c>
      <c r="AF38" s="61"/>
    </row>
    <row r="39" spans="1:32" s="59" customFormat="1" ht="93.75" x14ac:dyDescent="0.2">
      <c r="A39" s="57" t="s">
        <v>39</v>
      </c>
      <c r="B39" s="43">
        <f t="shared" ref="B39:AE39" si="13">B40</f>
        <v>3517.7999999999997</v>
      </c>
      <c r="C39" s="43">
        <f t="shared" si="13"/>
        <v>3517.7999999999997</v>
      </c>
      <c r="D39" s="43">
        <f t="shared" si="13"/>
        <v>3517.74</v>
      </c>
      <c r="E39" s="43">
        <f t="shared" si="13"/>
        <v>3517.74</v>
      </c>
      <c r="F39" s="44">
        <f t="shared" si="1"/>
        <v>99.998294388538284</v>
      </c>
      <c r="G39" s="44">
        <f t="shared" si="2"/>
        <v>99.998294388538284</v>
      </c>
      <c r="H39" s="43">
        <f t="shared" si="13"/>
        <v>0</v>
      </c>
      <c r="I39" s="43">
        <f t="shared" si="13"/>
        <v>0</v>
      </c>
      <c r="J39" s="43">
        <f t="shared" si="13"/>
        <v>0</v>
      </c>
      <c r="K39" s="43">
        <f t="shared" si="13"/>
        <v>0</v>
      </c>
      <c r="L39" s="43">
        <f t="shared" si="13"/>
        <v>0</v>
      </c>
      <c r="M39" s="43">
        <f t="shared" si="13"/>
        <v>0</v>
      </c>
      <c r="N39" s="43">
        <f t="shared" si="13"/>
        <v>0</v>
      </c>
      <c r="O39" s="43">
        <f t="shared" si="13"/>
        <v>0</v>
      </c>
      <c r="P39" s="43">
        <f t="shared" si="13"/>
        <v>0</v>
      </c>
      <c r="Q39" s="43">
        <f t="shared" si="13"/>
        <v>0</v>
      </c>
      <c r="R39" s="43">
        <f t="shared" si="13"/>
        <v>0</v>
      </c>
      <c r="S39" s="43">
        <f t="shared" si="13"/>
        <v>0</v>
      </c>
      <c r="T39" s="43">
        <f t="shared" si="13"/>
        <v>0</v>
      </c>
      <c r="U39" s="43">
        <f t="shared" si="13"/>
        <v>0</v>
      </c>
      <c r="V39" s="43">
        <f t="shared" si="13"/>
        <v>0</v>
      </c>
      <c r="W39" s="43">
        <f t="shared" si="13"/>
        <v>0</v>
      </c>
      <c r="X39" s="43">
        <f t="shared" si="13"/>
        <v>0</v>
      </c>
      <c r="Y39" s="43">
        <f t="shared" si="13"/>
        <v>0</v>
      </c>
      <c r="Z39" s="43">
        <f t="shared" si="13"/>
        <v>0</v>
      </c>
      <c r="AA39" s="43">
        <f t="shared" si="13"/>
        <v>0</v>
      </c>
      <c r="AB39" s="43">
        <f t="shared" si="13"/>
        <v>3517.7999999999997</v>
      </c>
      <c r="AC39" s="43">
        <f t="shared" si="13"/>
        <v>0</v>
      </c>
      <c r="AD39" s="43">
        <f t="shared" si="13"/>
        <v>0</v>
      </c>
      <c r="AE39" s="43">
        <f t="shared" si="13"/>
        <v>3517.74</v>
      </c>
      <c r="AF39" s="58" t="s">
        <v>40</v>
      </c>
    </row>
    <row r="40" spans="1:32" s="46" customFormat="1" ht="18.75" x14ac:dyDescent="0.3">
      <c r="A40" s="55" t="s">
        <v>28</v>
      </c>
      <c r="B40" s="42">
        <f>SUM(B41:B44)</f>
        <v>3517.7999999999997</v>
      </c>
      <c r="C40" s="42">
        <f>SUM(C41:C44)</f>
        <v>3517.7999999999997</v>
      </c>
      <c r="D40" s="42">
        <f>SUM(D41:D44)</f>
        <v>3517.74</v>
      </c>
      <c r="E40" s="43">
        <f>SUM(E41:E44)</f>
        <v>3517.74</v>
      </c>
      <c r="F40" s="44">
        <f t="shared" si="1"/>
        <v>99.998294388538284</v>
      </c>
      <c r="G40" s="44">
        <f t="shared" si="2"/>
        <v>99.998294388538284</v>
      </c>
      <c r="H40" s="43">
        <f>SUM(H41:H44)</f>
        <v>0</v>
      </c>
      <c r="I40" s="43">
        <f>SUM(I41:I44)</f>
        <v>0</v>
      </c>
      <c r="J40" s="42">
        <f>SUM(J41:J44)</f>
        <v>0</v>
      </c>
      <c r="K40" s="43">
        <f>SUM(K41:K44)</f>
        <v>0</v>
      </c>
      <c r="L40" s="42">
        <f t="shared" ref="L40:AE40" si="14">SUM(L41:L44)</f>
        <v>0</v>
      </c>
      <c r="M40" s="43">
        <f t="shared" si="14"/>
        <v>0</v>
      </c>
      <c r="N40" s="42">
        <f t="shared" si="14"/>
        <v>0</v>
      </c>
      <c r="O40" s="43">
        <f t="shared" si="14"/>
        <v>0</v>
      </c>
      <c r="P40" s="42">
        <f t="shared" si="14"/>
        <v>0</v>
      </c>
      <c r="Q40" s="43">
        <f t="shared" si="14"/>
        <v>0</v>
      </c>
      <c r="R40" s="42">
        <f t="shared" si="14"/>
        <v>0</v>
      </c>
      <c r="S40" s="43">
        <f t="shared" si="14"/>
        <v>0</v>
      </c>
      <c r="T40" s="42">
        <f t="shared" si="14"/>
        <v>0</v>
      </c>
      <c r="U40" s="43">
        <f t="shared" si="14"/>
        <v>0</v>
      </c>
      <c r="V40" s="42">
        <f t="shared" si="14"/>
        <v>0</v>
      </c>
      <c r="W40" s="43">
        <f t="shared" si="14"/>
        <v>0</v>
      </c>
      <c r="X40" s="42">
        <f t="shared" si="14"/>
        <v>0</v>
      </c>
      <c r="Y40" s="43">
        <f t="shared" si="14"/>
        <v>0</v>
      </c>
      <c r="Z40" s="42">
        <f t="shared" si="14"/>
        <v>0</v>
      </c>
      <c r="AA40" s="43">
        <f t="shared" si="14"/>
        <v>0</v>
      </c>
      <c r="AB40" s="42">
        <f t="shared" si="14"/>
        <v>3517.7999999999997</v>
      </c>
      <c r="AC40" s="43">
        <f t="shared" si="14"/>
        <v>0</v>
      </c>
      <c r="AD40" s="42">
        <f t="shared" si="14"/>
        <v>0</v>
      </c>
      <c r="AE40" s="43">
        <f t="shared" si="14"/>
        <v>3517.74</v>
      </c>
      <c r="AF40" s="60"/>
    </row>
    <row r="41" spans="1:32" s="46" customFormat="1" ht="18.75" x14ac:dyDescent="0.3">
      <c r="A41" s="47" t="s">
        <v>29</v>
      </c>
      <c r="B41" s="48">
        <f>H41+J41+L41+N41+P41+R41+T41+V41+X41+Z41+AB41+AD41</f>
        <v>0</v>
      </c>
      <c r="C41" s="48">
        <f>H41+J41+L41+N41</f>
        <v>0</v>
      </c>
      <c r="D41" s="48">
        <f>E41</f>
        <v>0</v>
      </c>
      <c r="E41" s="49">
        <f>I41+K41+M41+O41+Q41+S41+U41+W41+Y41+AA41+AC41+AE41</f>
        <v>0</v>
      </c>
      <c r="F41" s="50">
        <f t="shared" si="1"/>
        <v>0</v>
      </c>
      <c r="G41" s="50">
        <f t="shared" si="2"/>
        <v>0</v>
      </c>
      <c r="H41" s="49">
        <v>0</v>
      </c>
      <c r="I41" s="49">
        <v>0</v>
      </c>
      <c r="J41" s="48">
        <v>0</v>
      </c>
      <c r="K41" s="49">
        <v>0</v>
      </c>
      <c r="L41" s="48">
        <v>0</v>
      </c>
      <c r="M41" s="49">
        <v>0</v>
      </c>
      <c r="N41" s="48">
        <v>0</v>
      </c>
      <c r="O41" s="49">
        <v>0</v>
      </c>
      <c r="P41" s="48">
        <v>0</v>
      </c>
      <c r="Q41" s="49">
        <v>0</v>
      </c>
      <c r="R41" s="48">
        <v>0</v>
      </c>
      <c r="S41" s="49">
        <v>0</v>
      </c>
      <c r="T41" s="48">
        <v>0</v>
      </c>
      <c r="U41" s="49">
        <v>0</v>
      </c>
      <c r="V41" s="48">
        <v>0</v>
      </c>
      <c r="W41" s="49">
        <v>0</v>
      </c>
      <c r="X41" s="48">
        <v>0</v>
      </c>
      <c r="Y41" s="49">
        <v>0</v>
      </c>
      <c r="Z41" s="48">
        <v>0</v>
      </c>
      <c r="AA41" s="49">
        <v>0</v>
      </c>
      <c r="AB41" s="48">
        <v>0</v>
      </c>
      <c r="AC41" s="49">
        <v>0</v>
      </c>
      <c r="AD41" s="48">
        <v>0</v>
      </c>
      <c r="AE41" s="49">
        <v>0</v>
      </c>
      <c r="AF41" s="60"/>
    </row>
    <row r="42" spans="1:32" s="46" customFormat="1" ht="18.75" x14ac:dyDescent="0.3">
      <c r="A42" s="47" t="s">
        <v>30</v>
      </c>
      <c r="B42" s="48">
        <f>H42+J42+L42+N42+P42+R42+T42+V42+X42+Z42+AB42+AD42</f>
        <v>3517.7999999999997</v>
      </c>
      <c r="C42" s="48">
        <f>H42+J42+L42+N42+AB42</f>
        <v>3517.7999999999997</v>
      </c>
      <c r="D42" s="48">
        <f>E42</f>
        <v>3517.74</v>
      </c>
      <c r="E42" s="49">
        <f>I42+K42+M42+O42+Q42+S42+U42+W42+Y42+AA42+AC42+AE42</f>
        <v>3517.74</v>
      </c>
      <c r="F42" s="50">
        <f t="shared" si="1"/>
        <v>99.998294388538284</v>
      </c>
      <c r="G42" s="50">
        <f t="shared" si="2"/>
        <v>99.998294388538284</v>
      </c>
      <c r="H42" s="49">
        <v>0</v>
      </c>
      <c r="I42" s="49">
        <v>0</v>
      </c>
      <c r="J42" s="48">
        <v>0</v>
      </c>
      <c r="K42" s="49">
        <v>0</v>
      </c>
      <c r="L42" s="48">
        <v>0</v>
      </c>
      <c r="M42" s="49">
        <v>0</v>
      </c>
      <c r="N42" s="48">
        <v>0</v>
      </c>
      <c r="O42" s="49">
        <v>0</v>
      </c>
      <c r="P42" s="48">
        <v>0</v>
      </c>
      <c r="Q42" s="49">
        <v>0</v>
      </c>
      <c r="R42" s="49">
        <v>0</v>
      </c>
      <c r="S42" s="49">
        <v>0</v>
      </c>
      <c r="T42" s="48">
        <v>0</v>
      </c>
      <c r="U42" s="49">
        <v>0</v>
      </c>
      <c r="V42" s="49">
        <v>0</v>
      </c>
      <c r="W42" s="49">
        <v>0</v>
      </c>
      <c r="X42" s="48">
        <v>0</v>
      </c>
      <c r="Y42" s="49">
        <v>0</v>
      </c>
      <c r="Z42" s="48">
        <v>0</v>
      </c>
      <c r="AA42" s="49">
        <v>0</v>
      </c>
      <c r="AB42" s="48">
        <f>3537.2-19.4</f>
        <v>3517.7999999999997</v>
      </c>
      <c r="AC42" s="49">
        <v>0</v>
      </c>
      <c r="AD42" s="48">
        <v>0</v>
      </c>
      <c r="AE42" s="49">
        <v>3517.74</v>
      </c>
      <c r="AF42" s="60"/>
    </row>
    <row r="43" spans="1:32" s="46" customFormat="1" ht="18.75" x14ac:dyDescent="0.3">
      <c r="A43" s="47" t="s">
        <v>31</v>
      </c>
      <c r="B43" s="48">
        <f>H43+J43+L43+N43+P43+R43+T43+V43+X43+Z43+AB43+AD43</f>
        <v>0</v>
      </c>
      <c r="C43" s="48">
        <f>H43+J43+L43+N43</f>
        <v>0</v>
      </c>
      <c r="D43" s="48">
        <f>E43</f>
        <v>0</v>
      </c>
      <c r="E43" s="49">
        <f>I43+K43+M43+O43+Q43+S43+U43+W43+Y43+AA43+AC43+AE43</f>
        <v>0</v>
      </c>
      <c r="F43" s="50">
        <f t="shared" si="1"/>
        <v>0</v>
      </c>
      <c r="G43" s="50">
        <f t="shared" si="2"/>
        <v>0</v>
      </c>
      <c r="H43" s="49">
        <v>0</v>
      </c>
      <c r="I43" s="49">
        <v>0</v>
      </c>
      <c r="J43" s="48">
        <v>0</v>
      </c>
      <c r="K43" s="49">
        <v>0</v>
      </c>
      <c r="L43" s="48">
        <v>0</v>
      </c>
      <c r="M43" s="49">
        <v>0</v>
      </c>
      <c r="N43" s="48">
        <v>0</v>
      </c>
      <c r="O43" s="49">
        <v>0</v>
      </c>
      <c r="P43" s="48">
        <v>0</v>
      </c>
      <c r="Q43" s="49">
        <v>0</v>
      </c>
      <c r="R43" s="48">
        <v>0</v>
      </c>
      <c r="S43" s="49">
        <v>0</v>
      </c>
      <c r="T43" s="48">
        <v>0</v>
      </c>
      <c r="U43" s="49">
        <v>0</v>
      </c>
      <c r="V43" s="48">
        <v>0</v>
      </c>
      <c r="W43" s="49">
        <v>0</v>
      </c>
      <c r="X43" s="48">
        <v>0</v>
      </c>
      <c r="Y43" s="49">
        <v>0</v>
      </c>
      <c r="Z43" s="48">
        <v>0</v>
      </c>
      <c r="AA43" s="49">
        <v>0</v>
      </c>
      <c r="AB43" s="48">
        <v>0</v>
      </c>
      <c r="AC43" s="49">
        <v>0</v>
      </c>
      <c r="AD43" s="48">
        <v>0</v>
      </c>
      <c r="AE43" s="49">
        <v>0</v>
      </c>
      <c r="AF43" s="60"/>
    </row>
    <row r="44" spans="1:32" s="46" customFormat="1" ht="18.75" x14ac:dyDescent="0.3">
      <c r="A44" s="47" t="s">
        <v>32</v>
      </c>
      <c r="B44" s="48">
        <f>H44+J44+L44+N44+P44+R44+T44+V44+X44+Z44+AB44+AD44</f>
        <v>0</v>
      </c>
      <c r="C44" s="48">
        <f>H44+J44+L44+N44+P44+R44</f>
        <v>0</v>
      </c>
      <c r="D44" s="48">
        <f>E44</f>
        <v>0</v>
      </c>
      <c r="E44" s="49">
        <f>I44+K44+M44+O44+Q44+S44+U44+W44+Y44+AA44+AC44+AE44</f>
        <v>0</v>
      </c>
      <c r="F44" s="50">
        <f t="shared" si="1"/>
        <v>0</v>
      </c>
      <c r="G44" s="50">
        <f t="shared" si="2"/>
        <v>0</v>
      </c>
      <c r="H44" s="49">
        <v>0</v>
      </c>
      <c r="I44" s="49">
        <v>0</v>
      </c>
      <c r="J44" s="48">
        <v>0</v>
      </c>
      <c r="K44" s="49">
        <v>0</v>
      </c>
      <c r="L44" s="48">
        <v>0</v>
      </c>
      <c r="M44" s="49">
        <v>0</v>
      </c>
      <c r="N44" s="48">
        <v>0</v>
      </c>
      <c r="O44" s="49">
        <v>0</v>
      </c>
      <c r="P44" s="48">
        <v>0</v>
      </c>
      <c r="Q44" s="49">
        <v>0</v>
      </c>
      <c r="R44" s="48">
        <v>0</v>
      </c>
      <c r="S44" s="49">
        <v>0</v>
      </c>
      <c r="T44" s="48">
        <v>0</v>
      </c>
      <c r="U44" s="49">
        <v>0</v>
      </c>
      <c r="V44" s="48">
        <v>0</v>
      </c>
      <c r="W44" s="49">
        <v>0</v>
      </c>
      <c r="X44" s="48">
        <v>0</v>
      </c>
      <c r="Y44" s="49">
        <v>0</v>
      </c>
      <c r="Z44" s="48">
        <v>0</v>
      </c>
      <c r="AA44" s="49">
        <v>0</v>
      </c>
      <c r="AB44" s="48">
        <v>0</v>
      </c>
      <c r="AC44" s="49">
        <v>0</v>
      </c>
      <c r="AD44" s="48">
        <v>0</v>
      </c>
      <c r="AE44" s="49">
        <v>0</v>
      </c>
      <c r="AF44" s="61"/>
    </row>
    <row r="45" spans="1:32" s="46" customFormat="1" ht="93.75" x14ac:dyDescent="0.2">
      <c r="A45" s="57" t="s">
        <v>41</v>
      </c>
      <c r="B45" s="43">
        <f t="shared" ref="B45:AE45" si="15">B46</f>
        <v>20000</v>
      </c>
      <c r="C45" s="43">
        <f t="shared" si="15"/>
        <v>20000</v>
      </c>
      <c r="D45" s="43">
        <f t="shared" si="15"/>
        <v>20000</v>
      </c>
      <c r="E45" s="43">
        <f t="shared" si="15"/>
        <v>20000</v>
      </c>
      <c r="F45" s="44">
        <f t="shared" si="1"/>
        <v>100</v>
      </c>
      <c r="G45" s="44">
        <f t="shared" si="2"/>
        <v>100</v>
      </c>
      <c r="H45" s="43">
        <f t="shared" si="15"/>
        <v>0</v>
      </c>
      <c r="I45" s="43">
        <f t="shared" si="15"/>
        <v>0</v>
      </c>
      <c r="J45" s="43">
        <f t="shared" si="15"/>
        <v>0</v>
      </c>
      <c r="K45" s="43">
        <f t="shared" si="15"/>
        <v>0</v>
      </c>
      <c r="L45" s="43">
        <f t="shared" si="15"/>
        <v>0</v>
      </c>
      <c r="M45" s="43">
        <f t="shared" si="15"/>
        <v>0</v>
      </c>
      <c r="N45" s="43">
        <f t="shared" si="15"/>
        <v>0</v>
      </c>
      <c r="O45" s="43">
        <f t="shared" si="15"/>
        <v>0</v>
      </c>
      <c r="P45" s="43">
        <f t="shared" si="15"/>
        <v>0</v>
      </c>
      <c r="Q45" s="43">
        <f t="shared" si="15"/>
        <v>0</v>
      </c>
      <c r="R45" s="43">
        <f t="shared" si="15"/>
        <v>10000</v>
      </c>
      <c r="S45" s="43">
        <f t="shared" si="15"/>
        <v>10000</v>
      </c>
      <c r="T45" s="43">
        <f t="shared" si="15"/>
        <v>0</v>
      </c>
      <c r="U45" s="43">
        <f t="shared" si="15"/>
        <v>0</v>
      </c>
      <c r="V45" s="43">
        <f t="shared" si="15"/>
        <v>5458.97</v>
      </c>
      <c r="W45" s="43">
        <f t="shared" si="15"/>
        <v>5458.97</v>
      </c>
      <c r="X45" s="43">
        <f t="shared" si="15"/>
        <v>4541.03</v>
      </c>
      <c r="Y45" s="43">
        <f t="shared" si="15"/>
        <v>4541.03</v>
      </c>
      <c r="Z45" s="43">
        <f t="shared" si="15"/>
        <v>0</v>
      </c>
      <c r="AA45" s="43">
        <f t="shared" si="15"/>
        <v>0</v>
      </c>
      <c r="AB45" s="43">
        <f t="shared" si="15"/>
        <v>0</v>
      </c>
      <c r="AC45" s="43">
        <f t="shared" si="15"/>
        <v>0</v>
      </c>
      <c r="AD45" s="43">
        <f t="shared" si="15"/>
        <v>0</v>
      </c>
      <c r="AE45" s="43">
        <f t="shared" si="15"/>
        <v>0</v>
      </c>
      <c r="AF45" s="58" t="s">
        <v>42</v>
      </c>
    </row>
    <row r="46" spans="1:32" s="46" customFormat="1" ht="18.75" x14ac:dyDescent="0.3">
      <c r="A46" s="55" t="s">
        <v>28</v>
      </c>
      <c r="B46" s="42">
        <f>SUM(B47:B50)</f>
        <v>20000</v>
      </c>
      <c r="C46" s="42">
        <f>SUM(C47:C50)</f>
        <v>20000</v>
      </c>
      <c r="D46" s="42">
        <f>SUM(D47:D50)</f>
        <v>20000</v>
      </c>
      <c r="E46" s="43">
        <f>SUM(E47:E50)</f>
        <v>20000</v>
      </c>
      <c r="F46" s="44">
        <f t="shared" si="1"/>
        <v>100</v>
      </c>
      <c r="G46" s="44">
        <f t="shared" si="2"/>
        <v>100</v>
      </c>
      <c r="H46" s="43">
        <f>SUM(H47:H50)</f>
        <v>0</v>
      </c>
      <c r="I46" s="43">
        <f>SUM(I47:I50)</f>
        <v>0</v>
      </c>
      <c r="J46" s="42">
        <f>SUM(J47:J50)</f>
        <v>0</v>
      </c>
      <c r="K46" s="43">
        <f>SUM(K47:K50)</f>
        <v>0</v>
      </c>
      <c r="L46" s="42">
        <f t="shared" ref="L46:AE46" si="16">SUM(L47:L50)</f>
        <v>0</v>
      </c>
      <c r="M46" s="43">
        <f t="shared" si="16"/>
        <v>0</v>
      </c>
      <c r="N46" s="42">
        <f t="shared" si="16"/>
        <v>0</v>
      </c>
      <c r="O46" s="43">
        <f t="shared" si="16"/>
        <v>0</v>
      </c>
      <c r="P46" s="42">
        <f t="shared" si="16"/>
        <v>0</v>
      </c>
      <c r="Q46" s="43">
        <f t="shared" si="16"/>
        <v>0</v>
      </c>
      <c r="R46" s="42">
        <f t="shared" si="16"/>
        <v>10000</v>
      </c>
      <c r="S46" s="43">
        <f t="shared" si="16"/>
        <v>10000</v>
      </c>
      <c r="T46" s="42">
        <f t="shared" si="16"/>
        <v>0</v>
      </c>
      <c r="U46" s="43">
        <f t="shared" si="16"/>
        <v>0</v>
      </c>
      <c r="V46" s="42">
        <f t="shared" si="16"/>
        <v>5458.97</v>
      </c>
      <c r="W46" s="43">
        <f t="shared" si="16"/>
        <v>5458.97</v>
      </c>
      <c r="X46" s="42">
        <f t="shared" si="16"/>
        <v>4541.03</v>
      </c>
      <c r="Y46" s="43">
        <f t="shared" si="16"/>
        <v>4541.03</v>
      </c>
      <c r="Z46" s="42">
        <f t="shared" si="16"/>
        <v>0</v>
      </c>
      <c r="AA46" s="43">
        <f t="shared" si="16"/>
        <v>0</v>
      </c>
      <c r="AB46" s="42">
        <f t="shared" si="16"/>
        <v>0</v>
      </c>
      <c r="AC46" s="43">
        <f t="shared" si="16"/>
        <v>0</v>
      </c>
      <c r="AD46" s="42">
        <f t="shared" si="16"/>
        <v>0</v>
      </c>
      <c r="AE46" s="43">
        <f t="shared" si="16"/>
        <v>0</v>
      </c>
      <c r="AF46" s="60"/>
    </row>
    <row r="47" spans="1:32" s="46" customFormat="1" ht="18.75" x14ac:dyDescent="0.3">
      <c r="A47" s="47" t="s">
        <v>29</v>
      </c>
      <c r="B47" s="48">
        <f>H47+J47+L47+N47+P47+R47+T47+V47+X47+Z47+AB47+AD47</f>
        <v>0</v>
      </c>
      <c r="C47" s="48">
        <f>H47+J47+L47+N47</f>
        <v>0</v>
      </c>
      <c r="D47" s="48">
        <f>E47</f>
        <v>0</v>
      </c>
      <c r="E47" s="49">
        <f>I47+K47+M47+O47+Q47+S47+U47+W47+Y47+AA47+AC47+AE47</f>
        <v>0</v>
      </c>
      <c r="F47" s="50">
        <f t="shared" si="1"/>
        <v>0</v>
      </c>
      <c r="G47" s="50">
        <f t="shared" si="2"/>
        <v>0</v>
      </c>
      <c r="H47" s="49">
        <v>0</v>
      </c>
      <c r="I47" s="49">
        <v>0</v>
      </c>
      <c r="J47" s="48">
        <v>0</v>
      </c>
      <c r="K47" s="49">
        <v>0</v>
      </c>
      <c r="L47" s="48">
        <v>0</v>
      </c>
      <c r="M47" s="49">
        <v>0</v>
      </c>
      <c r="N47" s="48">
        <v>0</v>
      </c>
      <c r="O47" s="49">
        <v>0</v>
      </c>
      <c r="P47" s="48">
        <v>0</v>
      </c>
      <c r="Q47" s="49">
        <v>0</v>
      </c>
      <c r="R47" s="48">
        <v>0</v>
      </c>
      <c r="S47" s="49">
        <v>0</v>
      </c>
      <c r="T47" s="48">
        <v>0</v>
      </c>
      <c r="U47" s="49">
        <v>0</v>
      </c>
      <c r="V47" s="48">
        <v>0</v>
      </c>
      <c r="W47" s="49">
        <v>0</v>
      </c>
      <c r="X47" s="48">
        <v>0</v>
      </c>
      <c r="Y47" s="49">
        <v>0</v>
      </c>
      <c r="Z47" s="48">
        <v>0</v>
      </c>
      <c r="AA47" s="49">
        <v>0</v>
      </c>
      <c r="AB47" s="48">
        <v>0</v>
      </c>
      <c r="AC47" s="49">
        <v>0</v>
      </c>
      <c r="AD47" s="48">
        <v>0</v>
      </c>
      <c r="AE47" s="49">
        <v>0</v>
      </c>
      <c r="AF47" s="60"/>
    </row>
    <row r="48" spans="1:32" s="46" customFormat="1" ht="18.75" x14ac:dyDescent="0.3">
      <c r="A48" s="47" t="s">
        <v>30</v>
      </c>
      <c r="B48" s="48">
        <v>0</v>
      </c>
      <c r="C48" s="48">
        <f>H48+J48+L48+N48</f>
        <v>0</v>
      </c>
      <c r="D48" s="48">
        <f>E48</f>
        <v>0</v>
      </c>
      <c r="E48" s="49">
        <f>I48+K48+M48+O48+Q48+S48+U48+W48+Y48+AA48+AC48+AE48</f>
        <v>0</v>
      </c>
      <c r="F48" s="50">
        <f t="shared" si="1"/>
        <v>0</v>
      </c>
      <c r="G48" s="50">
        <f t="shared" si="2"/>
        <v>0</v>
      </c>
      <c r="H48" s="49">
        <v>0</v>
      </c>
      <c r="I48" s="49">
        <v>0</v>
      </c>
      <c r="J48" s="48">
        <v>0</v>
      </c>
      <c r="K48" s="49">
        <v>0</v>
      </c>
      <c r="L48" s="48">
        <v>0</v>
      </c>
      <c r="M48" s="49">
        <v>0</v>
      </c>
      <c r="N48" s="48">
        <v>0</v>
      </c>
      <c r="O48" s="49">
        <v>0</v>
      </c>
      <c r="P48" s="48">
        <v>0</v>
      </c>
      <c r="Q48" s="49">
        <v>0</v>
      </c>
      <c r="R48" s="49">
        <v>0</v>
      </c>
      <c r="S48" s="49">
        <v>0</v>
      </c>
      <c r="T48" s="48">
        <v>0</v>
      </c>
      <c r="U48" s="49">
        <v>0</v>
      </c>
      <c r="V48" s="49">
        <v>0</v>
      </c>
      <c r="W48" s="49">
        <v>0</v>
      </c>
      <c r="X48" s="48">
        <v>0</v>
      </c>
      <c r="Y48" s="49">
        <v>0</v>
      </c>
      <c r="Z48" s="48">
        <v>0</v>
      </c>
      <c r="AA48" s="49">
        <v>0</v>
      </c>
      <c r="AB48" s="48">
        <v>0</v>
      </c>
      <c r="AC48" s="49">
        <v>0</v>
      </c>
      <c r="AD48" s="48">
        <v>0</v>
      </c>
      <c r="AE48" s="49">
        <v>0</v>
      </c>
      <c r="AF48" s="60"/>
    </row>
    <row r="49" spans="1:32" s="46" customFormat="1" ht="18.75" x14ac:dyDescent="0.3">
      <c r="A49" s="47" t="s">
        <v>31</v>
      </c>
      <c r="B49" s="48">
        <f>H49+J49+L49+N49+P49+R49+T49+V49+X49+Z49+AB49+AD49</f>
        <v>0</v>
      </c>
      <c r="C49" s="48">
        <f>H49+J49+L49+N49</f>
        <v>0</v>
      </c>
      <c r="D49" s="48">
        <f>E49</f>
        <v>0</v>
      </c>
      <c r="E49" s="49">
        <f>I49+K49+M49+O49+Q49+S49+U49+W49+Y49+AA49+AC49+AE49</f>
        <v>0</v>
      </c>
      <c r="F49" s="50">
        <f t="shared" si="1"/>
        <v>0</v>
      </c>
      <c r="G49" s="50">
        <f t="shared" si="2"/>
        <v>0</v>
      </c>
      <c r="H49" s="49">
        <v>0</v>
      </c>
      <c r="I49" s="49">
        <v>0</v>
      </c>
      <c r="J49" s="48">
        <v>0</v>
      </c>
      <c r="K49" s="49">
        <v>0</v>
      </c>
      <c r="L49" s="48">
        <v>0</v>
      </c>
      <c r="M49" s="49">
        <v>0</v>
      </c>
      <c r="N49" s="48">
        <v>0</v>
      </c>
      <c r="O49" s="49">
        <v>0</v>
      </c>
      <c r="P49" s="48">
        <v>0</v>
      </c>
      <c r="Q49" s="49">
        <v>0</v>
      </c>
      <c r="R49" s="48">
        <v>0</v>
      </c>
      <c r="S49" s="49">
        <v>0</v>
      </c>
      <c r="T49" s="48">
        <v>0</v>
      </c>
      <c r="U49" s="49">
        <v>0</v>
      </c>
      <c r="V49" s="48">
        <v>0</v>
      </c>
      <c r="W49" s="49">
        <v>0</v>
      </c>
      <c r="X49" s="48">
        <v>0</v>
      </c>
      <c r="Y49" s="49">
        <v>0</v>
      </c>
      <c r="Z49" s="48">
        <v>0</v>
      </c>
      <c r="AA49" s="49">
        <v>0</v>
      </c>
      <c r="AB49" s="48">
        <v>0</v>
      </c>
      <c r="AC49" s="49">
        <v>0</v>
      </c>
      <c r="AD49" s="48">
        <v>0</v>
      </c>
      <c r="AE49" s="49">
        <v>0</v>
      </c>
      <c r="AF49" s="60"/>
    </row>
    <row r="50" spans="1:32" s="46" customFormat="1" ht="18.75" x14ac:dyDescent="0.3">
      <c r="A50" s="47" t="s">
        <v>32</v>
      </c>
      <c r="B50" s="48">
        <f>H50+J50+L50+N50+P50+R50+T50+V50+X50+Z50+AB50+AD50</f>
        <v>20000</v>
      </c>
      <c r="C50" s="48">
        <f>H50+J50+L50+N50+P50+R50+T50+V50+X50</f>
        <v>20000</v>
      </c>
      <c r="D50" s="48">
        <f>E50</f>
        <v>20000</v>
      </c>
      <c r="E50" s="49">
        <f>I50+K50+M50+O50+Q50+S50+U50+W50+Y50+AA50+AC50+AE50</f>
        <v>20000</v>
      </c>
      <c r="F50" s="50">
        <f t="shared" si="1"/>
        <v>100</v>
      </c>
      <c r="G50" s="50">
        <f t="shared" si="2"/>
        <v>100</v>
      </c>
      <c r="H50" s="49">
        <v>0</v>
      </c>
      <c r="I50" s="49">
        <v>0</v>
      </c>
      <c r="J50" s="48">
        <v>0</v>
      </c>
      <c r="K50" s="49">
        <v>0</v>
      </c>
      <c r="L50" s="48">
        <v>0</v>
      </c>
      <c r="M50" s="49">
        <v>0</v>
      </c>
      <c r="N50" s="48">
        <v>0</v>
      </c>
      <c r="O50" s="49">
        <v>0</v>
      </c>
      <c r="P50" s="48">
        <v>0</v>
      </c>
      <c r="Q50" s="49">
        <v>0</v>
      </c>
      <c r="R50" s="48">
        <v>10000</v>
      </c>
      <c r="S50" s="49">
        <v>10000</v>
      </c>
      <c r="T50" s="48">
        <v>0</v>
      </c>
      <c r="U50" s="49">
        <v>0</v>
      </c>
      <c r="V50" s="48">
        <v>5458.97</v>
      </c>
      <c r="W50" s="48">
        <v>5458.97</v>
      </c>
      <c r="X50" s="48">
        <v>4541.03</v>
      </c>
      <c r="Y50" s="48">
        <v>4541.03</v>
      </c>
      <c r="Z50" s="48">
        <v>0</v>
      </c>
      <c r="AA50" s="49">
        <v>0</v>
      </c>
      <c r="AB50" s="48">
        <v>0</v>
      </c>
      <c r="AC50" s="49">
        <v>0</v>
      </c>
      <c r="AD50" s="48">
        <v>0</v>
      </c>
      <c r="AE50" s="49">
        <v>0</v>
      </c>
      <c r="AF50" s="61"/>
    </row>
    <row r="51" spans="1:32" s="46" customFormat="1" ht="56.25" x14ac:dyDescent="0.3">
      <c r="A51" s="47" t="s">
        <v>43</v>
      </c>
      <c r="B51" s="43">
        <f>B52</f>
        <v>10000</v>
      </c>
      <c r="C51" s="43">
        <f>C52</f>
        <v>10000</v>
      </c>
      <c r="D51" s="43">
        <f>D52</f>
        <v>10000</v>
      </c>
      <c r="E51" s="43">
        <f>E52</f>
        <v>10000</v>
      </c>
      <c r="F51" s="44">
        <f t="shared" si="1"/>
        <v>100</v>
      </c>
      <c r="G51" s="44">
        <f t="shared" si="2"/>
        <v>100</v>
      </c>
      <c r="H51" s="43">
        <f t="shared" ref="H51:AE51" si="17">H52</f>
        <v>0</v>
      </c>
      <c r="I51" s="43">
        <f t="shared" si="17"/>
        <v>0</v>
      </c>
      <c r="J51" s="43">
        <f t="shared" si="17"/>
        <v>0</v>
      </c>
      <c r="K51" s="43">
        <f t="shared" si="17"/>
        <v>0</v>
      </c>
      <c r="L51" s="43">
        <f t="shared" si="17"/>
        <v>0</v>
      </c>
      <c r="M51" s="43">
        <f t="shared" si="17"/>
        <v>0</v>
      </c>
      <c r="N51" s="43">
        <f t="shared" si="17"/>
        <v>0</v>
      </c>
      <c r="O51" s="43">
        <f t="shared" si="17"/>
        <v>0</v>
      </c>
      <c r="P51" s="43">
        <f t="shared" si="17"/>
        <v>0</v>
      </c>
      <c r="Q51" s="43">
        <f t="shared" si="17"/>
        <v>0</v>
      </c>
      <c r="R51" s="43">
        <f t="shared" si="17"/>
        <v>0</v>
      </c>
      <c r="S51" s="43">
        <f t="shared" si="17"/>
        <v>0</v>
      </c>
      <c r="T51" s="43">
        <f t="shared" si="17"/>
        <v>0</v>
      </c>
      <c r="U51" s="43">
        <f t="shared" si="17"/>
        <v>0</v>
      </c>
      <c r="V51" s="43">
        <f t="shared" si="17"/>
        <v>0</v>
      </c>
      <c r="W51" s="43">
        <f t="shared" si="17"/>
        <v>0</v>
      </c>
      <c r="X51" s="43">
        <f t="shared" si="17"/>
        <v>0</v>
      </c>
      <c r="Y51" s="43">
        <f t="shared" si="17"/>
        <v>0</v>
      </c>
      <c r="Z51" s="43">
        <f t="shared" si="17"/>
        <v>1963.15</v>
      </c>
      <c r="AA51" s="43">
        <f t="shared" si="17"/>
        <v>1963.15</v>
      </c>
      <c r="AB51" s="43">
        <f t="shared" si="17"/>
        <v>8036.85</v>
      </c>
      <c r="AC51" s="43">
        <f t="shared" si="17"/>
        <v>8036.85</v>
      </c>
      <c r="AD51" s="43">
        <f t="shared" si="17"/>
        <v>0</v>
      </c>
      <c r="AE51" s="43">
        <f t="shared" si="17"/>
        <v>0</v>
      </c>
      <c r="AF51" s="62" t="s">
        <v>44</v>
      </c>
    </row>
    <row r="52" spans="1:32" s="46" customFormat="1" ht="18.75" x14ac:dyDescent="0.3">
      <c r="A52" s="55" t="s">
        <v>28</v>
      </c>
      <c r="B52" s="42">
        <f>SUM(B53:B56)</f>
        <v>10000</v>
      </c>
      <c r="C52" s="42">
        <f>SUM(C53:C56)</f>
        <v>10000</v>
      </c>
      <c r="D52" s="42">
        <f>SUM(D53:D56)</f>
        <v>10000</v>
      </c>
      <c r="E52" s="43">
        <f>SUM(E53:E56)</f>
        <v>10000</v>
      </c>
      <c r="F52" s="44">
        <f t="shared" si="1"/>
        <v>100</v>
      </c>
      <c r="G52" s="44">
        <f t="shared" si="2"/>
        <v>100</v>
      </c>
      <c r="H52" s="43">
        <f>SUM(H53:H56)</f>
        <v>0</v>
      </c>
      <c r="I52" s="43">
        <f>SUM(I53:I56)</f>
        <v>0</v>
      </c>
      <c r="J52" s="42">
        <f>SUM(J53:J56)</f>
        <v>0</v>
      </c>
      <c r="K52" s="43">
        <f>SUM(K53:K56)</f>
        <v>0</v>
      </c>
      <c r="L52" s="42">
        <f t="shared" ref="L52:AE52" si="18">SUM(L53:L56)</f>
        <v>0</v>
      </c>
      <c r="M52" s="43">
        <f t="shared" si="18"/>
        <v>0</v>
      </c>
      <c r="N52" s="42">
        <f t="shared" si="18"/>
        <v>0</v>
      </c>
      <c r="O52" s="43">
        <f t="shared" si="18"/>
        <v>0</v>
      </c>
      <c r="P52" s="42">
        <f t="shared" si="18"/>
        <v>0</v>
      </c>
      <c r="Q52" s="43">
        <f t="shared" si="18"/>
        <v>0</v>
      </c>
      <c r="R52" s="42">
        <f t="shared" si="18"/>
        <v>0</v>
      </c>
      <c r="S52" s="43">
        <f t="shared" si="18"/>
        <v>0</v>
      </c>
      <c r="T52" s="42">
        <f t="shared" si="18"/>
        <v>0</v>
      </c>
      <c r="U52" s="43">
        <f t="shared" si="18"/>
        <v>0</v>
      </c>
      <c r="V52" s="42">
        <f t="shared" si="18"/>
        <v>0</v>
      </c>
      <c r="W52" s="43">
        <f t="shared" si="18"/>
        <v>0</v>
      </c>
      <c r="X52" s="42">
        <f t="shared" si="18"/>
        <v>0</v>
      </c>
      <c r="Y52" s="43">
        <f t="shared" si="18"/>
        <v>0</v>
      </c>
      <c r="Z52" s="42">
        <f t="shared" si="18"/>
        <v>1963.15</v>
      </c>
      <c r="AA52" s="43">
        <f t="shared" si="18"/>
        <v>1963.15</v>
      </c>
      <c r="AB52" s="42">
        <f t="shared" si="18"/>
        <v>8036.85</v>
      </c>
      <c r="AC52" s="43">
        <f t="shared" si="18"/>
        <v>8036.85</v>
      </c>
      <c r="AD52" s="42">
        <f t="shared" si="18"/>
        <v>0</v>
      </c>
      <c r="AE52" s="43">
        <f t="shared" si="18"/>
        <v>0</v>
      </c>
      <c r="AF52" s="63"/>
    </row>
    <row r="53" spans="1:32" s="46" customFormat="1" ht="18.75" x14ac:dyDescent="0.3">
      <c r="A53" s="47" t="s">
        <v>29</v>
      </c>
      <c r="B53" s="48">
        <f>H53+J53+L53+N53+P53+R53+T53+V53+X53+Z53+AB53+AD53</f>
        <v>0</v>
      </c>
      <c r="C53" s="48">
        <f>H53+J53+L53+N53+P53+R53+T53+V53+X53+Z53+AB53+AD53</f>
        <v>0</v>
      </c>
      <c r="D53" s="48">
        <f>E53</f>
        <v>0</v>
      </c>
      <c r="E53" s="49">
        <f>I53+K53+M53+O53+Q53+S53+U53+W53+Y53+AA53+AC53+AE53</f>
        <v>0</v>
      </c>
      <c r="F53" s="50">
        <f t="shared" si="1"/>
        <v>0</v>
      </c>
      <c r="G53" s="50">
        <f t="shared" si="2"/>
        <v>0</v>
      </c>
      <c r="H53" s="49">
        <v>0</v>
      </c>
      <c r="I53" s="49">
        <v>0</v>
      </c>
      <c r="J53" s="49">
        <v>0</v>
      </c>
      <c r="K53" s="49">
        <v>0</v>
      </c>
      <c r="L53" s="49">
        <v>0</v>
      </c>
      <c r="M53" s="49">
        <v>0</v>
      </c>
      <c r="N53" s="49">
        <v>0</v>
      </c>
      <c r="O53" s="49">
        <v>0</v>
      </c>
      <c r="P53" s="49">
        <v>0</v>
      </c>
      <c r="Q53" s="49">
        <v>0</v>
      </c>
      <c r="R53" s="49">
        <v>0</v>
      </c>
      <c r="S53" s="49">
        <v>0</v>
      </c>
      <c r="T53" s="49">
        <v>0</v>
      </c>
      <c r="U53" s="49">
        <v>0</v>
      </c>
      <c r="V53" s="49">
        <v>0</v>
      </c>
      <c r="W53" s="49">
        <v>0</v>
      </c>
      <c r="X53" s="49">
        <v>0</v>
      </c>
      <c r="Y53" s="49">
        <v>0</v>
      </c>
      <c r="Z53" s="49">
        <v>0</v>
      </c>
      <c r="AA53" s="49">
        <v>0</v>
      </c>
      <c r="AB53" s="49">
        <v>0</v>
      </c>
      <c r="AC53" s="49">
        <v>0</v>
      </c>
      <c r="AD53" s="48">
        <v>0</v>
      </c>
      <c r="AE53" s="49">
        <v>0</v>
      </c>
      <c r="AF53" s="64"/>
    </row>
    <row r="54" spans="1:32" s="46" customFormat="1" ht="18.75" x14ac:dyDescent="0.3">
      <c r="A54" s="47" t="s">
        <v>30</v>
      </c>
      <c r="B54" s="48">
        <v>0</v>
      </c>
      <c r="C54" s="48">
        <f>H54+J54+L54+N54+P54+R54+T54+V54+X54+Z54+AB54+AD54</f>
        <v>0</v>
      </c>
      <c r="D54" s="48">
        <f>E54</f>
        <v>0</v>
      </c>
      <c r="E54" s="49">
        <f>I54+K54+M54+O54+Q54+S54+U54+W54+Y54+AA54+AC54+AE54</f>
        <v>0</v>
      </c>
      <c r="F54" s="50">
        <f t="shared" si="1"/>
        <v>0</v>
      </c>
      <c r="G54" s="50">
        <f t="shared" si="2"/>
        <v>0</v>
      </c>
      <c r="H54" s="49">
        <v>0</v>
      </c>
      <c r="I54" s="49">
        <v>0</v>
      </c>
      <c r="J54" s="49">
        <v>0</v>
      </c>
      <c r="K54" s="49">
        <v>0</v>
      </c>
      <c r="L54" s="49">
        <v>0</v>
      </c>
      <c r="M54" s="49">
        <v>0</v>
      </c>
      <c r="N54" s="49">
        <v>0</v>
      </c>
      <c r="O54" s="49">
        <v>0</v>
      </c>
      <c r="P54" s="49">
        <v>0</v>
      </c>
      <c r="Q54" s="49">
        <v>0</v>
      </c>
      <c r="R54" s="49">
        <v>0</v>
      </c>
      <c r="S54" s="49">
        <v>0</v>
      </c>
      <c r="T54" s="49">
        <v>0</v>
      </c>
      <c r="U54" s="49">
        <v>0</v>
      </c>
      <c r="V54" s="49">
        <v>0</v>
      </c>
      <c r="W54" s="49">
        <v>0</v>
      </c>
      <c r="X54" s="49">
        <v>0</v>
      </c>
      <c r="Y54" s="49">
        <v>0</v>
      </c>
      <c r="Z54" s="49">
        <v>0</v>
      </c>
      <c r="AA54" s="49">
        <v>0</v>
      </c>
      <c r="AB54" s="49">
        <v>0</v>
      </c>
      <c r="AC54" s="49">
        <v>0</v>
      </c>
      <c r="AD54" s="48">
        <v>0</v>
      </c>
      <c r="AE54" s="49">
        <v>0</v>
      </c>
      <c r="AF54" s="64"/>
    </row>
    <row r="55" spans="1:32" s="46" customFormat="1" ht="18.75" x14ac:dyDescent="0.3">
      <c r="A55" s="47" t="s">
        <v>31</v>
      </c>
      <c r="B55" s="48">
        <f>H55+J55+L55+N55+P55+R55+T55+V55+X55+Z55+AB55+AD55</f>
        <v>0</v>
      </c>
      <c r="C55" s="48">
        <f>H55+J55+L55+N55+P55+R55+T55+V55+X55+Z55+AB55+AD55</f>
        <v>0</v>
      </c>
      <c r="D55" s="48">
        <f>E55</f>
        <v>0</v>
      </c>
      <c r="E55" s="49">
        <f>I55+K55+M55+O55+Q55+S55+U55+W55+Y55+AA55+AC55+AE55</f>
        <v>0</v>
      </c>
      <c r="F55" s="50">
        <f t="shared" si="1"/>
        <v>0</v>
      </c>
      <c r="G55" s="50">
        <f t="shared" si="2"/>
        <v>0</v>
      </c>
      <c r="H55" s="49">
        <v>0</v>
      </c>
      <c r="I55" s="49">
        <v>0</v>
      </c>
      <c r="J55" s="49">
        <v>0</v>
      </c>
      <c r="K55" s="49">
        <v>0</v>
      </c>
      <c r="L55" s="49">
        <v>0</v>
      </c>
      <c r="M55" s="49">
        <v>0</v>
      </c>
      <c r="N55" s="49">
        <v>0</v>
      </c>
      <c r="O55" s="49">
        <v>0</v>
      </c>
      <c r="P55" s="49">
        <v>0</v>
      </c>
      <c r="Q55" s="49">
        <v>0</v>
      </c>
      <c r="R55" s="49">
        <v>0</v>
      </c>
      <c r="S55" s="49">
        <v>0</v>
      </c>
      <c r="T55" s="49">
        <v>0</v>
      </c>
      <c r="U55" s="49">
        <v>0</v>
      </c>
      <c r="V55" s="49">
        <v>0</v>
      </c>
      <c r="W55" s="49">
        <v>0</v>
      </c>
      <c r="X55" s="49">
        <v>0</v>
      </c>
      <c r="Y55" s="49">
        <v>0</v>
      </c>
      <c r="Z55" s="49">
        <v>0</v>
      </c>
      <c r="AA55" s="49">
        <v>0</v>
      </c>
      <c r="AB55" s="49">
        <v>0</v>
      </c>
      <c r="AC55" s="49">
        <v>0</v>
      </c>
      <c r="AD55" s="48">
        <v>0</v>
      </c>
      <c r="AE55" s="49">
        <v>0</v>
      </c>
      <c r="AF55" s="64"/>
    </row>
    <row r="56" spans="1:32" s="46" customFormat="1" ht="18.75" x14ac:dyDescent="0.3">
      <c r="A56" s="47" t="s">
        <v>32</v>
      </c>
      <c r="B56" s="48">
        <f>H56+J56+L56+N56+P56+R56+T56+V56+X56+Z56+AB56+AD56</f>
        <v>10000</v>
      </c>
      <c r="C56" s="48">
        <f>H56+J56+L56+N56+P56+R56+T56+V56+X56+Z56+AB56</f>
        <v>10000</v>
      </c>
      <c r="D56" s="48">
        <f>E56</f>
        <v>10000</v>
      </c>
      <c r="E56" s="49">
        <f>I56+K56+M56+O56+Q56+S56+U56+W56+Y56+AA56+AC56+AE56</f>
        <v>10000</v>
      </c>
      <c r="F56" s="50">
        <f t="shared" si="1"/>
        <v>100</v>
      </c>
      <c r="G56" s="50">
        <f t="shared" si="2"/>
        <v>100</v>
      </c>
      <c r="H56" s="49">
        <v>0</v>
      </c>
      <c r="I56" s="49">
        <v>0</v>
      </c>
      <c r="J56" s="49">
        <v>0</v>
      </c>
      <c r="K56" s="49">
        <v>0</v>
      </c>
      <c r="L56" s="49">
        <v>0</v>
      </c>
      <c r="M56" s="49">
        <v>0</v>
      </c>
      <c r="N56" s="49">
        <v>0</v>
      </c>
      <c r="O56" s="49">
        <v>0</v>
      </c>
      <c r="P56" s="49">
        <v>0</v>
      </c>
      <c r="Q56" s="49">
        <v>0</v>
      </c>
      <c r="R56" s="49">
        <v>0</v>
      </c>
      <c r="S56" s="49">
        <v>0</v>
      </c>
      <c r="T56" s="49">
        <v>0</v>
      </c>
      <c r="U56" s="49">
        <v>0</v>
      </c>
      <c r="V56" s="49">
        <v>0</v>
      </c>
      <c r="W56" s="49">
        <v>0</v>
      </c>
      <c r="X56" s="49">
        <v>0</v>
      </c>
      <c r="Y56" s="49">
        <v>0</v>
      </c>
      <c r="Z56" s="49">
        <v>1963.15</v>
      </c>
      <c r="AA56" s="49">
        <v>1963.15</v>
      </c>
      <c r="AB56" s="48">
        <v>8036.85</v>
      </c>
      <c r="AC56" s="48">
        <v>8036.85</v>
      </c>
      <c r="AD56" s="48">
        <v>0</v>
      </c>
      <c r="AE56" s="49">
        <v>0</v>
      </c>
      <c r="AF56" s="65"/>
    </row>
    <row r="57" spans="1:32" s="46" customFormat="1" ht="56.25" x14ac:dyDescent="0.3">
      <c r="A57" s="47" t="s">
        <v>45</v>
      </c>
      <c r="B57" s="43">
        <f>B58</f>
        <v>8</v>
      </c>
      <c r="C57" s="43">
        <f>C58</f>
        <v>8</v>
      </c>
      <c r="D57" s="43">
        <f>D58</f>
        <v>8</v>
      </c>
      <c r="E57" s="43">
        <f>E58</f>
        <v>8</v>
      </c>
      <c r="F57" s="44">
        <f t="shared" si="1"/>
        <v>100</v>
      </c>
      <c r="G57" s="44">
        <f t="shared" si="2"/>
        <v>100</v>
      </c>
      <c r="H57" s="43">
        <f t="shared" ref="H57:AE57" si="19">H58</f>
        <v>0</v>
      </c>
      <c r="I57" s="43">
        <f t="shared" si="19"/>
        <v>0</v>
      </c>
      <c r="J57" s="43">
        <f t="shared" si="19"/>
        <v>0</v>
      </c>
      <c r="K57" s="43">
        <f t="shared" si="19"/>
        <v>0</v>
      </c>
      <c r="L57" s="43">
        <f t="shared" si="19"/>
        <v>0</v>
      </c>
      <c r="M57" s="43">
        <f t="shared" si="19"/>
        <v>0</v>
      </c>
      <c r="N57" s="43">
        <f t="shared" si="19"/>
        <v>0</v>
      </c>
      <c r="O57" s="43">
        <f t="shared" si="19"/>
        <v>0</v>
      </c>
      <c r="P57" s="43">
        <f t="shared" si="19"/>
        <v>0</v>
      </c>
      <c r="Q57" s="43">
        <f t="shared" si="19"/>
        <v>0</v>
      </c>
      <c r="R57" s="43">
        <f t="shared" si="19"/>
        <v>0</v>
      </c>
      <c r="S57" s="43">
        <f t="shared" si="19"/>
        <v>0</v>
      </c>
      <c r="T57" s="43">
        <f t="shared" si="19"/>
        <v>0</v>
      </c>
      <c r="U57" s="43">
        <f t="shared" si="19"/>
        <v>0</v>
      </c>
      <c r="V57" s="43">
        <f t="shared" si="19"/>
        <v>0</v>
      </c>
      <c r="W57" s="43">
        <f t="shared" si="19"/>
        <v>0</v>
      </c>
      <c r="X57" s="43">
        <f t="shared" si="19"/>
        <v>0</v>
      </c>
      <c r="Y57" s="43">
        <f t="shared" si="19"/>
        <v>0</v>
      </c>
      <c r="Z57" s="43">
        <f t="shared" si="19"/>
        <v>0</v>
      </c>
      <c r="AA57" s="43">
        <f t="shared" si="19"/>
        <v>0</v>
      </c>
      <c r="AB57" s="43">
        <f t="shared" si="19"/>
        <v>8</v>
      </c>
      <c r="AC57" s="43">
        <f t="shared" si="19"/>
        <v>8</v>
      </c>
      <c r="AD57" s="43">
        <f t="shared" si="19"/>
        <v>0</v>
      </c>
      <c r="AE57" s="43">
        <f t="shared" si="19"/>
        <v>0</v>
      </c>
      <c r="AF57" s="62" t="s">
        <v>44</v>
      </c>
    </row>
    <row r="58" spans="1:32" s="46" customFormat="1" ht="18.75" x14ac:dyDescent="0.3">
      <c r="A58" s="55" t="s">
        <v>28</v>
      </c>
      <c r="B58" s="42">
        <f>SUM(B59:B62)</f>
        <v>8</v>
      </c>
      <c r="C58" s="42">
        <f>SUM(C59:C62)</f>
        <v>8</v>
      </c>
      <c r="D58" s="42">
        <f>SUM(D59:D62)</f>
        <v>8</v>
      </c>
      <c r="E58" s="43">
        <f>SUM(E59:E62)</f>
        <v>8</v>
      </c>
      <c r="F58" s="44">
        <f t="shared" si="1"/>
        <v>100</v>
      </c>
      <c r="G58" s="44">
        <f t="shared" si="2"/>
        <v>100</v>
      </c>
      <c r="H58" s="43">
        <f>SUM(H59:H62)</f>
        <v>0</v>
      </c>
      <c r="I58" s="43">
        <f>SUM(I59:I62)</f>
        <v>0</v>
      </c>
      <c r="J58" s="42">
        <f>SUM(J59:J62)</f>
        <v>0</v>
      </c>
      <c r="K58" s="43">
        <f>SUM(K59:K62)</f>
        <v>0</v>
      </c>
      <c r="L58" s="42">
        <f t="shared" ref="L58:AE58" si="20">SUM(L59:L62)</f>
        <v>0</v>
      </c>
      <c r="M58" s="43">
        <f t="shared" si="20"/>
        <v>0</v>
      </c>
      <c r="N58" s="42">
        <f t="shared" si="20"/>
        <v>0</v>
      </c>
      <c r="O58" s="43">
        <f t="shared" si="20"/>
        <v>0</v>
      </c>
      <c r="P58" s="42">
        <f t="shared" si="20"/>
        <v>0</v>
      </c>
      <c r="Q58" s="43">
        <f t="shared" si="20"/>
        <v>0</v>
      </c>
      <c r="R58" s="42">
        <f t="shared" si="20"/>
        <v>0</v>
      </c>
      <c r="S58" s="43">
        <f t="shared" si="20"/>
        <v>0</v>
      </c>
      <c r="T58" s="42">
        <f t="shared" si="20"/>
        <v>0</v>
      </c>
      <c r="U58" s="43">
        <f t="shared" si="20"/>
        <v>0</v>
      </c>
      <c r="V58" s="42">
        <f t="shared" si="20"/>
        <v>0</v>
      </c>
      <c r="W58" s="43">
        <f t="shared" si="20"/>
        <v>0</v>
      </c>
      <c r="X58" s="42">
        <f t="shared" si="20"/>
        <v>0</v>
      </c>
      <c r="Y58" s="43">
        <f t="shared" si="20"/>
        <v>0</v>
      </c>
      <c r="Z58" s="42">
        <f t="shared" si="20"/>
        <v>0</v>
      </c>
      <c r="AA58" s="43">
        <f t="shared" si="20"/>
        <v>0</v>
      </c>
      <c r="AB58" s="42">
        <f t="shared" si="20"/>
        <v>8</v>
      </c>
      <c r="AC58" s="43">
        <f t="shared" si="20"/>
        <v>8</v>
      </c>
      <c r="AD58" s="42">
        <f t="shared" si="20"/>
        <v>0</v>
      </c>
      <c r="AE58" s="43">
        <f t="shared" si="20"/>
        <v>0</v>
      </c>
      <c r="AF58" s="62"/>
    </row>
    <row r="59" spans="1:32" s="46" customFormat="1" ht="18.75" x14ac:dyDescent="0.3">
      <c r="A59" s="47" t="s">
        <v>29</v>
      </c>
      <c r="B59" s="48">
        <f>H59+J59+L59+N59+P59+R59+T59+V59+X59+Z59+AB59+AD59</f>
        <v>0</v>
      </c>
      <c r="C59" s="48">
        <f>H59+J59+L59+N59+P59+R59+T59+V59+X59+Z59+AB59+AD59</f>
        <v>0</v>
      </c>
      <c r="D59" s="48">
        <f>E59</f>
        <v>0</v>
      </c>
      <c r="E59" s="49">
        <f>I59+K59+M59+O59+Q59+S59+U59+W59+Y59+AA59+AC59+AE59</f>
        <v>0</v>
      </c>
      <c r="F59" s="50">
        <f t="shared" si="1"/>
        <v>0</v>
      </c>
      <c r="G59" s="50">
        <f t="shared" si="2"/>
        <v>0</v>
      </c>
      <c r="H59" s="49">
        <v>0</v>
      </c>
      <c r="I59" s="49">
        <v>0</v>
      </c>
      <c r="J59" s="49">
        <v>0</v>
      </c>
      <c r="K59" s="49">
        <v>0</v>
      </c>
      <c r="L59" s="49">
        <v>0</v>
      </c>
      <c r="M59" s="49">
        <v>0</v>
      </c>
      <c r="N59" s="49">
        <v>0</v>
      </c>
      <c r="O59" s="49">
        <v>0</v>
      </c>
      <c r="P59" s="49">
        <v>0</v>
      </c>
      <c r="Q59" s="49">
        <v>0</v>
      </c>
      <c r="R59" s="49">
        <v>0</v>
      </c>
      <c r="S59" s="49">
        <v>0</v>
      </c>
      <c r="T59" s="49">
        <v>0</v>
      </c>
      <c r="U59" s="49">
        <v>0</v>
      </c>
      <c r="V59" s="49">
        <v>0</v>
      </c>
      <c r="W59" s="49">
        <v>0</v>
      </c>
      <c r="X59" s="49">
        <v>0</v>
      </c>
      <c r="Y59" s="49">
        <v>0</v>
      </c>
      <c r="Z59" s="49">
        <v>0</v>
      </c>
      <c r="AA59" s="49">
        <v>0</v>
      </c>
      <c r="AB59" s="48">
        <v>0</v>
      </c>
      <c r="AC59" s="49">
        <v>0</v>
      </c>
      <c r="AD59" s="48">
        <v>0</v>
      </c>
      <c r="AE59" s="49">
        <v>0</v>
      </c>
      <c r="AF59" s="62"/>
    </row>
    <row r="60" spans="1:32" s="46" customFormat="1" ht="18.75" x14ac:dyDescent="0.3">
      <c r="A60" s="47" t="s">
        <v>30</v>
      </c>
      <c r="B60" s="48">
        <f>H60+J60+L60+N60+P60+R60+T60+V60+X60+Z60+AB60+AD60</f>
        <v>8</v>
      </c>
      <c r="C60" s="48">
        <f>AB60</f>
        <v>8</v>
      </c>
      <c r="D60" s="48">
        <f>E60</f>
        <v>8</v>
      </c>
      <c r="E60" s="49">
        <f>I60+K60+M60+O60+Q60+S60+U60+W60+Y60+AA60+AC60+AE60</f>
        <v>8</v>
      </c>
      <c r="F60" s="50">
        <f t="shared" si="1"/>
        <v>100</v>
      </c>
      <c r="G60" s="50">
        <f t="shared" si="2"/>
        <v>100</v>
      </c>
      <c r="H60" s="49">
        <v>0</v>
      </c>
      <c r="I60" s="49">
        <v>0</v>
      </c>
      <c r="J60" s="49">
        <v>0</v>
      </c>
      <c r="K60" s="49">
        <v>0</v>
      </c>
      <c r="L60" s="49">
        <v>0</v>
      </c>
      <c r="M60" s="49">
        <v>0</v>
      </c>
      <c r="N60" s="49">
        <v>0</v>
      </c>
      <c r="O60" s="49">
        <v>0</v>
      </c>
      <c r="P60" s="49">
        <v>0</v>
      </c>
      <c r="Q60" s="49">
        <v>0</v>
      </c>
      <c r="R60" s="49">
        <v>0</v>
      </c>
      <c r="S60" s="49">
        <v>0</v>
      </c>
      <c r="T60" s="49">
        <v>0</v>
      </c>
      <c r="U60" s="49">
        <v>0</v>
      </c>
      <c r="V60" s="49">
        <v>0</v>
      </c>
      <c r="W60" s="49">
        <v>0</v>
      </c>
      <c r="X60" s="49">
        <v>0</v>
      </c>
      <c r="Y60" s="49">
        <v>0</v>
      </c>
      <c r="Z60" s="49">
        <v>0</v>
      </c>
      <c r="AA60" s="49">
        <v>0</v>
      </c>
      <c r="AB60" s="48">
        <v>8</v>
      </c>
      <c r="AC60" s="49">
        <v>8</v>
      </c>
      <c r="AD60" s="48">
        <v>0</v>
      </c>
      <c r="AE60" s="49">
        <v>0</v>
      </c>
      <c r="AF60" s="62"/>
    </row>
    <row r="61" spans="1:32" s="46" customFormat="1" ht="18.75" x14ac:dyDescent="0.3">
      <c r="A61" s="47" t="s">
        <v>31</v>
      </c>
      <c r="B61" s="48">
        <f>H61+J61+L61+N61+P61+R61+T61+V61+X61+Z61+AB61+AD61</f>
        <v>0</v>
      </c>
      <c r="C61" s="48">
        <f>H61+J61+L61+N61+P61+R61+T61+V61+X61+Z61+AB61+AD61</f>
        <v>0</v>
      </c>
      <c r="D61" s="48">
        <f>E61</f>
        <v>0</v>
      </c>
      <c r="E61" s="49">
        <f>I61+K61+M61+O61+Q61+S61+U61+W61+Y61+AA61+AC61+AE61</f>
        <v>0</v>
      </c>
      <c r="F61" s="50">
        <f t="shared" si="1"/>
        <v>0</v>
      </c>
      <c r="G61" s="50">
        <f t="shared" si="2"/>
        <v>0</v>
      </c>
      <c r="H61" s="49">
        <v>0</v>
      </c>
      <c r="I61" s="49">
        <v>0</v>
      </c>
      <c r="J61" s="49">
        <v>0</v>
      </c>
      <c r="K61" s="49">
        <v>0</v>
      </c>
      <c r="L61" s="49">
        <v>0</v>
      </c>
      <c r="M61" s="49">
        <v>0</v>
      </c>
      <c r="N61" s="49">
        <v>0</v>
      </c>
      <c r="O61" s="49">
        <v>0</v>
      </c>
      <c r="P61" s="49">
        <v>0</v>
      </c>
      <c r="Q61" s="49">
        <v>0</v>
      </c>
      <c r="R61" s="49">
        <v>0</v>
      </c>
      <c r="S61" s="49">
        <v>0</v>
      </c>
      <c r="T61" s="49">
        <v>0</v>
      </c>
      <c r="U61" s="49">
        <v>0</v>
      </c>
      <c r="V61" s="49">
        <v>0</v>
      </c>
      <c r="W61" s="49">
        <v>0</v>
      </c>
      <c r="X61" s="49">
        <v>0</v>
      </c>
      <c r="Y61" s="49">
        <v>0</v>
      </c>
      <c r="Z61" s="49">
        <v>0</v>
      </c>
      <c r="AA61" s="49">
        <v>0</v>
      </c>
      <c r="AB61" s="48">
        <v>0</v>
      </c>
      <c r="AC61" s="49">
        <v>0</v>
      </c>
      <c r="AD61" s="48">
        <v>0</v>
      </c>
      <c r="AE61" s="49">
        <v>0</v>
      </c>
      <c r="AF61" s="62"/>
    </row>
    <row r="62" spans="1:32" s="46" customFormat="1" ht="18.75" x14ac:dyDescent="0.3">
      <c r="A62" s="47" t="s">
        <v>32</v>
      </c>
      <c r="B62" s="48">
        <f>H62+J62+L62+N62+P62+R62+T62+V62+X62+Z62+AB62+AD62</f>
        <v>0</v>
      </c>
      <c r="C62" s="48">
        <f>H62+J62+L62+N62+P62+R62+T62+V62+X62+Z62+AB62+AD62</f>
        <v>0</v>
      </c>
      <c r="D62" s="48">
        <f>E62</f>
        <v>0</v>
      </c>
      <c r="E62" s="49">
        <f>I62+K62+M62+O62+Q62+S62+U62+W62+Y62+AA62+AC62+AE62</f>
        <v>0</v>
      </c>
      <c r="F62" s="50">
        <f t="shared" si="1"/>
        <v>0</v>
      </c>
      <c r="G62" s="50">
        <f t="shared" si="2"/>
        <v>0</v>
      </c>
      <c r="H62" s="49">
        <v>0</v>
      </c>
      <c r="I62" s="49">
        <v>0</v>
      </c>
      <c r="J62" s="49">
        <v>0</v>
      </c>
      <c r="K62" s="49">
        <v>0</v>
      </c>
      <c r="L62" s="49">
        <v>0</v>
      </c>
      <c r="M62" s="49">
        <v>0</v>
      </c>
      <c r="N62" s="49">
        <v>0</v>
      </c>
      <c r="O62" s="49">
        <v>0</v>
      </c>
      <c r="P62" s="49">
        <v>0</v>
      </c>
      <c r="Q62" s="49">
        <v>0</v>
      </c>
      <c r="R62" s="49">
        <v>0</v>
      </c>
      <c r="S62" s="49">
        <v>0</v>
      </c>
      <c r="T62" s="49">
        <v>0</v>
      </c>
      <c r="U62" s="49">
        <v>0</v>
      </c>
      <c r="V62" s="49">
        <v>0</v>
      </c>
      <c r="W62" s="49">
        <v>0</v>
      </c>
      <c r="X62" s="49">
        <v>0</v>
      </c>
      <c r="Y62" s="49">
        <v>0</v>
      </c>
      <c r="Z62" s="49">
        <v>0</v>
      </c>
      <c r="AA62" s="49">
        <v>0</v>
      </c>
      <c r="AB62" s="48">
        <v>0</v>
      </c>
      <c r="AC62" s="49">
        <v>0</v>
      </c>
      <c r="AD62" s="48">
        <v>0</v>
      </c>
      <c r="AE62" s="49">
        <v>0</v>
      </c>
      <c r="AF62" s="62"/>
    </row>
    <row r="63" spans="1:32" s="40" customFormat="1" ht="75" x14ac:dyDescent="0.3">
      <c r="A63" s="53" t="s">
        <v>46</v>
      </c>
      <c r="B63" s="37">
        <f>B64</f>
        <v>241503.03999999998</v>
      </c>
      <c r="C63" s="37">
        <f>C64</f>
        <v>241503.03999999998</v>
      </c>
      <c r="D63" s="37">
        <f t="shared" ref="D63:AE63" si="21">D64</f>
        <v>222515.35100000002</v>
      </c>
      <c r="E63" s="37">
        <f t="shared" si="21"/>
        <v>222138.375</v>
      </c>
      <c r="F63" s="38">
        <f t="shared" si="1"/>
        <v>91.981606111459314</v>
      </c>
      <c r="G63" s="38">
        <f t="shared" si="2"/>
        <v>91.981606111459314</v>
      </c>
      <c r="H63" s="37">
        <f t="shared" si="21"/>
        <v>24484.851000000002</v>
      </c>
      <c r="I63" s="37">
        <f t="shared" si="21"/>
        <v>21197.46</v>
      </c>
      <c r="J63" s="37">
        <f t="shared" si="21"/>
        <v>20185.126</v>
      </c>
      <c r="K63" s="37">
        <f t="shared" si="21"/>
        <v>19236.374</v>
      </c>
      <c r="L63" s="37">
        <f t="shared" si="21"/>
        <v>21370.224999999999</v>
      </c>
      <c r="M63" s="37">
        <f t="shared" si="21"/>
        <v>17692.776000000002</v>
      </c>
      <c r="N63" s="37">
        <f t="shared" si="21"/>
        <v>26173.386999999999</v>
      </c>
      <c r="O63" s="37">
        <f t="shared" si="21"/>
        <v>21805.666000000005</v>
      </c>
      <c r="P63" s="37">
        <f t="shared" si="21"/>
        <v>20222.333999999999</v>
      </c>
      <c r="Q63" s="37">
        <f t="shared" si="21"/>
        <v>19125.665999999997</v>
      </c>
      <c r="R63" s="37">
        <f t="shared" si="21"/>
        <v>17491.567999999999</v>
      </c>
      <c r="S63" s="37">
        <f t="shared" si="21"/>
        <v>16700.434000000001</v>
      </c>
      <c r="T63" s="37">
        <f t="shared" si="21"/>
        <v>29276.559999999998</v>
      </c>
      <c r="U63" s="37">
        <f t="shared" si="21"/>
        <v>24964.708999999999</v>
      </c>
      <c r="V63" s="37">
        <f t="shared" si="21"/>
        <v>15258.293999999998</v>
      </c>
      <c r="W63" s="37">
        <f t="shared" si="21"/>
        <v>14280.47</v>
      </c>
      <c r="X63" s="37">
        <f t="shared" si="21"/>
        <v>12998.610999999999</v>
      </c>
      <c r="Y63" s="37">
        <f t="shared" si="21"/>
        <v>10562.910000000002</v>
      </c>
      <c r="Z63" s="37">
        <f t="shared" si="21"/>
        <v>22220.640999999996</v>
      </c>
      <c r="AA63" s="37">
        <f t="shared" si="21"/>
        <v>18139.199999999997</v>
      </c>
      <c r="AB63" s="37">
        <f t="shared" si="21"/>
        <v>13965.282999999999</v>
      </c>
      <c r="AC63" s="37">
        <f t="shared" si="21"/>
        <v>13139.039999999999</v>
      </c>
      <c r="AD63" s="37">
        <f t="shared" si="21"/>
        <v>17856.16</v>
      </c>
      <c r="AE63" s="37">
        <f t="shared" si="21"/>
        <v>25293.67</v>
      </c>
      <c r="AF63" s="54"/>
    </row>
    <row r="64" spans="1:32" s="46" customFormat="1" ht="18.75" x14ac:dyDescent="0.3">
      <c r="A64" s="55" t="s">
        <v>28</v>
      </c>
      <c r="B64" s="42">
        <f>B70+B82+B94+B100+B88</f>
        <v>241503.03999999998</v>
      </c>
      <c r="C64" s="42">
        <f>C70+C82+C94+C100+C88</f>
        <v>241503.03999999998</v>
      </c>
      <c r="D64" s="42">
        <f t="shared" ref="D64:E68" si="22">D70+D82+D94+D100</f>
        <v>222515.35100000002</v>
      </c>
      <c r="E64" s="42">
        <f t="shared" si="22"/>
        <v>222138.375</v>
      </c>
      <c r="F64" s="44">
        <f t="shared" si="1"/>
        <v>91.981606111459314</v>
      </c>
      <c r="G64" s="44">
        <f t="shared" si="2"/>
        <v>91.981606111459314</v>
      </c>
      <c r="H64" s="42">
        <f t="shared" ref="H64:M68" si="23">H70+H82+H94+H100</f>
        <v>24484.851000000002</v>
      </c>
      <c r="I64" s="42">
        <f t="shared" si="23"/>
        <v>21197.46</v>
      </c>
      <c r="J64" s="42">
        <f t="shared" si="23"/>
        <v>20185.126</v>
      </c>
      <c r="K64" s="42">
        <f t="shared" si="23"/>
        <v>19236.374</v>
      </c>
      <c r="L64" s="42">
        <f t="shared" si="23"/>
        <v>21370.224999999999</v>
      </c>
      <c r="M64" s="42">
        <f t="shared" si="23"/>
        <v>17692.776000000002</v>
      </c>
      <c r="N64" s="42">
        <f>N70+N82+N94+N100+N90</f>
        <v>26173.386999999999</v>
      </c>
      <c r="O64" s="42">
        <f>O70+O82+O94+O100</f>
        <v>21805.666000000005</v>
      </c>
      <c r="P64" s="42">
        <f>P70+P82+P94+P100+P88</f>
        <v>20222.333999999999</v>
      </c>
      <c r="Q64" s="42">
        <f>Q70+Q82+Q94+Q100</f>
        <v>19125.665999999997</v>
      </c>
      <c r="R64" s="42">
        <f>R70+R82+R94+R100+R88</f>
        <v>17491.567999999999</v>
      </c>
      <c r="S64" s="42">
        <f>S70+S82+S94+S100</f>
        <v>16700.434000000001</v>
      </c>
      <c r="T64" s="42">
        <f>T70+T82+T94+T100+T88</f>
        <v>29276.559999999998</v>
      </c>
      <c r="U64" s="42">
        <f>U70+U82+U94+U100</f>
        <v>24964.708999999999</v>
      </c>
      <c r="V64" s="42">
        <f>V70+V82+V94+V100+V88</f>
        <v>15258.293999999998</v>
      </c>
      <c r="W64" s="42">
        <f>W70+W82+W94+W100</f>
        <v>14280.47</v>
      </c>
      <c r="X64" s="42">
        <f>X70+X82+X94+X100+X88</f>
        <v>12998.610999999999</v>
      </c>
      <c r="Y64" s="42">
        <f>Y70+Y82+Y94+Y100</f>
        <v>10562.910000000002</v>
      </c>
      <c r="Z64" s="42">
        <f>Z70+Z82+Z94+Z100+Z88</f>
        <v>22220.640999999996</v>
      </c>
      <c r="AA64" s="42">
        <f>AA70+AA82+AA94+AA100</f>
        <v>18139.199999999997</v>
      </c>
      <c r="AB64" s="42">
        <f>AB70+AB82+AB94+AB100+AB88</f>
        <v>13965.282999999999</v>
      </c>
      <c r="AC64" s="42">
        <f>AC70+AC82+AC94+AC100</f>
        <v>13139.039999999999</v>
      </c>
      <c r="AD64" s="42">
        <f>AD70+AD82+AD94+AD100+AD88</f>
        <v>17856.16</v>
      </c>
      <c r="AE64" s="42">
        <f>AE70+AE82+AE94+AE100</f>
        <v>25293.67</v>
      </c>
      <c r="AF64" s="56"/>
    </row>
    <row r="65" spans="1:34" s="46" customFormat="1" ht="18.75" x14ac:dyDescent="0.3">
      <c r="A65" s="47" t="s">
        <v>29</v>
      </c>
      <c r="B65" s="48">
        <f>H65+J65+L65+N65+P65+R65+T65+V65+X65+Z65+AB65+AD65</f>
        <v>1350.0200000000002</v>
      </c>
      <c r="C65" s="48">
        <f>C71+C83+C95+C101</f>
        <v>1350.02</v>
      </c>
      <c r="D65" s="49">
        <f t="shared" si="22"/>
        <v>1350.02</v>
      </c>
      <c r="E65" s="48">
        <f t="shared" si="22"/>
        <v>973.04399999999998</v>
      </c>
      <c r="F65" s="50">
        <f t="shared" si="1"/>
        <v>72.076265536806844</v>
      </c>
      <c r="G65" s="50">
        <f t="shared" si="2"/>
        <v>72.076265536806858</v>
      </c>
      <c r="H65" s="48">
        <f t="shared" si="23"/>
        <v>0</v>
      </c>
      <c r="I65" s="48">
        <f t="shared" si="23"/>
        <v>0</v>
      </c>
      <c r="J65" s="48">
        <f t="shared" si="23"/>
        <v>0</v>
      </c>
      <c r="K65" s="48">
        <f t="shared" si="23"/>
        <v>0</v>
      </c>
      <c r="L65" s="48">
        <f t="shared" si="23"/>
        <v>0</v>
      </c>
      <c r="M65" s="48">
        <f t="shared" si="23"/>
        <v>0</v>
      </c>
      <c r="N65" s="48">
        <f>N71+N83+N95+N101</f>
        <v>0</v>
      </c>
      <c r="O65" s="48">
        <f>O71+O83+O95+O101</f>
        <v>0</v>
      </c>
      <c r="P65" s="48">
        <f>P71+P83+P95+P101</f>
        <v>112.97</v>
      </c>
      <c r="Q65" s="48">
        <f>Q71+Q83+Q95+Q101</f>
        <v>0</v>
      </c>
      <c r="R65" s="48">
        <f>R71+R83+R95+R101</f>
        <v>81.724000000000004</v>
      </c>
      <c r="S65" s="48">
        <f>S71+S83+S95+S101</f>
        <v>136.32900000000001</v>
      </c>
      <c r="T65" s="48">
        <f>T71+T83+T95+T101</f>
        <v>176.67000000000002</v>
      </c>
      <c r="U65" s="48">
        <f>U71+U83+U95+U101</f>
        <v>108.685</v>
      </c>
      <c r="V65" s="48">
        <f>V71+V83+V95+V101</f>
        <v>176.67000000000002</v>
      </c>
      <c r="W65" s="48">
        <f>W71+W83+W95+W101</f>
        <v>83.35</v>
      </c>
      <c r="X65" s="48">
        <f>X71+X83+X95+X101</f>
        <v>176.67000000000002</v>
      </c>
      <c r="Y65" s="48">
        <f>Y71+Y83+Y95+Y101</f>
        <v>79.83</v>
      </c>
      <c r="Z65" s="48">
        <f>Z71+Z83+Z95+Z101</f>
        <v>176.67000000000002</v>
      </c>
      <c r="AA65" s="48">
        <f>AA71+AA83+AA95+AA101</f>
        <v>86.05</v>
      </c>
      <c r="AB65" s="48">
        <f>AB71+AB83+AB95+AB101</f>
        <v>224.15200000000002</v>
      </c>
      <c r="AC65" s="48">
        <f>AC71+AC83+AC95+AC101</f>
        <v>303.41000000000003</v>
      </c>
      <c r="AD65" s="48">
        <f>AD71+AD83+AD95+AD101</f>
        <v>224.494</v>
      </c>
      <c r="AE65" s="48">
        <f>AE71+AE83+AE95+AE101</f>
        <v>175.39</v>
      </c>
      <c r="AF65" s="56"/>
    </row>
    <row r="66" spans="1:34" s="46" customFormat="1" ht="18.75" x14ac:dyDescent="0.3">
      <c r="A66" s="47" t="s">
        <v>30</v>
      </c>
      <c r="B66" s="48">
        <f>H66+J66+L66+N66+P66+R66+T66+V66+X66+Z66+AB66+AD66</f>
        <v>240153.01999999996</v>
      </c>
      <c r="C66" s="48">
        <f>C72+C84+C96+C102+C90</f>
        <v>240153.02000000002</v>
      </c>
      <c r="D66" s="48">
        <f t="shared" si="22"/>
        <v>221165.33100000003</v>
      </c>
      <c r="E66" s="48">
        <f t="shared" si="22"/>
        <v>221165.33100000003</v>
      </c>
      <c r="F66" s="50">
        <f t="shared" si="1"/>
        <v>92.093503966762555</v>
      </c>
      <c r="G66" s="50">
        <f t="shared" si="2"/>
        <v>92.09350396676254</v>
      </c>
      <c r="H66" s="48">
        <f t="shared" si="23"/>
        <v>24484.851000000002</v>
      </c>
      <c r="I66" s="48">
        <f t="shared" si="23"/>
        <v>21197.46</v>
      </c>
      <c r="J66" s="48">
        <f t="shared" si="23"/>
        <v>20185.126</v>
      </c>
      <c r="K66" s="48">
        <f t="shared" si="23"/>
        <v>19236.374</v>
      </c>
      <c r="L66" s="48">
        <f t="shared" si="23"/>
        <v>21370.224999999999</v>
      </c>
      <c r="M66" s="48">
        <f t="shared" si="23"/>
        <v>17692.776000000002</v>
      </c>
      <c r="N66" s="48">
        <f>N72+N84+N96+N102+N90</f>
        <v>26173.386999999999</v>
      </c>
      <c r="O66" s="48">
        <f>O72+O84+O96+O102</f>
        <v>21805.666000000005</v>
      </c>
      <c r="P66" s="48">
        <f>P72+P84+P96+P102+P90</f>
        <v>20109.363999999998</v>
      </c>
      <c r="Q66" s="48">
        <f>Q72+Q84+Q96+Q102</f>
        <v>19125.665999999997</v>
      </c>
      <c r="R66" s="48">
        <f>R72+R84+R96+R102+R90</f>
        <v>17409.844000000005</v>
      </c>
      <c r="S66" s="48">
        <f>S72+S84+S96+S102</f>
        <v>16564.105</v>
      </c>
      <c r="T66" s="48">
        <f>T72+T84+T96+T102+T90</f>
        <v>29099.89</v>
      </c>
      <c r="U66" s="48">
        <f>U72+U84+U96+U102</f>
        <v>24856.023999999998</v>
      </c>
      <c r="V66" s="48">
        <f>V72+V84+V96+V102+V90</f>
        <v>15081.624</v>
      </c>
      <c r="W66" s="48">
        <f>W72+W78+W96+W102</f>
        <v>15228.52</v>
      </c>
      <c r="X66" s="48">
        <f>X72+X84+X96+X102+X90</f>
        <v>12821.941000000001</v>
      </c>
      <c r="Y66" s="48">
        <f>Y72+Y84+Y96+Y102</f>
        <v>10483.08</v>
      </c>
      <c r="Z66" s="48">
        <f>Z72+Z84+Z96+Z102+Z90</f>
        <v>22043.971000000001</v>
      </c>
      <c r="AA66" s="48">
        <f>AA72+AA84+AA96+AA102</f>
        <v>18053.150000000001</v>
      </c>
      <c r="AB66" s="48">
        <f>AB72+AB84+AB96+AB102+AB90</f>
        <v>13741.130999999999</v>
      </c>
      <c r="AC66" s="48">
        <f>AC72+AC78+AC96+AC102</f>
        <v>13145.06</v>
      </c>
      <c r="AD66" s="48">
        <f>AD72+AD84+AD96+AD102+AD90</f>
        <v>17631.666000000001</v>
      </c>
      <c r="AE66" s="48">
        <f>AE72+AE78+AE96+AE102</f>
        <v>30080.97</v>
      </c>
      <c r="AF66" s="56"/>
    </row>
    <row r="67" spans="1:34" s="46" customFormat="1" ht="18.75" x14ac:dyDescent="0.3">
      <c r="A67" s="47" t="s">
        <v>31</v>
      </c>
      <c r="B67" s="48">
        <f>H67+J67+L67+N67+P67+R67+T67+V67+X67+Z67+AB67+AD67</f>
        <v>0</v>
      </c>
      <c r="C67" s="48">
        <f>C73+C85+C97+C103</f>
        <v>0</v>
      </c>
      <c r="D67" s="48">
        <f t="shared" si="22"/>
        <v>0</v>
      </c>
      <c r="E67" s="48">
        <f t="shared" si="22"/>
        <v>0</v>
      </c>
      <c r="F67" s="50">
        <f t="shared" si="1"/>
        <v>0</v>
      </c>
      <c r="G67" s="50">
        <f t="shared" si="2"/>
        <v>0</v>
      </c>
      <c r="H67" s="48">
        <f t="shared" si="23"/>
        <v>0</v>
      </c>
      <c r="I67" s="48">
        <f t="shared" si="23"/>
        <v>0</v>
      </c>
      <c r="J67" s="48">
        <f t="shared" si="23"/>
        <v>0</v>
      </c>
      <c r="K67" s="48">
        <f t="shared" si="23"/>
        <v>0</v>
      </c>
      <c r="L67" s="48">
        <f t="shared" si="23"/>
        <v>0</v>
      </c>
      <c r="M67" s="48">
        <f t="shared" si="23"/>
        <v>0</v>
      </c>
      <c r="N67" s="48">
        <f>N73+N85+N97+N103</f>
        <v>0</v>
      </c>
      <c r="O67" s="48">
        <f>O73+O85+O97+O103</f>
        <v>0</v>
      </c>
      <c r="P67" s="48">
        <f>P73+P85+P97+P103</f>
        <v>0</v>
      </c>
      <c r="Q67" s="48">
        <f>Q73+Q85+Q97+Q103</f>
        <v>0</v>
      </c>
      <c r="R67" s="48">
        <f>R73+R85+R97+R103</f>
        <v>0</v>
      </c>
      <c r="S67" s="48">
        <f>S73+S85+S97+S103</f>
        <v>0</v>
      </c>
      <c r="T67" s="48">
        <f>T73+T85+T97+T103</f>
        <v>0</v>
      </c>
      <c r="U67" s="48">
        <f>U73+U85+U97+U103</f>
        <v>0</v>
      </c>
      <c r="V67" s="48">
        <f t="shared" ref="V67:X68" si="24">V73+V85+V97+V103</f>
        <v>0</v>
      </c>
      <c r="W67" s="48">
        <f t="shared" si="24"/>
        <v>0</v>
      </c>
      <c r="X67" s="48">
        <f t="shared" si="24"/>
        <v>0</v>
      </c>
      <c r="Y67" s="48">
        <f>Y73+Y85+Y97+Y103</f>
        <v>0</v>
      </c>
      <c r="Z67" s="48">
        <f>Z73+Z85+Z97+Z103</f>
        <v>0</v>
      </c>
      <c r="AA67" s="48">
        <f>AA73+AA85+AA97+AA103</f>
        <v>0</v>
      </c>
      <c r="AB67" s="48">
        <f t="shared" ref="AB67:AE68" si="25">AB73+AB85+AB97+AB103</f>
        <v>0</v>
      </c>
      <c r="AC67" s="48">
        <f t="shared" si="25"/>
        <v>0</v>
      </c>
      <c r="AD67" s="48">
        <f t="shared" si="25"/>
        <v>0</v>
      </c>
      <c r="AE67" s="48">
        <f t="shared" si="25"/>
        <v>0</v>
      </c>
      <c r="AF67" s="56"/>
    </row>
    <row r="68" spans="1:34" s="46" customFormat="1" ht="18.75" x14ac:dyDescent="0.3">
      <c r="A68" s="47" t="s">
        <v>32</v>
      </c>
      <c r="B68" s="48">
        <f>H68+J68+L68+N68+P68+R68+T68+V68+X68+Z68+AB68+AD68</f>
        <v>0</v>
      </c>
      <c r="C68" s="48">
        <f>C74+C86+C98+C104</f>
        <v>0</v>
      </c>
      <c r="D68" s="48">
        <f t="shared" si="22"/>
        <v>0</v>
      </c>
      <c r="E68" s="48">
        <f t="shared" si="22"/>
        <v>0</v>
      </c>
      <c r="F68" s="50">
        <f t="shared" si="1"/>
        <v>0</v>
      </c>
      <c r="G68" s="50">
        <f t="shared" si="2"/>
        <v>0</v>
      </c>
      <c r="H68" s="48">
        <f t="shared" si="23"/>
        <v>0</v>
      </c>
      <c r="I68" s="48">
        <f t="shared" si="23"/>
        <v>0</v>
      </c>
      <c r="J68" s="48">
        <f t="shared" si="23"/>
        <v>0</v>
      </c>
      <c r="K68" s="48">
        <f t="shared" si="23"/>
        <v>0</v>
      </c>
      <c r="L68" s="48">
        <f t="shared" si="23"/>
        <v>0</v>
      </c>
      <c r="M68" s="48">
        <f t="shared" si="23"/>
        <v>0</v>
      </c>
      <c r="N68" s="48">
        <f>N74+N86+N98+N104</f>
        <v>0</v>
      </c>
      <c r="O68" s="48">
        <f>O74+O86+O98+O104</f>
        <v>0</v>
      </c>
      <c r="P68" s="48">
        <f>P74+P86+P98+P104</f>
        <v>0</v>
      </c>
      <c r="Q68" s="48">
        <f>Q74+Q86+Q98+Q104</f>
        <v>0</v>
      </c>
      <c r="R68" s="48">
        <f>R74+R86+R98+R104</f>
        <v>0</v>
      </c>
      <c r="S68" s="48">
        <f>S74+S86+S98+S104</f>
        <v>0</v>
      </c>
      <c r="T68" s="48">
        <f>T74+T86+T98+T104</f>
        <v>0</v>
      </c>
      <c r="U68" s="48">
        <f>U74+U86+U98+U104</f>
        <v>0</v>
      </c>
      <c r="V68" s="48">
        <f t="shared" si="24"/>
        <v>0</v>
      </c>
      <c r="W68" s="48">
        <f t="shared" si="24"/>
        <v>0</v>
      </c>
      <c r="X68" s="48">
        <f t="shared" si="24"/>
        <v>0</v>
      </c>
      <c r="Y68" s="48">
        <f>Y74+Y86+Y98+Y104</f>
        <v>0</v>
      </c>
      <c r="Z68" s="48">
        <f>Z74+Z86+Z98+Z104</f>
        <v>0</v>
      </c>
      <c r="AA68" s="48">
        <f>AA74+AA86+AA98+AA104</f>
        <v>0</v>
      </c>
      <c r="AB68" s="48">
        <f t="shared" si="25"/>
        <v>0</v>
      </c>
      <c r="AC68" s="48">
        <f t="shared" si="25"/>
        <v>0</v>
      </c>
      <c r="AD68" s="48">
        <f t="shared" si="25"/>
        <v>0</v>
      </c>
      <c r="AE68" s="48">
        <f t="shared" si="25"/>
        <v>0</v>
      </c>
      <c r="AF68" s="56"/>
    </row>
    <row r="69" spans="1:34" s="59" customFormat="1" ht="75" x14ac:dyDescent="0.3">
      <c r="A69" s="66" t="s">
        <v>47</v>
      </c>
      <c r="B69" s="43">
        <f>B70</f>
        <v>29331.3</v>
      </c>
      <c r="C69" s="43">
        <f t="shared" ref="C69:AE69" si="26">C70</f>
        <v>29331.3</v>
      </c>
      <c r="D69" s="43">
        <f t="shared" si="26"/>
        <v>28181.9</v>
      </c>
      <c r="E69" s="43">
        <f t="shared" si="26"/>
        <v>28181.9</v>
      </c>
      <c r="F69" s="44">
        <f t="shared" si="1"/>
        <v>96.081319273267823</v>
      </c>
      <c r="G69" s="44">
        <f t="shared" si="2"/>
        <v>96.081319273267823</v>
      </c>
      <c r="H69" s="43">
        <f t="shared" si="26"/>
        <v>5140.6000000000004</v>
      </c>
      <c r="I69" s="43">
        <f t="shared" si="26"/>
        <v>3912.18</v>
      </c>
      <c r="J69" s="43">
        <f t="shared" si="26"/>
        <v>3285.5</v>
      </c>
      <c r="K69" s="43">
        <f t="shared" si="26"/>
        <v>4489.97</v>
      </c>
      <c r="L69" s="43">
        <f t="shared" si="26"/>
        <v>1832.3</v>
      </c>
      <c r="M69" s="43">
        <f t="shared" si="26"/>
        <v>1775.04</v>
      </c>
      <c r="N69" s="43">
        <f t="shared" si="26"/>
        <v>2671.4</v>
      </c>
      <c r="O69" s="43">
        <f t="shared" si="26"/>
        <v>2733.9</v>
      </c>
      <c r="P69" s="43">
        <f t="shared" si="26"/>
        <v>2311.1</v>
      </c>
      <c r="Q69" s="43">
        <f t="shared" si="26"/>
        <v>2196</v>
      </c>
      <c r="R69" s="43">
        <f t="shared" si="26"/>
        <v>2054.1</v>
      </c>
      <c r="S69" s="43">
        <f t="shared" si="26"/>
        <v>1852.43</v>
      </c>
      <c r="T69" s="43">
        <f t="shared" si="26"/>
        <v>2633.16</v>
      </c>
      <c r="U69" s="43">
        <f t="shared" si="26"/>
        <v>2742.65</v>
      </c>
      <c r="V69" s="43">
        <f t="shared" si="26"/>
        <v>1677.2</v>
      </c>
      <c r="W69" s="43">
        <f t="shared" si="26"/>
        <v>1753.56</v>
      </c>
      <c r="X69" s="43">
        <f t="shared" si="26"/>
        <v>1274.32</v>
      </c>
      <c r="Y69" s="43">
        <f t="shared" si="26"/>
        <v>1159.7</v>
      </c>
      <c r="Z69" s="43">
        <f t="shared" si="26"/>
        <v>2302.8200000000002</v>
      </c>
      <c r="AA69" s="43">
        <f t="shared" si="26"/>
        <v>2022.88</v>
      </c>
      <c r="AB69" s="43">
        <f t="shared" si="26"/>
        <v>1130.5</v>
      </c>
      <c r="AC69" s="43">
        <f t="shared" si="26"/>
        <v>1566.12</v>
      </c>
      <c r="AD69" s="43">
        <f t="shared" si="26"/>
        <v>3018.3</v>
      </c>
      <c r="AE69" s="43">
        <f t="shared" si="26"/>
        <v>1977.47</v>
      </c>
      <c r="AF69" s="67" t="s">
        <v>48</v>
      </c>
    </row>
    <row r="70" spans="1:34" s="46" customFormat="1" ht="18.75" x14ac:dyDescent="0.3">
      <c r="A70" s="55" t="s">
        <v>28</v>
      </c>
      <c r="B70" s="42">
        <f>SUM(B71:B74)</f>
        <v>29331.3</v>
      </c>
      <c r="C70" s="42">
        <f>SUM(C71:C74)</f>
        <v>29331.3</v>
      </c>
      <c r="D70" s="42">
        <f>SUM(D71:D74)</f>
        <v>28181.9</v>
      </c>
      <c r="E70" s="43">
        <f>SUM(E71:E74)</f>
        <v>28181.9</v>
      </c>
      <c r="F70" s="44">
        <f t="shared" si="1"/>
        <v>96.081319273267823</v>
      </c>
      <c r="G70" s="44">
        <f t="shared" si="2"/>
        <v>96.081319273267823</v>
      </c>
      <c r="H70" s="43">
        <f t="shared" ref="H70:AE70" si="27">SUM(H71:H74)</f>
        <v>5140.6000000000004</v>
      </c>
      <c r="I70" s="43">
        <f>SUM(I71:I74)</f>
        <v>3912.18</v>
      </c>
      <c r="J70" s="42">
        <f t="shared" si="27"/>
        <v>3285.5</v>
      </c>
      <c r="K70" s="43">
        <f>SUM(K71:K74)</f>
        <v>4489.97</v>
      </c>
      <c r="L70" s="42">
        <f t="shared" si="27"/>
        <v>1832.3</v>
      </c>
      <c r="M70" s="43">
        <f t="shared" si="27"/>
        <v>1775.04</v>
      </c>
      <c r="N70" s="42">
        <f t="shared" si="27"/>
        <v>2671.4</v>
      </c>
      <c r="O70" s="43">
        <f t="shared" si="27"/>
        <v>2733.9</v>
      </c>
      <c r="P70" s="42">
        <f t="shared" si="27"/>
        <v>2311.1</v>
      </c>
      <c r="Q70" s="43">
        <f t="shared" si="27"/>
        <v>2196</v>
      </c>
      <c r="R70" s="42">
        <f t="shared" si="27"/>
        <v>2054.1</v>
      </c>
      <c r="S70" s="43">
        <f t="shared" si="27"/>
        <v>1852.43</v>
      </c>
      <c r="T70" s="42">
        <f t="shared" si="27"/>
        <v>2633.16</v>
      </c>
      <c r="U70" s="43">
        <f t="shared" si="27"/>
        <v>2742.65</v>
      </c>
      <c r="V70" s="42">
        <f t="shared" si="27"/>
        <v>1677.2</v>
      </c>
      <c r="W70" s="43">
        <f t="shared" si="27"/>
        <v>1753.56</v>
      </c>
      <c r="X70" s="42">
        <f t="shared" si="27"/>
        <v>1274.32</v>
      </c>
      <c r="Y70" s="43">
        <f t="shared" si="27"/>
        <v>1159.7</v>
      </c>
      <c r="Z70" s="42">
        <f t="shared" si="27"/>
        <v>2302.8200000000002</v>
      </c>
      <c r="AA70" s="43">
        <f t="shared" si="27"/>
        <v>2022.88</v>
      </c>
      <c r="AB70" s="42">
        <f t="shared" si="27"/>
        <v>1130.5</v>
      </c>
      <c r="AC70" s="43">
        <f t="shared" si="27"/>
        <v>1566.12</v>
      </c>
      <c r="AD70" s="42">
        <f t="shared" si="27"/>
        <v>3018.3</v>
      </c>
      <c r="AE70" s="43">
        <f t="shared" si="27"/>
        <v>1977.47</v>
      </c>
      <c r="AF70" s="56"/>
    </row>
    <row r="71" spans="1:34" s="46" customFormat="1" ht="18.75" x14ac:dyDescent="0.3">
      <c r="A71" s="47" t="s">
        <v>29</v>
      </c>
      <c r="B71" s="48">
        <f>H71+J71+L71+N71+P71+R71+T71+V71+X71+Z71+AB71+AD71</f>
        <v>0</v>
      </c>
      <c r="C71" s="48">
        <f>H71+J71+L71+N71</f>
        <v>0</v>
      </c>
      <c r="D71" s="48">
        <f>E71</f>
        <v>0</v>
      </c>
      <c r="E71" s="49">
        <f>I71+K71+M71+O71+Q71+S71+U71+W71+Y71+AA71+AC71+AE71</f>
        <v>0</v>
      </c>
      <c r="F71" s="50">
        <f t="shared" si="1"/>
        <v>0</v>
      </c>
      <c r="G71" s="50">
        <f t="shared" si="2"/>
        <v>0</v>
      </c>
      <c r="H71" s="49">
        <v>0</v>
      </c>
      <c r="I71" s="49">
        <v>0</v>
      </c>
      <c r="J71" s="48">
        <v>0</v>
      </c>
      <c r="K71" s="49">
        <v>0</v>
      </c>
      <c r="L71" s="48">
        <v>0</v>
      </c>
      <c r="M71" s="49">
        <v>0</v>
      </c>
      <c r="N71" s="48">
        <v>0</v>
      </c>
      <c r="O71" s="49">
        <v>0</v>
      </c>
      <c r="P71" s="48">
        <v>0</v>
      </c>
      <c r="Q71" s="49">
        <v>0</v>
      </c>
      <c r="R71" s="48">
        <v>0</v>
      </c>
      <c r="S71" s="49">
        <v>0</v>
      </c>
      <c r="T71" s="48">
        <v>0</v>
      </c>
      <c r="U71" s="49">
        <v>0</v>
      </c>
      <c r="V71" s="48">
        <v>0</v>
      </c>
      <c r="W71" s="49">
        <v>0</v>
      </c>
      <c r="X71" s="48">
        <v>0</v>
      </c>
      <c r="Y71" s="49">
        <v>0</v>
      </c>
      <c r="Z71" s="48">
        <v>0</v>
      </c>
      <c r="AA71" s="49">
        <v>0</v>
      </c>
      <c r="AB71" s="48">
        <v>0</v>
      </c>
      <c r="AC71" s="49">
        <v>0</v>
      </c>
      <c r="AD71" s="48">
        <v>0</v>
      </c>
      <c r="AE71" s="49">
        <v>0</v>
      </c>
      <c r="AF71" s="68"/>
    </row>
    <row r="72" spans="1:34" s="46" customFormat="1" ht="18.75" x14ac:dyDescent="0.3">
      <c r="A72" s="47" t="s">
        <v>30</v>
      </c>
      <c r="B72" s="48">
        <f>H72+J72+L72+N72+P72+R72+T72+V72+X72+Z72+AB72+AD72</f>
        <v>29331.3</v>
      </c>
      <c r="C72" s="48">
        <f>H72+J72+L72+N72+P72+R72+T72+V72+X72+Z72+AB72+AD72</f>
        <v>29331.3</v>
      </c>
      <c r="D72" s="48">
        <f>E72</f>
        <v>28181.9</v>
      </c>
      <c r="E72" s="48">
        <f>I72+K72+M72+O72+Q72+S72+U72+W72+Y72+AA72+AC72+AE72</f>
        <v>28181.9</v>
      </c>
      <c r="F72" s="51">
        <f t="shared" si="1"/>
        <v>96.081319273267823</v>
      </c>
      <c r="G72" s="51">
        <f t="shared" si="2"/>
        <v>96.081319273267823</v>
      </c>
      <c r="H72" s="48">
        <v>5140.6000000000004</v>
      </c>
      <c r="I72" s="48">
        <v>3912.18</v>
      </c>
      <c r="J72" s="48">
        <v>3285.5</v>
      </c>
      <c r="K72" s="48">
        <v>4489.97</v>
      </c>
      <c r="L72" s="48">
        <v>1832.3</v>
      </c>
      <c r="M72" s="48">
        <v>1775.04</v>
      </c>
      <c r="N72" s="48">
        <v>2671.4</v>
      </c>
      <c r="O72" s="48">
        <v>2733.9</v>
      </c>
      <c r="P72" s="48">
        <v>2311.1</v>
      </c>
      <c r="Q72" s="48">
        <v>2196</v>
      </c>
      <c r="R72" s="48">
        <v>2054.1</v>
      </c>
      <c r="S72" s="48">
        <v>1852.43</v>
      </c>
      <c r="T72" s="48">
        <v>2633.16</v>
      </c>
      <c r="U72" s="48">
        <v>2742.65</v>
      </c>
      <c r="V72" s="48">
        <v>1677.2</v>
      </c>
      <c r="W72" s="48">
        <v>1753.56</v>
      </c>
      <c r="X72" s="48">
        <v>1274.32</v>
      </c>
      <c r="Y72" s="48">
        <v>1159.7</v>
      </c>
      <c r="Z72" s="48">
        <v>2302.8200000000002</v>
      </c>
      <c r="AA72" s="48">
        <v>2022.88</v>
      </c>
      <c r="AB72" s="48">
        <v>1130.5</v>
      </c>
      <c r="AC72" s="48">
        <v>1566.12</v>
      </c>
      <c r="AD72" s="48">
        <v>3018.3</v>
      </c>
      <c r="AE72" s="48">
        <v>1977.47</v>
      </c>
      <c r="AF72" s="68"/>
    </row>
    <row r="73" spans="1:34" s="46" customFormat="1" ht="18.75" x14ac:dyDescent="0.3">
      <c r="A73" s="47" t="s">
        <v>31</v>
      </c>
      <c r="B73" s="48">
        <f>H73+J73+L73+N73+P73+R73+T73+V73+X73+Z73+AB73+AD73</f>
        <v>0</v>
      </c>
      <c r="C73" s="48">
        <f>H73+J73+L73+N73</f>
        <v>0</v>
      </c>
      <c r="D73" s="48">
        <f>E73</f>
        <v>0</v>
      </c>
      <c r="E73" s="49">
        <f>I73+K73+M73+O73+Q73+S73+U73+W73+Y73+AA73+AC73+AE73</f>
        <v>0</v>
      </c>
      <c r="F73" s="50">
        <f t="shared" si="1"/>
        <v>0</v>
      </c>
      <c r="G73" s="50">
        <f t="shared" si="2"/>
        <v>0</v>
      </c>
      <c r="H73" s="49">
        <v>0</v>
      </c>
      <c r="I73" s="49">
        <v>0</v>
      </c>
      <c r="J73" s="48">
        <v>0</v>
      </c>
      <c r="K73" s="49">
        <v>0</v>
      </c>
      <c r="L73" s="48">
        <v>0</v>
      </c>
      <c r="M73" s="49">
        <v>0</v>
      </c>
      <c r="N73" s="48">
        <v>0</v>
      </c>
      <c r="O73" s="49">
        <v>0</v>
      </c>
      <c r="P73" s="48">
        <v>0</v>
      </c>
      <c r="Q73" s="49">
        <v>0</v>
      </c>
      <c r="R73" s="48">
        <v>0</v>
      </c>
      <c r="S73" s="49">
        <v>0</v>
      </c>
      <c r="T73" s="48">
        <v>0</v>
      </c>
      <c r="U73" s="49">
        <v>0</v>
      </c>
      <c r="V73" s="48">
        <v>0</v>
      </c>
      <c r="W73" s="49">
        <v>0</v>
      </c>
      <c r="X73" s="48">
        <v>0</v>
      </c>
      <c r="Y73" s="49">
        <v>0</v>
      </c>
      <c r="Z73" s="48">
        <v>0</v>
      </c>
      <c r="AA73" s="49">
        <v>0</v>
      </c>
      <c r="AB73" s="48">
        <v>0</v>
      </c>
      <c r="AC73" s="49">
        <v>0</v>
      </c>
      <c r="AD73" s="48">
        <v>0</v>
      </c>
      <c r="AE73" s="49">
        <v>0</v>
      </c>
      <c r="AF73" s="68"/>
    </row>
    <row r="74" spans="1:34" s="46" customFormat="1" ht="18.75" x14ac:dyDescent="0.3">
      <c r="A74" s="47" t="s">
        <v>32</v>
      </c>
      <c r="B74" s="48">
        <f>H74+J74+L74+N74+P74+R74+T74+V74+X74+Z74+AB74+AD74</f>
        <v>0</v>
      </c>
      <c r="C74" s="48">
        <f>H74+J74+L74+N74</f>
        <v>0</v>
      </c>
      <c r="D74" s="48">
        <f>E74</f>
        <v>0</v>
      </c>
      <c r="E74" s="49">
        <f>I74+K74+M74+O74+Q74+S74+U74+W74+Y74+AA74+AC74+AE74</f>
        <v>0</v>
      </c>
      <c r="F74" s="50">
        <f t="shared" si="1"/>
        <v>0</v>
      </c>
      <c r="G74" s="50">
        <f t="shared" si="2"/>
        <v>0</v>
      </c>
      <c r="H74" s="49">
        <v>0</v>
      </c>
      <c r="I74" s="49">
        <v>0</v>
      </c>
      <c r="J74" s="48">
        <v>0</v>
      </c>
      <c r="K74" s="49">
        <v>0</v>
      </c>
      <c r="L74" s="48">
        <v>0</v>
      </c>
      <c r="M74" s="49">
        <v>0</v>
      </c>
      <c r="N74" s="48">
        <v>0</v>
      </c>
      <c r="O74" s="49">
        <v>0</v>
      </c>
      <c r="P74" s="48">
        <v>0</v>
      </c>
      <c r="Q74" s="49">
        <v>0</v>
      </c>
      <c r="R74" s="48">
        <v>0</v>
      </c>
      <c r="S74" s="49">
        <v>0</v>
      </c>
      <c r="T74" s="48">
        <v>0</v>
      </c>
      <c r="U74" s="49">
        <v>0</v>
      </c>
      <c r="V74" s="48">
        <v>0</v>
      </c>
      <c r="W74" s="49">
        <v>0</v>
      </c>
      <c r="X74" s="48">
        <v>0</v>
      </c>
      <c r="Y74" s="49">
        <v>0</v>
      </c>
      <c r="Z74" s="48">
        <v>0</v>
      </c>
      <c r="AA74" s="49">
        <v>0</v>
      </c>
      <c r="AB74" s="48">
        <v>0</v>
      </c>
      <c r="AC74" s="49">
        <v>0</v>
      </c>
      <c r="AD74" s="48">
        <v>0</v>
      </c>
      <c r="AE74" s="49">
        <v>0</v>
      </c>
      <c r="AF74" s="68"/>
    </row>
    <row r="75" spans="1:34" s="46" customFormat="1" ht="112.5" x14ac:dyDescent="0.3">
      <c r="A75" s="47" t="s">
        <v>49</v>
      </c>
      <c r="B75" s="42">
        <f>B76</f>
        <v>68750.59</v>
      </c>
      <c r="C75" s="42">
        <f t="shared" ref="C75:AE75" si="28">C76</f>
        <v>68750.59</v>
      </c>
      <c r="D75" s="42">
        <f t="shared" si="28"/>
        <v>63524.729999999996</v>
      </c>
      <c r="E75" s="42">
        <f t="shared" si="28"/>
        <v>63180.409999999996</v>
      </c>
      <c r="F75" s="42">
        <f t="shared" si="28"/>
        <v>91.897989529980762</v>
      </c>
      <c r="G75" s="42">
        <f t="shared" si="28"/>
        <v>91.897989529980762</v>
      </c>
      <c r="H75" s="42">
        <f t="shared" si="28"/>
        <v>2893.34</v>
      </c>
      <c r="I75" s="42">
        <f t="shared" si="28"/>
        <v>2028.78</v>
      </c>
      <c r="J75" s="42">
        <f t="shared" si="28"/>
        <v>5525.47</v>
      </c>
      <c r="K75" s="42">
        <f t="shared" si="28"/>
        <v>4183.8</v>
      </c>
      <c r="L75" s="42">
        <f t="shared" si="28"/>
        <v>7437.27</v>
      </c>
      <c r="M75" s="42">
        <f t="shared" si="28"/>
        <v>3890.54</v>
      </c>
      <c r="N75" s="42">
        <f t="shared" si="28"/>
        <v>6806.7300000000005</v>
      </c>
      <c r="O75" s="42">
        <f t="shared" si="28"/>
        <v>4636.95</v>
      </c>
      <c r="P75" s="42">
        <f t="shared" si="28"/>
        <v>6583.29</v>
      </c>
      <c r="Q75" s="42">
        <f t="shared" si="28"/>
        <v>6175.17</v>
      </c>
      <c r="R75" s="42">
        <f t="shared" si="28"/>
        <v>5952.5300000000007</v>
      </c>
      <c r="S75" s="42">
        <f t="shared" si="28"/>
        <v>6056.65</v>
      </c>
      <c r="T75" s="42">
        <f t="shared" si="28"/>
        <v>9334.1200000000008</v>
      </c>
      <c r="U75" s="42">
        <f t="shared" si="28"/>
        <v>5152.66</v>
      </c>
      <c r="V75" s="42">
        <f t="shared" si="28"/>
        <v>4486.04</v>
      </c>
      <c r="W75" s="42">
        <f t="shared" si="28"/>
        <v>5010.8200000000006</v>
      </c>
      <c r="X75" s="42">
        <f t="shared" si="28"/>
        <v>4451.51</v>
      </c>
      <c r="Y75" s="42">
        <f t="shared" si="28"/>
        <v>2631.53</v>
      </c>
      <c r="Z75" s="42">
        <f t="shared" si="28"/>
        <v>4802.3</v>
      </c>
      <c r="AA75" s="42">
        <f t="shared" si="28"/>
        <v>3036.5499999999997</v>
      </c>
      <c r="AB75" s="42">
        <f t="shared" si="28"/>
        <v>4888.58</v>
      </c>
      <c r="AC75" s="42">
        <f t="shared" si="28"/>
        <v>4794.3499999999995</v>
      </c>
      <c r="AD75" s="42">
        <f t="shared" si="28"/>
        <v>5589.41</v>
      </c>
      <c r="AE75" s="42">
        <f t="shared" si="28"/>
        <v>15582.609999999999</v>
      </c>
      <c r="AF75" s="69"/>
    </row>
    <row r="76" spans="1:34" s="46" customFormat="1" ht="18.75" x14ac:dyDescent="0.3">
      <c r="A76" s="55" t="s">
        <v>28</v>
      </c>
      <c r="B76" s="42">
        <f>SUM(B77:B80)</f>
        <v>68750.59</v>
      </c>
      <c r="C76" s="42">
        <f>SUM(C77:C80)</f>
        <v>68750.59</v>
      </c>
      <c r="D76" s="42">
        <f>SUM(D77:D80)</f>
        <v>63524.729999999996</v>
      </c>
      <c r="E76" s="43">
        <f>SUM(E77:E80)</f>
        <v>63180.409999999996</v>
      </c>
      <c r="F76" s="44">
        <f>IF(B76=0,0, E76/B76*100)</f>
        <v>91.897989529980762</v>
      </c>
      <c r="G76" s="44">
        <f>IF(C76=0,0, E76/C76*100)</f>
        <v>91.897989529980762</v>
      </c>
      <c r="H76" s="43">
        <f t="shared" ref="H76:AE76" si="29">SUM(H77:H80)</f>
        <v>2893.34</v>
      </c>
      <c r="I76" s="43">
        <f t="shared" si="29"/>
        <v>2028.78</v>
      </c>
      <c r="J76" s="42">
        <f t="shared" si="29"/>
        <v>5525.47</v>
      </c>
      <c r="K76" s="43">
        <f t="shared" si="29"/>
        <v>4183.8</v>
      </c>
      <c r="L76" s="42">
        <f t="shared" si="29"/>
        <v>7437.27</v>
      </c>
      <c r="M76" s="43">
        <f t="shared" si="29"/>
        <v>3890.54</v>
      </c>
      <c r="N76" s="42">
        <f t="shared" si="29"/>
        <v>6806.7300000000005</v>
      </c>
      <c r="O76" s="43">
        <f t="shared" si="29"/>
        <v>4636.95</v>
      </c>
      <c r="P76" s="42">
        <f t="shared" si="29"/>
        <v>6583.29</v>
      </c>
      <c r="Q76" s="43">
        <f t="shared" si="29"/>
        <v>6175.17</v>
      </c>
      <c r="R76" s="42">
        <f t="shared" si="29"/>
        <v>5952.5300000000007</v>
      </c>
      <c r="S76" s="43">
        <f t="shared" si="29"/>
        <v>6056.65</v>
      </c>
      <c r="T76" s="42">
        <f t="shared" si="29"/>
        <v>9334.1200000000008</v>
      </c>
      <c r="U76" s="43">
        <f t="shared" si="29"/>
        <v>5152.66</v>
      </c>
      <c r="V76" s="42">
        <f t="shared" si="29"/>
        <v>4486.04</v>
      </c>
      <c r="W76" s="43">
        <f t="shared" si="29"/>
        <v>5010.8200000000006</v>
      </c>
      <c r="X76" s="42">
        <f t="shared" si="29"/>
        <v>4451.51</v>
      </c>
      <c r="Y76" s="43">
        <f t="shared" si="29"/>
        <v>2631.53</v>
      </c>
      <c r="Z76" s="43">
        <f t="shared" si="29"/>
        <v>4802.3</v>
      </c>
      <c r="AA76" s="43">
        <f t="shared" si="29"/>
        <v>3036.5499999999997</v>
      </c>
      <c r="AB76" s="43">
        <f t="shared" si="29"/>
        <v>4888.58</v>
      </c>
      <c r="AC76" s="43">
        <f t="shared" si="29"/>
        <v>4794.3499999999995</v>
      </c>
      <c r="AD76" s="43">
        <f t="shared" si="29"/>
        <v>5589.41</v>
      </c>
      <c r="AE76" s="43">
        <f t="shared" si="29"/>
        <v>15582.609999999999</v>
      </c>
      <c r="AF76" s="70" t="s">
        <v>50</v>
      </c>
    </row>
    <row r="77" spans="1:34" s="46" customFormat="1" ht="18.75" x14ac:dyDescent="0.3">
      <c r="A77" s="47" t="s">
        <v>29</v>
      </c>
      <c r="B77" s="48">
        <f>B83+B89</f>
        <v>445.91999999999996</v>
      </c>
      <c r="C77" s="48">
        <f>C83+C89</f>
        <v>445.91999999999996</v>
      </c>
      <c r="D77" s="49">
        <f>D83+D89</f>
        <v>445.92</v>
      </c>
      <c r="E77" s="49">
        <f>E83+E89</f>
        <v>101.6</v>
      </c>
      <c r="F77" s="50">
        <f>IF(B77=0,0, E77/B77*100)</f>
        <v>22.784355938284897</v>
      </c>
      <c r="G77" s="50">
        <f>IF(C77=0,0, E77/C77*100)</f>
        <v>22.784355938284897</v>
      </c>
      <c r="H77" s="71">
        <f>H83+H89</f>
        <v>0</v>
      </c>
      <c r="I77" s="71">
        <f t="shared" ref="I77:AE80" si="30">I83+I89</f>
        <v>0</v>
      </c>
      <c r="J77" s="71">
        <f t="shared" si="30"/>
        <v>0</v>
      </c>
      <c r="K77" s="71">
        <f t="shared" si="30"/>
        <v>0</v>
      </c>
      <c r="L77" s="71">
        <f t="shared" si="30"/>
        <v>0</v>
      </c>
      <c r="M77" s="71">
        <f t="shared" si="30"/>
        <v>0</v>
      </c>
      <c r="N77" s="71">
        <f t="shared" si="30"/>
        <v>0</v>
      </c>
      <c r="O77" s="71">
        <f t="shared" si="30"/>
        <v>0</v>
      </c>
      <c r="P77" s="71">
        <f t="shared" si="30"/>
        <v>0</v>
      </c>
      <c r="Q77" s="71">
        <f t="shared" si="30"/>
        <v>0</v>
      </c>
      <c r="R77" s="71">
        <f t="shared" si="30"/>
        <v>63.7</v>
      </c>
      <c r="S77" s="71">
        <f t="shared" si="30"/>
        <v>15.61</v>
      </c>
      <c r="T77" s="71">
        <f t="shared" si="30"/>
        <v>63.7</v>
      </c>
      <c r="U77" s="71">
        <f t="shared" si="30"/>
        <v>18.079999999999998</v>
      </c>
      <c r="V77" s="71">
        <f t="shared" si="30"/>
        <v>63.7</v>
      </c>
      <c r="W77" s="71">
        <f t="shared" si="30"/>
        <v>5.3</v>
      </c>
      <c r="X77" s="71">
        <f t="shared" si="30"/>
        <v>63.7</v>
      </c>
      <c r="Y77" s="71">
        <f t="shared" si="30"/>
        <v>9.76</v>
      </c>
      <c r="Z77" s="71">
        <f t="shared" si="30"/>
        <v>63.7</v>
      </c>
      <c r="AA77" s="71">
        <f t="shared" si="30"/>
        <v>10.99</v>
      </c>
      <c r="AB77" s="71">
        <f t="shared" si="30"/>
        <v>63.71</v>
      </c>
      <c r="AC77" s="71">
        <f t="shared" si="30"/>
        <v>17.98</v>
      </c>
      <c r="AD77" s="71">
        <f t="shared" si="30"/>
        <v>63.71</v>
      </c>
      <c r="AE77" s="71">
        <f t="shared" si="30"/>
        <v>23.88</v>
      </c>
      <c r="AF77" s="72"/>
      <c r="AH77" s="73"/>
    </row>
    <row r="78" spans="1:34" s="46" customFormat="1" ht="18.75" x14ac:dyDescent="0.3">
      <c r="A78" s="66" t="s">
        <v>30</v>
      </c>
      <c r="B78" s="48">
        <f t="shared" ref="B78:E80" si="31">B84+B90</f>
        <v>68304.67</v>
      </c>
      <c r="C78" s="48">
        <f t="shared" si="31"/>
        <v>68304.67</v>
      </c>
      <c r="D78" s="49">
        <f t="shared" si="31"/>
        <v>63078.81</v>
      </c>
      <c r="E78" s="49">
        <f t="shared" si="31"/>
        <v>63078.81</v>
      </c>
      <c r="F78" s="50">
        <f>IF(B78=0,0, E78/B78*100)</f>
        <v>92.349190765433747</v>
      </c>
      <c r="G78" s="50">
        <f>IF(C78=0,0, E78/C78*100)</f>
        <v>92.349190765433747</v>
      </c>
      <c r="H78" s="71">
        <f>H84+H90</f>
        <v>2893.34</v>
      </c>
      <c r="I78" s="71">
        <f t="shared" si="30"/>
        <v>2028.78</v>
      </c>
      <c r="J78" s="71">
        <f t="shared" si="30"/>
        <v>5525.47</v>
      </c>
      <c r="K78" s="71">
        <f t="shared" si="30"/>
        <v>4183.8</v>
      </c>
      <c r="L78" s="71">
        <f t="shared" si="30"/>
        <v>7437.27</v>
      </c>
      <c r="M78" s="71">
        <f t="shared" si="30"/>
        <v>3890.54</v>
      </c>
      <c r="N78" s="71">
        <f t="shared" si="30"/>
        <v>6806.7300000000005</v>
      </c>
      <c r="O78" s="71">
        <f t="shared" si="30"/>
        <v>4636.95</v>
      </c>
      <c r="P78" s="71">
        <f t="shared" si="30"/>
        <v>6583.29</v>
      </c>
      <c r="Q78" s="71">
        <f t="shared" si="30"/>
        <v>6175.17</v>
      </c>
      <c r="R78" s="71">
        <f t="shared" si="30"/>
        <v>5888.8300000000008</v>
      </c>
      <c r="S78" s="71">
        <f t="shared" si="30"/>
        <v>6041.04</v>
      </c>
      <c r="T78" s="71">
        <f t="shared" si="30"/>
        <v>9270.42</v>
      </c>
      <c r="U78" s="71">
        <f t="shared" si="30"/>
        <v>5134.58</v>
      </c>
      <c r="V78" s="71">
        <f t="shared" si="30"/>
        <v>4422.34</v>
      </c>
      <c r="W78" s="71">
        <f t="shared" si="30"/>
        <v>5005.5200000000004</v>
      </c>
      <c r="X78" s="71">
        <f>X84+X90</f>
        <v>4387.8100000000004</v>
      </c>
      <c r="Y78" s="71">
        <f t="shared" si="30"/>
        <v>2621.77</v>
      </c>
      <c r="Z78" s="71">
        <f t="shared" si="30"/>
        <v>4738.6000000000004</v>
      </c>
      <c r="AA78" s="71">
        <f t="shared" si="30"/>
        <v>3025.56</v>
      </c>
      <c r="AB78" s="71">
        <f>AB84+AB90</f>
        <v>4824.87</v>
      </c>
      <c r="AC78" s="71">
        <f t="shared" si="30"/>
        <v>4776.37</v>
      </c>
      <c r="AD78" s="71">
        <f t="shared" si="30"/>
        <v>5525.7</v>
      </c>
      <c r="AE78" s="71">
        <f t="shared" si="30"/>
        <v>15558.73</v>
      </c>
      <c r="AF78" s="72"/>
    </row>
    <row r="79" spans="1:34" s="46" customFormat="1" ht="18.75" x14ac:dyDescent="0.3">
      <c r="A79" s="47" t="s">
        <v>31</v>
      </c>
      <c r="B79" s="48">
        <f t="shared" si="31"/>
        <v>0</v>
      </c>
      <c r="C79" s="48">
        <f t="shared" si="31"/>
        <v>0</v>
      </c>
      <c r="D79" s="49">
        <f t="shared" si="31"/>
        <v>0</v>
      </c>
      <c r="E79" s="49">
        <f t="shared" si="31"/>
        <v>0</v>
      </c>
      <c r="F79" s="50">
        <f>IF(B79=0,0, E79/B79*100)</f>
        <v>0</v>
      </c>
      <c r="G79" s="50">
        <f>IF(C79=0,0, E79/C79*100)</f>
        <v>0</v>
      </c>
      <c r="H79" s="71">
        <f>H85+H91</f>
        <v>0</v>
      </c>
      <c r="I79" s="71">
        <f t="shared" si="30"/>
        <v>0</v>
      </c>
      <c r="J79" s="71">
        <f t="shared" si="30"/>
        <v>0</v>
      </c>
      <c r="K79" s="71">
        <f t="shared" si="30"/>
        <v>0</v>
      </c>
      <c r="L79" s="71">
        <f t="shared" si="30"/>
        <v>0</v>
      </c>
      <c r="M79" s="71">
        <f t="shared" si="30"/>
        <v>0</v>
      </c>
      <c r="N79" s="71">
        <f t="shared" si="30"/>
        <v>0</v>
      </c>
      <c r="O79" s="71">
        <f t="shared" si="30"/>
        <v>0</v>
      </c>
      <c r="P79" s="71">
        <f t="shared" si="30"/>
        <v>0</v>
      </c>
      <c r="Q79" s="71">
        <f t="shared" si="30"/>
        <v>0</v>
      </c>
      <c r="R79" s="71">
        <f t="shared" si="30"/>
        <v>0</v>
      </c>
      <c r="S79" s="71">
        <f t="shared" si="30"/>
        <v>0</v>
      </c>
      <c r="T79" s="71">
        <f t="shared" si="30"/>
        <v>0</v>
      </c>
      <c r="U79" s="71">
        <f t="shared" si="30"/>
        <v>0</v>
      </c>
      <c r="V79" s="71">
        <f t="shared" si="30"/>
        <v>0</v>
      </c>
      <c r="W79" s="71">
        <f t="shared" si="30"/>
        <v>0</v>
      </c>
      <c r="X79" s="71">
        <f t="shared" si="30"/>
        <v>0</v>
      </c>
      <c r="Y79" s="71">
        <f t="shared" si="30"/>
        <v>0</v>
      </c>
      <c r="Z79" s="71">
        <f t="shared" si="30"/>
        <v>0</v>
      </c>
      <c r="AA79" s="71">
        <f t="shared" si="30"/>
        <v>0</v>
      </c>
      <c r="AB79" s="71">
        <f t="shared" si="30"/>
        <v>0</v>
      </c>
      <c r="AC79" s="71">
        <f t="shared" si="30"/>
        <v>0</v>
      </c>
      <c r="AD79" s="71">
        <f t="shared" si="30"/>
        <v>0</v>
      </c>
      <c r="AE79" s="71">
        <f t="shared" si="30"/>
        <v>0</v>
      </c>
      <c r="AF79" s="72"/>
    </row>
    <row r="80" spans="1:34" s="46" customFormat="1" ht="18.75" x14ac:dyDescent="0.3">
      <c r="A80" s="47" t="s">
        <v>32</v>
      </c>
      <c r="B80" s="48">
        <f t="shared" si="31"/>
        <v>0</v>
      </c>
      <c r="C80" s="48">
        <f t="shared" si="31"/>
        <v>0</v>
      </c>
      <c r="D80" s="49">
        <f t="shared" si="31"/>
        <v>0</v>
      </c>
      <c r="E80" s="49">
        <f t="shared" si="31"/>
        <v>0</v>
      </c>
      <c r="F80" s="50">
        <f>IF(B80=0,0, E80/B80*100)</f>
        <v>0</v>
      </c>
      <c r="G80" s="50">
        <f>IF(C80=0,0, E80/C80*100)</f>
        <v>0</v>
      </c>
      <c r="H80" s="71">
        <f>H86+H92</f>
        <v>0</v>
      </c>
      <c r="I80" s="71">
        <f t="shared" si="30"/>
        <v>0</v>
      </c>
      <c r="J80" s="71">
        <f t="shared" si="30"/>
        <v>0</v>
      </c>
      <c r="K80" s="71">
        <f t="shared" si="30"/>
        <v>0</v>
      </c>
      <c r="L80" s="71">
        <f t="shared" si="30"/>
        <v>0</v>
      </c>
      <c r="M80" s="71">
        <f t="shared" si="30"/>
        <v>0</v>
      </c>
      <c r="N80" s="71">
        <f t="shared" si="30"/>
        <v>0</v>
      </c>
      <c r="O80" s="71">
        <f t="shared" si="30"/>
        <v>0</v>
      </c>
      <c r="P80" s="71">
        <f t="shared" si="30"/>
        <v>0</v>
      </c>
      <c r="Q80" s="71">
        <f t="shared" si="30"/>
        <v>0</v>
      </c>
      <c r="R80" s="71">
        <f t="shared" si="30"/>
        <v>0</v>
      </c>
      <c r="S80" s="71">
        <f t="shared" si="30"/>
        <v>0</v>
      </c>
      <c r="T80" s="71">
        <f t="shared" si="30"/>
        <v>0</v>
      </c>
      <c r="U80" s="71">
        <f t="shared" si="30"/>
        <v>0</v>
      </c>
      <c r="V80" s="71">
        <f t="shared" si="30"/>
        <v>0</v>
      </c>
      <c r="W80" s="71">
        <f t="shared" si="30"/>
        <v>0</v>
      </c>
      <c r="X80" s="71">
        <f t="shared" si="30"/>
        <v>0</v>
      </c>
      <c r="Y80" s="71">
        <f t="shared" si="30"/>
        <v>0</v>
      </c>
      <c r="Z80" s="71">
        <f t="shared" si="30"/>
        <v>0</v>
      </c>
      <c r="AA80" s="71">
        <f t="shared" si="30"/>
        <v>0</v>
      </c>
      <c r="AB80" s="71">
        <f t="shared" si="30"/>
        <v>0</v>
      </c>
      <c r="AC80" s="71">
        <f t="shared" si="30"/>
        <v>0</v>
      </c>
      <c r="AD80" s="71">
        <f t="shared" si="30"/>
        <v>0</v>
      </c>
      <c r="AE80" s="71">
        <f t="shared" si="30"/>
        <v>0</v>
      </c>
      <c r="AF80" s="72"/>
    </row>
    <row r="81" spans="1:36" s="59" customFormat="1" ht="108.75" customHeight="1" x14ac:dyDescent="0.2">
      <c r="A81" s="57" t="s">
        <v>51</v>
      </c>
      <c r="B81" s="43">
        <f t="shared" ref="B81:AE81" si="32">B82</f>
        <v>61203.89</v>
      </c>
      <c r="C81" s="43">
        <f>C82</f>
        <v>61203.89</v>
      </c>
      <c r="D81" s="43">
        <f>D82</f>
        <v>57221.21</v>
      </c>
      <c r="E81" s="43">
        <f t="shared" si="32"/>
        <v>56876.89</v>
      </c>
      <c r="F81" s="44">
        <f t="shared" si="1"/>
        <v>92.930187934132945</v>
      </c>
      <c r="G81" s="44">
        <f t="shared" si="2"/>
        <v>92.930187934132945</v>
      </c>
      <c r="H81" s="43">
        <f t="shared" si="32"/>
        <v>2893.34</v>
      </c>
      <c r="I81" s="43">
        <f t="shared" si="32"/>
        <v>2028.78</v>
      </c>
      <c r="J81" s="43">
        <f t="shared" si="32"/>
        <v>5525.47</v>
      </c>
      <c r="K81" s="43">
        <f t="shared" si="32"/>
        <v>4183.8</v>
      </c>
      <c r="L81" s="43">
        <f t="shared" si="32"/>
        <v>7437.27</v>
      </c>
      <c r="M81" s="43">
        <f t="shared" si="32"/>
        <v>3890.54</v>
      </c>
      <c r="N81" s="43">
        <f t="shared" si="32"/>
        <v>5623.52</v>
      </c>
      <c r="O81" s="43">
        <f t="shared" si="32"/>
        <v>4636.95</v>
      </c>
      <c r="P81" s="43">
        <f t="shared" si="32"/>
        <v>6431.48</v>
      </c>
      <c r="Q81" s="43">
        <f t="shared" si="32"/>
        <v>6175.17</v>
      </c>
      <c r="R81" s="43">
        <f t="shared" si="32"/>
        <v>5800.72</v>
      </c>
      <c r="S81" s="43">
        <f t="shared" si="32"/>
        <v>6056.65</v>
      </c>
      <c r="T81" s="43">
        <f t="shared" si="32"/>
        <v>6157.48</v>
      </c>
      <c r="U81" s="43">
        <f t="shared" si="32"/>
        <v>5152.66</v>
      </c>
      <c r="V81" s="43">
        <f t="shared" si="32"/>
        <v>3909.3999999999996</v>
      </c>
      <c r="W81" s="43">
        <f t="shared" si="32"/>
        <v>3979.42</v>
      </c>
      <c r="X81" s="43">
        <f t="shared" si="32"/>
        <v>3874.87</v>
      </c>
      <c r="Y81" s="43">
        <f t="shared" si="32"/>
        <v>2631.53</v>
      </c>
      <c r="Z81" s="43">
        <f t="shared" si="32"/>
        <v>4225.66</v>
      </c>
      <c r="AA81" s="43">
        <f t="shared" si="32"/>
        <v>3036.5499999999997</v>
      </c>
      <c r="AB81" s="43">
        <f t="shared" si="32"/>
        <v>4311.93</v>
      </c>
      <c r="AC81" s="43">
        <f t="shared" si="32"/>
        <v>4484.9199999999992</v>
      </c>
      <c r="AD81" s="43">
        <f t="shared" si="32"/>
        <v>5012.75</v>
      </c>
      <c r="AE81" s="43">
        <f t="shared" si="32"/>
        <v>10619.92</v>
      </c>
      <c r="AF81" s="72"/>
      <c r="AJ81" s="74"/>
    </row>
    <row r="82" spans="1:36" s="46" customFormat="1" ht="42.75" customHeight="1" x14ac:dyDescent="0.3">
      <c r="A82" s="55" t="s">
        <v>28</v>
      </c>
      <c r="B82" s="42">
        <f>SUM(B83:B86)</f>
        <v>61203.89</v>
      </c>
      <c r="C82" s="42">
        <f>SUM(C83:C86)</f>
        <v>61203.89</v>
      </c>
      <c r="D82" s="42">
        <f>SUM(D83:D86)</f>
        <v>57221.21</v>
      </c>
      <c r="E82" s="43">
        <f>SUM(E83:E86)</f>
        <v>56876.89</v>
      </c>
      <c r="F82" s="44">
        <f t="shared" si="1"/>
        <v>92.930187934132945</v>
      </c>
      <c r="G82" s="44">
        <f t="shared" si="2"/>
        <v>92.930187934132945</v>
      </c>
      <c r="H82" s="43">
        <f t="shared" ref="H82:AE82" si="33">SUM(H83:H86)</f>
        <v>2893.34</v>
      </c>
      <c r="I82" s="43">
        <f t="shared" si="33"/>
        <v>2028.78</v>
      </c>
      <c r="J82" s="42">
        <f t="shared" si="33"/>
        <v>5525.47</v>
      </c>
      <c r="K82" s="43">
        <f t="shared" si="33"/>
        <v>4183.8</v>
      </c>
      <c r="L82" s="42">
        <f t="shared" si="33"/>
        <v>7437.27</v>
      </c>
      <c r="M82" s="43">
        <f t="shared" si="33"/>
        <v>3890.54</v>
      </c>
      <c r="N82" s="42">
        <f t="shared" si="33"/>
        <v>5623.52</v>
      </c>
      <c r="O82" s="43">
        <f t="shared" si="33"/>
        <v>4636.95</v>
      </c>
      <c r="P82" s="42">
        <f t="shared" si="33"/>
        <v>6431.48</v>
      </c>
      <c r="Q82" s="43">
        <f t="shared" si="33"/>
        <v>6175.17</v>
      </c>
      <c r="R82" s="42">
        <f t="shared" si="33"/>
        <v>5800.72</v>
      </c>
      <c r="S82" s="43">
        <f t="shared" si="33"/>
        <v>6056.65</v>
      </c>
      <c r="T82" s="43">
        <f t="shared" si="33"/>
        <v>6157.48</v>
      </c>
      <c r="U82" s="43">
        <f t="shared" si="33"/>
        <v>5152.66</v>
      </c>
      <c r="V82" s="43">
        <f t="shared" si="33"/>
        <v>3909.3999999999996</v>
      </c>
      <c r="W82" s="43">
        <f t="shared" si="33"/>
        <v>3979.42</v>
      </c>
      <c r="X82" s="43">
        <f t="shared" si="33"/>
        <v>3874.87</v>
      </c>
      <c r="Y82" s="43">
        <f t="shared" si="33"/>
        <v>2631.53</v>
      </c>
      <c r="Z82" s="43">
        <f t="shared" si="33"/>
        <v>4225.66</v>
      </c>
      <c r="AA82" s="43">
        <f t="shared" si="33"/>
        <v>3036.5499999999997</v>
      </c>
      <c r="AB82" s="43">
        <f t="shared" si="33"/>
        <v>4311.93</v>
      </c>
      <c r="AC82" s="43">
        <f t="shared" si="33"/>
        <v>4484.9199999999992</v>
      </c>
      <c r="AD82" s="43">
        <f t="shared" si="33"/>
        <v>5012.75</v>
      </c>
      <c r="AE82" s="43">
        <f t="shared" si="33"/>
        <v>10619.92</v>
      </c>
      <c r="AF82" s="72"/>
    </row>
    <row r="83" spans="1:36" s="46" customFormat="1" ht="18.75" x14ac:dyDescent="0.3">
      <c r="A83" s="47" t="s">
        <v>29</v>
      </c>
      <c r="B83" s="48">
        <f>H83+J83+L83+N83+P83+R83+T83+V83+X83+Z83+AB83+AD83</f>
        <v>445.91999999999996</v>
      </c>
      <c r="C83" s="48">
        <f>H83+J83+L83+N83+P83+R83+T83+V83+X83+Z83+AB83+AD83</f>
        <v>445.91999999999996</v>
      </c>
      <c r="D83" s="49">
        <v>445.92</v>
      </c>
      <c r="E83" s="49">
        <f>I83+K83+M83+O83+Q83+S83+U83+W83+Y83+AA83+AC83+AE83</f>
        <v>101.6</v>
      </c>
      <c r="F83" s="50">
        <f t="shared" si="1"/>
        <v>22.784355938284897</v>
      </c>
      <c r="G83" s="50">
        <f t="shared" si="2"/>
        <v>22.784355938284897</v>
      </c>
      <c r="H83" s="49">
        <v>0</v>
      </c>
      <c r="I83" s="49">
        <v>0</v>
      </c>
      <c r="J83" s="49">
        <v>0</v>
      </c>
      <c r="K83" s="49">
        <v>0</v>
      </c>
      <c r="L83" s="49">
        <v>0</v>
      </c>
      <c r="M83" s="49">
        <v>0</v>
      </c>
      <c r="N83" s="49">
        <v>0</v>
      </c>
      <c r="O83" s="49">
        <v>0</v>
      </c>
      <c r="P83" s="49">
        <v>0</v>
      </c>
      <c r="Q83" s="49">
        <v>0</v>
      </c>
      <c r="R83" s="71">
        <v>63.7</v>
      </c>
      <c r="S83" s="71">
        <v>15.61</v>
      </c>
      <c r="T83" s="71">
        <v>63.7</v>
      </c>
      <c r="U83" s="71">
        <v>18.079999999999998</v>
      </c>
      <c r="V83" s="48">
        <v>63.7</v>
      </c>
      <c r="W83" s="48">
        <v>5.3</v>
      </c>
      <c r="X83" s="48">
        <v>63.7</v>
      </c>
      <c r="Y83" s="75">
        <v>9.76</v>
      </c>
      <c r="Z83" s="48">
        <v>63.7</v>
      </c>
      <c r="AA83" s="48">
        <v>10.99</v>
      </c>
      <c r="AB83" s="48">
        <v>63.71</v>
      </c>
      <c r="AC83" s="49">
        <v>17.98</v>
      </c>
      <c r="AD83" s="48">
        <v>63.71</v>
      </c>
      <c r="AE83" s="49">
        <v>23.88</v>
      </c>
      <c r="AF83" s="72"/>
    </row>
    <row r="84" spans="1:36" s="59" customFormat="1" ht="18.75" x14ac:dyDescent="0.3">
      <c r="A84" s="66" t="s">
        <v>30</v>
      </c>
      <c r="B84" s="48">
        <f>H84+J84+L84+N84+P84+R84+T84+V84+X84+Z84+AB84+AD84</f>
        <v>60757.97</v>
      </c>
      <c r="C84" s="48">
        <f>H84+J84+L84+N84+P84+R84+T84+V84+X84+Z84+AB84+AD84</f>
        <v>60757.97</v>
      </c>
      <c r="D84" s="48">
        <f>E84</f>
        <v>56775.29</v>
      </c>
      <c r="E84" s="49">
        <f>I84+K84+M84+O84+Q84+S84+U84+W84+Y84+AA84+AC84+AE84</f>
        <v>56775.29</v>
      </c>
      <c r="F84" s="50">
        <f t="shared" si="1"/>
        <v>93.445008119922363</v>
      </c>
      <c r="G84" s="50">
        <f t="shared" si="2"/>
        <v>93.445008119922363</v>
      </c>
      <c r="H84" s="76">
        <v>2893.34</v>
      </c>
      <c r="I84" s="77">
        <v>2028.78</v>
      </c>
      <c r="J84" s="76">
        <v>5525.47</v>
      </c>
      <c r="K84" s="77">
        <v>4183.8</v>
      </c>
      <c r="L84" s="77">
        <v>7437.27</v>
      </c>
      <c r="M84" s="77">
        <v>3890.54</v>
      </c>
      <c r="N84" s="76">
        <v>5623.52</v>
      </c>
      <c r="O84" s="77">
        <v>4636.95</v>
      </c>
      <c r="P84" s="76">
        <v>6431.48</v>
      </c>
      <c r="Q84" s="77">
        <v>6175.17</v>
      </c>
      <c r="R84" s="76">
        <f>5800.72-R83</f>
        <v>5737.02</v>
      </c>
      <c r="S84" s="77">
        <v>6041.04</v>
      </c>
      <c r="T84" s="76">
        <v>6093.78</v>
      </c>
      <c r="U84" s="77">
        <f>5138.68-4.1</f>
        <v>5134.58</v>
      </c>
      <c r="V84" s="48">
        <v>3845.7</v>
      </c>
      <c r="W84" s="48">
        <v>3974.12</v>
      </c>
      <c r="X84" s="48">
        <v>3811.17</v>
      </c>
      <c r="Y84" s="78">
        <v>2621.77</v>
      </c>
      <c r="Z84" s="48">
        <v>4161.96</v>
      </c>
      <c r="AA84" s="48">
        <v>3025.56</v>
      </c>
      <c r="AB84" s="48">
        <v>4248.22</v>
      </c>
      <c r="AC84" s="49">
        <v>4466.9399999999996</v>
      </c>
      <c r="AD84" s="48">
        <v>4949.04</v>
      </c>
      <c r="AE84" s="49">
        <f>10619.92-AE83</f>
        <v>10596.04</v>
      </c>
      <c r="AF84" s="72"/>
    </row>
    <row r="85" spans="1:36" s="46" customFormat="1" ht="18.75" x14ac:dyDescent="0.3">
      <c r="A85" s="47" t="s">
        <v>31</v>
      </c>
      <c r="B85" s="48">
        <f>H85+J85+L85+N85+P85+R85+T85+V85+X85+Z85+AB85+AD85</f>
        <v>0</v>
      </c>
      <c r="C85" s="48">
        <f>H85+J85+L85+N85</f>
        <v>0</v>
      </c>
      <c r="D85" s="48">
        <f>E85</f>
        <v>0</v>
      </c>
      <c r="E85" s="49">
        <f>I85+K85+M85+O85+Q85+S85+U85+W85+Y85+AA85+AC85+AE85</f>
        <v>0</v>
      </c>
      <c r="F85" s="50">
        <f t="shared" si="1"/>
        <v>0</v>
      </c>
      <c r="G85" s="50">
        <f t="shared" si="2"/>
        <v>0</v>
      </c>
      <c r="H85" s="49">
        <v>0</v>
      </c>
      <c r="I85" s="49">
        <v>0</v>
      </c>
      <c r="J85" s="48">
        <v>0</v>
      </c>
      <c r="K85" s="49">
        <v>0</v>
      </c>
      <c r="L85" s="48">
        <v>0</v>
      </c>
      <c r="M85" s="49">
        <v>0</v>
      </c>
      <c r="N85" s="48">
        <v>0</v>
      </c>
      <c r="O85" s="49">
        <v>0</v>
      </c>
      <c r="P85" s="48">
        <v>0</v>
      </c>
      <c r="Q85" s="49">
        <v>0</v>
      </c>
      <c r="R85" s="48">
        <v>0</v>
      </c>
      <c r="S85" s="49">
        <v>0</v>
      </c>
      <c r="T85" s="48">
        <v>0</v>
      </c>
      <c r="U85" s="49">
        <v>0</v>
      </c>
      <c r="V85" s="48">
        <v>0</v>
      </c>
      <c r="W85" s="49">
        <v>0</v>
      </c>
      <c r="X85" s="48">
        <v>0</v>
      </c>
      <c r="Y85" s="49">
        <v>0</v>
      </c>
      <c r="Z85" s="48">
        <v>0</v>
      </c>
      <c r="AA85" s="49">
        <v>0</v>
      </c>
      <c r="AB85" s="48">
        <v>0</v>
      </c>
      <c r="AC85" s="49">
        <v>0</v>
      </c>
      <c r="AD85" s="48">
        <v>0</v>
      </c>
      <c r="AE85" s="49">
        <v>0</v>
      </c>
      <c r="AF85" s="72"/>
    </row>
    <row r="86" spans="1:36" s="46" customFormat="1" ht="18.75" customHeight="1" x14ac:dyDescent="0.3">
      <c r="A86" s="47" t="s">
        <v>32</v>
      </c>
      <c r="B86" s="48">
        <f>H86+J86+L86+N86+P86+R86+T86+V86+X86+Z86+AB86+AD86</f>
        <v>0</v>
      </c>
      <c r="C86" s="48">
        <f>H86+J86+L86+N86</f>
        <v>0</v>
      </c>
      <c r="D86" s="48">
        <f>E86</f>
        <v>0</v>
      </c>
      <c r="E86" s="49">
        <f>I86+K86+M86+O86+Q86+S86+U86+W86+Y86+AA86+AC86+AE86</f>
        <v>0</v>
      </c>
      <c r="F86" s="50">
        <f t="shared" si="1"/>
        <v>0</v>
      </c>
      <c r="G86" s="50">
        <f t="shared" si="2"/>
        <v>0</v>
      </c>
      <c r="H86" s="49">
        <v>0</v>
      </c>
      <c r="I86" s="49">
        <v>0</v>
      </c>
      <c r="J86" s="48">
        <v>0</v>
      </c>
      <c r="K86" s="49">
        <v>0</v>
      </c>
      <c r="L86" s="48">
        <v>0</v>
      </c>
      <c r="M86" s="49">
        <v>0</v>
      </c>
      <c r="N86" s="48">
        <v>0</v>
      </c>
      <c r="O86" s="49">
        <v>0</v>
      </c>
      <c r="P86" s="48">
        <v>0</v>
      </c>
      <c r="Q86" s="49">
        <v>0</v>
      </c>
      <c r="R86" s="48">
        <v>0</v>
      </c>
      <c r="S86" s="49">
        <v>0</v>
      </c>
      <c r="T86" s="48">
        <v>0</v>
      </c>
      <c r="U86" s="49">
        <v>0</v>
      </c>
      <c r="V86" s="48">
        <v>0</v>
      </c>
      <c r="W86" s="49">
        <v>0</v>
      </c>
      <c r="X86" s="48">
        <v>0</v>
      </c>
      <c r="Y86" s="49">
        <v>0</v>
      </c>
      <c r="Z86" s="48">
        <v>0</v>
      </c>
      <c r="AA86" s="49">
        <v>0</v>
      </c>
      <c r="AB86" s="48">
        <v>0</v>
      </c>
      <c r="AC86" s="49">
        <v>0</v>
      </c>
      <c r="AD86" s="48">
        <v>0</v>
      </c>
      <c r="AE86" s="49">
        <v>0</v>
      </c>
      <c r="AF86" s="72"/>
    </row>
    <row r="87" spans="1:36" s="46" customFormat="1" ht="170.25" customHeight="1" x14ac:dyDescent="0.2">
      <c r="A87" s="57" t="s">
        <v>52</v>
      </c>
      <c r="B87" s="43">
        <f t="shared" ref="B87:AE87" si="34">B88</f>
        <v>7546.7</v>
      </c>
      <c r="C87" s="43">
        <f>C88</f>
        <v>7546.7</v>
      </c>
      <c r="D87" s="43">
        <f>D88</f>
        <v>6303.5199999999995</v>
      </c>
      <c r="E87" s="43">
        <f t="shared" si="34"/>
        <v>6303.5199999999995</v>
      </c>
      <c r="F87" s="44">
        <f t="shared" si="1"/>
        <v>83.526839545761717</v>
      </c>
      <c r="G87" s="44">
        <f t="shared" si="2"/>
        <v>83.526839545761717</v>
      </c>
      <c r="H87" s="43">
        <f t="shared" si="34"/>
        <v>0</v>
      </c>
      <c r="I87" s="43">
        <f t="shared" si="34"/>
        <v>0</v>
      </c>
      <c r="J87" s="43">
        <f t="shared" si="34"/>
        <v>0</v>
      </c>
      <c r="K87" s="43">
        <f t="shared" si="34"/>
        <v>0</v>
      </c>
      <c r="L87" s="43">
        <f t="shared" si="34"/>
        <v>0</v>
      </c>
      <c r="M87" s="43">
        <f t="shared" si="34"/>
        <v>0</v>
      </c>
      <c r="N87" s="43">
        <f t="shared" si="34"/>
        <v>1183.21</v>
      </c>
      <c r="O87" s="43">
        <f t="shared" si="34"/>
        <v>0</v>
      </c>
      <c r="P87" s="43">
        <f t="shared" si="34"/>
        <v>151.81</v>
      </c>
      <c r="Q87" s="43">
        <f t="shared" si="34"/>
        <v>0</v>
      </c>
      <c r="R87" s="43">
        <f t="shared" si="34"/>
        <v>151.81</v>
      </c>
      <c r="S87" s="43">
        <f t="shared" si="34"/>
        <v>0</v>
      </c>
      <c r="T87" s="43">
        <f t="shared" si="34"/>
        <v>3176.64</v>
      </c>
      <c r="U87" s="43">
        <f t="shared" si="34"/>
        <v>0</v>
      </c>
      <c r="V87" s="43">
        <f t="shared" si="34"/>
        <v>576.64</v>
      </c>
      <c r="W87" s="43">
        <f t="shared" si="34"/>
        <v>1031.4000000000001</v>
      </c>
      <c r="X87" s="43">
        <f t="shared" si="34"/>
        <v>576.64</v>
      </c>
      <c r="Y87" s="43">
        <f t="shared" si="34"/>
        <v>0</v>
      </c>
      <c r="Z87" s="43">
        <f t="shared" si="34"/>
        <v>576.64</v>
      </c>
      <c r="AA87" s="43">
        <f t="shared" si="34"/>
        <v>0</v>
      </c>
      <c r="AB87" s="43">
        <f t="shared" si="34"/>
        <v>576.65</v>
      </c>
      <c r="AC87" s="43">
        <f t="shared" si="34"/>
        <v>309.43</v>
      </c>
      <c r="AD87" s="43">
        <f t="shared" si="34"/>
        <v>576.66</v>
      </c>
      <c r="AE87" s="43">
        <f t="shared" si="34"/>
        <v>4962.6899999999996</v>
      </c>
      <c r="AF87" s="72"/>
    </row>
    <row r="88" spans="1:36" s="46" customFormat="1" ht="31.5" customHeight="1" x14ac:dyDescent="0.3">
      <c r="A88" s="55" t="s">
        <v>28</v>
      </c>
      <c r="B88" s="42">
        <f>SUM(B89:B92)</f>
        <v>7546.7</v>
      </c>
      <c r="C88" s="42">
        <f>SUM(C89:C92)</f>
        <v>7546.7</v>
      </c>
      <c r="D88" s="42">
        <f>SUM(D89:D92)</f>
        <v>6303.5199999999995</v>
      </c>
      <c r="E88" s="43">
        <f>SUM(E89:E92)</f>
        <v>6303.5199999999995</v>
      </c>
      <c r="F88" s="44">
        <f t="shared" si="1"/>
        <v>83.526839545761717</v>
      </c>
      <c r="G88" s="44">
        <f t="shared" si="2"/>
        <v>83.526839545761717</v>
      </c>
      <c r="H88" s="43">
        <f t="shared" ref="H88:AE88" si="35">SUM(H89:H92)</f>
        <v>0</v>
      </c>
      <c r="I88" s="43">
        <f t="shared" si="35"/>
        <v>0</v>
      </c>
      <c r="J88" s="42">
        <f t="shared" si="35"/>
        <v>0</v>
      </c>
      <c r="K88" s="43">
        <f t="shared" si="35"/>
        <v>0</v>
      </c>
      <c r="L88" s="42">
        <f t="shared" si="35"/>
        <v>0</v>
      </c>
      <c r="M88" s="43">
        <f t="shared" si="35"/>
        <v>0</v>
      </c>
      <c r="N88" s="42">
        <f t="shared" si="35"/>
        <v>1183.21</v>
      </c>
      <c r="O88" s="43">
        <f t="shared" si="35"/>
        <v>0</v>
      </c>
      <c r="P88" s="42">
        <f t="shared" si="35"/>
        <v>151.81</v>
      </c>
      <c r="Q88" s="43">
        <f t="shared" si="35"/>
        <v>0</v>
      </c>
      <c r="R88" s="42">
        <f t="shared" si="35"/>
        <v>151.81</v>
      </c>
      <c r="S88" s="43">
        <f t="shared" si="35"/>
        <v>0</v>
      </c>
      <c r="T88" s="42">
        <f t="shared" si="35"/>
        <v>3176.64</v>
      </c>
      <c r="U88" s="43">
        <f t="shared" si="35"/>
        <v>0</v>
      </c>
      <c r="V88" s="42">
        <f t="shared" si="35"/>
        <v>576.64</v>
      </c>
      <c r="W88" s="43">
        <f t="shared" si="35"/>
        <v>1031.4000000000001</v>
      </c>
      <c r="X88" s="42">
        <f t="shared" si="35"/>
        <v>576.64</v>
      </c>
      <c r="Y88" s="43">
        <f t="shared" si="35"/>
        <v>0</v>
      </c>
      <c r="Z88" s="42">
        <f t="shared" si="35"/>
        <v>576.64</v>
      </c>
      <c r="AA88" s="43">
        <f t="shared" si="35"/>
        <v>0</v>
      </c>
      <c r="AB88" s="42">
        <f t="shared" si="35"/>
        <v>576.65</v>
      </c>
      <c r="AC88" s="43">
        <f t="shared" si="35"/>
        <v>309.43</v>
      </c>
      <c r="AD88" s="42">
        <f t="shared" si="35"/>
        <v>576.66</v>
      </c>
      <c r="AE88" s="43">
        <f t="shared" si="35"/>
        <v>4962.6899999999996</v>
      </c>
      <c r="AF88" s="72"/>
    </row>
    <row r="89" spans="1:36" s="46" customFormat="1" ht="24" customHeight="1" x14ac:dyDescent="0.3">
      <c r="A89" s="47" t="s">
        <v>29</v>
      </c>
      <c r="B89" s="48">
        <f>H89+J89+L89+N89+P89+R89+T89+V89+X89+Z89+AB89+AD89</f>
        <v>0</v>
      </c>
      <c r="C89" s="48">
        <f>H89+J89+L89+N89</f>
        <v>0</v>
      </c>
      <c r="D89" s="48">
        <f>E89</f>
        <v>0</v>
      </c>
      <c r="E89" s="49">
        <f>I89+K89+M89+O89+Q89+S89+U89+W89+Y89+AA89+AC89+AE89</f>
        <v>0</v>
      </c>
      <c r="F89" s="50">
        <f t="shared" si="1"/>
        <v>0</v>
      </c>
      <c r="G89" s="50">
        <f t="shared" si="2"/>
        <v>0</v>
      </c>
      <c r="H89" s="49">
        <v>0</v>
      </c>
      <c r="I89" s="49">
        <v>0</v>
      </c>
      <c r="J89" s="49">
        <v>0</v>
      </c>
      <c r="K89" s="49">
        <v>0</v>
      </c>
      <c r="L89" s="49">
        <v>0</v>
      </c>
      <c r="M89" s="49">
        <v>0</v>
      </c>
      <c r="N89" s="49">
        <v>0</v>
      </c>
      <c r="O89" s="49">
        <v>0</v>
      </c>
      <c r="P89" s="49">
        <v>0</v>
      </c>
      <c r="Q89" s="49">
        <v>0</v>
      </c>
      <c r="R89" s="71">
        <v>0</v>
      </c>
      <c r="S89" s="49">
        <v>0</v>
      </c>
      <c r="T89" s="71">
        <v>0</v>
      </c>
      <c r="U89" s="49">
        <v>0</v>
      </c>
      <c r="V89" s="71">
        <v>0</v>
      </c>
      <c r="W89" s="49">
        <v>0</v>
      </c>
      <c r="X89" s="71">
        <v>0</v>
      </c>
      <c r="Y89" s="49">
        <v>0</v>
      </c>
      <c r="Z89" s="71">
        <v>0</v>
      </c>
      <c r="AA89" s="49">
        <v>0</v>
      </c>
      <c r="AB89" s="71">
        <v>0</v>
      </c>
      <c r="AC89" s="49">
        <v>0</v>
      </c>
      <c r="AD89" s="71">
        <v>0</v>
      </c>
      <c r="AE89" s="49">
        <v>0</v>
      </c>
      <c r="AF89" s="72"/>
    </row>
    <row r="90" spans="1:36" s="46" customFormat="1" ht="21.75" customHeight="1" x14ac:dyDescent="0.3">
      <c r="A90" s="66" t="s">
        <v>30</v>
      </c>
      <c r="B90" s="48">
        <f>H90+J90+L90+N90+P90+R90+T90+V90+X90+Z90+AB90+AD90</f>
        <v>7546.7</v>
      </c>
      <c r="C90" s="48">
        <f>H90+J90+L90+N90+P90+R90+T90+V90+X90+Z90+AB90+AD90</f>
        <v>7546.7</v>
      </c>
      <c r="D90" s="48">
        <f>E90</f>
        <v>6303.5199999999995</v>
      </c>
      <c r="E90" s="49">
        <f>I90+K90+M90+O90+Q90+S90+U90+W90+Y90+AA90+AC90+AE90</f>
        <v>6303.5199999999995</v>
      </c>
      <c r="F90" s="50">
        <f t="shared" si="1"/>
        <v>83.526839545761717</v>
      </c>
      <c r="G90" s="50">
        <f t="shared" si="2"/>
        <v>83.526839545761717</v>
      </c>
      <c r="H90" s="49">
        <v>0</v>
      </c>
      <c r="I90" s="71">
        <v>0</v>
      </c>
      <c r="J90" s="49">
        <v>0</v>
      </c>
      <c r="K90" s="71">
        <v>0</v>
      </c>
      <c r="L90" s="49">
        <v>0</v>
      </c>
      <c r="M90" s="71">
        <v>0</v>
      </c>
      <c r="N90" s="71">
        <v>1183.21</v>
      </c>
      <c r="O90" s="71">
        <v>0</v>
      </c>
      <c r="P90" s="71">
        <v>151.81</v>
      </c>
      <c r="Q90" s="71">
        <v>0</v>
      </c>
      <c r="R90" s="71">
        <v>151.81</v>
      </c>
      <c r="S90" s="71">
        <v>0</v>
      </c>
      <c r="T90" s="71">
        <v>3176.64</v>
      </c>
      <c r="U90" s="49">
        <v>0</v>
      </c>
      <c r="V90" s="48">
        <v>576.64</v>
      </c>
      <c r="W90" s="48">
        <v>1031.4000000000001</v>
      </c>
      <c r="X90" s="48">
        <v>576.64</v>
      </c>
      <c r="Y90" s="48">
        <v>0</v>
      </c>
      <c r="Z90" s="48">
        <v>576.64</v>
      </c>
      <c r="AA90" s="48">
        <v>0</v>
      </c>
      <c r="AB90" s="48">
        <v>576.65</v>
      </c>
      <c r="AC90" s="48">
        <v>309.43</v>
      </c>
      <c r="AD90" s="48">
        <v>576.66</v>
      </c>
      <c r="AE90" s="48">
        <v>4962.6899999999996</v>
      </c>
      <c r="AF90" s="72"/>
    </row>
    <row r="91" spans="1:36" s="46" customFormat="1" ht="21" customHeight="1" x14ac:dyDescent="0.3">
      <c r="A91" s="47" t="s">
        <v>31</v>
      </c>
      <c r="B91" s="48">
        <f>H91+J91+L91+N91+P91+R91+T91+V91+X91+Z91+AB91+AD91</f>
        <v>0</v>
      </c>
      <c r="C91" s="48">
        <f>H91+J91+L91+N91</f>
        <v>0</v>
      </c>
      <c r="D91" s="48">
        <f>E91</f>
        <v>0</v>
      </c>
      <c r="E91" s="49">
        <f>I91+K91+M91+O91+Q91+S91+U91+W91+Y91+AA91+AC91+AE91</f>
        <v>0</v>
      </c>
      <c r="F91" s="50">
        <f t="shared" si="1"/>
        <v>0</v>
      </c>
      <c r="G91" s="50">
        <f t="shared" si="2"/>
        <v>0</v>
      </c>
      <c r="H91" s="49">
        <v>0</v>
      </c>
      <c r="I91" s="49">
        <v>0</v>
      </c>
      <c r="J91" s="48">
        <v>0</v>
      </c>
      <c r="K91" s="49">
        <v>0</v>
      </c>
      <c r="L91" s="48">
        <v>0</v>
      </c>
      <c r="M91" s="49">
        <v>0</v>
      </c>
      <c r="N91" s="48">
        <v>0</v>
      </c>
      <c r="O91" s="49">
        <v>0</v>
      </c>
      <c r="P91" s="48">
        <v>0</v>
      </c>
      <c r="Q91" s="49">
        <v>0</v>
      </c>
      <c r="R91" s="48">
        <v>0</v>
      </c>
      <c r="S91" s="49">
        <v>0</v>
      </c>
      <c r="T91" s="48">
        <v>0</v>
      </c>
      <c r="U91" s="49">
        <v>0</v>
      </c>
      <c r="V91" s="48">
        <v>0</v>
      </c>
      <c r="W91" s="49">
        <v>0</v>
      </c>
      <c r="X91" s="48">
        <v>0</v>
      </c>
      <c r="Y91" s="49">
        <v>0</v>
      </c>
      <c r="Z91" s="48">
        <v>0</v>
      </c>
      <c r="AA91" s="49">
        <v>0</v>
      </c>
      <c r="AB91" s="48">
        <v>0</v>
      </c>
      <c r="AC91" s="49">
        <v>0</v>
      </c>
      <c r="AD91" s="48">
        <v>0</v>
      </c>
      <c r="AE91" s="49">
        <v>0</v>
      </c>
      <c r="AF91" s="72"/>
    </row>
    <row r="92" spans="1:36" s="46" customFormat="1" ht="165.75" customHeight="1" x14ac:dyDescent="0.3">
      <c r="A92" s="47" t="s">
        <v>32</v>
      </c>
      <c r="B92" s="48">
        <f>H92+J92+L92+N92+P92+R92+T92+V92+X92+Z92+AB92+AD92</f>
        <v>0</v>
      </c>
      <c r="C92" s="48">
        <f>H92+J92+L92+N92</f>
        <v>0</v>
      </c>
      <c r="D92" s="48">
        <f>E92</f>
        <v>0</v>
      </c>
      <c r="E92" s="49">
        <f>I92+K92+M92+O92+Q92+S92+U92+W92+Y92+AA92+AC92+AE92</f>
        <v>0</v>
      </c>
      <c r="F92" s="50">
        <f t="shared" si="1"/>
        <v>0</v>
      </c>
      <c r="G92" s="50">
        <f t="shared" si="2"/>
        <v>0</v>
      </c>
      <c r="H92" s="49">
        <v>0</v>
      </c>
      <c r="I92" s="49">
        <v>0</v>
      </c>
      <c r="J92" s="48">
        <v>0</v>
      </c>
      <c r="K92" s="49">
        <v>0</v>
      </c>
      <c r="L92" s="48">
        <v>0</v>
      </c>
      <c r="M92" s="49">
        <v>0</v>
      </c>
      <c r="N92" s="48">
        <v>0</v>
      </c>
      <c r="O92" s="49">
        <v>0</v>
      </c>
      <c r="P92" s="48">
        <v>0</v>
      </c>
      <c r="Q92" s="49">
        <v>0</v>
      </c>
      <c r="R92" s="48">
        <v>0</v>
      </c>
      <c r="S92" s="49">
        <v>0</v>
      </c>
      <c r="T92" s="48">
        <v>0</v>
      </c>
      <c r="U92" s="49">
        <v>0</v>
      </c>
      <c r="V92" s="48">
        <v>0</v>
      </c>
      <c r="W92" s="49">
        <v>0</v>
      </c>
      <c r="X92" s="48">
        <v>0</v>
      </c>
      <c r="Y92" s="49">
        <v>0</v>
      </c>
      <c r="Z92" s="48">
        <v>0</v>
      </c>
      <c r="AA92" s="49">
        <v>0</v>
      </c>
      <c r="AB92" s="48">
        <v>0</v>
      </c>
      <c r="AC92" s="49">
        <v>0</v>
      </c>
      <c r="AD92" s="48">
        <v>0</v>
      </c>
      <c r="AE92" s="49">
        <v>0</v>
      </c>
      <c r="AF92" s="79"/>
    </row>
    <row r="93" spans="1:36" s="59" customFormat="1" ht="218.25" customHeight="1" x14ac:dyDescent="0.2">
      <c r="A93" s="57" t="s">
        <v>53</v>
      </c>
      <c r="B93" s="43">
        <f t="shared" ref="B93:AE93" si="36">B94</f>
        <v>128716.34999999998</v>
      </c>
      <c r="C93" s="43">
        <f t="shared" si="36"/>
        <v>128716.34999999998</v>
      </c>
      <c r="D93" s="43">
        <f t="shared" si="36"/>
        <v>122789.65000000001</v>
      </c>
      <c r="E93" s="43">
        <f t="shared" si="36"/>
        <v>122789.65000000001</v>
      </c>
      <c r="F93" s="44">
        <f t="shared" si="1"/>
        <v>95.395534444536395</v>
      </c>
      <c r="G93" s="44">
        <f t="shared" si="2"/>
        <v>95.395534444536395</v>
      </c>
      <c r="H93" s="43">
        <f t="shared" si="36"/>
        <v>15925.37</v>
      </c>
      <c r="I93" s="43">
        <f t="shared" si="36"/>
        <v>15256.5</v>
      </c>
      <c r="J93" s="43">
        <f t="shared" si="36"/>
        <v>10687.88</v>
      </c>
      <c r="K93" s="43">
        <f t="shared" si="36"/>
        <v>9681.34</v>
      </c>
      <c r="L93" s="43">
        <f t="shared" si="36"/>
        <v>11375.48</v>
      </c>
      <c r="M93" s="43">
        <f t="shared" si="36"/>
        <v>11275.87</v>
      </c>
      <c r="N93" s="43">
        <f t="shared" si="36"/>
        <v>15213.01</v>
      </c>
      <c r="O93" s="43">
        <f t="shared" si="36"/>
        <v>13428.7</v>
      </c>
      <c r="P93" s="43">
        <f t="shared" si="36"/>
        <v>9664.0499999999993</v>
      </c>
      <c r="Q93" s="43">
        <f t="shared" si="36"/>
        <v>9527.32</v>
      </c>
      <c r="R93" s="43">
        <f t="shared" si="36"/>
        <v>8105.64</v>
      </c>
      <c r="S93" s="43">
        <f t="shared" si="36"/>
        <v>7047.23</v>
      </c>
      <c r="T93" s="43">
        <f t="shared" si="36"/>
        <v>15718.34</v>
      </c>
      <c r="U93" s="43">
        <f t="shared" si="36"/>
        <v>15503.44</v>
      </c>
      <c r="V93" s="43">
        <f t="shared" si="36"/>
        <v>7709.62</v>
      </c>
      <c r="W93" s="43">
        <f t="shared" si="36"/>
        <v>7438.6</v>
      </c>
      <c r="X93" s="43">
        <f t="shared" si="36"/>
        <v>5938.55</v>
      </c>
      <c r="Y93" s="43">
        <f t="shared" si="36"/>
        <v>5509.26</v>
      </c>
      <c r="Z93" s="43">
        <f>Z94</f>
        <v>13802.44</v>
      </c>
      <c r="AA93" s="43">
        <f t="shared" si="36"/>
        <v>11939.17</v>
      </c>
      <c r="AB93" s="43">
        <f t="shared" si="36"/>
        <v>6637.4</v>
      </c>
      <c r="AC93" s="43">
        <f t="shared" si="36"/>
        <v>6468.97</v>
      </c>
      <c r="AD93" s="43">
        <f t="shared" si="36"/>
        <v>7938.57</v>
      </c>
      <c r="AE93" s="43">
        <f t="shared" si="36"/>
        <v>9713.25</v>
      </c>
      <c r="AF93" s="80" t="s">
        <v>54</v>
      </c>
    </row>
    <row r="94" spans="1:36" s="46" customFormat="1" ht="18.75" x14ac:dyDescent="0.3">
      <c r="A94" s="55" t="s">
        <v>28</v>
      </c>
      <c r="B94" s="42">
        <f>SUM(B95:B98)</f>
        <v>128716.34999999998</v>
      </c>
      <c r="C94" s="42">
        <f>SUM(C95:C98)</f>
        <v>128716.34999999998</v>
      </c>
      <c r="D94" s="42">
        <f>SUM(D95:D98)</f>
        <v>122789.65000000001</v>
      </c>
      <c r="E94" s="43">
        <f>SUM(E95:E98)</f>
        <v>122789.65000000001</v>
      </c>
      <c r="F94" s="44">
        <f t="shared" si="1"/>
        <v>95.395534444536395</v>
      </c>
      <c r="G94" s="44">
        <f t="shared" si="2"/>
        <v>95.395534444536395</v>
      </c>
      <c r="H94" s="43">
        <f>SUM(H95:H98)</f>
        <v>15925.37</v>
      </c>
      <c r="I94" s="43">
        <f>SUM(I95:I98)</f>
        <v>15256.5</v>
      </c>
      <c r="J94" s="42">
        <f>SUM(J95:J98)</f>
        <v>10687.88</v>
      </c>
      <c r="K94" s="43">
        <f>SUM(K95:K98)</f>
        <v>9681.34</v>
      </c>
      <c r="L94" s="42">
        <f t="shared" ref="L94:AE94" si="37">SUM(L95:L98)</f>
        <v>11375.48</v>
      </c>
      <c r="M94" s="43">
        <f t="shared" si="37"/>
        <v>11275.87</v>
      </c>
      <c r="N94" s="42">
        <f t="shared" si="37"/>
        <v>15213.01</v>
      </c>
      <c r="O94" s="43">
        <f t="shared" si="37"/>
        <v>13428.7</v>
      </c>
      <c r="P94" s="42">
        <f t="shared" si="37"/>
        <v>9664.0499999999993</v>
      </c>
      <c r="Q94" s="43">
        <f t="shared" si="37"/>
        <v>9527.32</v>
      </c>
      <c r="R94" s="42">
        <f t="shared" si="37"/>
        <v>8105.64</v>
      </c>
      <c r="S94" s="43">
        <f t="shared" si="37"/>
        <v>7047.23</v>
      </c>
      <c r="T94" s="42">
        <f t="shared" si="37"/>
        <v>15718.34</v>
      </c>
      <c r="U94" s="43">
        <f t="shared" si="37"/>
        <v>15503.44</v>
      </c>
      <c r="V94" s="42">
        <f t="shared" si="37"/>
        <v>7709.62</v>
      </c>
      <c r="W94" s="43">
        <f t="shared" si="37"/>
        <v>7438.6</v>
      </c>
      <c r="X94" s="42">
        <f t="shared" si="37"/>
        <v>5938.55</v>
      </c>
      <c r="Y94" s="43">
        <f t="shared" si="37"/>
        <v>5509.26</v>
      </c>
      <c r="Z94" s="42">
        <f t="shared" si="37"/>
        <v>13802.44</v>
      </c>
      <c r="AA94" s="43">
        <f t="shared" si="37"/>
        <v>11939.17</v>
      </c>
      <c r="AB94" s="42">
        <f t="shared" si="37"/>
        <v>6637.4</v>
      </c>
      <c r="AC94" s="43">
        <f t="shared" si="37"/>
        <v>6468.97</v>
      </c>
      <c r="AD94" s="42">
        <f t="shared" si="37"/>
        <v>7938.57</v>
      </c>
      <c r="AE94" s="43">
        <f t="shared" si="37"/>
        <v>9713.25</v>
      </c>
      <c r="AF94" s="81"/>
    </row>
    <row r="95" spans="1:36" s="46" customFormat="1" ht="18.75" x14ac:dyDescent="0.3">
      <c r="A95" s="47" t="s">
        <v>29</v>
      </c>
      <c r="B95" s="48">
        <f>H95+J95+L95+N95+P95+R95+T95+V95+X95+Z95+AB95+AD95</f>
        <v>0</v>
      </c>
      <c r="C95" s="48">
        <f>H95+J95+L95+N95</f>
        <v>0</v>
      </c>
      <c r="D95" s="48">
        <f>E95</f>
        <v>0</v>
      </c>
      <c r="E95" s="49">
        <f>I95+K95+M95+O95+Q95+S95+U95+W95+Y95+AA95+AC95+AE95</f>
        <v>0</v>
      </c>
      <c r="F95" s="50">
        <f t="shared" si="1"/>
        <v>0</v>
      </c>
      <c r="G95" s="50">
        <f t="shared" si="2"/>
        <v>0</v>
      </c>
      <c r="H95" s="49">
        <v>0</v>
      </c>
      <c r="I95" s="49">
        <v>0</v>
      </c>
      <c r="J95" s="48">
        <v>0</v>
      </c>
      <c r="K95" s="49">
        <v>0</v>
      </c>
      <c r="L95" s="48">
        <v>0</v>
      </c>
      <c r="M95" s="49">
        <v>0</v>
      </c>
      <c r="N95" s="48">
        <v>0</v>
      </c>
      <c r="O95" s="49">
        <v>0</v>
      </c>
      <c r="P95" s="48">
        <v>0</v>
      </c>
      <c r="Q95" s="49">
        <v>0</v>
      </c>
      <c r="R95" s="48">
        <v>0</v>
      </c>
      <c r="S95" s="49">
        <v>0</v>
      </c>
      <c r="T95" s="48">
        <v>0</v>
      </c>
      <c r="U95" s="49">
        <v>0</v>
      </c>
      <c r="V95" s="48">
        <v>0</v>
      </c>
      <c r="W95" s="49">
        <v>0</v>
      </c>
      <c r="X95" s="48">
        <v>0</v>
      </c>
      <c r="Y95" s="49">
        <v>0</v>
      </c>
      <c r="Z95" s="48">
        <v>0</v>
      </c>
      <c r="AA95" s="49">
        <v>0</v>
      </c>
      <c r="AB95" s="48">
        <v>0</v>
      </c>
      <c r="AC95" s="49">
        <v>0</v>
      </c>
      <c r="AD95" s="48">
        <v>0</v>
      </c>
      <c r="AE95" s="49">
        <v>0</v>
      </c>
      <c r="AF95" s="81"/>
    </row>
    <row r="96" spans="1:36" s="46" customFormat="1" ht="18.75" x14ac:dyDescent="0.3">
      <c r="A96" s="47" t="s">
        <v>30</v>
      </c>
      <c r="B96" s="48">
        <f>H96+J96+L96+N96+P96+R96+T96+V96+X96+Z96+AB96+AD96</f>
        <v>128716.34999999998</v>
      </c>
      <c r="C96" s="48">
        <f>H96+J96+L96+N96+P96+R96+T96+V96+X96+Z96+AB96+AD96</f>
        <v>128716.34999999998</v>
      </c>
      <c r="D96" s="48">
        <f>E96</f>
        <v>122789.65000000001</v>
      </c>
      <c r="E96" s="49">
        <f>I96+K96+M96+O96+Q96+S96+U96+W96+Y96+AA96+AC96+AE96</f>
        <v>122789.65000000001</v>
      </c>
      <c r="F96" s="50">
        <f t="shared" si="1"/>
        <v>95.395534444536395</v>
      </c>
      <c r="G96" s="50">
        <f t="shared" si="2"/>
        <v>95.395534444536395</v>
      </c>
      <c r="H96" s="82">
        <v>15925.37</v>
      </c>
      <c r="I96" s="82">
        <v>15256.5</v>
      </c>
      <c r="J96" s="82">
        <v>10687.88</v>
      </c>
      <c r="K96" s="82">
        <v>9681.34</v>
      </c>
      <c r="L96" s="82">
        <v>11375.48</v>
      </c>
      <c r="M96" s="82">
        <v>11275.87</v>
      </c>
      <c r="N96" s="82">
        <v>15213.01</v>
      </c>
      <c r="O96" s="82">
        <v>13428.7</v>
      </c>
      <c r="P96" s="82">
        <v>9664.0499999999993</v>
      </c>
      <c r="Q96" s="82">
        <v>9527.32</v>
      </c>
      <c r="R96" s="82">
        <v>8105.64</v>
      </c>
      <c r="S96" s="82">
        <v>7047.23</v>
      </c>
      <c r="T96" s="82">
        <v>15718.34</v>
      </c>
      <c r="U96" s="83">
        <v>15503.44</v>
      </c>
      <c r="V96" s="82">
        <v>7709.62</v>
      </c>
      <c r="W96" s="82">
        <v>7438.6</v>
      </c>
      <c r="X96" s="82">
        <v>5938.55</v>
      </c>
      <c r="Y96" s="82">
        <v>5509.26</v>
      </c>
      <c r="Z96" s="82">
        <v>13802.44</v>
      </c>
      <c r="AA96" s="83">
        <v>11939.17</v>
      </c>
      <c r="AB96" s="83">
        <v>6637.4</v>
      </c>
      <c r="AC96" s="83">
        <v>6468.97</v>
      </c>
      <c r="AD96" s="83">
        <v>7938.57</v>
      </c>
      <c r="AE96" s="83">
        <v>9713.25</v>
      </c>
      <c r="AF96" s="81"/>
    </row>
    <row r="97" spans="1:35" s="46" customFormat="1" ht="18.75" x14ac:dyDescent="0.3">
      <c r="A97" s="47" t="s">
        <v>31</v>
      </c>
      <c r="B97" s="48">
        <f>H97+J97+L97+N97+P97+R97+T97+V97+X97+Z97+AB97+AD97</f>
        <v>0</v>
      </c>
      <c r="C97" s="48">
        <f>H97+J97+L97+N97</f>
        <v>0</v>
      </c>
      <c r="D97" s="48">
        <f>E97</f>
        <v>0</v>
      </c>
      <c r="E97" s="49">
        <f>I97+K97+M97+O97+Q97+S97+U97+W97+Y97+AA97+AC97+AE97</f>
        <v>0</v>
      </c>
      <c r="F97" s="50">
        <f t="shared" si="1"/>
        <v>0</v>
      </c>
      <c r="G97" s="50">
        <f t="shared" si="2"/>
        <v>0</v>
      </c>
      <c r="H97" s="49">
        <v>0</v>
      </c>
      <c r="I97" s="49">
        <v>0</v>
      </c>
      <c r="J97" s="48">
        <v>0</v>
      </c>
      <c r="K97" s="49">
        <v>0</v>
      </c>
      <c r="L97" s="48">
        <v>0</v>
      </c>
      <c r="M97" s="49">
        <v>0</v>
      </c>
      <c r="N97" s="48">
        <v>0</v>
      </c>
      <c r="O97" s="49">
        <v>0</v>
      </c>
      <c r="P97" s="48">
        <v>0</v>
      </c>
      <c r="Q97" s="49">
        <v>0</v>
      </c>
      <c r="R97" s="48">
        <v>0</v>
      </c>
      <c r="S97" s="49">
        <v>0</v>
      </c>
      <c r="T97" s="48">
        <v>0</v>
      </c>
      <c r="U97" s="49">
        <v>0</v>
      </c>
      <c r="V97" s="48">
        <v>0</v>
      </c>
      <c r="W97" s="49">
        <v>0</v>
      </c>
      <c r="X97" s="48">
        <v>0</v>
      </c>
      <c r="Y97" s="49">
        <v>0</v>
      </c>
      <c r="Z97" s="48">
        <v>0</v>
      </c>
      <c r="AA97" s="49">
        <v>0</v>
      </c>
      <c r="AB97" s="48">
        <v>0</v>
      </c>
      <c r="AC97" s="49">
        <v>0</v>
      </c>
      <c r="AD97" s="48">
        <v>0</v>
      </c>
      <c r="AE97" s="49">
        <v>0</v>
      </c>
      <c r="AF97" s="81"/>
    </row>
    <row r="98" spans="1:35" s="46" customFormat="1" ht="76.5" customHeight="1" x14ac:dyDescent="0.3">
      <c r="A98" s="47" t="s">
        <v>32</v>
      </c>
      <c r="B98" s="48">
        <f>H98+J98+L98+N98+P98+R98+T98+V98+X98+Z98+AB98+AD98</f>
        <v>0</v>
      </c>
      <c r="C98" s="48">
        <f>H98+J98+L98+N98</f>
        <v>0</v>
      </c>
      <c r="D98" s="48">
        <f>E98</f>
        <v>0</v>
      </c>
      <c r="E98" s="49">
        <f>I98+K98+M98+O98+Q98+S98+U98+W98+Y98+AA98+AC98+AE98</f>
        <v>0</v>
      </c>
      <c r="F98" s="50">
        <f t="shared" si="1"/>
        <v>0</v>
      </c>
      <c r="G98" s="50">
        <f t="shared" si="2"/>
        <v>0</v>
      </c>
      <c r="H98" s="49">
        <v>0</v>
      </c>
      <c r="I98" s="49">
        <v>0</v>
      </c>
      <c r="J98" s="48">
        <v>0</v>
      </c>
      <c r="K98" s="49">
        <v>0</v>
      </c>
      <c r="L98" s="48">
        <v>0</v>
      </c>
      <c r="M98" s="49">
        <v>0</v>
      </c>
      <c r="N98" s="48">
        <v>0</v>
      </c>
      <c r="O98" s="49">
        <v>0</v>
      </c>
      <c r="P98" s="48">
        <v>0</v>
      </c>
      <c r="Q98" s="49">
        <v>0</v>
      </c>
      <c r="R98" s="48">
        <v>0</v>
      </c>
      <c r="S98" s="49">
        <v>0</v>
      </c>
      <c r="T98" s="48">
        <v>0</v>
      </c>
      <c r="U98" s="49">
        <v>0</v>
      </c>
      <c r="V98" s="48">
        <v>0</v>
      </c>
      <c r="W98" s="49">
        <v>0</v>
      </c>
      <c r="X98" s="48">
        <v>0</v>
      </c>
      <c r="Y98" s="49">
        <v>0</v>
      </c>
      <c r="Z98" s="48">
        <v>0</v>
      </c>
      <c r="AA98" s="49">
        <v>0</v>
      </c>
      <c r="AB98" s="48">
        <v>0</v>
      </c>
      <c r="AC98" s="49">
        <v>0</v>
      </c>
      <c r="AD98" s="48">
        <v>0</v>
      </c>
      <c r="AE98" s="49">
        <v>0</v>
      </c>
      <c r="AF98" s="84"/>
    </row>
    <row r="99" spans="1:35" s="59" customFormat="1" ht="112.5" x14ac:dyDescent="0.2">
      <c r="A99" s="57" t="s">
        <v>55</v>
      </c>
      <c r="B99" s="43">
        <f t="shared" ref="B99:AE99" si="38">B100</f>
        <v>14704.800000000001</v>
      </c>
      <c r="C99" s="43">
        <f t="shared" si="38"/>
        <v>14704.800000000001</v>
      </c>
      <c r="D99" s="43">
        <f t="shared" si="38"/>
        <v>14322.591</v>
      </c>
      <c r="E99" s="43">
        <f t="shared" si="38"/>
        <v>14289.934999999999</v>
      </c>
      <c r="F99" s="44">
        <f t="shared" si="1"/>
        <v>97.178710353081982</v>
      </c>
      <c r="G99" s="44">
        <f t="shared" si="2"/>
        <v>97.178710353081982</v>
      </c>
      <c r="H99" s="43">
        <f t="shared" si="38"/>
        <v>525.54100000000005</v>
      </c>
      <c r="I99" s="43">
        <f t="shared" si="38"/>
        <v>0</v>
      </c>
      <c r="J99" s="43">
        <f t="shared" si="38"/>
        <v>686.27599999999995</v>
      </c>
      <c r="K99" s="43">
        <f t="shared" si="38"/>
        <v>881.26400000000001</v>
      </c>
      <c r="L99" s="43">
        <f t="shared" si="38"/>
        <v>725.17499999999995</v>
      </c>
      <c r="M99" s="43">
        <f t="shared" si="38"/>
        <v>751.32600000000002</v>
      </c>
      <c r="N99" s="43">
        <f t="shared" si="38"/>
        <v>1482.2470000000001</v>
      </c>
      <c r="O99" s="43">
        <f t="shared" si="38"/>
        <v>1006.116</v>
      </c>
      <c r="P99" s="43">
        <f t="shared" si="38"/>
        <v>1663.894</v>
      </c>
      <c r="Q99" s="43">
        <f t="shared" si="38"/>
        <v>1227.1759999999999</v>
      </c>
      <c r="R99" s="43">
        <f t="shared" si="38"/>
        <v>1379.2979999999998</v>
      </c>
      <c r="S99" s="43">
        <f t="shared" si="38"/>
        <v>1744.124</v>
      </c>
      <c r="T99" s="43">
        <f t="shared" si="38"/>
        <v>1590.94</v>
      </c>
      <c r="U99" s="43">
        <f t="shared" si="38"/>
        <v>1565.9590000000001</v>
      </c>
      <c r="V99" s="43">
        <f t="shared" si="38"/>
        <v>1385.434</v>
      </c>
      <c r="W99" s="43">
        <f t="shared" si="38"/>
        <v>1108.8899999999999</v>
      </c>
      <c r="X99" s="43">
        <f t="shared" si="38"/>
        <v>1334.231</v>
      </c>
      <c r="Y99" s="43">
        <f t="shared" si="38"/>
        <v>1262.4199999999998</v>
      </c>
      <c r="Z99" s="43">
        <f t="shared" si="38"/>
        <v>1313.0810000000001</v>
      </c>
      <c r="AA99" s="43">
        <f t="shared" si="38"/>
        <v>1140.5999999999999</v>
      </c>
      <c r="AB99" s="43">
        <f t="shared" si="38"/>
        <v>1308.8030000000001</v>
      </c>
      <c r="AC99" s="43">
        <f t="shared" si="38"/>
        <v>619.03</v>
      </c>
      <c r="AD99" s="43">
        <f t="shared" si="38"/>
        <v>1309.8800000000001</v>
      </c>
      <c r="AE99" s="43">
        <f t="shared" si="38"/>
        <v>2983.0299999999997</v>
      </c>
      <c r="AF99" s="80" t="s">
        <v>56</v>
      </c>
    </row>
    <row r="100" spans="1:35" s="46" customFormat="1" ht="18.75" x14ac:dyDescent="0.3">
      <c r="A100" s="55" t="s">
        <v>28</v>
      </c>
      <c r="B100" s="42">
        <f>SUM(B101:B104)</f>
        <v>14704.800000000001</v>
      </c>
      <c r="C100" s="42">
        <f>SUM(C101:C104)</f>
        <v>14704.800000000001</v>
      </c>
      <c r="D100" s="42">
        <f>SUM(D101:D104)</f>
        <v>14322.591</v>
      </c>
      <c r="E100" s="43">
        <f>SUM(E101:E104)</f>
        <v>14289.934999999999</v>
      </c>
      <c r="F100" s="44">
        <f t="shared" si="1"/>
        <v>97.178710353081982</v>
      </c>
      <c r="G100" s="44">
        <f t="shared" si="2"/>
        <v>97.178710353081982</v>
      </c>
      <c r="H100" s="43">
        <f t="shared" ref="H100:AE100" si="39">SUM(H101:H104)</f>
        <v>525.54100000000005</v>
      </c>
      <c r="I100" s="43">
        <f>SUM(I101:I104)</f>
        <v>0</v>
      </c>
      <c r="J100" s="42">
        <f t="shared" si="39"/>
        <v>686.27599999999995</v>
      </c>
      <c r="K100" s="43">
        <f>SUM(K101:K104)</f>
        <v>881.26400000000001</v>
      </c>
      <c r="L100" s="42">
        <f t="shared" si="39"/>
        <v>725.17499999999995</v>
      </c>
      <c r="M100" s="43">
        <f t="shared" si="39"/>
        <v>751.32600000000002</v>
      </c>
      <c r="N100" s="42">
        <f t="shared" si="39"/>
        <v>1482.2470000000001</v>
      </c>
      <c r="O100" s="43">
        <f t="shared" si="39"/>
        <v>1006.116</v>
      </c>
      <c r="P100" s="42">
        <f t="shared" si="39"/>
        <v>1663.894</v>
      </c>
      <c r="Q100" s="43">
        <f t="shared" si="39"/>
        <v>1227.1759999999999</v>
      </c>
      <c r="R100" s="42">
        <f t="shared" si="39"/>
        <v>1379.2979999999998</v>
      </c>
      <c r="S100" s="43">
        <f t="shared" si="39"/>
        <v>1744.124</v>
      </c>
      <c r="T100" s="42">
        <f t="shared" si="39"/>
        <v>1590.94</v>
      </c>
      <c r="U100" s="43">
        <f t="shared" si="39"/>
        <v>1565.9590000000001</v>
      </c>
      <c r="V100" s="42">
        <f t="shared" si="39"/>
        <v>1385.434</v>
      </c>
      <c r="W100" s="43">
        <f t="shared" si="39"/>
        <v>1108.8899999999999</v>
      </c>
      <c r="X100" s="42">
        <f t="shared" si="39"/>
        <v>1334.231</v>
      </c>
      <c r="Y100" s="43">
        <f t="shared" si="39"/>
        <v>1262.4199999999998</v>
      </c>
      <c r="Z100" s="42">
        <f t="shared" si="39"/>
        <v>1313.0810000000001</v>
      </c>
      <c r="AA100" s="43">
        <f t="shared" si="39"/>
        <v>1140.5999999999999</v>
      </c>
      <c r="AB100" s="42">
        <f t="shared" si="39"/>
        <v>1308.8030000000001</v>
      </c>
      <c r="AC100" s="43">
        <f t="shared" si="39"/>
        <v>619.03</v>
      </c>
      <c r="AD100" s="42">
        <f t="shared" si="39"/>
        <v>1309.8800000000001</v>
      </c>
      <c r="AE100" s="43">
        <f t="shared" si="39"/>
        <v>2983.0299999999997</v>
      </c>
      <c r="AF100" s="81"/>
    </row>
    <row r="101" spans="1:35" s="46" customFormat="1" ht="18.75" x14ac:dyDescent="0.3">
      <c r="A101" s="47" t="s">
        <v>29</v>
      </c>
      <c r="B101" s="48">
        <f>H101+J101+L101+N101+P101+R101+T101+V101+X101+Z101+AB101+AD101</f>
        <v>904.1</v>
      </c>
      <c r="C101" s="49">
        <f>H101+J101+L101+N101+P101+R101+T101+V101+X101+Z101+AB101+AD101</f>
        <v>904.1</v>
      </c>
      <c r="D101" s="49">
        <v>904.1</v>
      </c>
      <c r="E101" s="49">
        <f>I101+K101+M101+O101+Q101+S101+U101+W101+Y101+AA101+AC101+AE101</f>
        <v>871.44399999999996</v>
      </c>
      <c r="F101" s="50">
        <f t="shared" si="1"/>
        <v>96.388010175865489</v>
      </c>
      <c r="G101" s="50">
        <f t="shared" si="2"/>
        <v>96.388010175865489</v>
      </c>
      <c r="H101" s="49">
        <v>0</v>
      </c>
      <c r="I101" s="49">
        <v>0</v>
      </c>
      <c r="J101" s="48">
        <v>0</v>
      </c>
      <c r="K101" s="49">
        <v>0</v>
      </c>
      <c r="L101" s="48">
        <v>0</v>
      </c>
      <c r="M101" s="49">
        <v>0</v>
      </c>
      <c r="N101" s="48">
        <v>0</v>
      </c>
      <c r="O101" s="49">
        <v>0</v>
      </c>
      <c r="P101" s="48">
        <v>112.97</v>
      </c>
      <c r="Q101" s="49">
        <v>0</v>
      </c>
      <c r="R101" s="48">
        <v>18.024000000000001</v>
      </c>
      <c r="S101" s="49">
        <v>120.71899999999999</v>
      </c>
      <c r="T101" s="48">
        <v>112.97</v>
      </c>
      <c r="U101" s="49">
        <v>90.605000000000004</v>
      </c>
      <c r="V101" s="48">
        <v>112.97</v>
      </c>
      <c r="W101" s="49">
        <v>78.05</v>
      </c>
      <c r="X101" s="48">
        <v>112.97</v>
      </c>
      <c r="Y101" s="49">
        <v>70.069999999999993</v>
      </c>
      <c r="Z101" s="48">
        <v>112.97</v>
      </c>
      <c r="AA101" s="49">
        <v>75.06</v>
      </c>
      <c r="AB101" s="48">
        <v>160.44200000000001</v>
      </c>
      <c r="AC101" s="49">
        <v>285.43</v>
      </c>
      <c r="AD101" s="48">
        <v>160.78399999999999</v>
      </c>
      <c r="AE101" s="49">
        <v>151.51</v>
      </c>
      <c r="AF101" s="81"/>
    </row>
    <row r="102" spans="1:35" s="59" customFormat="1" ht="18.75" x14ac:dyDescent="0.3">
      <c r="A102" s="66" t="s">
        <v>30</v>
      </c>
      <c r="B102" s="49">
        <f>H102+J102+L102+N102+P102+R102+T102+V102+X102+Z102+AB102+AD102</f>
        <v>13800.7</v>
      </c>
      <c r="C102" s="49">
        <f>H102+J102+L102+N102+P102+R102+T102+V102+X102+Z102+AB102+AD102</f>
        <v>13800.7</v>
      </c>
      <c r="D102" s="49">
        <f>E102</f>
        <v>13418.491</v>
      </c>
      <c r="E102" s="49">
        <f>I102+K102+M102+O102+Q102+S102+U102+W102+Y102+AA102+AC102+AE102</f>
        <v>13418.491</v>
      </c>
      <c r="F102" s="50">
        <f t="shared" si="1"/>
        <v>97.230510046591831</v>
      </c>
      <c r="G102" s="50">
        <f t="shared" si="2"/>
        <v>97.230510046591831</v>
      </c>
      <c r="H102" s="49">
        <v>525.54100000000005</v>
      </c>
      <c r="I102" s="49">
        <v>0</v>
      </c>
      <c r="J102" s="49">
        <v>686.27599999999995</v>
      </c>
      <c r="K102" s="49">
        <v>881.26400000000001</v>
      </c>
      <c r="L102" s="49">
        <v>725.17499999999995</v>
      </c>
      <c r="M102" s="49">
        <v>751.32600000000002</v>
      </c>
      <c r="N102" s="49">
        <v>1482.2470000000001</v>
      </c>
      <c r="O102" s="49">
        <v>1006.116</v>
      </c>
      <c r="P102" s="49">
        <v>1550.924</v>
      </c>
      <c r="Q102" s="49">
        <v>1227.1759999999999</v>
      </c>
      <c r="R102" s="49">
        <v>1361.2739999999999</v>
      </c>
      <c r="S102" s="49">
        <v>1623.405</v>
      </c>
      <c r="T102" s="49">
        <v>1477.97</v>
      </c>
      <c r="U102" s="49">
        <v>1475.354</v>
      </c>
      <c r="V102" s="49">
        <v>1272.4639999999999</v>
      </c>
      <c r="W102" s="49">
        <v>1030.8399999999999</v>
      </c>
      <c r="X102" s="49">
        <v>1221.261</v>
      </c>
      <c r="Y102" s="49">
        <v>1192.3499999999999</v>
      </c>
      <c r="Z102" s="49">
        <v>1200.1110000000001</v>
      </c>
      <c r="AA102" s="49">
        <v>1065.54</v>
      </c>
      <c r="AB102" s="49">
        <v>1148.3610000000001</v>
      </c>
      <c r="AC102" s="49">
        <v>333.6</v>
      </c>
      <c r="AD102" s="49">
        <v>1149.096</v>
      </c>
      <c r="AE102" s="49">
        <v>2831.52</v>
      </c>
      <c r="AF102" s="81"/>
    </row>
    <row r="103" spans="1:35" s="46" customFormat="1" ht="18.75" x14ac:dyDescent="0.3">
      <c r="A103" s="47" t="s">
        <v>31</v>
      </c>
      <c r="B103" s="48">
        <f>H103+J103+L103+N103+P103+R103+T103+V103+X103+Z103+AB103+AD103</f>
        <v>0</v>
      </c>
      <c r="C103" s="48">
        <f>H103+J103+L103+N103</f>
        <v>0</v>
      </c>
      <c r="D103" s="48">
        <f>E103</f>
        <v>0</v>
      </c>
      <c r="E103" s="49">
        <f>I103+K103+M103+O103+Q103+S103+U103+W103+Y103+AA103+AC103+AE103</f>
        <v>0</v>
      </c>
      <c r="F103" s="50">
        <f t="shared" si="1"/>
        <v>0</v>
      </c>
      <c r="G103" s="50">
        <f t="shared" si="2"/>
        <v>0</v>
      </c>
      <c r="H103" s="49">
        <v>0</v>
      </c>
      <c r="I103" s="49">
        <v>0</v>
      </c>
      <c r="J103" s="48">
        <v>0</v>
      </c>
      <c r="K103" s="49">
        <v>0</v>
      </c>
      <c r="L103" s="48">
        <v>0</v>
      </c>
      <c r="M103" s="49">
        <v>0</v>
      </c>
      <c r="N103" s="48">
        <v>0</v>
      </c>
      <c r="O103" s="49">
        <v>0</v>
      </c>
      <c r="P103" s="48">
        <v>0</v>
      </c>
      <c r="Q103" s="49">
        <v>0</v>
      </c>
      <c r="R103" s="48">
        <v>0</v>
      </c>
      <c r="S103" s="49">
        <v>0</v>
      </c>
      <c r="T103" s="48">
        <v>0</v>
      </c>
      <c r="U103" s="49">
        <v>0</v>
      </c>
      <c r="V103" s="48">
        <v>0</v>
      </c>
      <c r="W103" s="49">
        <v>0</v>
      </c>
      <c r="X103" s="48">
        <v>0</v>
      </c>
      <c r="Y103" s="49">
        <v>0</v>
      </c>
      <c r="Z103" s="48">
        <v>0</v>
      </c>
      <c r="AA103" s="49">
        <v>0</v>
      </c>
      <c r="AB103" s="48">
        <v>0</v>
      </c>
      <c r="AC103" s="49">
        <v>0</v>
      </c>
      <c r="AD103" s="48">
        <v>0</v>
      </c>
      <c r="AE103" s="49">
        <v>0</v>
      </c>
      <c r="AF103" s="81"/>
    </row>
    <row r="104" spans="1:35" s="46" customFormat="1" ht="18.75" x14ac:dyDescent="0.3">
      <c r="A104" s="47" t="s">
        <v>32</v>
      </c>
      <c r="B104" s="48">
        <f>H104+J104+L104+N104+P104+R104+T104+V104+X104+Z104+AB104+AD104</f>
        <v>0</v>
      </c>
      <c r="C104" s="48">
        <f>H104+J104+L104+N104</f>
        <v>0</v>
      </c>
      <c r="D104" s="48">
        <f>E104</f>
        <v>0</v>
      </c>
      <c r="E104" s="49">
        <f>I104+K104+M104+O104+Q104+S104+U104+W104+Y104+AA104+AC104+AE104</f>
        <v>0</v>
      </c>
      <c r="F104" s="50">
        <f t="shared" si="1"/>
        <v>0</v>
      </c>
      <c r="G104" s="50">
        <f t="shared" si="2"/>
        <v>0</v>
      </c>
      <c r="H104" s="49">
        <v>0</v>
      </c>
      <c r="I104" s="49">
        <v>0</v>
      </c>
      <c r="J104" s="48">
        <v>0</v>
      </c>
      <c r="K104" s="49">
        <v>0</v>
      </c>
      <c r="L104" s="48">
        <v>0</v>
      </c>
      <c r="M104" s="49">
        <v>0</v>
      </c>
      <c r="N104" s="48">
        <v>0</v>
      </c>
      <c r="O104" s="49">
        <v>0</v>
      </c>
      <c r="P104" s="48">
        <v>0</v>
      </c>
      <c r="Q104" s="49">
        <v>0</v>
      </c>
      <c r="R104" s="48">
        <v>0</v>
      </c>
      <c r="S104" s="49">
        <v>0</v>
      </c>
      <c r="T104" s="48">
        <v>0</v>
      </c>
      <c r="U104" s="49">
        <v>0</v>
      </c>
      <c r="V104" s="48">
        <v>0</v>
      </c>
      <c r="W104" s="49">
        <v>0</v>
      </c>
      <c r="X104" s="48">
        <v>0</v>
      </c>
      <c r="Y104" s="49">
        <v>0</v>
      </c>
      <c r="Z104" s="48">
        <v>0</v>
      </c>
      <c r="AA104" s="49">
        <v>0</v>
      </c>
      <c r="AB104" s="48">
        <v>0</v>
      </c>
      <c r="AC104" s="49">
        <v>0</v>
      </c>
      <c r="AD104" s="48">
        <v>0</v>
      </c>
      <c r="AE104" s="49">
        <v>0</v>
      </c>
      <c r="AF104" s="84"/>
    </row>
    <row r="105" spans="1:35" s="88" customFormat="1" ht="18.75" x14ac:dyDescent="0.3">
      <c r="A105" s="85" t="s">
        <v>57</v>
      </c>
      <c r="B105" s="37">
        <f t="shared" ref="B105:E109" si="40">B10+B16+B64</f>
        <v>374741.33999999997</v>
      </c>
      <c r="C105" s="37">
        <f t="shared" si="40"/>
        <v>374741.33999999997</v>
      </c>
      <c r="D105" s="37">
        <f t="shared" si="40"/>
        <v>351153.28100000002</v>
      </c>
      <c r="E105" s="37">
        <f t="shared" si="40"/>
        <v>350776.30499999999</v>
      </c>
      <c r="F105" s="38">
        <f t="shared" si="1"/>
        <v>93.604912924738969</v>
      </c>
      <c r="G105" s="38">
        <f t="shared" si="2"/>
        <v>93.604912924738969</v>
      </c>
      <c r="H105" s="37">
        <f t="shared" ref="H105:AE109" si="41">H10+H16+H64</f>
        <v>31100.251000000004</v>
      </c>
      <c r="I105" s="37">
        <f t="shared" si="41"/>
        <v>27123.51</v>
      </c>
      <c r="J105" s="37">
        <f t="shared" si="41"/>
        <v>23851.526000000002</v>
      </c>
      <c r="K105" s="37">
        <f t="shared" si="41"/>
        <v>23094.434000000001</v>
      </c>
      <c r="L105" s="37">
        <f t="shared" si="41"/>
        <v>30246.625</v>
      </c>
      <c r="M105" s="37">
        <f t="shared" si="41"/>
        <v>25892.175999999999</v>
      </c>
      <c r="N105" s="37">
        <f t="shared" si="41"/>
        <v>32475.596999999998</v>
      </c>
      <c r="O105" s="37">
        <f t="shared" si="41"/>
        <v>28104.886000000006</v>
      </c>
      <c r="P105" s="37">
        <f t="shared" si="41"/>
        <v>26110.663999999997</v>
      </c>
      <c r="Q105" s="37">
        <f t="shared" si="41"/>
        <v>25076.935999999998</v>
      </c>
      <c r="R105" s="37">
        <f t="shared" si="41"/>
        <v>43747.748</v>
      </c>
      <c r="S105" s="37">
        <f t="shared" si="41"/>
        <v>41980.173999999999</v>
      </c>
      <c r="T105" s="37">
        <f t="shared" si="41"/>
        <v>34434.619999999995</v>
      </c>
      <c r="U105" s="37">
        <f t="shared" si="41"/>
        <v>30116.788999999997</v>
      </c>
      <c r="V105" s="37">
        <f t="shared" si="41"/>
        <v>25519.093999999997</v>
      </c>
      <c r="W105" s="37">
        <f t="shared" si="41"/>
        <v>22470.34</v>
      </c>
      <c r="X105" s="37">
        <f t="shared" si="41"/>
        <v>22173.771000000001</v>
      </c>
      <c r="Y105" s="37">
        <f t="shared" si="41"/>
        <v>20204.669999999998</v>
      </c>
      <c r="Z105" s="37">
        <f t="shared" si="41"/>
        <v>42078.680999999997</v>
      </c>
      <c r="AA105" s="37">
        <f t="shared" si="41"/>
        <v>36060.319999999992</v>
      </c>
      <c r="AB105" s="37">
        <f t="shared" si="41"/>
        <v>31369.162999999997</v>
      </c>
      <c r="AC105" s="37">
        <f t="shared" si="41"/>
        <v>25416.89</v>
      </c>
      <c r="AD105" s="37">
        <f t="shared" si="41"/>
        <v>31633.599999999999</v>
      </c>
      <c r="AE105" s="37">
        <f t="shared" si="41"/>
        <v>45235.18</v>
      </c>
      <c r="AF105" s="86"/>
      <c r="AG105" s="87"/>
      <c r="AH105" s="87"/>
      <c r="AI105" s="87"/>
    </row>
    <row r="106" spans="1:35" s="40" customFormat="1" ht="18.75" x14ac:dyDescent="0.3">
      <c r="A106" s="53" t="s">
        <v>29</v>
      </c>
      <c r="B106" s="37">
        <f t="shared" si="40"/>
        <v>1350.0200000000002</v>
      </c>
      <c r="C106" s="37">
        <f t="shared" si="40"/>
        <v>1350.02</v>
      </c>
      <c r="D106" s="37">
        <f t="shared" si="40"/>
        <v>1350.02</v>
      </c>
      <c r="E106" s="37">
        <f t="shared" si="40"/>
        <v>973.04399999999998</v>
      </c>
      <c r="F106" s="38">
        <f t="shared" si="1"/>
        <v>72.076265536806844</v>
      </c>
      <c r="G106" s="38">
        <f t="shared" si="2"/>
        <v>72.076265536806858</v>
      </c>
      <c r="H106" s="37">
        <f t="shared" si="41"/>
        <v>0</v>
      </c>
      <c r="I106" s="37">
        <f t="shared" si="41"/>
        <v>0</v>
      </c>
      <c r="J106" s="37">
        <f t="shared" si="41"/>
        <v>0</v>
      </c>
      <c r="K106" s="37">
        <f t="shared" si="41"/>
        <v>0</v>
      </c>
      <c r="L106" s="37">
        <f t="shared" si="41"/>
        <v>0</v>
      </c>
      <c r="M106" s="37">
        <f t="shared" si="41"/>
        <v>0</v>
      </c>
      <c r="N106" s="37">
        <f t="shared" si="41"/>
        <v>0</v>
      </c>
      <c r="O106" s="37">
        <f t="shared" si="41"/>
        <v>0</v>
      </c>
      <c r="P106" s="37">
        <f t="shared" si="41"/>
        <v>112.97</v>
      </c>
      <c r="Q106" s="37">
        <f t="shared" si="41"/>
        <v>0</v>
      </c>
      <c r="R106" s="37">
        <f t="shared" si="41"/>
        <v>81.724000000000004</v>
      </c>
      <c r="S106" s="37">
        <f t="shared" si="41"/>
        <v>136.32900000000001</v>
      </c>
      <c r="T106" s="37">
        <f t="shared" si="41"/>
        <v>176.67000000000002</v>
      </c>
      <c r="U106" s="37">
        <f t="shared" si="41"/>
        <v>108.685</v>
      </c>
      <c r="V106" s="37">
        <f t="shared" si="41"/>
        <v>176.67000000000002</v>
      </c>
      <c r="W106" s="37">
        <f t="shared" si="41"/>
        <v>83.35</v>
      </c>
      <c r="X106" s="37">
        <f t="shared" si="41"/>
        <v>176.67000000000002</v>
      </c>
      <c r="Y106" s="37">
        <f t="shared" si="41"/>
        <v>79.83</v>
      </c>
      <c r="Z106" s="37">
        <f t="shared" si="41"/>
        <v>176.67000000000002</v>
      </c>
      <c r="AA106" s="37">
        <f t="shared" si="41"/>
        <v>86.05</v>
      </c>
      <c r="AB106" s="37">
        <f t="shared" si="41"/>
        <v>224.15200000000002</v>
      </c>
      <c r="AC106" s="37">
        <f t="shared" si="41"/>
        <v>303.41000000000003</v>
      </c>
      <c r="AD106" s="37">
        <f t="shared" si="41"/>
        <v>224.494</v>
      </c>
      <c r="AE106" s="37">
        <f t="shared" si="41"/>
        <v>175.39</v>
      </c>
      <c r="AF106" s="86"/>
      <c r="AG106" s="87"/>
      <c r="AH106" s="87"/>
      <c r="AI106" s="87"/>
    </row>
    <row r="107" spans="1:35" s="40" customFormat="1" ht="18.75" x14ac:dyDescent="0.3">
      <c r="A107" s="53" t="s">
        <v>30</v>
      </c>
      <c r="B107" s="37">
        <f t="shared" si="40"/>
        <v>323391.31999999995</v>
      </c>
      <c r="C107" s="37">
        <f t="shared" si="40"/>
        <v>323391.32</v>
      </c>
      <c r="D107" s="37">
        <f t="shared" si="40"/>
        <v>299803.26100000006</v>
      </c>
      <c r="E107" s="37">
        <f>E12+E18+E66</f>
        <v>299803.26100000006</v>
      </c>
      <c r="F107" s="38">
        <f t="shared" si="1"/>
        <v>92.706032122321673</v>
      </c>
      <c r="G107" s="38">
        <f t="shared" si="2"/>
        <v>92.706032122321673</v>
      </c>
      <c r="H107" s="37">
        <f t="shared" si="41"/>
        <v>31100.251000000004</v>
      </c>
      <c r="I107" s="37">
        <f t="shared" si="41"/>
        <v>27123.51</v>
      </c>
      <c r="J107" s="37">
        <f t="shared" si="41"/>
        <v>23851.526000000002</v>
      </c>
      <c r="K107" s="37">
        <f t="shared" si="41"/>
        <v>23094.434000000001</v>
      </c>
      <c r="L107" s="37">
        <f t="shared" si="41"/>
        <v>30246.625</v>
      </c>
      <c r="M107" s="37">
        <f t="shared" si="41"/>
        <v>25892.175999999999</v>
      </c>
      <c r="N107" s="37">
        <f t="shared" si="41"/>
        <v>32475.596999999998</v>
      </c>
      <c r="O107" s="37">
        <f t="shared" si="41"/>
        <v>28104.886000000006</v>
      </c>
      <c r="P107" s="37">
        <f t="shared" si="41"/>
        <v>25997.693999999996</v>
      </c>
      <c r="Q107" s="37">
        <f t="shared" si="41"/>
        <v>25076.935999999998</v>
      </c>
      <c r="R107" s="37">
        <f t="shared" si="41"/>
        <v>23666.024000000005</v>
      </c>
      <c r="S107" s="37">
        <f t="shared" si="41"/>
        <v>21843.845000000001</v>
      </c>
      <c r="T107" s="37">
        <f t="shared" si="41"/>
        <v>34257.949999999997</v>
      </c>
      <c r="U107" s="37">
        <f t="shared" si="41"/>
        <v>30008.103999999999</v>
      </c>
      <c r="V107" s="37">
        <f t="shared" si="41"/>
        <v>19883.453999999998</v>
      </c>
      <c r="W107" s="37">
        <f t="shared" si="41"/>
        <v>17959.420000000002</v>
      </c>
      <c r="X107" s="37">
        <f t="shared" si="41"/>
        <v>17456.071</v>
      </c>
      <c r="Y107" s="37">
        <f t="shared" si="41"/>
        <v>15583.81</v>
      </c>
      <c r="Z107" s="37">
        <f t="shared" si="41"/>
        <v>29938.861000000001</v>
      </c>
      <c r="AA107" s="37">
        <f t="shared" si="41"/>
        <v>24011.120000000003</v>
      </c>
      <c r="AB107" s="37">
        <f t="shared" si="41"/>
        <v>23108.161</v>
      </c>
      <c r="AC107" s="37">
        <f t="shared" si="41"/>
        <v>17386.059999999998</v>
      </c>
      <c r="AD107" s="37">
        <f t="shared" si="41"/>
        <v>31409.106</v>
      </c>
      <c r="AE107" s="37">
        <f t="shared" si="41"/>
        <v>50022.48</v>
      </c>
      <c r="AF107" s="86"/>
      <c r="AG107" s="87"/>
      <c r="AH107" s="87"/>
      <c r="AI107" s="87"/>
    </row>
    <row r="108" spans="1:35" s="40" customFormat="1" ht="18.75" x14ac:dyDescent="0.3">
      <c r="A108" s="53" t="s">
        <v>31</v>
      </c>
      <c r="B108" s="37">
        <f t="shared" si="40"/>
        <v>0</v>
      </c>
      <c r="C108" s="37">
        <f t="shared" si="40"/>
        <v>0</v>
      </c>
      <c r="D108" s="37">
        <f t="shared" si="40"/>
        <v>0</v>
      </c>
      <c r="E108" s="37">
        <f>E13+E19+E67</f>
        <v>0</v>
      </c>
      <c r="F108" s="38">
        <f t="shared" si="1"/>
        <v>0</v>
      </c>
      <c r="G108" s="38">
        <f t="shared" si="2"/>
        <v>0</v>
      </c>
      <c r="H108" s="37">
        <f t="shared" si="41"/>
        <v>0</v>
      </c>
      <c r="I108" s="37">
        <f t="shared" si="41"/>
        <v>0</v>
      </c>
      <c r="J108" s="37">
        <f t="shared" si="41"/>
        <v>0</v>
      </c>
      <c r="K108" s="37">
        <f t="shared" si="41"/>
        <v>0</v>
      </c>
      <c r="L108" s="37">
        <f t="shared" si="41"/>
        <v>0</v>
      </c>
      <c r="M108" s="37">
        <f t="shared" si="41"/>
        <v>0</v>
      </c>
      <c r="N108" s="37">
        <f t="shared" si="41"/>
        <v>0</v>
      </c>
      <c r="O108" s="37">
        <f t="shared" si="41"/>
        <v>0</v>
      </c>
      <c r="P108" s="37">
        <f t="shared" si="41"/>
        <v>0</v>
      </c>
      <c r="Q108" s="37">
        <f t="shared" si="41"/>
        <v>0</v>
      </c>
      <c r="R108" s="37">
        <f t="shared" si="41"/>
        <v>0</v>
      </c>
      <c r="S108" s="37">
        <f t="shared" si="41"/>
        <v>0</v>
      </c>
      <c r="T108" s="37">
        <f t="shared" si="41"/>
        <v>0</v>
      </c>
      <c r="U108" s="37">
        <f t="shared" si="41"/>
        <v>0</v>
      </c>
      <c r="V108" s="37">
        <f t="shared" si="41"/>
        <v>0</v>
      </c>
      <c r="W108" s="37">
        <f t="shared" si="41"/>
        <v>0</v>
      </c>
      <c r="X108" s="37">
        <f t="shared" si="41"/>
        <v>0</v>
      </c>
      <c r="Y108" s="37">
        <f t="shared" si="41"/>
        <v>0</v>
      </c>
      <c r="Z108" s="37">
        <f t="shared" si="41"/>
        <v>0</v>
      </c>
      <c r="AA108" s="37">
        <f t="shared" si="41"/>
        <v>0</v>
      </c>
      <c r="AB108" s="37">
        <f t="shared" si="41"/>
        <v>0</v>
      </c>
      <c r="AC108" s="37">
        <f t="shared" si="41"/>
        <v>0</v>
      </c>
      <c r="AD108" s="37">
        <f t="shared" si="41"/>
        <v>0</v>
      </c>
      <c r="AE108" s="37">
        <f t="shared" si="41"/>
        <v>0</v>
      </c>
      <c r="AF108" s="86"/>
      <c r="AG108" s="87"/>
      <c r="AH108" s="87"/>
      <c r="AI108" s="87"/>
    </row>
    <row r="109" spans="1:35" s="40" customFormat="1" ht="18.75" x14ac:dyDescent="0.3">
      <c r="A109" s="53" t="s">
        <v>32</v>
      </c>
      <c r="B109" s="37">
        <f t="shared" si="40"/>
        <v>50000</v>
      </c>
      <c r="C109" s="37">
        <f t="shared" si="40"/>
        <v>50000</v>
      </c>
      <c r="D109" s="37">
        <f t="shared" si="40"/>
        <v>50000</v>
      </c>
      <c r="E109" s="37">
        <f t="shared" si="40"/>
        <v>50000</v>
      </c>
      <c r="F109" s="38">
        <f t="shared" si="1"/>
        <v>100</v>
      </c>
      <c r="G109" s="38">
        <f t="shared" si="2"/>
        <v>100</v>
      </c>
      <c r="H109" s="37">
        <f t="shared" si="41"/>
        <v>0</v>
      </c>
      <c r="I109" s="37">
        <f t="shared" si="41"/>
        <v>0</v>
      </c>
      <c r="J109" s="37">
        <f t="shared" si="41"/>
        <v>0</v>
      </c>
      <c r="K109" s="37">
        <f t="shared" si="41"/>
        <v>0</v>
      </c>
      <c r="L109" s="37">
        <f t="shared" si="41"/>
        <v>0</v>
      </c>
      <c r="M109" s="37">
        <f t="shared" si="41"/>
        <v>0</v>
      </c>
      <c r="N109" s="37">
        <f t="shared" si="41"/>
        <v>0</v>
      </c>
      <c r="O109" s="37">
        <f t="shared" si="41"/>
        <v>0</v>
      </c>
      <c r="P109" s="37">
        <f t="shared" si="41"/>
        <v>0</v>
      </c>
      <c r="Q109" s="37">
        <f t="shared" si="41"/>
        <v>0</v>
      </c>
      <c r="R109" s="37">
        <f t="shared" si="41"/>
        <v>20000</v>
      </c>
      <c r="S109" s="37">
        <f t="shared" si="41"/>
        <v>20000</v>
      </c>
      <c r="T109" s="37">
        <f t="shared" si="41"/>
        <v>0</v>
      </c>
      <c r="U109" s="37">
        <f t="shared" si="41"/>
        <v>0</v>
      </c>
      <c r="V109" s="37">
        <f t="shared" si="41"/>
        <v>5458.97</v>
      </c>
      <c r="W109" s="37">
        <f t="shared" si="41"/>
        <v>5458.97</v>
      </c>
      <c r="X109" s="37">
        <f t="shared" si="41"/>
        <v>4541.03</v>
      </c>
      <c r="Y109" s="37">
        <f t="shared" si="41"/>
        <v>4541.03</v>
      </c>
      <c r="Z109" s="37">
        <f t="shared" si="41"/>
        <v>11963.15</v>
      </c>
      <c r="AA109" s="37">
        <f t="shared" si="41"/>
        <v>11963.15</v>
      </c>
      <c r="AB109" s="37">
        <f t="shared" si="41"/>
        <v>8036.85</v>
      </c>
      <c r="AC109" s="37">
        <f t="shared" si="41"/>
        <v>8036.85</v>
      </c>
      <c r="AD109" s="37">
        <f t="shared" si="41"/>
        <v>0</v>
      </c>
      <c r="AE109" s="37">
        <f t="shared" si="41"/>
        <v>0</v>
      </c>
      <c r="AF109" s="86"/>
      <c r="AG109" s="87"/>
      <c r="AH109" s="87"/>
      <c r="AI109" s="87"/>
    </row>
    <row r="110" spans="1:35" s="98" customFormat="1" ht="18.75" x14ac:dyDescent="0.3">
      <c r="A110" s="89"/>
      <c r="B110" s="90"/>
      <c r="C110" s="91"/>
      <c r="D110" s="91"/>
      <c r="E110" s="91"/>
      <c r="F110" s="92"/>
      <c r="G110" s="92"/>
      <c r="H110" s="93"/>
      <c r="I110" s="90"/>
      <c r="J110" s="93"/>
      <c r="K110" s="90"/>
      <c r="L110" s="94"/>
      <c r="M110" s="90"/>
      <c r="N110" s="95"/>
      <c r="O110" s="90"/>
      <c r="P110" s="95"/>
      <c r="Q110" s="90"/>
      <c r="R110" s="95"/>
      <c r="S110" s="90"/>
      <c r="T110" s="95"/>
      <c r="U110" s="90"/>
      <c r="V110" s="95"/>
      <c r="W110" s="90"/>
      <c r="X110" s="95"/>
      <c r="Y110" s="90"/>
      <c r="Z110" s="95"/>
      <c r="AA110" s="90"/>
      <c r="AB110" s="95"/>
      <c r="AC110" s="90"/>
      <c r="AD110" s="95"/>
      <c r="AE110" s="90"/>
      <c r="AF110" s="96"/>
      <c r="AG110" s="97">
        <f>H110+J110+L110+N110+P110+R110+T110+V110+X110+Z110+AB110+AD110</f>
        <v>0</v>
      </c>
      <c r="AH110" s="97"/>
      <c r="AI110" s="97"/>
    </row>
    <row r="111" spans="1:35" s="104" customFormat="1" ht="18.75" hidden="1" x14ac:dyDescent="0.3">
      <c r="A111" s="99"/>
      <c r="B111" s="100">
        <f>B9+B69</f>
        <v>122208.2</v>
      </c>
      <c r="C111" s="100">
        <f>C9+C69</f>
        <v>122208.2</v>
      </c>
      <c r="D111" s="100">
        <f>D9+D69</f>
        <v>116488.53</v>
      </c>
      <c r="E111" s="100">
        <f>E9+E69</f>
        <v>116488.53</v>
      </c>
      <c r="F111" s="101"/>
      <c r="G111" s="101"/>
      <c r="H111" s="100">
        <f t="shared" ref="H111:N111" si="42">H9+H69</f>
        <v>11756</v>
      </c>
      <c r="I111" s="100">
        <f t="shared" si="42"/>
        <v>9838.23</v>
      </c>
      <c r="J111" s="100">
        <f t="shared" si="42"/>
        <v>6951.9</v>
      </c>
      <c r="K111" s="100">
        <f t="shared" si="42"/>
        <v>8348.0300000000007</v>
      </c>
      <c r="L111" s="100">
        <f t="shared" si="42"/>
        <v>10708.699999999999</v>
      </c>
      <c r="M111" s="100">
        <f t="shared" si="42"/>
        <v>9974.4399999999987</v>
      </c>
      <c r="N111" s="100">
        <f t="shared" si="42"/>
        <v>8973.61</v>
      </c>
      <c r="O111" s="100">
        <f t="shared" ref="O111:AE111" si="43">O9+O72</f>
        <v>9033.1200000000008</v>
      </c>
      <c r="P111" s="100">
        <f t="shared" si="43"/>
        <v>8019.43</v>
      </c>
      <c r="Q111" s="100">
        <f t="shared" si="43"/>
        <v>7967.27</v>
      </c>
      <c r="R111" s="100">
        <f t="shared" si="43"/>
        <v>17661.13</v>
      </c>
      <c r="S111" s="100">
        <f t="shared" si="43"/>
        <v>17132.169999999998</v>
      </c>
      <c r="T111" s="100">
        <f t="shared" si="43"/>
        <v>7791.22</v>
      </c>
      <c r="U111" s="100">
        <f t="shared" si="43"/>
        <v>7245.58</v>
      </c>
      <c r="V111" s="100">
        <f t="shared" si="43"/>
        <v>5859.03</v>
      </c>
      <c r="W111" s="100">
        <f t="shared" si="43"/>
        <v>3864.46</v>
      </c>
      <c r="X111" s="100">
        <f t="shared" si="43"/>
        <v>5908.45</v>
      </c>
      <c r="Y111" s="100">
        <f t="shared" si="43"/>
        <v>6260.4299999999994</v>
      </c>
      <c r="Z111" s="100">
        <f t="shared" si="43"/>
        <v>20197.71</v>
      </c>
      <c r="AA111" s="100">
        <f t="shared" si="43"/>
        <v>17980.849999999999</v>
      </c>
      <c r="AB111" s="100">
        <f t="shared" si="43"/>
        <v>6971.73</v>
      </c>
      <c r="AC111" s="100">
        <f t="shared" si="43"/>
        <v>5799.12</v>
      </c>
      <c r="AD111" s="100">
        <f t="shared" si="43"/>
        <v>11409.29</v>
      </c>
      <c r="AE111" s="102">
        <f t="shared" si="43"/>
        <v>13044.83</v>
      </c>
      <c r="AF111" s="103"/>
      <c r="AG111" s="87"/>
      <c r="AH111" s="87"/>
      <c r="AI111" s="87"/>
    </row>
    <row r="112" spans="1:35" s="59" customFormat="1" ht="18.75" x14ac:dyDescent="0.3">
      <c r="A112" s="105"/>
      <c r="B112" s="106"/>
      <c r="C112" s="106"/>
      <c r="D112" s="106"/>
      <c r="E112" s="106"/>
      <c r="F112" s="106"/>
      <c r="G112" s="106"/>
      <c r="H112" s="107"/>
      <c r="I112" s="106"/>
      <c r="J112" s="107"/>
      <c r="K112" s="106"/>
      <c r="L112" s="107"/>
      <c r="M112" s="106"/>
      <c r="N112" s="107"/>
      <c r="O112" s="106"/>
      <c r="P112" s="107"/>
      <c r="Q112" s="106"/>
      <c r="R112" s="107"/>
      <c r="S112" s="106"/>
      <c r="T112" s="107"/>
      <c r="U112" s="106"/>
      <c r="V112" s="107"/>
      <c r="W112" s="106"/>
      <c r="X112" s="107"/>
      <c r="Y112" s="106"/>
      <c r="Z112" s="107"/>
      <c r="AA112" s="106"/>
      <c r="AB112" s="107"/>
      <c r="AC112" s="106"/>
      <c r="AD112" s="107"/>
      <c r="AE112" s="106"/>
      <c r="AF112" s="108"/>
      <c r="AG112" s="109"/>
      <c r="AH112" s="109"/>
      <c r="AI112" s="109"/>
    </row>
    <row r="113" spans="1:40" ht="18.75" customHeight="1" x14ac:dyDescent="0.2">
      <c r="A113" s="110" t="s">
        <v>58</v>
      </c>
      <c r="B113" s="110"/>
      <c r="C113" s="110"/>
      <c r="D113" s="110"/>
      <c r="E113" s="110"/>
      <c r="F113" s="110"/>
      <c r="G113" s="110"/>
      <c r="H113" s="110"/>
      <c r="I113" s="110"/>
      <c r="J113" s="110"/>
      <c r="K113" s="110"/>
      <c r="L113" s="110"/>
      <c r="M113" s="111"/>
      <c r="N113" s="112"/>
      <c r="O113" s="111"/>
      <c r="P113" s="3"/>
      <c r="Q113" s="111"/>
      <c r="R113" s="3"/>
      <c r="S113" s="111"/>
      <c r="T113" s="2"/>
      <c r="U113" s="111"/>
      <c r="V113" s="2"/>
      <c r="W113" s="111"/>
      <c r="X113" s="2"/>
      <c r="Y113" s="111"/>
      <c r="Z113" s="2"/>
      <c r="AA113" s="111"/>
      <c r="AB113" s="2"/>
      <c r="AC113" s="111"/>
      <c r="AD113" s="2"/>
      <c r="AE113" s="111"/>
      <c r="AF113" s="111"/>
      <c r="AG113" s="3"/>
      <c r="AH113" s="3"/>
      <c r="AI113" s="3"/>
      <c r="AJ113" s="3"/>
      <c r="AK113" s="3"/>
      <c r="AL113" s="3"/>
      <c r="AM113" s="3"/>
      <c r="AN113" s="1"/>
    </row>
    <row r="114" spans="1:40" x14ac:dyDescent="0.25">
      <c r="A114" s="113"/>
      <c r="B114" s="113"/>
      <c r="C114" s="113"/>
      <c r="D114" s="113"/>
      <c r="E114" s="113"/>
      <c r="F114" s="113"/>
      <c r="G114" s="2"/>
      <c r="H114" s="114"/>
      <c r="I114" s="114"/>
      <c r="J114" s="114"/>
      <c r="K114" s="114"/>
      <c r="L114" s="114"/>
      <c r="M114" s="114"/>
      <c r="N114" s="114"/>
      <c r="O114" s="114"/>
      <c r="P114" s="114"/>
      <c r="Q114" s="114"/>
      <c r="R114" s="114"/>
      <c r="S114" s="114"/>
      <c r="T114" s="2"/>
      <c r="U114" s="113"/>
      <c r="V114" s="2"/>
      <c r="W114" s="113"/>
      <c r="X114" s="2"/>
      <c r="Y114" s="113"/>
      <c r="Z114" s="2"/>
      <c r="AA114" s="113"/>
      <c r="AB114" s="2"/>
      <c r="AC114" s="113"/>
      <c r="AD114" s="2"/>
      <c r="AE114" s="113"/>
      <c r="AF114" s="113"/>
      <c r="AG114" s="3"/>
      <c r="AH114" s="3"/>
      <c r="AI114" s="3"/>
      <c r="AJ114" s="3"/>
      <c r="AK114" s="3"/>
      <c r="AL114" s="3"/>
      <c r="AM114" s="3"/>
      <c r="AN114" s="1"/>
    </row>
    <row r="115" spans="1:40" ht="34.5" customHeight="1" x14ac:dyDescent="0.2">
      <c r="A115" s="110"/>
      <c r="B115" s="110"/>
      <c r="C115" s="110"/>
      <c r="D115" s="110"/>
      <c r="E115" s="110"/>
      <c r="F115" s="110"/>
      <c r="G115" s="110"/>
      <c r="H115" s="110"/>
      <c r="I115" s="110"/>
      <c r="J115" s="110"/>
      <c r="K115" s="110"/>
      <c r="L115" s="110"/>
      <c r="M115" s="111"/>
      <c r="N115" s="112"/>
      <c r="O115" s="111"/>
      <c r="P115" s="3"/>
      <c r="Q115" s="111"/>
      <c r="R115" s="3"/>
      <c r="S115" s="111"/>
      <c r="T115" s="113"/>
      <c r="U115" s="111"/>
      <c r="V115" s="2"/>
      <c r="W115" s="111"/>
      <c r="X115" s="2"/>
      <c r="Y115" s="111"/>
      <c r="Z115" s="2"/>
      <c r="AA115" s="111"/>
      <c r="AB115" s="2"/>
      <c r="AC115" s="111"/>
      <c r="AD115" s="2"/>
      <c r="AE115" s="111"/>
      <c r="AF115" s="111"/>
      <c r="AG115" s="3"/>
      <c r="AH115" s="3"/>
      <c r="AI115" s="3"/>
      <c r="AJ115" s="3"/>
      <c r="AK115" s="3"/>
      <c r="AL115" s="3"/>
      <c r="AM115" s="3"/>
      <c r="AN115" s="1"/>
    </row>
    <row r="116" spans="1:40" ht="8.25" customHeight="1" x14ac:dyDescent="0.2">
      <c r="A116" s="111"/>
      <c r="B116" s="2"/>
      <c r="C116" s="2"/>
      <c r="D116" s="2"/>
      <c r="E116" s="2"/>
      <c r="F116" s="2"/>
      <c r="G116" s="2"/>
      <c r="H116" s="3"/>
      <c r="I116" s="2"/>
      <c r="J116" s="3"/>
      <c r="K116" s="2"/>
      <c r="L116" s="3"/>
      <c r="M116" s="2"/>
      <c r="N116" s="3"/>
      <c r="O116" s="2"/>
      <c r="P116" s="3"/>
      <c r="Q116" s="2"/>
      <c r="R116" s="3"/>
      <c r="S116" s="2"/>
      <c r="T116" s="2"/>
      <c r="U116" s="2"/>
      <c r="V116" s="2"/>
      <c r="W116" s="2"/>
      <c r="X116" s="2"/>
      <c r="Y116" s="2"/>
      <c r="Z116" s="2"/>
      <c r="AA116" s="2"/>
      <c r="AB116" s="2"/>
      <c r="AC116" s="2"/>
      <c r="AD116" s="2"/>
      <c r="AE116" s="2"/>
      <c r="AF116" s="2"/>
      <c r="AG116" s="3"/>
      <c r="AH116" s="3"/>
      <c r="AI116" s="3"/>
      <c r="AJ116" s="3"/>
      <c r="AK116" s="3"/>
      <c r="AL116" s="3"/>
      <c r="AM116" s="3"/>
      <c r="AN116" s="1"/>
    </row>
    <row r="117" spans="1:40" ht="8.25" customHeight="1" x14ac:dyDescent="0.2">
      <c r="A117" s="111"/>
      <c r="B117" s="2"/>
      <c r="C117" s="2"/>
      <c r="D117" s="2"/>
      <c r="E117" s="2"/>
      <c r="F117" s="2"/>
      <c r="G117" s="2"/>
      <c r="H117" s="3"/>
      <c r="I117" s="2"/>
      <c r="J117" s="3"/>
      <c r="K117" s="2"/>
      <c r="L117" s="3"/>
      <c r="M117" s="2"/>
      <c r="N117" s="3"/>
      <c r="O117" s="2"/>
      <c r="P117" s="3"/>
      <c r="Q117" s="2"/>
      <c r="R117" s="3"/>
      <c r="S117" s="2"/>
      <c r="T117" s="2"/>
      <c r="U117" s="2"/>
      <c r="V117" s="2"/>
      <c r="W117" s="2"/>
      <c r="X117" s="2"/>
      <c r="Y117" s="2"/>
      <c r="Z117" s="2"/>
      <c r="AA117" s="2"/>
      <c r="AB117" s="2"/>
      <c r="AC117" s="2"/>
      <c r="AD117" s="2"/>
      <c r="AE117" s="2"/>
      <c r="AF117" s="2"/>
      <c r="AG117" s="3"/>
      <c r="AH117" s="3"/>
      <c r="AI117" s="3"/>
      <c r="AJ117" s="3"/>
      <c r="AK117" s="3"/>
      <c r="AL117" s="3"/>
      <c r="AM117" s="3"/>
      <c r="AN117" s="1"/>
    </row>
    <row r="118" spans="1:40" ht="18.75" x14ac:dyDescent="0.2">
      <c r="A118" s="110" t="s">
        <v>59</v>
      </c>
      <c r="B118" s="110"/>
      <c r="C118" s="110"/>
      <c r="D118" s="110"/>
      <c r="E118" s="110"/>
      <c r="F118" s="110"/>
      <c r="G118" s="110"/>
      <c r="H118" s="110"/>
      <c r="I118" s="110"/>
      <c r="J118" s="110"/>
      <c r="K118" s="110"/>
      <c r="L118" s="110"/>
      <c r="M118" s="110"/>
      <c r="N118" s="110"/>
      <c r="O118" s="111"/>
      <c r="P118" s="112"/>
      <c r="Q118" s="111"/>
      <c r="R118" s="3"/>
      <c r="S118" s="111"/>
      <c r="T118" s="2"/>
      <c r="U118" s="111"/>
      <c r="V118" s="2"/>
      <c r="W118" s="111"/>
      <c r="X118" s="2"/>
      <c r="Y118" s="111"/>
      <c r="Z118" s="2"/>
      <c r="AA118" s="111"/>
      <c r="AB118" s="2"/>
      <c r="AC118" s="111"/>
      <c r="AD118" s="2"/>
      <c r="AE118" s="111"/>
      <c r="AF118" s="111"/>
      <c r="AG118" s="3"/>
      <c r="AH118" s="3"/>
      <c r="AI118" s="3"/>
      <c r="AJ118" s="3"/>
      <c r="AK118" s="3"/>
      <c r="AL118" s="3"/>
      <c r="AM118" s="3"/>
      <c r="AN118" s="1"/>
    </row>
    <row r="119" spans="1:40" ht="18.75" x14ac:dyDescent="0.2">
      <c r="A119" s="110" t="s">
        <v>60</v>
      </c>
      <c r="B119" s="110"/>
      <c r="C119" s="111"/>
      <c r="D119" s="111"/>
      <c r="E119" s="111"/>
      <c r="F119" s="111"/>
      <c r="G119" s="111"/>
      <c r="H119" s="111"/>
      <c r="I119" s="115"/>
      <c r="J119" s="111"/>
      <c r="K119" s="111"/>
      <c r="L119" s="111"/>
      <c r="M119" s="111"/>
      <c r="N119" s="111"/>
      <c r="O119" s="111"/>
      <c r="P119" s="112"/>
      <c r="Q119" s="111"/>
      <c r="R119" s="3"/>
      <c r="S119" s="111"/>
      <c r="T119" s="2"/>
      <c r="U119" s="111"/>
      <c r="V119" s="2"/>
      <c r="W119" s="111"/>
      <c r="X119" s="2"/>
      <c r="Y119" s="111"/>
      <c r="Z119" s="2"/>
      <c r="AA119" s="111"/>
      <c r="AB119" s="2"/>
      <c r="AC119" s="111"/>
      <c r="AD119" s="2"/>
      <c r="AE119" s="111"/>
      <c r="AF119" s="111"/>
      <c r="AG119" s="3"/>
      <c r="AH119" s="3"/>
      <c r="AI119" s="3"/>
      <c r="AJ119" s="3"/>
      <c r="AK119" s="3"/>
      <c r="AL119" s="3"/>
      <c r="AM119" s="3"/>
      <c r="AN119" s="1"/>
    </row>
    <row r="120" spans="1:40" ht="24.75" customHeight="1" x14ac:dyDescent="0.2">
      <c r="A120" s="111"/>
      <c r="B120" s="2"/>
      <c r="C120" s="2"/>
      <c r="D120" s="2"/>
      <c r="E120" s="2"/>
      <c r="F120" s="2"/>
      <c r="G120" s="2"/>
      <c r="I120" s="115"/>
      <c r="K120" s="2"/>
      <c r="M120" s="2"/>
      <c r="O120" s="2"/>
      <c r="Q120" s="2"/>
      <c r="S120" s="2"/>
      <c r="U120" s="2"/>
      <c r="W120" s="2"/>
      <c r="Y120" s="2"/>
      <c r="AA120" s="2"/>
      <c r="AC120" s="2"/>
      <c r="AE120" s="2"/>
      <c r="AF120" s="2"/>
    </row>
    <row r="121" spans="1:40" ht="48.75" customHeight="1" x14ac:dyDescent="0.2"/>
    <row r="122" spans="1:40" ht="18.75" x14ac:dyDescent="0.2">
      <c r="B122" s="111"/>
      <c r="C122" s="111"/>
      <c r="D122" s="111"/>
      <c r="E122" s="111"/>
      <c r="F122" s="111"/>
      <c r="G122" s="111"/>
      <c r="I122" s="111"/>
      <c r="K122" s="111"/>
      <c r="M122" s="111"/>
      <c r="O122" s="111"/>
      <c r="Q122" s="111"/>
      <c r="S122" s="111"/>
      <c r="U122" s="111"/>
      <c r="W122" s="111"/>
      <c r="Y122" s="111"/>
      <c r="AA122" s="111"/>
      <c r="AC122" s="111"/>
      <c r="AE122" s="111"/>
      <c r="AF122" s="111"/>
    </row>
  </sheetData>
  <mergeCells count="36">
    <mergeCell ref="A118:N118"/>
    <mergeCell ref="A119:B119"/>
    <mergeCell ref="AF52:AF56"/>
    <mergeCell ref="AF76:AF92"/>
    <mergeCell ref="AF93:AF98"/>
    <mergeCell ref="AF99:AF104"/>
    <mergeCell ref="A113:L113"/>
    <mergeCell ref="A115:L115"/>
    <mergeCell ref="AF9:AF14"/>
    <mergeCell ref="AF21:AF26"/>
    <mergeCell ref="AF27:AF32"/>
    <mergeCell ref="AF33:AF38"/>
    <mergeCell ref="AF39:AF44"/>
    <mergeCell ref="AF45:AF50"/>
    <mergeCell ref="V5:W5"/>
    <mergeCell ref="X5:Y5"/>
    <mergeCell ref="Z5:AA5"/>
    <mergeCell ref="AB5:AC5"/>
    <mergeCell ref="AD5:AE5"/>
    <mergeCell ref="AF5:AF6"/>
    <mergeCell ref="J5:K5"/>
    <mergeCell ref="L5:M5"/>
    <mergeCell ref="N5:O5"/>
    <mergeCell ref="P5:Q5"/>
    <mergeCell ref="R5:S5"/>
    <mergeCell ref="T5:U5"/>
    <mergeCell ref="X2:AD2"/>
    <mergeCell ref="A3:S3"/>
    <mergeCell ref="AD4:AE4"/>
    <mergeCell ref="A5:A6"/>
    <mergeCell ref="B5:B6"/>
    <mergeCell ref="C5:C6"/>
    <mergeCell ref="D5:D6"/>
    <mergeCell ref="E5:E6"/>
    <mergeCell ref="F5:G5"/>
    <mergeCell ref="H5:I5"/>
  </mergeCells>
  <pageMargins left="0.59055118110236227" right="0.39370078740157483" top="0.19685039370078741" bottom="0.19685039370078741" header="0.31496062992125984" footer="0.31496062992125984"/>
  <pageSetup paperSize="9" scale="27" orientation="landscape" r:id="rId1"/>
  <rowBreaks count="1" manualBreakCount="1">
    <brk id="62" max="16383" man="1"/>
  </rowBreaks>
  <colBreaks count="2" manualBreakCount="2">
    <brk id="26" max="1048575" man="1"/>
    <brk id="32" max="8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декабрь 2018 </vt:lpstr>
      <vt:lpstr>'декабрь 2018 '!Область_печати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Кузьменков Павел Александрович</dc:creator>
  <cp:lastModifiedBy>Кузьменков Павел Александрович</cp:lastModifiedBy>
  <dcterms:created xsi:type="dcterms:W3CDTF">2019-01-31T12:50:13Z</dcterms:created>
  <dcterms:modified xsi:type="dcterms:W3CDTF">2019-01-31T12:50:46Z</dcterms:modified>
</cp:coreProperties>
</file>