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из ОСОиСВ (ОКОС)\Сетевые графики\Социальная поддержка\"/>
    </mc:Choice>
  </mc:AlternateContent>
  <bookViews>
    <workbookView xWindow="0" yWindow="0" windowWidth="28800" windowHeight="11835" activeTab="1"/>
  </bookViews>
  <sheets>
    <sheet name="Титульный лист" sheetId="2" r:id="rId1"/>
    <sheet name="ПРИЛОЖЕНИЕ 1" sheetId="1" r:id="rId2"/>
  </sheets>
  <definedNames>
    <definedName name="_xlnm.Print_Titles" localSheetId="1">'ПРИЛОЖЕНИЕ 1'!$4:$6</definedName>
    <definedName name="_xlnm.Print_Area" localSheetId="1">'ПРИЛОЖЕНИЕ 1'!$A$1:$AF$77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" l="1"/>
  <c r="M67" i="1"/>
  <c r="F67" i="1" s="1"/>
  <c r="C67" i="1"/>
  <c r="C36" i="1"/>
  <c r="C34" i="1" s="1"/>
  <c r="C33" i="1" s="1"/>
  <c r="C23" i="1"/>
  <c r="E68" i="1"/>
  <c r="F68" i="1" s="1"/>
  <c r="D68" i="1"/>
  <c r="D67" i="1"/>
  <c r="F17" i="1"/>
  <c r="G14" i="1"/>
  <c r="F14" i="1"/>
  <c r="F9" i="1"/>
  <c r="F11" i="1"/>
  <c r="F18" i="1"/>
  <c r="F36" i="1"/>
  <c r="G11" i="1"/>
  <c r="G22" i="1"/>
  <c r="F22" i="1"/>
  <c r="F23" i="1"/>
  <c r="H51" i="1"/>
  <c r="H50" i="1" s="1"/>
  <c r="H49" i="1" s="1"/>
  <c r="H47" i="1" s="1"/>
  <c r="H52" i="1"/>
  <c r="H53" i="1"/>
  <c r="H54" i="1"/>
  <c r="H61" i="1"/>
  <c r="H60" i="1" s="1"/>
  <c r="J51" i="1"/>
  <c r="J52" i="1"/>
  <c r="J50" i="1" s="1"/>
  <c r="J49" i="1" s="1"/>
  <c r="J47" i="1" s="1"/>
  <c r="J54" i="1"/>
  <c r="J53" i="1" s="1"/>
  <c r="J61" i="1"/>
  <c r="J60" i="1" s="1"/>
  <c r="L51" i="1"/>
  <c r="L50" i="1" s="1"/>
  <c r="L49" i="1" s="1"/>
  <c r="L47" i="1" s="1"/>
  <c r="L52" i="1"/>
  <c r="L53" i="1"/>
  <c r="L54" i="1"/>
  <c r="L61" i="1"/>
  <c r="L60" i="1" s="1"/>
  <c r="N51" i="1"/>
  <c r="N52" i="1"/>
  <c r="N50" i="1" s="1"/>
  <c r="N49" i="1" s="1"/>
  <c r="N47" i="1" s="1"/>
  <c r="N54" i="1"/>
  <c r="N53" i="1" s="1"/>
  <c r="N61" i="1"/>
  <c r="N60" i="1" s="1"/>
  <c r="P51" i="1"/>
  <c r="P50" i="1" s="1"/>
  <c r="P49" i="1" s="1"/>
  <c r="P47" i="1" s="1"/>
  <c r="P52" i="1"/>
  <c r="P54" i="1"/>
  <c r="P53" i="1" s="1"/>
  <c r="P61" i="1"/>
  <c r="P60" i="1" s="1"/>
  <c r="R51" i="1"/>
  <c r="R50" i="1" s="1"/>
  <c r="R49" i="1" s="1"/>
  <c r="R47" i="1" s="1"/>
  <c r="R52" i="1"/>
  <c r="R53" i="1"/>
  <c r="R54" i="1"/>
  <c r="R61" i="1"/>
  <c r="R60" i="1" s="1"/>
  <c r="T51" i="1"/>
  <c r="T50" i="1" s="1"/>
  <c r="T49" i="1" s="1"/>
  <c r="T47" i="1" s="1"/>
  <c r="T52" i="1"/>
  <c r="T53" i="1"/>
  <c r="T54" i="1"/>
  <c r="T61" i="1"/>
  <c r="T60" i="1" s="1"/>
  <c r="V51" i="1"/>
  <c r="V50" i="1" s="1"/>
  <c r="V49" i="1" s="1"/>
  <c r="V47" i="1" s="1"/>
  <c r="V52" i="1"/>
  <c r="V53" i="1"/>
  <c r="V54" i="1"/>
  <c r="V61" i="1"/>
  <c r="V60" i="1" s="1"/>
  <c r="X51" i="1"/>
  <c r="X50" i="1" s="1"/>
  <c r="X49" i="1" s="1"/>
  <c r="X47" i="1" s="1"/>
  <c r="X52" i="1"/>
  <c r="X53" i="1"/>
  <c r="X54" i="1"/>
  <c r="X61" i="1"/>
  <c r="X60" i="1" s="1"/>
  <c r="Z50" i="1"/>
  <c r="Z49" i="1" s="1"/>
  <c r="Z47" i="1" s="1"/>
  <c r="Z51" i="1"/>
  <c r="Z52" i="1"/>
  <c r="Z54" i="1"/>
  <c r="Z53" i="1" s="1"/>
  <c r="Z61" i="1"/>
  <c r="Z60" i="1" s="1"/>
  <c r="AB51" i="1"/>
  <c r="AB50" i="1" s="1"/>
  <c r="AB49" i="1" s="1"/>
  <c r="AB47" i="1" s="1"/>
  <c r="AB52" i="1"/>
  <c r="AB54" i="1"/>
  <c r="AB53" i="1" s="1"/>
  <c r="AB61" i="1"/>
  <c r="AB60" i="1" s="1"/>
  <c r="G36" i="1" l="1"/>
  <c r="C18" i="1"/>
  <c r="C68" i="1"/>
  <c r="G68" i="1" s="1"/>
  <c r="G18" i="1"/>
  <c r="C21" i="1"/>
  <c r="G21" i="1" s="1"/>
  <c r="G23" i="1"/>
  <c r="C11" i="1"/>
  <c r="C42" i="1"/>
  <c r="C14" i="1"/>
  <c r="O18" i="1" l="1"/>
  <c r="O68" i="1" s="1"/>
  <c r="O17" i="1"/>
  <c r="O67" i="1" s="1"/>
  <c r="X22" i="1" l="1"/>
  <c r="V22" i="1"/>
  <c r="E14" i="1" l="1"/>
  <c r="B14" i="1"/>
  <c r="B13" i="1" s="1"/>
  <c r="B12" i="1" l="1"/>
  <c r="E11" i="1" l="1"/>
  <c r="B69" i="1" l="1"/>
  <c r="H69" i="1"/>
  <c r="C69" i="1" s="1"/>
  <c r="I69" i="1"/>
  <c r="D69" i="1" s="1"/>
  <c r="J69" i="1"/>
  <c r="E69" i="1" s="1"/>
  <c r="K69" i="1"/>
  <c r="L69" i="1"/>
  <c r="M69" i="1"/>
  <c r="N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H70" i="1"/>
  <c r="C70" i="1" s="1"/>
  <c r="I70" i="1"/>
  <c r="D70" i="1" s="1"/>
  <c r="J70" i="1"/>
  <c r="E70" i="1" s="1"/>
  <c r="K70" i="1"/>
  <c r="L70" i="1"/>
  <c r="M70" i="1"/>
  <c r="N70" i="1"/>
  <c r="O69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D17" i="1"/>
  <c r="B42" i="1" l="1"/>
  <c r="F42" i="1" s="1"/>
  <c r="AG14" i="1" l="1"/>
  <c r="AG19" i="1"/>
  <c r="AG24" i="1"/>
  <c r="AG25" i="1"/>
  <c r="AG26" i="1"/>
  <c r="AG29" i="1"/>
  <c r="AG30" i="1"/>
  <c r="AG31" i="1"/>
  <c r="AG32" i="1"/>
  <c r="AG35" i="1"/>
  <c r="AG37" i="1"/>
  <c r="AG38" i="1"/>
  <c r="AG39" i="1"/>
  <c r="AG42" i="1"/>
  <c r="AG43" i="1"/>
  <c r="AG44" i="1"/>
  <c r="AG45" i="1"/>
  <c r="AG46" i="1"/>
  <c r="AG48" i="1"/>
  <c r="AG55" i="1"/>
  <c r="AG56" i="1"/>
  <c r="AG57" i="1"/>
  <c r="AG58" i="1"/>
  <c r="AG59" i="1"/>
  <c r="AG62" i="1"/>
  <c r="AG63" i="1"/>
  <c r="AG64" i="1"/>
  <c r="AG65" i="1"/>
  <c r="L41" i="1" l="1"/>
  <c r="E42" i="1" l="1"/>
  <c r="G42" i="1"/>
  <c r="T23" i="1" l="1"/>
  <c r="G41" i="1" l="1"/>
  <c r="G40" i="1" s="1"/>
  <c r="E41" i="1"/>
  <c r="E40" i="1" s="1"/>
  <c r="G13" i="1"/>
  <c r="G12" i="1" s="1"/>
  <c r="K67" i="1" l="1"/>
  <c r="J67" i="1"/>
  <c r="K68" i="1"/>
  <c r="C41" i="1"/>
  <c r="C10" i="1" l="1"/>
  <c r="C9" i="1" s="1"/>
  <c r="D41" i="1" l="1"/>
  <c r="D40" i="1" s="1"/>
  <c r="H67" i="1"/>
  <c r="I68" i="1"/>
  <c r="M68" i="1"/>
  <c r="N68" i="1"/>
  <c r="P68" i="1"/>
  <c r="Q68" i="1"/>
  <c r="S68" i="1"/>
  <c r="T68" i="1"/>
  <c r="U68" i="1"/>
  <c r="V68" i="1"/>
  <c r="W68" i="1"/>
  <c r="X68" i="1"/>
  <c r="Y68" i="1"/>
  <c r="AA68" i="1"/>
  <c r="AA66" i="1" s="1"/>
  <c r="AC68" i="1"/>
  <c r="AE68" i="1"/>
  <c r="I67" i="1"/>
  <c r="K66" i="1"/>
  <c r="C40" i="1"/>
  <c r="E29" i="1"/>
  <c r="E28" i="1" s="1"/>
  <c r="E27" i="1" s="1"/>
  <c r="H28" i="1"/>
  <c r="H27" i="1" s="1"/>
  <c r="I28" i="1"/>
  <c r="I27" i="1" s="1"/>
  <c r="J28" i="1"/>
  <c r="J27" i="1" s="1"/>
  <c r="K28" i="1"/>
  <c r="K27" i="1" s="1"/>
  <c r="L28" i="1"/>
  <c r="L27" i="1" s="1"/>
  <c r="M28" i="1"/>
  <c r="M27" i="1" s="1"/>
  <c r="N28" i="1"/>
  <c r="N27" i="1" s="1"/>
  <c r="O28" i="1"/>
  <c r="O27" i="1" s="1"/>
  <c r="P28" i="1"/>
  <c r="P27" i="1" s="1"/>
  <c r="Q28" i="1"/>
  <c r="Q27" i="1" s="1"/>
  <c r="R28" i="1"/>
  <c r="R27" i="1" s="1"/>
  <c r="S28" i="1"/>
  <c r="S27" i="1" s="1"/>
  <c r="S15" i="1" s="1"/>
  <c r="T28" i="1"/>
  <c r="T27" i="1" s="1"/>
  <c r="U28" i="1"/>
  <c r="U27" i="1" s="1"/>
  <c r="U15" i="1" s="1"/>
  <c r="V28" i="1"/>
  <c r="V27" i="1" s="1"/>
  <c r="W28" i="1"/>
  <c r="W27" i="1" s="1"/>
  <c r="W15" i="1" s="1"/>
  <c r="X28" i="1"/>
  <c r="X27" i="1" s="1"/>
  <c r="Y28" i="1"/>
  <c r="Y27" i="1" s="1"/>
  <c r="Y15" i="1" s="1"/>
  <c r="Z28" i="1"/>
  <c r="Z27" i="1" s="1"/>
  <c r="AA28" i="1"/>
  <c r="AA27" i="1" s="1"/>
  <c r="AA15" i="1" s="1"/>
  <c r="AB28" i="1"/>
  <c r="AB27" i="1" s="1"/>
  <c r="AC28" i="1"/>
  <c r="AC27" i="1" s="1"/>
  <c r="AC15" i="1" s="1"/>
  <c r="AD28" i="1"/>
  <c r="AE28" i="1"/>
  <c r="AE27" i="1" s="1"/>
  <c r="AE15" i="1" s="1"/>
  <c r="K13" i="1"/>
  <c r="K12" i="1" s="1"/>
  <c r="I13" i="1"/>
  <c r="J10" i="1"/>
  <c r="J9" i="1" s="1"/>
  <c r="I41" i="1"/>
  <c r="I40" i="1" s="1"/>
  <c r="J41" i="1"/>
  <c r="J40" i="1" s="1"/>
  <c r="K41" i="1"/>
  <c r="K40" i="1" s="1"/>
  <c r="M41" i="1"/>
  <c r="N41" i="1"/>
  <c r="N40" i="1" s="1"/>
  <c r="O41" i="1"/>
  <c r="O40" i="1" s="1"/>
  <c r="P41" i="1"/>
  <c r="P40" i="1" s="1"/>
  <c r="Q41" i="1"/>
  <c r="Q40" i="1" s="1"/>
  <c r="R41" i="1"/>
  <c r="R40" i="1" s="1"/>
  <c r="S41" i="1"/>
  <c r="S40" i="1" s="1"/>
  <c r="T41" i="1"/>
  <c r="T40" i="1" s="1"/>
  <c r="U41" i="1"/>
  <c r="U40" i="1" s="1"/>
  <c r="V41" i="1"/>
  <c r="V40" i="1" s="1"/>
  <c r="W41" i="1"/>
  <c r="W40" i="1" s="1"/>
  <c r="X41" i="1"/>
  <c r="X40" i="1" s="1"/>
  <c r="Y41" i="1"/>
  <c r="Y40" i="1" s="1"/>
  <c r="Z41" i="1"/>
  <c r="AA41" i="1"/>
  <c r="AA40" i="1" s="1"/>
  <c r="AB41" i="1"/>
  <c r="AB40" i="1" s="1"/>
  <c r="AC41" i="1"/>
  <c r="AC40" i="1" s="1"/>
  <c r="AD41" i="1"/>
  <c r="AD40" i="1" s="1"/>
  <c r="AE41" i="1"/>
  <c r="AE40" i="1" s="1"/>
  <c r="H41" i="1"/>
  <c r="F43" i="1"/>
  <c r="F45" i="1"/>
  <c r="F46" i="1"/>
  <c r="E36" i="1"/>
  <c r="E35" i="1"/>
  <c r="F34" i="1"/>
  <c r="F33" i="1" s="1"/>
  <c r="G34" i="1"/>
  <c r="G33" i="1" s="1"/>
  <c r="G10" i="1"/>
  <c r="G9" i="1" s="1"/>
  <c r="E22" i="1"/>
  <c r="H21" i="1"/>
  <c r="L21" i="1"/>
  <c r="L20" i="1" s="1"/>
  <c r="P21" i="1"/>
  <c r="P20" i="1" s="1"/>
  <c r="E23" i="1"/>
  <c r="E13" i="1"/>
  <c r="E12" i="1" s="1"/>
  <c r="D13" i="1"/>
  <c r="D12" i="1" s="1"/>
  <c r="M10" i="1"/>
  <c r="M9" i="1" s="1"/>
  <c r="N10" i="1"/>
  <c r="N9" i="1" s="1"/>
  <c r="O10" i="1"/>
  <c r="P10" i="1"/>
  <c r="P9" i="1" s="1"/>
  <c r="Q10" i="1"/>
  <c r="Q9" i="1" s="1"/>
  <c r="R10" i="1"/>
  <c r="R9" i="1" s="1"/>
  <c r="S10" i="1"/>
  <c r="S9" i="1" s="1"/>
  <c r="T10" i="1"/>
  <c r="T9" i="1" s="1"/>
  <c r="U10" i="1"/>
  <c r="U9" i="1" s="1"/>
  <c r="W10" i="1"/>
  <c r="W9" i="1" s="1"/>
  <c r="X10" i="1"/>
  <c r="X9" i="1" s="1"/>
  <c r="Y10" i="1"/>
  <c r="Y9" i="1" s="1"/>
  <c r="Z10" i="1"/>
  <c r="Z9" i="1" s="1"/>
  <c r="AA10" i="1"/>
  <c r="AA9" i="1" s="1"/>
  <c r="AB10" i="1"/>
  <c r="AB9" i="1" s="1"/>
  <c r="AC10" i="1"/>
  <c r="AC9" i="1" s="1"/>
  <c r="AD10" i="1"/>
  <c r="AE10" i="1"/>
  <c r="AE9" i="1" s="1"/>
  <c r="I10" i="1"/>
  <c r="I9" i="1" s="1"/>
  <c r="K10" i="1"/>
  <c r="K9" i="1" s="1"/>
  <c r="L10" i="1"/>
  <c r="L9" i="1" s="1"/>
  <c r="H10" i="1"/>
  <c r="H9" i="1" s="1"/>
  <c r="E10" i="1"/>
  <c r="E9" i="1" s="1"/>
  <c r="D10" i="1"/>
  <c r="D9" i="1" s="1"/>
  <c r="J13" i="1"/>
  <c r="J12" i="1" s="1"/>
  <c r="L13" i="1"/>
  <c r="L12" i="1" s="1"/>
  <c r="M13" i="1"/>
  <c r="M12" i="1" s="1"/>
  <c r="N13" i="1"/>
  <c r="N12" i="1" s="1"/>
  <c r="O13" i="1"/>
  <c r="O12" i="1" s="1"/>
  <c r="P13" i="1"/>
  <c r="P12" i="1" s="1"/>
  <c r="Q13" i="1"/>
  <c r="Q12" i="1" s="1"/>
  <c r="R13" i="1"/>
  <c r="R12" i="1" s="1"/>
  <c r="S13" i="1"/>
  <c r="S12" i="1" s="1"/>
  <c r="T13" i="1"/>
  <c r="T12" i="1" s="1"/>
  <c r="U13" i="1"/>
  <c r="U12" i="1" s="1"/>
  <c r="V13" i="1"/>
  <c r="V12" i="1" s="1"/>
  <c r="W13" i="1"/>
  <c r="W12" i="1" s="1"/>
  <c r="X13" i="1"/>
  <c r="X12" i="1" s="1"/>
  <c r="Y13" i="1"/>
  <c r="Y12" i="1" s="1"/>
  <c r="Z13" i="1"/>
  <c r="Z12" i="1" s="1"/>
  <c r="AA13" i="1"/>
  <c r="AA12" i="1" s="1"/>
  <c r="AB13" i="1"/>
  <c r="AB12" i="1" s="1"/>
  <c r="AC13" i="1"/>
  <c r="AC12" i="1" s="1"/>
  <c r="AD13" i="1"/>
  <c r="AE13" i="1"/>
  <c r="AE12" i="1" s="1"/>
  <c r="H13" i="1"/>
  <c r="H12" i="1" s="1"/>
  <c r="C13" i="1"/>
  <c r="C25" i="1"/>
  <c r="C26" i="1"/>
  <c r="C29" i="1"/>
  <c r="C30" i="1"/>
  <c r="C31" i="1"/>
  <c r="C32" i="1"/>
  <c r="C35" i="1"/>
  <c r="C17" i="1" s="1"/>
  <c r="C37" i="1"/>
  <c r="C38" i="1"/>
  <c r="C39" i="1"/>
  <c r="C43" i="1"/>
  <c r="G43" i="1" s="1"/>
  <c r="C44" i="1"/>
  <c r="G44" i="1" s="1"/>
  <c r="C45" i="1"/>
  <c r="G45" i="1" s="1"/>
  <c r="C46" i="1"/>
  <c r="G46" i="1" s="1"/>
  <c r="C48" i="1"/>
  <c r="C55" i="1"/>
  <c r="C56" i="1"/>
  <c r="C57" i="1"/>
  <c r="C58" i="1"/>
  <c r="C59" i="1"/>
  <c r="C62" i="1"/>
  <c r="C63" i="1"/>
  <c r="C64" i="1"/>
  <c r="C65" i="1"/>
  <c r="G67" i="1" l="1"/>
  <c r="G17" i="1"/>
  <c r="O9" i="1"/>
  <c r="O66" i="1"/>
  <c r="I12" i="1"/>
  <c r="F13" i="1"/>
  <c r="C20" i="1"/>
  <c r="G20" i="1" s="1"/>
  <c r="E18" i="1"/>
  <c r="E17" i="1"/>
  <c r="AG13" i="1"/>
  <c r="AC8" i="1"/>
  <c r="AD12" i="1"/>
  <c r="AD27" i="1"/>
  <c r="AG27" i="1" s="1"/>
  <c r="AG28" i="1"/>
  <c r="AD9" i="1"/>
  <c r="S66" i="1"/>
  <c r="Z40" i="1"/>
  <c r="AG41" i="1"/>
  <c r="Y8" i="1"/>
  <c r="U8" i="1"/>
  <c r="AC66" i="1"/>
  <c r="Y66" i="1"/>
  <c r="U66" i="1"/>
  <c r="Q66" i="1"/>
  <c r="M66" i="1"/>
  <c r="AE66" i="1"/>
  <c r="W66" i="1"/>
  <c r="C12" i="1"/>
  <c r="I66" i="1"/>
  <c r="AE8" i="1"/>
  <c r="AA8" i="1"/>
  <c r="W8" i="1"/>
  <c r="S8" i="1"/>
  <c r="C27" i="1"/>
  <c r="C28" i="1"/>
  <c r="E34" i="1"/>
  <c r="E33" i="1" s="1"/>
  <c r="H20" i="1"/>
  <c r="C52" i="1"/>
  <c r="AD52" i="1"/>
  <c r="B52" i="1"/>
  <c r="C51" i="1"/>
  <c r="AD51" i="1"/>
  <c r="AD61" i="1"/>
  <c r="AD54" i="1"/>
  <c r="N18" i="1"/>
  <c r="P18" i="1"/>
  <c r="T18" i="1"/>
  <c r="V18" i="1"/>
  <c r="X18" i="1"/>
  <c r="H17" i="1"/>
  <c r="L17" i="1"/>
  <c r="P17" i="1"/>
  <c r="T17" i="1"/>
  <c r="V17" i="1"/>
  <c r="X17" i="1"/>
  <c r="Z17" i="1"/>
  <c r="AB17" i="1"/>
  <c r="AD17" i="1"/>
  <c r="H40" i="1"/>
  <c r="T21" i="1"/>
  <c r="T20" i="1" s="1"/>
  <c r="V21" i="1"/>
  <c r="V20" i="1" s="1"/>
  <c r="X21" i="1"/>
  <c r="X20" i="1" s="1"/>
  <c r="Z21" i="1"/>
  <c r="Z20" i="1" s="1"/>
  <c r="AB21" i="1"/>
  <c r="AB20" i="1" s="1"/>
  <c r="AD21" i="1"/>
  <c r="T16" i="1" l="1"/>
  <c r="X16" i="1"/>
  <c r="P16" i="1"/>
  <c r="AG52" i="1"/>
  <c r="D18" i="1"/>
  <c r="D21" i="1"/>
  <c r="D20" i="1" s="1"/>
  <c r="D15" i="1" s="1"/>
  <c r="D8" i="1" s="1"/>
  <c r="E16" i="1"/>
  <c r="AG12" i="1"/>
  <c r="AG40" i="1"/>
  <c r="AD20" i="1"/>
  <c r="AD53" i="1"/>
  <c r="AG54" i="1"/>
  <c r="AD60" i="1"/>
  <c r="AG61" i="1"/>
  <c r="AG51" i="1"/>
  <c r="C53" i="1"/>
  <c r="C54" i="1"/>
  <c r="C60" i="1"/>
  <c r="C61" i="1"/>
  <c r="O21" i="1"/>
  <c r="O20" i="1" s="1"/>
  <c r="O15" i="1" s="1"/>
  <c r="O8" i="1" s="1"/>
  <c r="K21" i="1"/>
  <c r="K20" i="1" s="1"/>
  <c r="K15" i="1" s="1"/>
  <c r="K8" i="1" s="1"/>
  <c r="AD50" i="1"/>
  <c r="V16" i="1"/>
  <c r="L67" i="1"/>
  <c r="T67" i="1"/>
  <c r="T66" i="1" s="1"/>
  <c r="X67" i="1"/>
  <c r="X66" i="1" s="1"/>
  <c r="Z67" i="1"/>
  <c r="AB67" i="1"/>
  <c r="AD67" i="1"/>
  <c r="B29" i="1"/>
  <c r="B62" i="1"/>
  <c r="B61" i="1" s="1"/>
  <c r="B60" i="1" s="1"/>
  <c r="B57" i="1"/>
  <c r="B55" i="1"/>
  <c r="B44" i="1"/>
  <c r="F44" i="1" s="1"/>
  <c r="F41" i="1"/>
  <c r="F40" i="1" s="1"/>
  <c r="Z36" i="1"/>
  <c r="AB36" i="1"/>
  <c r="AD36" i="1"/>
  <c r="R34" i="1"/>
  <c r="R33" i="1" s="1"/>
  <c r="J36" i="1"/>
  <c r="L36" i="1"/>
  <c r="H36" i="1"/>
  <c r="B37" i="1"/>
  <c r="B28" i="1"/>
  <c r="B27" i="1" s="1"/>
  <c r="R23" i="1"/>
  <c r="AG23" i="1" s="1"/>
  <c r="R22" i="1"/>
  <c r="AG22" i="1" s="1"/>
  <c r="B25" i="1"/>
  <c r="B70" i="1"/>
  <c r="D16" i="1" l="1"/>
  <c r="D66" i="1"/>
  <c r="AG60" i="1"/>
  <c r="AG53" i="1"/>
  <c r="AG36" i="1"/>
  <c r="AD49" i="1"/>
  <c r="AG50" i="1"/>
  <c r="R18" i="1"/>
  <c r="R68" i="1"/>
  <c r="L18" i="1"/>
  <c r="L16" i="1" s="1"/>
  <c r="L68" i="1"/>
  <c r="L66" i="1" s="1"/>
  <c r="AB18" i="1"/>
  <c r="AB16" i="1" s="1"/>
  <c r="AB68" i="1"/>
  <c r="AB66" i="1" s="1"/>
  <c r="H18" i="1"/>
  <c r="H68" i="1"/>
  <c r="C16" i="1"/>
  <c r="G16" i="1" s="1"/>
  <c r="J18" i="1"/>
  <c r="J68" i="1"/>
  <c r="E66" i="1" s="1"/>
  <c r="AD18" i="1"/>
  <c r="AD68" i="1"/>
  <c r="AD66" i="1" s="1"/>
  <c r="Z18" i="1"/>
  <c r="Z16" i="1" s="1"/>
  <c r="Z68" i="1"/>
  <c r="Z66" i="1" s="1"/>
  <c r="C50" i="1"/>
  <c r="B41" i="1"/>
  <c r="B40" i="1" s="1"/>
  <c r="B51" i="1"/>
  <c r="B50" i="1" s="1"/>
  <c r="B49" i="1" s="1"/>
  <c r="B47" i="1" s="1"/>
  <c r="B54" i="1"/>
  <c r="B53" i="1" s="1"/>
  <c r="R17" i="1"/>
  <c r="R21" i="1"/>
  <c r="P34" i="1"/>
  <c r="P33" i="1" s="1"/>
  <c r="P15" i="1" s="1"/>
  <c r="P8" i="1" s="1"/>
  <c r="L34" i="1"/>
  <c r="L33" i="1" s="1"/>
  <c r="L15" i="1" s="1"/>
  <c r="L8" i="1" s="1"/>
  <c r="AD34" i="1"/>
  <c r="Z34" i="1"/>
  <c r="Z33" i="1" s="1"/>
  <c r="Z15" i="1" s="1"/>
  <c r="Z8" i="1" s="1"/>
  <c r="V34" i="1"/>
  <c r="V33" i="1" s="1"/>
  <c r="V15" i="1" s="1"/>
  <c r="H34" i="1"/>
  <c r="N34" i="1"/>
  <c r="N33" i="1" s="1"/>
  <c r="J34" i="1"/>
  <c r="J33" i="1" s="1"/>
  <c r="T34" i="1"/>
  <c r="T33" i="1" s="1"/>
  <c r="T15" i="1" s="1"/>
  <c r="T8" i="1" s="1"/>
  <c r="AB34" i="1"/>
  <c r="AB33" i="1" s="1"/>
  <c r="AB15" i="1" s="1"/>
  <c r="AB8" i="1" s="1"/>
  <c r="X34" i="1"/>
  <c r="X33" i="1" s="1"/>
  <c r="X15" i="1" s="1"/>
  <c r="X8" i="1" s="1"/>
  <c r="R67" i="1"/>
  <c r="B36" i="1"/>
  <c r="B34" i="1" s="1"/>
  <c r="B33" i="1" s="1"/>
  <c r="AD33" i="1" l="1"/>
  <c r="AG34" i="1"/>
  <c r="R16" i="1"/>
  <c r="AD16" i="1"/>
  <c r="AG18" i="1"/>
  <c r="R20" i="1"/>
  <c r="AD47" i="1"/>
  <c r="AG49" i="1"/>
  <c r="C47" i="1"/>
  <c r="C49" i="1"/>
  <c r="H66" i="1"/>
  <c r="R66" i="1"/>
  <c r="H33" i="1"/>
  <c r="H16" i="1"/>
  <c r="V11" i="1"/>
  <c r="AG11" i="1" s="1"/>
  <c r="P67" i="1"/>
  <c r="P66" i="1" s="1"/>
  <c r="C66" i="1" l="1"/>
  <c r="G66" i="1" s="1"/>
  <c r="AG47" i="1"/>
  <c r="R15" i="1"/>
  <c r="R8" i="1" s="1"/>
  <c r="AD15" i="1"/>
  <c r="AG33" i="1"/>
  <c r="V67" i="1"/>
  <c r="V66" i="1" s="1"/>
  <c r="V10" i="1"/>
  <c r="AG10" i="1" s="1"/>
  <c r="B11" i="1"/>
  <c r="F10" i="1" s="1"/>
  <c r="F12" i="1"/>
  <c r="C15" i="1"/>
  <c r="H15" i="1"/>
  <c r="B23" i="1"/>
  <c r="B26" i="1"/>
  <c r="B48" i="1"/>
  <c r="C8" i="1" l="1"/>
  <c r="G8" i="1" s="1"/>
  <c r="G15" i="1"/>
  <c r="B21" i="1"/>
  <c r="F21" i="1" s="1"/>
  <c r="AD8" i="1"/>
  <c r="V9" i="1"/>
  <c r="B10" i="1"/>
  <c r="B9" i="1" s="1"/>
  <c r="H8" i="1"/>
  <c r="B18" i="1"/>
  <c r="B68" i="1"/>
  <c r="J66" i="1"/>
  <c r="N67" i="1"/>
  <c r="N66" i="1" s="1"/>
  <c r="N17" i="1"/>
  <c r="M21" i="1"/>
  <c r="M20" i="1" s="1"/>
  <c r="M15" i="1" s="1"/>
  <c r="M8" i="1" s="1"/>
  <c r="Q21" i="1"/>
  <c r="Q20" i="1" s="1"/>
  <c r="Q15" i="1" s="1"/>
  <c r="Q8" i="1" s="1"/>
  <c r="J17" i="1"/>
  <c r="J16" i="1" s="1"/>
  <c r="E21" i="1"/>
  <c r="E20" i="1" s="1"/>
  <c r="E15" i="1" s="1"/>
  <c r="E8" i="1" s="1"/>
  <c r="I21" i="1"/>
  <c r="I20" i="1" s="1"/>
  <c r="I15" i="1" s="1"/>
  <c r="J21" i="1"/>
  <c r="J20" i="1" s="1"/>
  <c r="J15" i="1" s="1"/>
  <c r="J8" i="1" s="1"/>
  <c r="B22" i="1"/>
  <c r="B17" i="1" s="1"/>
  <c r="N21" i="1"/>
  <c r="AG66" i="1" l="1"/>
  <c r="B20" i="1"/>
  <c r="N16" i="1"/>
  <c r="AG16" i="1" s="1"/>
  <c r="AG17" i="1"/>
  <c r="N20" i="1"/>
  <c r="AG21" i="1"/>
  <c r="V8" i="1"/>
  <c r="AG9" i="1"/>
  <c r="I8" i="1"/>
  <c r="B16" i="1"/>
  <c r="F16" i="1" s="1"/>
  <c r="B67" i="1"/>
  <c r="B15" i="1" l="1"/>
  <c r="F20" i="1"/>
  <c r="B66" i="1"/>
  <c r="F66" i="1" s="1"/>
  <c r="N15" i="1"/>
  <c r="AG20" i="1"/>
  <c r="B8" i="1" l="1"/>
  <c r="F8" i="1" s="1"/>
  <c r="F15" i="1"/>
  <c r="N8" i="1"/>
  <c r="AG15" i="1"/>
</calcChain>
</file>

<file path=xl/comments1.xml><?xml version="1.0" encoding="utf-8"?>
<comments xmlns="http://schemas.openxmlformats.org/spreadsheetml/2006/main">
  <authors>
    <author>Евгения А. Недрогайлова</author>
  </authors>
  <commentList>
    <comment ref="O22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Евгения А. Недрогайлова:</t>
        </r>
        <r>
          <rPr>
            <sz val="9"/>
            <color indexed="81"/>
            <rFont val="Tahoma"/>
            <family val="2"/>
            <charset val="204"/>
          </rPr>
          <t xml:space="preserve">
УО оплата</t>
        </r>
      </text>
    </comment>
    <comment ref="X22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Евгения А. Недрогайлова:</t>
        </r>
        <r>
          <rPr>
            <sz val="9"/>
            <color indexed="81"/>
            <rFont val="Tahoma"/>
            <family val="2"/>
            <charset val="204"/>
          </rPr>
          <t xml:space="preserve">
август +628,2 т.р
сентябрь -628,2 т.р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Евгения А. Недрогайлова:</t>
        </r>
        <r>
          <rPr>
            <sz val="9"/>
            <color indexed="81"/>
            <rFont val="Tahoma"/>
            <family val="2"/>
            <charset val="204"/>
          </rPr>
          <t xml:space="preserve">
УО. Корректировка плановых ассигнований для оплаты путевок в Ханты-Мансийск (10 путевок)(местный бюджет):
июль -384,3
март +384,3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Евгения А. Недрогайлова:</t>
        </r>
        <r>
          <rPr>
            <sz val="9"/>
            <color indexed="81"/>
            <rFont val="Tahoma"/>
            <family val="2"/>
            <charset val="204"/>
          </rPr>
          <t xml:space="preserve">
УО оплата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Евгения А. Недрогайлова:</t>
        </r>
        <r>
          <rPr>
            <sz val="9"/>
            <color indexed="81"/>
            <rFont val="Tahoma"/>
            <family val="2"/>
            <charset val="204"/>
          </rPr>
          <t xml:space="preserve">
УО оплата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  <charset val="204"/>
          </rPr>
          <t>Евгения А. Недрогайлова:</t>
        </r>
        <r>
          <rPr>
            <sz val="9"/>
            <color indexed="81"/>
            <rFont val="Tahoma"/>
            <family val="2"/>
            <charset val="204"/>
          </rPr>
          <t xml:space="preserve">
УО.
июль -384,3
март +384,3</t>
        </r>
      </text>
    </comment>
  </commentList>
</comments>
</file>

<file path=xl/sharedStrings.xml><?xml version="1.0" encoding="utf-8"?>
<sst xmlns="http://schemas.openxmlformats.org/spreadsheetml/2006/main" count="128" uniqueCount="67">
  <si>
    <t>Всего</t>
  </si>
  <si>
    <t>Подпрограмма 1. Дети города Когалыма</t>
  </si>
  <si>
    <t>бюджет города Когалыма</t>
  </si>
  <si>
    <t>привлечённые средства</t>
  </si>
  <si>
    <t>Подпрограмма 2. Преодоление социальной исключенности</t>
  </si>
  <si>
    <t>Назначение и предоставление ежемесячной выплаты на оплату жилого помещения и коммунальных услуг детям-сиротам, воспитывающимся в организациях для детей-сирот,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</si>
  <si>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</si>
  <si>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</si>
  <si>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</si>
  <si>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</si>
  <si>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</si>
  <si>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</si>
  <si>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</si>
  <si>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</si>
  <si>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</si>
  <si>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</si>
  <si>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</si>
  <si>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</si>
  <si>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на 2016 год</t>
  </si>
  <si>
    <t>Основные мероприятия программы</t>
  </si>
  <si>
    <t>федеральный бюджет</t>
  </si>
  <si>
    <t>Итого по программе, в том числе:</t>
  </si>
  <si>
    <t>1.3.1. Организация деятельности лагерей с дневным пребыванием детей, лагерях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</si>
  <si>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 xml:space="preserve">1.3.2. Предоставление детям-сиротам и детям, оставшихся без попечения родителей путёвок, курсовок, а также оплаты проезда к месту лечения (оздоровления) и обратно. </t>
  </si>
  <si>
    <t>1.3.3. 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</si>
  <si>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 xml:space="preserve">2.1.1. Обеспечение жилыми помещениями детей-сирот и детей, оставшихся без попечения родителей, лиц из их числа </t>
  </si>
  <si>
    <t>2.1.2.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</si>
  <si>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"Социальная поддержка жителей города Когалыма"</t>
  </si>
  <si>
    <t>бюджет автономного округа</t>
  </si>
  <si>
    <r>
      <t>2.1. Повышение уровня благосостояния граждан и граждан, нуждающихся в особой заботе государства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(показатель 5,6)</t>
    </r>
  </si>
  <si>
    <t>1.4. Исполнение органами местного самоуправления Администрации города Когалыма отдельных государственных полномочий по организации деятельности комиссий по делам несовершеннолетних и защите их прав (показатель 4)</t>
  </si>
  <si>
    <t>1.3. Организация отдыха и оздоровления детей (показатель 1,2)</t>
  </si>
  <si>
    <t>1.2. Исполнение органами местного самоуправления Администрации города Когалыма отдельных государственных полномочий по осуществлению деятельности по опеке и попечительству (показатель 4)</t>
  </si>
  <si>
    <t>1.1. 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 (показатель 3)</t>
  </si>
  <si>
    <t>Исполнение %</t>
  </si>
  <si>
    <t>к текущему году</t>
  </si>
  <si>
    <t>на отчетную дату</t>
  </si>
  <si>
    <t>Результаты реализации и причины отклонений факта от плана</t>
  </si>
  <si>
    <t>Сложилась экономия: по питанию в детских лагерях на сумму 499,80 по ОБ, по путевкам на сумму 63,59 по МБ.</t>
  </si>
  <si>
    <t>неисполнение в размере 17,76 в связи с непредоставлением счетов на приобретение футболок и нанесение логотипа., неисполнение в размере 82,79 связано с тем,что в июне на двух спортивных площадках работали тренера МАУ "Дворец Спорта" в счет своей "рабочей нагрузки". Остатки будут возвращены в бюджет</t>
  </si>
  <si>
    <t>КУМИ в феврале-марте произведён окончательный расчёт по контрактам, заключенным в 2014 году. 
В соответствии с лимитами бюджетных обязательств, в июне 2015 комитетом заключены муниципальные контракты на приобретение 17 квартир общей площадью 591 кв.м. на сумму 30 116,7 тыс.руб. Бюджетные обязательства по заключённым контрактам исполнены в полном объеме. Задолженность по контрактам отсутствует.
Сумма невостребованных средств составила 3 454,8 тыс.рублей, из них: средства окружного бюджета 3 388,3 тыс. рублей, средства местного бюджета 66,5 тыс. рублей. При этом, 14.12.2015 Администрацией г.Когалыма направлено обращение в адрес отраслевого Департамента ХМАО-Югры по вопросу закрытия остатков неиспользованных бюджетных ассигнований ОБ в размере 3 388,3 тыс.руб. 
29.12.2015 от Департамента ХМАО-Югры поступил ответ о невозможности закрытия экономии средств в виду отсутствия доп. потребности в бюджетных ассигнованиях у муниципальных образования ХМАО-Югры.</t>
  </si>
  <si>
    <t>Отчет о ходе реализации муниципальной программы " Социальная поддержка жителей города Когалыма"</t>
  </si>
  <si>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</si>
  <si>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</si>
  <si>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</si>
  <si>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</si>
  <si>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</si>
  <si>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Начальник ОСОиСВ Администрации города Когалыма</t>
  </si>
  <si>
    <t>Исполнитель: ответственные соисполнители, руководители структурных подразделений Администрацйии города Когалыма</t>
  </si>
  <si>
    <t>Ответственный исполнитель: А.А.Анищенко</t>
  </si>
  <si>
    <t>(34667)9-36-16</t>
  </si>
  <si>
    <t>А.А.Анищенко</t>
  </si>
  <si>
    <t>ОТДЕЛ ПО СВЯЗЯМ С ОБЩЕСТВЕННОСТЬЮ</t>
  </si>
  <si>
    <t>И СОЦИАЛЬНЫМ ВОПРОСАМ</t>
  </si>
  <si>
    <t>на 01.04.2016</t>
  </si>
  <si>
    <t>за АПРЕЛЬ 2016 год</t>
  </si>
  <si>
    <r>
      <rPr>
        <b/>
        <sz val="12"/>
        <rFont val="Times New Roman"/>
        <family val="1"/>
        <charset val="204"/>
      </rPr>
      <t>Результаты реализации:</t>
    </r>
    <r>
      <rPr>
        <sz val="12"/>
        <rFont val="Times New Roman"/>
        <family val="1"/>
        <charset val="204"/>
      </rPr>
      <t xml:space="preserve"> приобретены ростовые куклы (2 шт.) - 64,00, куртка-ветровка (12 шт.) - 40,80, бандана (8шт.) – 1,68, футболка белая (26 шт.) – 10,92. Произведена оплата договора по нанесению логотипа на футболки на сумму 5,56. Всего- 122,96 руб. </t>
    </r>
    <r>
      <rPr>
        <b/>
        <sz val="12"/>
        <rFont val="Times New Roman"/>
        <family val="1"/>
        <charset val="204"/>
      </rPr>
      <t>Отклонение факта от плана</t>
    </r>
    <r>
      <rPr>
        <sz val="12"/>
        <rFont val="Times New Roman"/>
        <family val="1"/>
        <charset val="204"/>
      </rPr>
      <t xml:space="preserve"> в сумме 111,74 сложилось в связи с превышением лимита разовых договоров, возникла необходимость проведения незапланированного электронного аукциона. Подготовлена документация для проведения аукциона, проводится процедура торгов</t>
    </r>
  </si>
  <si>
    <r>
      <rPr>
        <b/>
        <i/>
        <sz val="11"/>
        <rFont val="Times New Roman"/>
        <family val="1"/>
        <charset val="204"/>
      </rPr>
      <t xml:space="preserve">Управление образования:     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</t>
    </r>
    <r>
      <rPr>
        <i/>
        <sz val="11"/>
        <rFont val="Times New Roman"/>
        <family val="1"/>
        <charset val="204"/>
      </rPr>
      <t>Март:</t>
    </r>
    <r>
      <rPr>
        <sz val="11"/>
        <rFont val="Times New Roman"/>
        <family val="1"/>
        <charset val="204"/>
      </rPr>
      <t xml:space="preserve"> - МБ 100% предоплата по приобретению путевок для детей города Когалыма (Ханты-Мансийск) на сумму 384,3  тыс.руб.;                                                                                                                                                                                                                                     - подготовка документации к размещению открытого конкурса в апреле меяце 2016 на оказание услуг по организации отдыха и оздоровления детей в возрасте от 9 до 15 лет (включительно), проживающих в городе Когалыме (путевки: Крым, Анапа на сумму 7 689,00 тыс.руб.).                                                  </t>
    </r>
    <r>
      <rPr>
        <i/>
        <sz val="11"/>
        <rFont val="Times New Roman"/>
        <family val="1"/>
        <charset val="204"/>
      </rPr>
      <t>Апрель:</t>
    </r>
    <r>
      <rPr>
        <sz val="11"/>
        <rFont val="Times New Roman"/>
        <family val="1"/>
        <charset val="204"/>
      </rPr>
      <t xml:space="preserve"> -согласование проекта муниципального контракта на оказание услуг по организации отдыха и оздоровления детей в возрасте от 9 до 15 лет (включительно), проживающих в городе Когалыме (путевки: Крым, Анапа на сумму 7 551,18 тыс.руб.).                                                                                                  - прошла оплата питания в пришкольном лагере за март на сумму 89,43 тыс. руб. (средняя школа №8)                  </t>
    </r>
  </si>
  <si>
    <r>
      <rPr>
        <b/>
        <sz val="12"/>
        <rFont val="Times New Roman"/>
        <family val="1"/>
        <charset val="204"/>
      </rPr>
      <t>Отклонение плана от факта:</t>
    </r>
    <r>
      <rPr>
        <sz val="12"/>
        <rFont val="Times New Roman"/>
        <family val="1"/>
        <charset val="204"/>
      </rPr>
      <t xml:space="preserve">  86,56-неисполнение по прочим выплатам персоналу (гарантии) сложилось согласно фактически предоставленным авансовым отчетам. 21,70- неисполнение по командировочным расходам сложилось в связи с использованием видеоконференцсвязи при проведениии совещаний, конференций и других мероприятий, которая не требует личного присутствия в других городах. 71,18 - неиспользование по начислениям на оплату труда в связи с возвратом ФСС за 2015 год. 1,96 - неисполнение по услугам связи сложилось согласно фактически оказанным услугам связи. 19,68 - экономия проведения ЭА на оказание услуг по страхованию муниципальных служащих.</t>
    </r>
  </si>
  <si>
    <r>
      <rPr>
        <b/>
        <sz val="12"/>
        <rFont val="Times New Roman"/>
        <family val="1"/>
        <charset val="204"/>
      </rPr>
      <t xml:space="preserve">Результаты реализации: </t>
    </r>
    <r>
      <rPr>
        <sz val="12"/>
        <rFont val="Times New Roman"/>
        <family val="1"/>
        <charset val="204"/>
      </rPr>
      <t xml:space="preserve">были осуществлены выплаты на вознаграждение приемным родителям (53 чел).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Отклонение плана от факта: </t>
    </r>
    <r>
      <rPr>
        <sz val="12"/>
        <rFont val="Times New Roman"/>
        <family val="1"/>
        <charset val="204"/>
      </rPr>
      <t xml:space="preserve"> в размере 135,61 связано в связи с тем, что приёмному родителю была приостановлена выплата, в связи с отстранением на 4 детей (данная выплата была запланирована до конца года), приостановление выплаты на 2 детей, в связи с выездом детей в центр социального обслуживания населения "На калинке"</t>
    </r>
  </si>
  <si>
    <r>
      <rPr>
        <b/>
        <sz val="11"/>
        <rFont val="Times New Roman"/>
        <family val="1"/>
        <charset val="204"/>
      </rPr>
      <t>Отклонение факта от плана</t>
    </r>
    <r>
      <rPr>
        <sz val="11"/>
        <rFont val="Times New Roman"/>
        <family val="1"/>
        <charset val="204"/>
      </rPr>
      <t xml:space="preserve"> составляет  123,50     1. Неисполнение по заработной плате и начислениям на оплату труда  в связи с тем, что премия по результатм работы за 2015 год была выплачена согласно отработанного времени, а также в связи с тем, что сотрудники имеют минимальный стаж работы на муниципальной службе, поэтому надбавки за классный чин, выслугу лет и особые условия труда начисляются в минимальных размерах.  В результате оплаты листов нетрудоспособности.                                            
2. Неисполнение по командировочным расходам сложилось в связи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                                                                                                                                                                                                               3. Неисполнение по прочим выплатам персоналу (гарантии) сложилось в связи с тем что не все муниципальные служащие Администрации города Когалыма  воспользовались правом на оплату льготного, лечебного проезда и частичную компенсацию стоимости оздоровительных и санаторно-курортных путевок.                                                                                                                                                                               4. Неисполнение по услугам связи сложилась, согласно фактически оказанным услугам (меньшим количеством соединений, чем запланировано).                                                                                                                                                             5. Экономия средств по транспортным услугам сложилась согласно фактически оказанным услугам.        </t>
    </r>
  </si>
  <si>
    <t>план</t>
  </si>
  <si>
    <t>кассовый расход</t>
  </si>
  <si>
    <t>План на 01.05.2016</t>
  </si>
  <si>
    <t>Профинансировано на 01.05.2016</t>
  </si>
  <si>
    <t>Кассовый расход на 01.05.2016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</si>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</sst>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3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3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indexed="3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16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1" fillId="2" borderId="0" xfId="0" applyFont="1" applyFill="1" applyBorder="1" applyAlignment="1"/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4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4" fontId="5" fillId="2" borderId="4" xfId="0" applyNumberFormat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4" fontId="6" fillId="2" borderId="4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5" fillId="2" borderId="7" xfId="0" applyNumberFormat="1" applyFont="1" applyFill="1" applyBorder="1" applyAlignment="1">
      <alignment horizontal="left" vertical="center" wrapText="1"/>
    </xf>
    <xf numFmtId="4" fontId="5" fillId="2" borderId="0" xfId="0" applyNumberFormat="1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left" vertical="center" wrapText="1"/>
    </xf>
    <xf numFmtId="4" fontId="9" fillId="2" borderId="0" xfId="0" applyNumberFormat="1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" fillId="2" borderId="0" xfId="0" applyFont="1" applyFill="1" applyBorder="1"/>
    <xf numFmtId="0" fontId="2" fillId="0" borderId="0" xfId="0" applyFont="1" applyBorder="1" applyAlignment="1"/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wrapText="1"/>
    </xf>
    <xf numFmtId="0" fontId="12" fillId="0" borderId="0" xfId="1" applyFont="1"/>
    <xf numFmtId="164" fontId="2" fillId="4" borderId="1" xfId="0" applyNumberFormat="1" applyFont="1" applyFill="1" applyBorder="1" applyAlignment="1">
      <alignment horizontal="justify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4" fontId="1" fillId="5" borderId="0" xfId="0" applyNumberFormat="1" applyFont="1" applyFill="1" applyAlignment="1">
      <alignment horizontal="center" vertical="center"/>
    </xf>
    <xf numFmtId="0" fontId="17" fillId="0" borderId="0" xfId="0" applyFont="1" applyAlignment="1"/>
    <xf numFmtId="0" fontId="18" fillId="2" borderId="0" xfId="0" applyFont="1" applyFill="1" applyAlignment="1"/>
    <xf numFmtId="0" fontId="19" fillId="0" borderId="0" xfId="0" applyFont="1" applyAlignment="1"/>
    <xf numFmtId="0" fontId="1" fillId="2" borderId="0" xfId="0" applyFont="1" applyFill="1" applyAlignment="1">
      <alignment horizontal="center" vertical="center" wrapText="1"/>
    </xf>
    <xf numFmtId="0" fontId="13" fillId="0" borderId="0" xfId="1" applyFont="1" applyBorder="1" applyAlignment="1">
      <alignment horizontal="center"/>
    </xf>
    <xf numFmtId="0" fontId="13" fillId="0" borderId="0" xfId="1" applyFont="1"/>
    <xf numFmtId="4" fontId="22" fillId="2" borderId="0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2" borderId="0" xfId="0" applyFont="1" applyFill="1"/>
    <xf numFmtId="4" fontId="1" fillId="4" borderId="0" xfId="0" applyNumberFormat="1" applyFont="1" applyFill="1" applyAlignment="1">
      <alignment horizontal="center" vertical="center"/>
    </xf>
    <xf numFmtId="4" fontId="5" fillId="2" borderId="5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1" fillId="4" borderId="4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left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left" vertical="center" wrapText="1"/>
    </xf>
    <xf numFmtId="4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4" fontId="24" fillId="7" borderId="1" xfId="0" applyNumberFormat="1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left" vertical="center" wrapText="1"/>
    </xf>
    <xf numFmtId="4" fontId="2" fillId="8" borderId="1" xfId="0" applyNumberFormat="1" applyFont="1" applyFill="1" applyBorder="1" applyAlignment="1">
      <alignment horizontal="center" vertical="center"/>
    </xf>
    <xf numFmtId="4" fontId="5" fillId="9" borderId="4" xfId="0" applyNumberFormat="1" applyFont="1" applyFill="1" applyBorder="1" applyAlignment="1">
      <alignment horizontal="left" vertical="center" wrapText="1"/>
    </xf>
    <xf numFmtId="4" fontId="1" fillId="8" borderId="0" xfId="0" applyNumberFormat="1" applyFont="1" applyFill="1" applyAlignment="1">
      <alignment horizontal="center" vertical="center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4" fontId="1" fillId="8" borderId="1" xfId="0" applyNumberFormat="1" applyFont="1" applyFill="1" applyBorder="1" applyAlignment="1">
      <alignment horizontal="center" vertical="center"/>
    </xf>
    <xf numFmtId="4" fontId="6" fillId="8" borderId="4" xfId="0" applyNumberFormat="1" applyFont="1" applyFill="1" applyBorder="1" applyAlignment="1" applyProtection="1">
      <alignment horizontal="left" vertical="center" wrapText="1"/>
    </xf>
    <xf numFmtId="0" fontId="1" fillId="8" borderId="0" xfId="0" applyFont="1" applyFill="1" applyAlignment="1">
      <alignment horizontal="center"/>
    </xf>
    <xf numFmtId="0" fontId="1" fillId="8" borderId="0" xfId="0" applyFont="1" applyFill="1"/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1" fillId="7" borderId="1" xfId="0" applyNumberFormat="1" applyFont="1" applyFill="1" applyBorder="1" applyAlignment="1">
      <alignment vertical="center" wrapText="1"/>
    </xf>
    <xf numFmtId="0" fontId="1" fillId="7" borderId="0" xfId="0" applyFont="1" applyFill="1" applyAlignment="1">
      <alignment horizontal="center" vertical="center"/>
    </xf>
    <xf numFmtId="4" fontId="5" fillId="6" borderId="4" xfId="0" applyNumberFormat="1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vertical="center" wrapText="1"/>
    </xf>
    <xf numFmtId="4" fontId="5" fillId="8" borderId="4" xfId="0" applyNumberFormat="1" applyFont="1" applyFill="1" applyBorder="1" applyAlignment="1">
      <alignment horizontal="left" vertical="center" wrapText="1"/>
    </xf>
    <xf numFmtId="0" fontId="1" fillId="8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left" vertical="center" wrapText="1"/>
    </xf>
    <xf numFmtId="4" fontId="2" fillId="10" borderId="1" xfId="0" applyNumberFormat="1" applyFont="1" applyFill="1" applyBorder="1" applyAlignment="1">
      <alignment horizontal="center" vertical="center"/>
    </xf>
    <xf numFmtId="4" fontId="1" fillId="10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/>
    </xf>
    <xf numFmtId="0" fontId="1" fillId="10" borderId="0" xfId="0" applyFont="1" applyFill="1"/>
    <xf numFmtId="0" fontId="2" fillId="10" borderId="0" xfId="0" applyFont="1" applyFill="1"/>
    <xf numFmtId="4" fontId="1" fillId="6" borderId="0" xfId="0" applyNumberFormat="1" applyFont="1" applyFill="1" applyAlignment="1">
      <alignment horizontal="center" vertical="center"/>
    </xf>
    <xf numFmtId="4" fontId="6" fillId="4" borderId="4" xfId="0" applyNumberFormat="1" applyFont="1" applyFill="1" applyBorder="1" applyAlignment="1">
      <alignment horizontal="left" vertical="center" wrapText="1"/>
    </xf>
    <xf numFmtId="164" fontId="2" fillId="6" borderId="1" xfId="0" applyNumberFormat="1" applyFont="1" applyFill="1" applyBorder="1" applyAlignment="1">
      <alignment horizontal="justify" vertical="center" wrapText="1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0" fontId="5" fillId="6" borderId="1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>
      <alignment horizontal="left" vertical="center" wrapText="1"/>
    </xf>
    <xf numFmtId="4" fontId="2" fillId="11" borderId="1" xfId="0" applyNumberFormat="1" applyFont="1" applyFill="1" applyBorder="1" applyAlignment="1">
      <alignment horizontal="center" vertical="center"/>
    </xf>
    <xf numFmtId="4" fontId="5" fillId="11" borderId="4" xfId="0" applyNumberFormat="1" applyFont="1" applyFill="1" applyBorder="1" applyAlignment="1">
      <alignment horizontal="left" vertical="center" wrapText="1"/>
    </xf>
    <xf numFmtId="4" fontId="1" fillId="11" borderId="0" xfId="0" applyNumberFormat="1" applyFont="1" applyFill="1" applyAlignment="1">
      <alignment horizontal="center" vertical="center"/>
    </xf>
    <xf numFmtId="0" fontId="2" fillId="11" borderId="0" xfId="0" applyFont="1" applyFill="1" applyBorder="1" applyAlignment="1">
      <alignment horizontal="center" vertical="top" wrapText="1"/>
    </xf>
    <xf numFmtId="0" fontId="2" fillId="11" borderId="0" xfId="0" applyFont="1" applyFill="1" applyBorder="1" applyAlignment="1">
      <alignment horizontal="left" vertical="top" wrapText="1"/>
    </xf>
    <xf numFmtId="0" fontId="3" fillId="11" borderId="1" xfId="0" applyFont="1" applyFill="1" applyBorder="1" applyAlignment="1">
      <alignment horizontal="left" vertical="center" wrapText="1"/>
    </xf>
    <xf numFmtId="4" fontId="5" fillId="12" borderId="4" xfId="0" applyNumberFormat="1" applyFont="1" applyFill="1" applyBorder="1" applyAlignment="1">
      <alignment horizontal="left" vertical="center" wrapText="1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/>
    </xf>
    <xf numFmtId="0" fontId="1" fillId="11" borderId="0" xfId="0" applyFont="1" applyFill="1"/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7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left" vertical="top" wrapText="1"/>
    </xf>
    <xf numFmtId="4" fontId="5" fillId="2" borderId="14" xfId="0" applyNumberFormat="1" applyFont="1" applyFill="1" applyBorder="1" applyAlignment="1">
      <alignment horizontal="left" vertical="top" wrapText="1"/>
    </xf>
    <xf numFmtId="4" fontId="5" fillId="2" borderId="15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" fontId="5" fillId="2" borderId="5" xfId="0" applyNumberFormat="1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7" workbookViewId="0">
      <selection activeCell="J39" sqref="J39"/>
    </sheetView>
  </sheetViews>
  <sheetFormatPr defaultRowHeight="12.75" x14ac:dyDescent="0.2"/>
  <cols>
    <col min="1" max="1" width="10.85546875" style="53" customWidth="1"/>
    <col min="2" max="8" width="9.140625" style="53"/>
    <col min="9" max="9" width="12" style="53" customWidth="1"/>
    <col min="10" max="256" width="9.140625" style="53"/>
    <col min="257" max="257" width="10.85546875" style="53" customWidth="1"/>
    <col min="258" max="264" width="9.140625" style="53"/>
    <col min="265" max="265" width="12" style="53" customWidth="1"/>
    <col min="266" max="512" width="9.140625" style="53"/>
    <col min="513" max="513" width="10.85546875" style="53" customWidth="1"/>
    <col min="514" max="520" width="9.140625" style="53"/>
    <col min="521" max="521" width="12" style="53" customWidth="1"/>
    <col min="522" max="768" width="9.140625" style="53"/>
    <col min="769" max="769" width="10.85546875" style="53" customWidth="1"/>
    <col min="770" max="776" width="9.140625" style="53"/>
    <col min="777" max="777" width="12" style="53" customWidth="1"/>
    <col min="778" max="1024" width="9.140625" style="53"/>
    <col min="1025" max="1025" width="10.85546875" style="53" customWidth="1"/>
    <col min="1026" max="1032" width="9.140625" style="53"/>
    <col min="1033" max="1033" width="12" style="53" customWidth="1"/>
    <col min="1034" max="1280" width="9.140625" style="53"/>
    <col min="1281" max="1281" width="10.85546875" style="53" customWidth="1"/>
    <col min="1282" max="1288" width="9.140625" style="53"/>
    <col min="1289" max="1289" width="12" style="53" customWidth="1"/>
    <col min="1290" max="1536" width="9.140625" style="53"/>
    <col min="1537" max="1537" width="10.85546875" style="53" customWidth="1"/>
    <col min="1538" max="1544" width="9.140625" style="53"/>
    <col min="1545" max="1545" width="12" style="53" customWidth="1"/>
    <col min="1546" max="1792" width="9.140625" style="53"/>
    <col min="1793" max="1793" width="10.85546875" style="53" customWidth="1"/>
    <col min="1794" max="1800" width="9.140625" style="53"/>
    <col min="1801" max="1801" width="12" style="53" customWidth="1"/>
    <col min="1802" max="2048" width="9.140625" style="53"/>
    <col min="2049" max="2049" width="10.85546875" style="53" customWidth="1"/>
    <col min="2050" max="2056" width="9.140625" style="53"/>
    <col min="2057" max="2057" width="12" style="53" customWidth="1"/>
    <col min="2058" max="2304" width="9.140625" style="53"/>
    <col min="2305" max="2305" width="10.85546875" style="53" customWidth="1"/>
    <col min="2306" max="2312" width="9.140625" style="53"/>
    <col min="2313" max="2313" width="12" style="53" customWidth="1"/>
    <col min="2314" max="2560" width="9.140625" style="53"/>
    <col min="2561" max="2561" width="10.85546875" style="53" customWidth="1"/>
    <col min="2562" max="2568" width="9.140625" style="53"/>
    <col min="2569" max="2569" width="12" style="53" customWidth="1"/>
    <col min="2570" max="2816" width="9.140625" style="53"/>
    <col min="2817" max="2817" width="10.85546875" style="53" customWidth="1"/>
    <col min="2818" max="2824" width="9.140625" style="53"/>
    <col min="2825" max="2825" width="12" style="53" customWidth="1"/>
    <col min="2826" max="3072" width="9.140625" style="53"/>
    <col min="3073" max="3073" width="10.85546875" style="53" customWidth="1"/>
    <col min="3074" max="3080" width="9.140625" style="53"/>
    <col min="3081" max="3081" width="12" style="53" customWidth="1"/>
    <col min="3082" max="3328" width="9.140625" style="53"/>
    <col min="3329" max="3329" width="10.85546875" style="53" customWidth="1"/>
    <col min="3330" max="3336" width="9.140625" style="53"/>
    <col min="3337" max="3337" width="12" style="53" customWidth="1"/>
    <col min="3338" max="3584" width="9.140625" style="53"/>
    <col min="3585" max="3585" width="10.85546875" style="53" customWidth="1"/>
    <col min="3586" max="3592" width="9.140625" style="53"/>
    <col min="3593" max="3593" width="12" style="53" customWidth="1"/>
    <col min="3594" max="3840" width="9.140625" style="53"/>
    <col min="3841" max="3841" width="10.85546875" style="53" customWidth="1"/>
    <col min="3842" max="3848" width="9.140625" style="53"/>
    <col min="3849" max="3849" width="12" style="53" customWidth="1"/>
    <col min="3850" max="4096" width="9.140625" style="53"/>
    <col min="4097" max="4097" width="10.85546875" style="53" customWidth="1"/>
    <col min="4098" max="4104" width="9.140625" style="53"/>
    <col min="4105" max="4105" width="12" style="53" customWidth="1"/>
    <col min="4106" max="4352" width="9.140625" style="53"/>
    <col min="4353" max="4353" width="10.85546875" style="53" customWidth="1"/>
    <col min="4354" max="4360" width="9.140625" style="53"/>
    <col min="4361" max="4361" width="12" style="53" customWidth="1"/>
    <col min="4362" max="4608" width="9.140625" style="53"/>
    <col min="4609" max="4609" width="10.85546875" style="53" customWidth="1"/>
    <col min="4610" max="4616" width="9.140625" style="53"/>
    <col min="4617" max="4617" width="12" style="53" customWidth="1"/>
    <col min="4618" max="4864" width="9.140625" style="53"/>
    <col min="4865" max="4865" width="10.85546875" style="53" customWidth="1"/>
    <col min="4866" max="4872" width="9.140625" style="53"/>
    <col min="4873" max="4873" width="12" style="53" customWidth="1"/>
    <col min="4874" max="5120" width="9.140625" style="53"/>
    <col min="5121" max="5121" width="10.85546875" style="53" customWidth="1"/>
    <col min="5122" max="5128" width="9.140625" style="53"/>
    <col min="5129" max="5129" width="12" style="53" customWidth="1"/>
    <col min="5130" max="5376" width="9.140625" style="53"/>
    <col min="5377" max="5377" width="10.85546875" style="53" customWidth="1"/>
    <col min="5378" max="5384" width="9.140625" style="53"/>
    <col min="5385" max="5385" width="12" style="53" customWidth="1"/>
    <col min="5386" max="5632" width="9.140625" style="53"/>
    <col min="5633" max="5633" width="10.85546875" style="53" customWidth="1"/>
    <col min="5634" max="5640" width="9.140625" style="53"/>
    <col min="5641" max="5641" width="12" style="53" customWidth="1"/>
    <col min="5642" max="5888" width="9.140625" style="53"/>
    <col min="5889" max="5889" width="10.85546875" style="53" customWidth="1"/>
    <col min="5890" max="5896" width="9.140625" style="53"/>
    <col min="5897" max="5897" width="12" style="53" customWidth="1"/>
    <col min="5898" max="6144" width="9.140625" style="53"/>
    <col min="6145" max="6145" width="10.85546875" style="53" customWidth="1"/>
    <col min="6146" max="6152" width="9.140625" style="53"/>
    <col min="6153" max="6153" width="12" style="53" customWidth="1"/>
    <col min="6154" max="6400" width="9.140625" style="53"/>
    <col min="6401" max="6401" width="10.85546875" style="53" customWidth="1"/>
    <col min="6402" max="6408" width="9.140625" style="53"/>
    <col min="6409" max="6409" width="12" style="53" customWidth="1"/>
    <col min="6410" max="6656" width="9.140625" style="53"/>
    <col min="6657" max="6657" width="10.85546875" style="53" customWidth="1"/>
    <col min="6658" max="6664" width="9.140625" style="53"/>
    <col min="6665" max="6665" width="12" style="53" customWidth="1"/>
    <col min="6666" max="6912" width="9.140625" style="53"/>
    <col min="6913" max="6913" width="10.85546875" style="53" customWidth="1"/>
    <col min="6914" max="6920" width="9.140625" style="53"/>
    <col min="6921" max="6921" width="12" style="53" customWidth="1"/>
    <col min="6922" max="7168" width="9.140625" style="53"/>
    <col min="7169" max="7169" width="10.85546875" style="53" customWidth="1"/>
    <col min="7170" max="7176" width="9.140625" style="53"/>
    <col min="7177" max="7177" width="12" style="53" customWidth="1"/>
    <col min="7178" max="7424" width="9.140625" style="53"/>
    <col min="7425" max="7425" width="10.85546875" style="53" customWidth="1"/>
    <col min="7426" max="7432" width="9.140625" style="53"/>
    <col min="7433" max="7433" width="12" style="53" customWidth="1"/>
    <col min="7434" max="7680" width="9.140625" style="53"/>
    <col min="7681" max="7681" width="10.85546875" style="53" customWidth="1"/>
    <col min="7682" max="7688" width="9.140625" style="53"/>
    <col min="7689" max="7689" width="12" style="53" customWidth="1"/>
    <col min="7690" max="7936" width="9.140625" style="53"/>
    <col min="7937" max="7937" width="10.85546875" style="53" customWidth="1"/>
    <col min="7938" max="7944" width="9.140625" style="53"/>
    <col min="7945" max="7945" width="12" style="53" customWidth="1"/>
    <col min="7946" max="8192" width="9.140625" style="53"/>
    <col min="8193" max="8193" width="10.85546875" style="53" customWidth="1"/>
    <col min="8194" max="8200" width="9.140625" style="53"/>
    <col min="8201" max="8201" width="12" style="53" customWidth="1"/>
    <col min="8202" max="8448" width="9.140625" style="53"/>
    <col min="8449" max="8449" width="10.85546875" style="53" customWidth="1"/>
    <col min="8450" max="8456" width="9.140625" style="53"/>
    <col min="8457" max="8457" width="12" style="53" customWidth="1"/>
    <col min="8458" max="8704" width="9.140625" style="53"/>
    <col min="8705" max="8705" width="10.85546875" style="53" customWidth="1"/>
    <col min="8706" max="8712" width="9.140625" style="53"/>
    <col min="8713" max="8713" width="12" style="53" customWidth="1"/>
    <col min="8714" max="8960" width="9.140625" style="53"/>
    <col min="8961" max="8961" width="10.85546875" style="53" customWidth="1"/>
    <col min="8962" max="8968" width="9.140625" style="53"/>
    <col min="8969" max="8969" width="12" style="53" customWidth="1"/>
    <col min="8970" max="9216" width="9.140625" style="53"/>
    <col min="9217" max="9217" width="10.85546875" style="53" customWidth="1"/>
    <col min="9218" max="9224" width="9.140625" style="53"/>
    <col min="9225" max="9225" width="12" style="53" customWidth="1"/>
    <col min="9226" max="9472" width="9.140625" style="53"/>
    <col min="9473" max="9473" width="10.85546875" style="53" customWidth="1"/>
    <col min="9474" max="9480" width="9.140625" style="53"/>
    <col min="9481" max="9481" width="12" style="53" customWidth="1"/>
    <col min="9482" max="9728" width="9.140625" style="53"/>
    <col min="9729" max="9729" width="10.85546875" style="53" customWidth="1"/>
    <col min="9730" max="9736" width="9.140625" style="53"/>
    <col min="9737" max="9737" width="12" style="53" customWidth="1"/>
    <col min="9738" max="9984" width="9.140625" style="53"/>
    <col min="9985" max="9985" width="10.85546875" style="53" customWidth="1"/>
    <col min="9986" max="9992" width="9.140625" style="53"/>
    <col min="9993" max="9993" width="12" style="53" customWidth="1"/>
    <col min="9994" max="10240" width="9.140625" style="53"/>
    <col min="10241" max="10241" width="10.85546875" style="53" customWidth="1"/>
    <col min="10242" max="10248" width="9.140625" style="53"/>
    <col min="10249" max="10249" width="12" style="53" customWidth="1"/>
    <col min="10250" max="10496" width="9.140625" style="53"/>
    <col min="10497" max="10497" width="10.85546875" style="53" customWidth="1"/>
    <col min="10498" max="10504" width="9.140625" style="53"/>
    <col min="10505" max="10505" width="12" style="53" customWidth="1"/>
    <col min="10506" max="10752" width="9.140625" style="53"/>
    <col min="10753" max="10753" width="10.85546875" style="53" customWidth="1"/>
    <col min="10754" max="10760" width="9.140625" style="53"/>
    <col min="10761" max="10761" width="12" style="53" customWidth="1"/>
    <col min="10762" max="11008" width="9.140625" style="53"/>
    <col min="11009" max="11009" width="10.85546875" style="53" customWidth="1"/>
    <col min="11010" max="11016" width="9.140625" style="53"/>
    <col min="11017" max="11017" width="12" style="53" customWidth="1"/>
    <col min="11018" max="11264" width="9.140625" style="53"/>
    <col min="11265" max="11265" width="10.85546875" style="53" customWidth="1"/>
    <col min="11266" max="11272" width="9.140625" style="53"/>
    <col min="11273" max="11273" width="12" style="53" customWidth="1"/>
    <col min="11274" max="11520" width="9.140625" style="53"/>
    <col min="11521" max="11521" width="10.85546875" style="53" customWidth="1"/>
    <col min="11522" max="11528" width="9.140625" style="53"/>
    <col min="11529" max="11529" width="12" style="53" customWidth="1"/>
    <col min="11530" max="11776" width="9.140625" style="53"/>
    <col min="11777" max="11777" width="10.85546875" style="53" customWidth="1"/>
    <col min="11778" max="11784" width="9.140625" style="53"/>
    <col min="11785" max="11785" width="12" style="53" customWidth="1"/>
    <col min="11786" max="12032" width="9.140625" style="53"/>
    <col min="12033" max="12033" width="10.85546875" style="53" customWidth="1"/>
    <col min="12034" max="12040" width="9.140625" style="53"/>
    <col min="12041" max="12041" width="12" style="53" customWidth="1"/>
    <col min="12042" max="12288" width="9.140625" style="53"/>
    <col min="12289" max="12289" width="10.85546875" style="53" customWidth="1"/>
    <col min="12290" max="12296" width="9.140625" style="53"/>
    <col min="12297" max="12297" width="12" style="53" customWidth="1"/>
    <col min="12298" max="12544" width="9.140625" style="53"/>
    <col min="12545" max="12545" width="10.85546875" style="53" customWidth="1"/>
    <col min="12546" max="12552" width="9.140625" style="53"/>
    <col min="12553" max="12553" width="12" style="53" customWidth="1"/>
    <col min="12554" max="12800" width="9.140625" style="53"/>
    <col min="12801" max="12801" width="10.85546875" style="53" customWidth="1"/>
    <col min="12802" max="12808" width="9.140625" style="53"/>
    <col min="12809" max="12809" width="12" style="53" customWidth="1"/>
    <col min="12810" max="13056" width="9.140625" style="53"/>
    <col min="13057" max="13057" width="10.85546875" style="53" customWidth="1"/>
    <col min="13058" max="13064" width="9.140625" style="53"/>
    <col min="13065" max="13065" width="12" style="53" customWidth="1"/>
    <col min="13066" max="13312" width="9.140625" style="53"/>
    <col min="13313" max="13313" width="10.85546875" style="53" customWidth="1"/>
    <col min="13314" max="13320" width="9.140625" style="53"/>
    <col min="13321" max="13321" width="12" style="53" customWidth="1"/>
    <col min="13322" max="13568" width="9.140625" style="53"/>
    <col min="13569" max="13569" width="10.85546875" style="53" customWidth="1"/>
    <col min="13570" max="13576" width="9.140625" style="53"/>
    <col min="13577" max="13577" width="12" style="53" customWidth="1"/>
    <col min="13578" max="13824" width="9.140625" style="53"/>
    <col min="13825" max="13825" width="10.85546875" style="53" customWidth="1"/>
    <col min="13826" max="13832" width="9.140625" style="53"/>
    <col min="13833" max="13833" width="12" style="53" customWidth="1"/>
    <col min="13834" max="14080" width="9.140625" style="53"/>
    <col min="14081" max="14081" width="10.85546875" style="53" customWidth="1"/>
    <col min="14082" max="14088" width="9.140625" style="53"/>
    <col min="14089" max="14089" width="12" style="53" customWidth="1"/>
    <col min="14090" max="14336" width="9.140625" style="53"/>
    <col min="14337" max="14337" width="10.85546875" style="53" customWidth="1"/>
    <col min="14338" max="14344" width="9.140625" style="53"/>
    <col min="14345" max="14345" width="12" style="53" customWidth="1"/>
    <col min="14346" max="14592" width="9.140625" style="53"/>
    <col min="14593" max="14593" width="10.85546875" style="53" customWidth="1"/>
    <col min="14594" max="14600" width="9.140625" style="53"/>
    <col min="14601" max="14601" width="12" style="53" customWidth="1"/>
    <col min="14602" max="14848" width="9.140625" style="53"/>
    <col min="14849" max="14849" width="10.85546875" style="53" customWidth="1"/>
    <col min="14850" max="14856" width="9.140625" style="53"/>
    <col min="14857" max="14857" width="12" style="53" customWidth="1"/>
    <col min="14858" max="15104" width="9.140625" style="53"/>
    <col min="15105" max="15105" width="10.85546875" style="53" customWidth="1"/>
    <col min="15106" max="15112" width="9.140625" style="53"/>
    <col min="15113" max="15113" width="12" style="53" customWidth="1"/>
    <col min="15114" max="15360" width="9.140625" style="53"/>
    <col min="15361" max="15361" width="10.85546875" style="53" customWidth="1"/>
    <col min="15362" max="15368" width="9.140625" style="53"/>
    <col min="15369" max="15369" width="12" style="53" customWidth="1"/>
    <col min="15370" max="15616" width="9.140625" style="53"/>
    <col min="15617" max="15617" width="10.85546875" style="53" customWidth="1"/>
    <col min="15618" max="15624" width="9.140625" style="53"/>
    <col min="15625" max="15625" width="12" style="53" customWidth="1"/>
    <col min="15626" max="15872" width="9.140625" style="53"/>
    <col min="15873" max="15873" width="10.85546875" style="53" customWidth="1"/>
    <col min="15874" max="15880" width="9.140625" style="53"/>
    <col min="15881" max="15881" width="12" style="53" customWidth="1"/>
    <col min="15882" max="16128" width="9.140625" style="53"/>
    <col min="16129" max="16129" width="10.85546875" style="53" customWidth="1"/>
    <col min="16130" max="16136" width="9.140625" style="53"/>
    <col min="16137" max="16137" width="12" style="53" customWidth="1"/>
    <col min="16138" max="16384" width="9.140625" style="53"/>
  </cols>
  <sheetData>
    <row r="1" spans="1:9" ht="18.75" x14ac:dyDescent="0.3">
      <c r="A1" s="138"/>
      <c r="B1" s="138"/>
    </row>
    <row r="10" spans="1:9" ht="23.25" x14ac:dyDescent="0.35">
      <c r="A10" s="139" t="s">
        <v>52</v>
      </c>
      <c r="B10" s="139"/>
      <c r="C10" s="139"/>
      <c r="D10" s="139"/>
      <c r="E10" s="139"/>
      <c r="F10" s="139"/>
      <c r="G10" s="139"/>
      <c r="H10" s="139"/>
      <c r="I10" s="139"/>
    </row>
    <row r="11" spans="1:9" ht="23.25" x14ac:dyDescent="0.35">
      <c r="A11" s="64"/>
      <c r="B11" s="65" t="s">
        <v>53</v>
      </c>
      <c r="E11" s="64"/>
      <c r="F11" s="64"/>
      <c r="G11" s="64"/>
      <c r="H11" s="64"/>
      <c r="I11" s="64"/>
    </row>
    <row r="12" spans="1:9" ht="23.25" x14ac:dyDescent="0.35">
      <c r="A12" s="139" t="s">
        <v>42</v>
      </c>
      <c r="B12" s="139"/>
      <c r="C12" s="139"/>
      <c r="D12" s="139"/>
      <c r="E12" s="139"/>
      <c r="F12" s="139"/>
      <c r="G12" s="139"/>
      <c r="H12" s="139"/>
      <c r="I12" s="139"/>
    </row>
    <row r="14" spans="1:9" ht="27" customHeight="1" x14ac:dyDescent="0.3">
      <c r="A14" s="140" t="s">
        <v>43</v>
      </c>
      <c r="B14" s="140"/>
      <c r="C14" s="140"/>
      <c r="D14" s="140"/>
      <c r="E14" s="140"/>
      <c r="F14" s="140"/>
      <c r="G14" s="140"/>
      <c r="H14" s="140"/>
      <c r="I14" s="140"/>
    </row>
    <row r="15" spans="1:9" ht="27" customHeight="1" x14ac:dyDescent="0.3">
      <c r="A15" s="140" t="s">
        <v>44</v>
      </c>
      <c r="B15" s="140"/>
      <c r="C15" s="140"/>
      <c r="D15" s="140"/>
      <c r="E15" s="140"/>
      <c r="F15" s="140"/>
      <c r="G15" s="140"/>
      <c r="H15" s="140"/>
      <c r="I15" s="140"/>
    </row>
    <row r="16" spans="1:9" ht="27" customHeight="1" x14ac:dyDescent="0.3">
      <c r="A16" s="140" t="s">
        <v>27</v>
      </c>
      <c r="B16" s="140"/>
      <c r="C16" s="140"/>
      <c r="D16" s="140"/>
      <c r="E16" s="140"/>
      <c r="F16" s="140"/>
      <c r="G16" s="140"/>
      <c r="H16" s="140"/>
      <c r="I16" s="140"/>
    </row>
    <row r="17" spans="1:9" ht="19.5" x14ac:dyDescent="0.3">
      <c r="A17" s="135" t="s">
        <v>54</v>
      </c>
      <c r="B17" s="136"/>
      <c r="C17" s="136"/>
      <c r="D17" s="136"/>
      <c r="E17" s="136"/>
      <c r="F17" s="136"/>
      <c r="G17" s="136"/>
      <c r="H17" s="136"/>
      <c r="I17" s="136"/>
    </row>
    <row r="47" spans="1:9" ht="16.5" x14ac:dyDescent="0.25">
      <c r="A47" s="137" t="s">
        <v>45</v>
      </c>
      <c r="B47" s="137"/>
      <c r="C47" s="137"/>
      <c r="D47" s="137"/>
      <c r="E47" s="137"/>
      <c r="F47" s="137"/>
      <c r="G47" s="137"/>
      <c r="H47" s="137"/>
      <c r="I47" s="137"/>
    </row>
    <row r="48" spans="1:9" ht="16.5" x14ac:dyDescent="0.25">
      <c r="A48" s="137" t="s">
        <v>46</v>
      </c>
      <c r="B48" s="137"/>
      <c r="C48" s="137"/>
      <c r="D48" s="137"/>
      <c r="E48" s="137"/>
      <c r="F48" s="137"/>
      <c r="G48" s="137"/>
      <c r="H48" s="137"/>
      <c r="I48" s="137"/>
    </row>
  </sheetData>
  <sheetProtection selectLockedCells="1" selectUnlockedCells="1"/>
  <mergeCells count="9">
    <mergeCell ref="A17:I17"/>
    <mergeCell ref="A47:I47"/>
    <mergeCell ref="A48:I48"/>
    <mergeCell ref="A1:B1"/>
    <mergeCell ref="A10:I10"/>
    <mergeCell ref="A12:I12"/>
    <mergeCell ref="A14:I14"/>
    <mergeCell ref="A15:I15"/>
    <mergeCell ref="A16:I16"/>
  </mergeCells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3"/>
  </sheetPr>
  <dimension ref="A1:JF88"/>
  <sheetViews>
    <sheetView tabSelected="1" view="pageBreakPreview" zoomScale="75" zoomScaleNormal="100" zoomScaleSheetLayoutView="75" workbookViewId="0">
      <pane xSplit="1" ySplit="6" topLeftCell="B47" activePane="bottomRight" state="frozen"/>
      <selection pane="topRight" activeCell="B1" sqref="B1"/>
      <selection pane="bottomLeft" activeCell="A7" sqref="A7"/>
      <selection pane="bottomRight" activeCell="B68" sqref="B68"/>
    </sheetView>
  </sheetViews>
  <sheetFormatPr defaultRowHeight="15.75" x14ac:dyDescent="0.25"/>
  <cols>
    <col min="1" max="1" width="58.7109375" style="2" customWidth="1"/>
    <col min="2" max="2" width="13.7109375" style="1" customWidth="1"/>
    <col min="3" max="3" width="17.140625" style="101" customWidth="1"/>
    <col min="4" max="4" width="15.140625" style="1" customWidth="1"/>
    <col min="5" max="6" width="13.7109375" style="1" customWidth="1"/>
    <col min="7" max="7" width="16.140625" style="1" customWidth="1"/>
    <col min="8" max="12" width="13.7109375" style="2" customWidth="1"/>
    <col min="13" max="13" width="12" style="2" customWidth="1"/>
    <col min="14" max="22" width="13.7109375" style="2" customWidth="1"/>
    <col min="23" max="23" width="12.85546875" style="2" customWidth="1"/>
    <col min="24" max="26" width="13.7109375" style="2" customWidth="1"/>
    <col min="27" max="27" width="11.28515625" style="2" customWidth="1"/>
    <col min="28" max="30" width="13.7109375" style="2" customWidth="1"/>
    <col min="31" max="31" width="12.5703125" style="2" customWidth="1"/>
    <col min="32" max="32" width="90.85546875" style="34" customWidth="1"/>
    <col min="33" max="33" width="40.28515625" style="2" customWidth="1"/>
    <col min="34" max="16384" width="9.140625" style="2"/>
  </cols>
  <sheetData>
    <row r="1" spans="1:34" x14ac:dyDescent="0.25">
      <c r="A1" s="5"/>
      <c r="B1" s="12"/>
      <c r="C1" s="12"/>
      <c r="D1" s="12"/>
      <c r="E1" s="12"/>
      <c r="F1" s="12"/>
      <c r="G1" s="12"/>
      <c r="H1" s="5"/>
      <c r="I1" s="5"/>
      <c r="J1" s="5"/>
      <c r="K1" s="5"/>
      <c r="L1" s="5"/>
      <c r="M1" s="5"/>
      <c r="N1" s="61"/>
      <c r="O1" s="62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48"/>
      <c r="AF1" s="47"/>
    </row>
    <row r="2" spans="1:34" ht="20.25" x14ac:dyDescent="0.3">
      <c r="A2" s="141" t="s">
        <v>41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49"/>
      <c r="AF2" s="47"/>
    </row>
    <row r="3" spans="1:34" ht="20.25" x14ac:dyDescent="0.3">
      <c r="A3" s="151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48"/>
      <c r="AF3" s="50"/>
    </row>
    <row r="4" spans="1:34" ht="30.75" customHeight="1" x14ac:dyDescent="0.25">
      <c r="A4" s="145" t="s">
        <v>19</v>
      </c>
      <c r="B4" s="145" t="s">
        <v>18</v>
      </c>
      <c r="C4" s="155" t="s">
        <v>63</v>
      </c>
      <c r="D4" s="158" t="s">
        <v>64</v>
      </c>
      <c r="E4" s="158" t="s">
        <v>65</v>
      </c>
      <c r="F4" s="161" t="s">
        <v>34</v>
      </c>
      <c r="G4" s="162"/>
      <c r="H4" s="163" t="s">
        <v>6</v>
      </c>
      <c r="I4" s="164"/>
      <c r="J4" s="143" t="s">
        <v>7</v>
      </c>
      <c r="K4" s="144"/>
      <c r="L4" s="143" t="s">
        <v>8</v>
      </c>
      <c r="M4" s="144"/>
      <c r="N4" s="167" t="s">
        <v>9</v>
      </c>
      <c r="O4" s="168"/>
      <c r="P4" s="143" t="s">
        <v>10</v>
      </c>
      <c r="Q4" s="144"/>
      <c r="R4" s="143" t="s">
        <v>11</v>
      </c>
      <c r="S4" s="144"/>
      <c r="T4" s="143" t="s">
        <v>12</v>
      </c>
      <c r="U4" s="144"/>
      <c r="V4" s="143" t="s">
        <v>13</v>
      </c>
      <c r="W4" s="144"/>
      <c r="X4" s="143" t="s">
        <v>14</v>
      </c>
      <c r="Y4" s="144"/>
      <c r="Z4" s="143" t="s">
        <v>15</v>
      </c>
      <c r="AA4" s="144"/>
      <c r="AB4" s="165" t="s">
        <v>16</v>
      </c>
      <c r="AC4" s="166"/>
      <c r="AD4" s="165" t="s">
        <v>17</v>
      </c>
      <c r="AE4" s="166"/>
      <c r="AF4" s="150" t="s">
        <v>37</v>
      </c>
      <c r="AG4" s="4"/>
      <c r="AH4" s="4"/>
    </row>
    <row r="5" spans="1:34" ht="56.25" customHeight="1" x14ac:dyDescent="0.25">
      <c r="A5" s="145"/>
      <c r="B5" s="145"/>
      <c r="C5" s="156"/>
      <c r="D5" s="159"/>
      <c r="E5" s="159"/>
      <c r="F5" s="74" t="s">
        <v>35</v>
      </c>
      <c r="G5" s="110" t="s">
        <v>36</v>
      </c>
      <c r="H5" s="76" t="s">
        <v>61</v>
      </c>
      <c r="I5" s="75" t="s">
        <v>62</v>
      </c>
      <c r="J5" s="74" t="s">
        <v>35</v>
      </c>
      <c r="K5" s="75" t="s">
        <v>36</v>
      </c>
      <c r="L5" s="74" t="s">
        <v>35</v>
      </c>
      <c r="M5" s="75" t="s">
        <v>36</v>
      </c>
      <c r="N5" s="74" t="s">
        <v>35</v>
      </c>
      <c r="O5" s="75" t="s">
        <v>36</v>
      </c>
      <c r="P5" s="74" t="s">
        <v>35</v>
      </c>
      <c r="Q5" s="75" t="s">
        <v>36</v>
      </c>
      <c r="R5" s="74" t="s">
        <v>35</v>
      </c>
      <c r="S5" s="75" t="s">
        <v>36</v>
      </c>
      <c r="T5" s="74" t="s">
        <v>35</v>
      </c>
      <c r="U5" s="75" t="s">
        <v>36</v>
      </c>
      <c r="V5" s="74" t="s">
        <v>35</v>
      </c>
      <c r="W5" s="75" t="s">
        <v>36</v>
      </c>
      <c r="X5" s="74" t="s">
        <v>35</v>
      </c>
      <c r="Y5" s="75" t="s">
        <v>36</v>
      </c>
      <c r="Z5" s="74" t="s">
        <v>35</v>
      </c>
      <c r="AA5" s="75" t="s">
        <v>36</v>
      </c>
      <c r="AB5" s="74" t="s">
        <v>35</v>
      </c>
      <c r="AC5" s="76" t="s">
        <v>36</v>
      </c>
      <c r="AD5" s="74" t="s">
        <v>35</v>
      </c>
      <c r="AE5" s="76" t="s">
        <v>36</v>
      </c>
      <c r="AF5" s="150"/>
      <c r="AG5" s="4"/>
      <c r="AH5" s="4"/>
    </row>
    <row r="6" spans="1:34" ht="51" hidden="1" customHeight="1" x14ac:dyDescent="0.25">
      <c r="A6" s="145"/>
      <c r="B6" s="146"/>
      <c r="C6" s="157"/>
      <c r="D6" s="160"/>
      <c r="E6" s="160"/>
      <c r="F6" s="78"/>
      <c r="G6" s="111"/>
      <c r="H6" s="79"/>
      <c r="I6" s="79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51"/>
      <c r="AC6" s="51"/>
      <c r="AD6" s="51"/>
      <c r="AE6" s="51"/>
      <c r="AF6" s="52"/>
      <c r="AG6" s="1"/>
      <c r="AH6" s="4"/>
    </row>
    <row r="7" spans="1:34" ht="15" x14ac:dyDescent="0.25">
      <c r="A7" s="25">
        <v>1</v>
      </c>
      <c r="B7" s="11">
        <v>2</v>
      </c>
      <c r="C7" s="100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  <c r="X7" s="11">
        <v>24</v>
      </c>
      <c r="Y7" s="11">
        <v>25</v>
      </c>
      <c r="Z7" s="11">
        <v>26</v>
      </c>
      <c r="AA7" s="11">
        <v>27</v>
      </c>
      <c r="AB7" s="11">
        <v>28</v>
      </c>
      <c r="AC7" s="11">
        <v>29</v>
      </c>
      <c r="AD7" s="11">
        <v>30</v>
      </c>
      <c r="AE7" s="11">
        <v>31</v>
      </c>
      <c r="AF7" s="11">
        <v>32</v>
      </c>
      <c r="AG7" s="1"/>
      <c r="AH7" s="4"/>
    </row>
    <row r="8" spans="1:34" s="134" customFormat="1" ht="35.25" customHeight="1" x14ac:dyDescent="0.25">
      <c r="A8" s="130" t="s">
        <v>1</v>
      </c>
      <c r="B8" s="125">
        <f>B9+B12+B15+B40</f>
        <v>80061.600000000006</v>
      </c>
      <c r="C8" s="125">
        <f>C9+C12+C15+C40</f>
        <v>17710.228000000003</v>
      </c>
      <c r="D8" s="125">
        <f t="shared" ref="D8:E8" si="0">D9+D12+D15+D40</f>
        <v>16907.5</v>
      </c>
      <c r="E8" s="125">
        <f t="shared" si="0"/>
        <v>16109.990000000002</v>
      </c>
      <c r="F8" s="125">
        <f>E8/B8*100</f>
        <v>20.121993564954984</v>
      </c>
      <c r="G8" s="125">
        <f>E8/C8*100</f>
        <v>90.964328635407739</v>
      </c>
      <c r="H8" s="125">
        <f>H9+H12+H15+H40</f>
        <v>4553.9400000000005</v>
      </c>
      <c r="I8" s="125">
        <f t="shared" ref="I8:AE8" si="1">I9+I12+I15+I40</f>
        <v>3758.14</v>
      </c>
      <c r="J8" s="125">
        <f t="shared" si="1"/>
        <v>4321.7299999999996</v>
      </c>
      <c r="K8" s="125">
        <f t="shared" si="1"/>
        <v>3920.81</v>
      </c>
      <c r="L8" s="125">
        <f t="shared" si="1"/>
        <v>3907.63</v>
      </c>
      <c r="M8" s="125">
        <f t="shared" si="1"/>
        <v>3835.3700000000003</v>
      </c>
      <c r="N8" s="125">
        <f t="shared" si="1"/>
        <v>4926.9279999999999</v>
      </c>
      <c r="O8" s="125">
        <f t="shared" si="1"/>
        <v>4595.67</v>
      </c>
      <c r="P8" s="125">
        <f t="shared" si="1"/>
        <v>8019.27</v>
      </c>
      <c r="Q8" s="125">
        <f t="shared" si="1"/>
        <v>0</v>
      </c>
      <c r="R8" s="125">
        <f t="shared" si="1"/>
        <v>10369.249</v>
      </c>
      <c r="S8" s="125">
        <f t="shared" si="1"/>
        <v>0</v>
      </c>
      <c r="T8" s="125">
        <f t="shared" si="1"/>
        <v>13601.712</v>
      </c>
      <c r="U8" s="125">
        <f t="shared" si="1"/>
        <v>0</v>
      </c>
      <c r="V8" s="125">
        <f t="shared" si="1"/>
        <v>9855.7679999999982</v>
      </c>
      <c r="W8" s="125">
        <f t="shared" si="1"/>
        <v>0</v>
      </c>
      <c r="X8" s="125">
        <f t="shared" si="1"/>
        <v>5367.6330000000007</v>
      </c>
      <c r="Y8" s="125">
        <f t="shared" si="1"/>
        <v>0</v>
      </c>
      <c r="Z8" s="125">
        <f t="shared" si="1"/>
        <v>5119.46</v>
      </c>
      <c r="AA8" s="125">
        <f t="shared" si="1"/>
        <v>0</v>
      </c>
      <c r="AB8" s="125">
        <f t="shared" si="1"/>
        <v>3056.1000000000004</v>
      </c>
      <c r="AC8" s="125">
        <f t="shared" si="1"/>
        <v>0</v>
      </c>
      <c r="AD8" s="125">
        <f t="shared" si="1"/>
        <v>6962.18</v>
      </c>
      <c r="AE8" s="125">
        <f t="shared" si="1"/>
        <v>0</v>
      </c>
      <c r="AF8" s="131"/>
      <c r="AG8" s="132"/>
      <c r="AH8" s="133"/>
    </row>
    <row r="9" spans="1:34" s="58" customFormat="1" ht="160.5" customHeight="1" x14ac:dyDescent="0.2">
      <c r="A9" s="54" t="s">
        <v>33</v>
      </c>
      <c r="B9" s="55">
        <f>B10</f>
        <v>26078.799999999999</v>
      </c>
      <c r="C9" s="9">
        <f>C10</f>
        <v>6530</v>
      </c>
      <c r="D9" s="55">
        <f t="shared" ref="D9:E9" si="2">D10</f>
        <v>6470</v>
      </c>
      <c r="E9" s="55">
        <f t="shared" si="2"/>
        <v>6394.3600000000006</v>
      </c>
      <c r="F9" s="55">
        <f>F11</f>
        <v>24.519379726061018</v>
      </c>
      <c r="G9" s="9">
        <f t="shared" ref="G9:H10" si="3">G10</f>
        <v>97.922817764165401</v>
      </c>
      <c r="H9" s="55">
        <f t="shared" si="3"/>
        <v>0</v>
      </c>
      <c r="I9" s="55">
        <f t="shared" ref="I9:AE9" si="4">I10</f>
        <v>0</v>
      </c>
      <c r="J9" s="55">
        <f t="shared" si="4"/>
        <v>2140</v>
      </c>
      <c r="K9" s="55">
        <f t="shared" si="4"/>
        <v>2136.39</v>
      </c>
      <c r="L9" s="55">
        <f t="shared" si="4"/>
        <v>2200</v>
      </c>
      <c r="M9" s="55">
        <f t="shared" si="4"/>
        <v>2159.5300000000002</v>
      </c>
      <c r="N9" s="55">
        <f t="shared" si="4"/>
        <v>2190</v>
      </c>
      <c r="O9" s="55">
        <f t="shared" si="4"/>
        <v>2098.44</v>
      </c>
      <c r="P9" s="55">
        <f t="shared" si="4"/>
        <v>2220</v>
      </c>
      <c r="Q9" s="55">
        <f t="shared" si="4"/>
        <v>0</v>
      </c>
      <c r="R9" s="55">
        <f t="shared" si="4"/>
        <v>2190</v>
      </c>
      <c r="S9" s="55">
        <f t="shared" si="4"/>
        <v>0</v>
      </c>
      <c r="T9" s="55">
        <f t="shared" si="4"/>
        <v>2190</v>
      </c>
      <c r="U9" s="55">
        <f t="shared" si="4"/>
        <v>0</v>
      </c>
      <c r="V9" s="55">
        <f t="shared" si="4"/>
        <v>2190</v>
      </c>
      <c r="W9" s="55">
        <f t="shared" si="4"/>
        <v>0</v>
      </c>
      <c r="X9" s="55">
        <f t="shared" si="4"/>
        <v>2190</v>
      </c>
      <c r="Y9" s="55">
        <f t="shared" si="4"/>
        <v>0</v>
      </c>
      <c r="Z9" s="55">
        <f t="shared" si="4"/>
        <v>2190</v>
      </c>
      <c r="AA9" s="55">
        <f t="shared" si="4"/>
        <v>0</v>
      </c>
      <c r="AB9" s="55">
        <f t="shared" si="4"/>
        <v>2190</v>
      </c>
      <c r="AC9" s="55">
        <f t="shared" si="4"/>
        <v>0</v>
      </c>
      <c r="AD9" s="55">
        <f t="shared" si="4"/>
        <v>4188.8</v>
      </c>
      <c r="AE9" s="55">
        <f t="shared" si="4"/>
        <v>0</v>
      </c>
      <c r="AF9" s="56" t="s">
        <v>59</v>
      </c>
      <c r="AG9" s="59">
        <f>AD9+AB9+Z9+X9+V9+T9+R9+P9+N9+L9+J9+H9</f>
        <v>26078.799999999999</v>
      </c>
      <c r="AH9" s="57"/>
    </row>
    <row r="10" spans="1:34" s="14" customFormat="1" ht="22.5" customHeight="1" x14ac:dyDescent="0.2">
      <c r="A10" s="26" t="s">
        <v>0</v>
      </c>
      <c r="B10" s="22">
        <f>H10+J10+L10+N10+P10+R10+T10+V10+X10+Z10+AB10+AD10</f>
        <v>26078.799999999999</v>
      </c>
      <c r="C10" s="9">
        <f>C11</f>
        <v>6530</v>
      </c>
      <c r="D10" s="22">
        <f>D11</f>
        <v>6470</v>
      </c>
      <c r="E10" s="22">
        <f>E11</f>
        <v>6394.3600000000006</v>
      </c>
      <c r="F10" s="22">
        <f>F11</f>
        <v>24.519379726061018</v>
      </c>
      <c r="G10" s="9">
        <f t="shared" si="3"/>
        <v>97.922817764165401</v>
      </c>
      <c r="H10" s="22">
        <f t="shared" si="3"/>
        <v>0</v>
      </c>
      <c r="I10" s="22">
        <f t="shared" ref="I10" si="5">I11</f>
        <v>0</v>
      </c>
      <c r="J10" s="22">
        <f>J11</f>
        <v>2140</v>
      </c>
      <c r="K10" s="22">
        <f t="shared" ref="K10:AD10" si="6">K11</f>
        <v>2136.39</v>
      </c>
      <c r="L10" s="22">
        <f t="shared" si="6"/>
        <v>2200</v>
      </c>
      <c r="M10" s="22">
        <f t="shared" si="6"/>
        <v>2159.5300000000002</v>
      </c>
      <c r="N10" s="22">
        <f t="shared" si="6"/>
        <v>2190</v>
      </c>
      <c r="O10" s="22">
        <f t="shared" si="6"/>
        <v>2098.44</v>
      </c>
      <c r="P10" s="22">
        <f t="shared" si="6"/>
        <v>2220</v>
      </c>
      <c r="Q10" s="22">
        <f t="shared" si="6"/>
        <v>0</v>
      </c>
      <c r="R10" s="22">
        <f t="shared" si="6"/>
        <v>2190</v>
      </c>
      <c r="S10" s="22">
        <f t="shared" ref="S10" si="7">S11</f>
        <v>0</v>
      </c>
      <c r="T10" s="22">
        <f t="shared" si="6"/>
        <v>2190</v>
      </c>
      <c r="U10" s="22">
        <f t="shared" si="6"/>
        <v>0</v>
      </c>
      <c r="V10" s="22">
        <f t="shared" si="6"/>
        <v>2190</v>
      </c>
      <c r="W10" s="22">
        <f t="shared" si="6"/>
        <v>0</v>
      </c>
      <c r="X10" s="22">
        <f t="shared" si="6"/>
        <v>2190</v>
      </c>
      <c r="Y10" s="22">
        <f t="shared" si="6"/>
        <v>0</v>
      </c>
      <c r="Z10" s="22">
        <f t="shared" si="6"/>
        <v>2190</v>
      </c>
      <c r="AA10" s="22">
        <f t="shared" si="6"/>
        <v>0</v>
      </c>
      <c r="AB10" s="22">
        <f t="shared" si="6"/>
        <v>2190</v>
      </c>
      <c r="AC10" s="22">
        <f t="shared" ref="AC10" si="8">AC11</f>
        <v>0</v>
      </c>
      <c r="AD10" s="22">
        <f t="shared" si="6"/>
        <v>4188.8</v>
      </c>
      <c r="AE10" s="22">
        <f t="shared" ref="AE10" si="9">AE11</f>
        <v>0</v>
      </c>
      <c r="AF10" s="35"/>
      <c r="AG10" s="59">
        <f>AD10+AB10+Z10+X10+V10+T10+R10+P10+N10+L10+J10+H10</f>
        <v>26078.799999999999</v>
      </c>
      <c r="AH10" s="13"/>
    </row>
    <row r="11" spans="1:34" s="87" customFormat="1" ht="23.25" customHeight="1" x14ac:dyDescent="0.25">
      <c r="A11" s="81" t="s">
        <v>28</v>
      </c>
      <c r="B11" s="82">
        <f>H11+J11+L11+N11+P11+R11+T11+V11+X11+Z11+AB11+AD11</f>
        <v>26078.799999999999</v>
      </c>
      <c r="C11" s="9">
        <f>H11+J11+L11+N11</f>
        <v>6530</v>
      </c>
      <c r="D11" s="82">
        <v>6470</v>
      </c>
      <c r="E11" s="82">
        <f>I11+K11+M11+O11</f>
        <v>6394.3600000000006</v>
      </c>
      <c r="F11" s="82">
        <f>E11/B11*100</f>
        <v>24.519379726061018</v>
      </c>
      <c r="G11" s="3">
        <f>E11/C11*100</f>
        <v>97.922817764165401</v>
      </c>
      <c r="H11" s="82">
        <v>0</v>
      </c>
      <c r="I11" s="82">
        <v>0</v>
      </c>
      <c r="J11" s="82">
        <v>2140</v>
      </c>
      <c r="K11" s="82">
        <v>2136.39</v>
      </c>
      <c r="L11" s="82">
        <v>2200</v>
      </c>
      <c r="M11" s="82">
        <v>2159.5300000000002</v>
      </c>
      <c r="N11" s="82">
        <v>2190</v>
      </c>
      <c r="O11" s="82">
        <v>2098.44</v>
      </c>
      <c r="P11" s="82">
        <v>2220</v>
      </c>
      <c r="Q11" s="82"/>
      <c r="R11" s="82">
        <v>2190</v>
      </c>
      <c r="S11" s="82"/>
      <c r="T11" s="82">
        <v>2190</v>
      </c>
      <c r="U11" s="82"/>
      <c r="V11" s="82">
        <f>3235-1045</f>
        <v>2190</v>
      </c>
      <c r="W11" s="82"/>
      <c r="X11" s="82">
        <v>2190</v>
      </c>
      <c r="Y11" s="82"/>
      <c r="Z11" s="82">
        <v>2190</v>
      </c>
      <c r="AA11" s="82"/>
      <c r="AB11" s="82">
        <v>2190</v>
      </c>
      <c r="AC11" s="82"/>
      <c r="AD11" s="82">
        <v>4188.8</v>
      </c>
      <c r="AE11" s="82"/>
      <c r="AF11" s="84"/>
      <c r="AG11" s="85">
        <f>AD11+AB11+Z11+X11+V11+T11+R11+P11+N11+L11+J11+H11</f>
        <v>26078.799999999999</v>
      </c>
      <c r="AH11" s="86"/>
    </row>
    <row r="12" spans="1:34" s="58" customFormat="1" ht="286.5" customHeight="1" x14ac:dyDescent="0.2">
      <c r="A12" s="54" t="s">
        <v>32</v>
      </c>
      <c r="B12" s="55">
        <f>B13</f>
        <v>15686.000000000002</v>
      </c>
      <c r="C12" s="9">
        <f>C13</f>
        <v>6939.11</v>
      </c>
      <c r="D12" s="55">
        <f>D13</f>
        <v>6229.7</v>
      </c>
      <c r="E12" s="55">
        <f>E13</f>
        <v>5896.24</v>
      </c>
      <c r="F12" s="55">
        <f t="shared" ref="F12:G12" si="10">F13</f>
        <v>37.589187810786683</v>
      </c>
      <c r="G12" s="9">
        <f t="shared" si="10"/>
        <v>84.971127421239899</v>
      </c>
      <c r="H12" s="55">
        <f>H13</f>
        <v>3118.79</v>
      </c>
      <c r="I12" s="55">
        <f>I13</f>
        <v>2544.52</v>
      </c>
      <c r="J12" s="55">
        <f>J13</f>
        <v>1479.02</v>
      </c>
      <c r="K12" s="55">
        <f t="shared" ref="K12:AE12" si="11">K13</f>
        <v>1216.02</v>
      </c>
      <c r="L12" s="55">
        <f t="shared" si="11"/>
        <v>738.14</v>
      </c>
      <c r="M12" s="55">
        <f t="shared" si="11"/>
        <v>656.04</v>
      </c>
      <c r="N12" s="55">
        <f t="shared" si="11"/>
        <v>1603.16</v>
      </c>
      <c r="O12" s="55">
        <f t="shared" si="11"/>
        <v>1479.66</v>
      </c>
      <c r="P12" s="55">
        <f t="shared" si="11"/>
        <v>1308.74</v>
      </c>
      <c r="Q12" s="55">
        <f t="shared" si="11"/>
        <v>0</v>
      </c>
      <c r="R12" s="55">
        <f t="shared" si="11"/>
        <v>934.94</v>
      </c>
      <c r="S12" s="55">
        <f t="shared" si="11"/>
        <v>0</v>
      </c>
      <c r="T12" s="55">
        <f t="shared" si="11"/>
        <v>1782.37</v>
      </c>
      <c r="U12" s="55">
        <f t="shared" si="11"/>
        <v>0</v>
      </c>
      <c r="V12" s="55">
        <f t="shared" si="11"/>
        <v>967.52</v>
      </c>
      <c r="W12" s="55">
        <f t="shared" si="11"/>
        <v>0</v>
      </c>
      <c r="X12" s="55">
        <f t="shared" si="11"/>
        <v>621.17999999999995</v>
      </c>
      <c r="Y12" s="55">
        <f t="shared" si="11"/>
        <v>0</v>
      </c>
      <c r="Z12" s="55">
        <f t="shared" si="11"/>
        <v>1197.92</v>
      </c>
      <c r="AA12" s="55">
        <f t="shared" si="11"/>
        <v>0</v>
      </c>
      <c r="AB12" s="55">
        <f t="shared" si="11"/>
        <v>580.61</v>
      </c>
      <c r="AC12" s="55">
        <f t="shared" si="11"/>
        <v>0</v>
      </c>
      <c r="AD12" s="55">
        <f t="shared" si="11"/>
        <v>1353.61</v>
      </c>
      <c r="AE12" s="55">
        <f t="shared" si="11"/>
        <v>0</v>
      </c>
      <c r="AF12" s="72" t="s">
        <v>60</v>
      </c>
      <c r="AG12" s="69">
        <f>C12-E12</f>
        <v>1042.8699999999999</v>
      </c>
      <c r="AH12" s="57"/>
    </row>
    <row r="13" spans="1:34" s="14" customFormat="1" ht="21" customHeight="1" x14ac:dyDescent="0.2">
      <c r="A13" s="26" t="s">
        <v>0</v>
      </c>
      <c r="B13" s="22">
        <f>B14</f>
        <v>15686.000000000002</v>
      </c>
      <c r="C13" s="9">
        <f t="shared" ref="C13" si="12">C14</f>
        <v>6939.11</v>
      </c>
      <c r="D13" s="22">
        <f t="shared" ref="D13:I13" si="13">D14</f>
        <v>6229.7</v>
      </c>
      <c r="E13" s="22">
        <f t="shared" si="13"/>
        <v>5896.24</v>
      </c>
      <c r="F13" s="3">
        <f>(I13+K13+M13+O13)/B13*100</f>
        <v>37.589187810786683</v>
      </c>
      <c r="G13" s="9">
        <f t="shared" si="13"/>
        <v>84.971127421239899</v>
      </c>
      <c r="H13" s="22">
        <f t="shared" si="13"/>
        <v>3118.79</v>
      </c>
      <c r="I13" s="22">
        <f t="shared" si="13"/>
        <v>2544.52</v>
      </c>
      <c r="J13" s="22">
        <f t="shared" ref="J13:AD13" si="14">J14</f>
        <v>1479.02</v>
      </c>
      <c r="K13" s="22">
        <f>K14</f>
        <v>1216.02</v>
      </c>
      <c r="L13" s="22">
        <f t="shared" si="14"/>
        <v>738.14</v>
      </c>
      <c r="M13" s="22">
        <f t="shared" si="14"/>
        <v>656.04</v>
      </c>
      <c r="N13" s="22">
        <f t="shared" si="14"/>
        <v>1603.16</v>
      </c>
      <c r="O13" s="22">
        <f t="shared" si="14"/>
        <v>1479.66</v>
      </c>
      <c r="P13" s="22">
        <f t="shared" si="14"/>
        <v>1308.74</v>
      </c>
      <c r="Q13" s="22">
        <f t="shared" si="14"/>
        <v>0</v>
      </c>
      <c r="R13" s="22">
        <f t="shared" si="14"/>
        <v>934.94</v>
      </c>
      <c r="S13" s="22">
        <f t="shared" si="14"/>
        <v>0</v>
      </c>
      <c r="T13" s="22">
        <f t="shared" si="14"/>
        <v>1782.37</v>
      </c>
      <c r="U13" s="22">
        <f t="shared" si="14"/>
        <v>0</v>
      </c>
      <c r="V13" s="22">
        <f t="shared" si="14"/>
        <v>967.52</v>
      </c>
      <c r="W13" s="22">
        <f t="shared" si="14"/>
        <v>0</v>
      </c>
      <c r="X13" s="22">
        <f t="shared" si="14"/>
        <v>621.17999999999995</v>
      </c>
      <c r="Y13" s="22">
        <f t="shared" si="14"/>
        <v>0</v>
      </c>
      <c r="Z13" s="22">
        <f t="shared" si="14"/>
        <v>1197.92</v>
      </c>
      <c r="AA13" s="22">
        <f t="shared" si="14"/>
        <v>0</v>
      </c>
      <c r="AB13" s="22">
        <f t="shared" si="14"/>
        <v>580.61</v>
      </c>
      <c r="AC13" s="22">
        <f t="shared" si="14"/>
        <v>0</v>
      </c>
      <c r="AD13" s="22">
        <f t="shared" si="14"/>
        <v>1353.61</v>
      </c>
      <c r="AE13" s="22">
        <f t="shared" ref="AE13" si="15">AE14</f>
        <v>0</v>
      </c>
      <c r="AF13" s="35"/>
      <c r="AG13" s="59">
        <f t="shared" ref="AG13:AG44" si="16">AD13+AB13+Z13+X13+V13+T13+R13+P13+N13+L13+J13+H13</f>
        <v>15686</v>
      </c>
      <c r="AH13" s="13"/>
    </row>
    <row r="14" spans="1:34" s="87" customFormat="1" ht="20.25" customHeight="1" x14ac:dyDescent="0.25">
      <c r="A14" s="81" t="s">
        <v>28</v>
      </c>
      <c r="B14" s="82">
        <f>H14+J14+L14+N14+P14+R14+T14+V14+X14+Z14+AB14+AD14</f>
        <v>15686.000000000002</v>
      </c>
      <c r="C14" s="9">
        <f>H14+J14+L14+N14</f>
        <v>6939.11</v>
      </c>
      <c r="D14" s="88">
        <v>6229.7</v>
      </c>
      <c r="E14" s="82">
        <f>I14+K14+M14+O14+Q14+S14+U14+W14+Y14+AA14+AC14+AE14</f>
        <v>5896.24</v>
      </c>
      <c r="F14" s="82">
        <f>E14/B14*100</f>
        <v>37.589187810786683</v>
      </c>
      <c r="G14" s="3">
        <f>E14/C14*100</f>
        <v>84.971127421239899</v>
      </c>
      <c r="H14" s="82">
        <v>3118.79</v>
      </c>
      <c r="I14" s="82">
        <v>2544.52</v>
      </c>
      <c r="J14" s="82">
        <v>1479.02</v>
      </c>
      <c r="K14" s="82">
        <v>1216.02</v>
      </c>
      <c r="L14" s="82">
        <v>738.14</v>
      </c>
      <c r="M14" s="82">
        <v>656.04</v>
      </c>
      <c r="N14" s="82">
        <v>1603.16</v>
      </c>
      <c r="O14" s="82">
        <v>1479.66</v>
      </c>
      <c r="P14" s="82">
        <v>1308.74</v>
      </c>
      <c r="Q14" s="82"/>
      <c r="R14" s="82">
        <v>934.94</v>
      </c>
      <c r="S14" s="82"/>
      <c r="T14" s="82">
        <v>1782.37</v>
      </c>
      <c r="U14" s="82"/>
      <c r="V14" s="82">
        <v>967.52</v>
      </c>
      <c r="W14" s="82"/>
      <c r="X14" s="82">
        <v>621.17999999999995</v>
      </c>
      <c r="Y14" s="82"/>
      <c r="Z14" s="82">
        <v>1197.92</v>
      </c>
      <c r="AA14" s="82"/>
      <c r="AB14" s="82">
        <v>580.61</v>
      </c>
      <c r="AC14" s="82"/>
      <c r="AD14" s="82">
        <v>1353.61</v>
      </c>
      <c r="AE14" s="82"/>
      <c r="AF14" s="84"/>
      <c r="AG14" s="85">
        <f t="shared" si="16"/>
        <v>15686</v>
      </c>
      <c r="AH14" s="86"/>
    </row>
    <row r="15" spans="1:34" s="58" customFormat="1" ht="29.25" customHeight="1" x14ac:dyDescent="0.2">
      <c r="A15" s="54" t="s">
        <v>31</v>
      </c>
      <c r="B15" s="55">
        <f>B20+B27+B33</f>
        <v>31069.8</v>
      </c>
      <c r="C15" s="9">
        <f t="shared" ref="C15:E15" si="17">C20+C27+C33</f>
        <v>708.6880000000001</v>
      </c>
      <c r="D15" s="55">
        <f t="shared" si="17"/>
        <v>708.6</v>
      </c>
      <c r="E15" s="55">
        <f t="shared" si="17"/>
        <v>596.86</v>
      </c>
      <c r="F15" s="3">
        <f>(E15/B15*100)</f>
        <v>1.9210294240709629</v>
      </c>
      <c r="G15" s="3">
        <f>E15/C15*100</f>
        <v>84.220418576298727</v>
      </c>
      <c r="H15" s="55">
        <f>H20+H27+H33</f>
        <v>0</v>
      </c>
      <c r="I15" s="55">
        <f t="shared" ref="I15:AD15" si="18">I20+I27+I33</f>
        <v>0</v>
      </c>
      <c r="J15" s="55">
        <f t="shared" si="18"/>
        <v>0</v>
      </c>
      <c r="K15" s="55">
        <f t="shared" si="18"/>
        <v>0</v>
      </c>
      <c r="L15" s="55">
        <f t="shared" si="18"/>
        <v>384.3</v>
      </c>
      <c r="M15" s="55">
        <f t="shared" si="18"/>
        <v>384.3</v>
      </c>
      <c r="N15" s="55">
        <f t="shared" si="18"/>
        <v>324.38800000000003</v>
      </c>
      <c r="O15" s="55">
        <f t="shared" si="18"/>
        <v>212.56</v>
      </c>
      <c r="P15" s="55">
        <f t="shared" si="18"/>
        <v>3869.4700000000003</v>
      </c>
      <c r="Q15" s="55">
        <f t="shared" si="18"/>
        <v>0</v>
      </c>
      <c r="R15" s="55">
        <f t="shared" si="18"/>
        <v>6957.0389999999998</v>
      </c>
      <c r="S15" s="55">
        <f t="shared" si="18"/>
        <v>0</v>
      </c>
      <c r="T15" s="55">
        <f t="shared" si="18"/>
        <v>8682.3220000000001</v>
      </c>
      <c r="U15" s="55">
        <f t="shared" si="18"/>
        <v>0</v>
      </c>
      <c r="V15" s="55">
        <f t="shared" si="18"/>
        <v>6351.7779999999993</v>
      </c>
      <c r="W15" s="55">
        <f t="shared" si="18"/>
        <v>0</v>
      </c>
      <c r="X15" s="55">
        <f t="shared" si="18"/>
        <v>2282.9030000000002</v>
      </c>
      <c r="Y15" s="55">
        <f t="shared" si="18"/>
        <v>0</v>
      </c>
      <c r="Z15" s="55">
        <f t="shared" si="18"/>
        <v>1259.0999999999999</v>
      </c>
      <c r="AA15" s="55">
        <f t="shared" si="18"/>
        <v>0</v>
      </c>
      <c r="AB15" s="55">
        <f t="shared" si="18"/>
        <v>0</v>
      </c>
      <c r="AC15" s="55">
        <f t="shared" si="18"/>
        <v>0</v>
      </c>
      <c r="AD15" s="55">
        <f t="shared" si="18"/>
        <v>958.5</v>
      </c>
      <c r="AE15" s="55">
        <f>AE20+AE27+AE33</f>
        <v>0</v>
      </c>
      <c r="AF15" s="56"/>
      <c r="AG15" s="59">
        <f t="shared" si="16"/>
        <v>31069.8</v>
      </c>
      <c r="AH15" s="57"/>
    </row>
    <row r="16" spans="1:34" s="14" customFormat="1" ht="19.5" customHeight="1" x14ac:dyDescent="0.25">
      <c r="A16" s="26" t="s">
        <v>0</v>
      </c>
      <c r="B16" s="22">
        <f t="shared" ref="B16:AD16" si="19">B18+B17+B19</f>
        <v>31069.8</v>
      </c>
      <c r="C16" s="9">
        <f t="shared" ref="C16:E16" si="20">C18+C17+C19</f>
        <v>708.68799999999999</v>
      </c>
      <c r="D16" s="22">
        <f t="shared" si="20"/>
        <v>708.59999999999991</v>
      </c>
      <c r="E16" s="22">
        <f t="shared" si="20"/>
        <v>596.86</v>
      </c>
      <c r="F16" s="3">
        <f>(E16/B16*100)</f>
        <v>1.9210294240709629</v>
      </c>
      <c r="G16" s="3">
        <f>E16/C16*100</f>
        <v>84.220418576298741</v>
      </c>
      <c r="H16" s="22">
        <f t="shared" si="19"/>
        <v>0</v>
      </c>
      <c r="I16" s="22"/>
      <c r="J16" s="22">
        <f t="shared" si="19"/>
        <v>0</v>
      </c>
      <c r="K16" s="22"/>
      <c r="L16" s="22">
        <f t="shared" si="19"/>
        <v>384.3</v>
      </c>
      <c r="M16" s="22">
        <v>384.3</v>
      </c>
      <c r="N16" s="22">
        <f t="shared" si="19"/>
        <v>324.38800000000003</v>
      </c>
      <c r="O16" s="22">
        <v>212.56</v>
      </c>
      <c r="P16" s="22">
        <f t="shared" si="19"/>
        <v>3869.4700000000003</v>
      </c>
      <c r="Q16" s="22"/>
      <c r="R16" s="22">
        <f t="shared" si="19"/>
        <v>6957.0389999999998</v>
      </c>
      <c r="S16" s="22"/>
      <c r="T16" s="22">
        <f t="shared" si="19"/>
        <v>8682.3220000000001</v>
      </c>
      <c r="U16" s="22"/>
      <c r="V16" s="22">
        <f t="shared" si="19"/>
        <v>6351.7780000000002</v>
      </c>
      <c r="W16" s="22"/>
      <c r="X16" s="22">
        <f t="shared" si="19"/>
        <v>2282.9029999999998</v>
      </c>
      <c r="Y16" s="22"/>
      <c r="Z16" s="22">
        <f t="shared" si="19"/>
        <v>1259.0999999999999</v>
      </c>
      <c r="AA16" s="22"/>
      <c r="AB16" s="22">
        <f t="shared" si="19"/>
        <v>0</v>
      </c>
      <c r="AC16" s="22"/>
      <c r="AD16" s="22">
        <f t="shared" si="19"/>
        <v>958.5</v>
      </c>
      <c r="AE16" s="22"/>
      <c r="AF16" s="36"/>
      <c r="AG16" s="59">
        <f t="shared" si="16"/>
        <v>31069.8</v>
      </c>
      <c r="AH16" s="13"/>
    </row>
    <row r="17" spans="1:34" s="87" customFormat="1" ht="19.5" customHeight="1" x14ac:dyDescent="0.25">
      <c r="A17" s="81" t="s">
        <v>28</v>
      </c>
      <c r="B17" s="82">
        <f>B22+B29+B35</f>
        <v>16305.3</v>
      </c>
      <c r="C17" s="9">
        <f>C22+C29+C35</f>
        <v>44.8</v>
      </c>
      <c r="D17" s="82">
        <f t="shared" ref="D17:E17" si="21">D22+D29+D35</f>
        <v>44.8</v>
      </c>
      <c r="E17" s="82">
        <f t="shared" si="21"/>
        <v>44.8</v>
      </c>
      <c r="F17" s="82">
        <f>E17/B17*100</f>
        <v>0.27475728750774286</v>
      </c>
      <c r="G17" s="3">
        <f>E17/C17*100</f>
        <v>100</v>
      </c>
      <c r="H17" s="82">
        <f t="shared" ref="H17:AD17" si="22">H22+H29+H35</f>
        <v>0</v>
      </c>
      <c r="I17" s="82"/>
      <c r="J17" s="82">
        <f t="shared" si="22"/>
        <v>0</v>
      </c>
      <c r="K17" s="82"/>
      <c r="L17" s="82">
        <f t="shared" si="22"/>
        <v>0</v>
      </c>
      <c r="M17" s="82"/>
      <c r="N17" s="82">
        <f t="shared" si="22"/>
        <v>44.8</v>
      </c>
      <c r="O17" s="82">
        <f>O22+O29+O35</f>
        <v>44.8</v>
      </c>
      <c r="P17" s="82">
        <f t="shared" si="22"/>
        <v>1765</v>
      </c>
      <c r="Q17" s="82"/>
      <c r="R17" s="82">
        <f t="shared" si="22"/>
        <v>2443.5</v>
      </c>
      <c r="S17" s="82"/>
      <c r="T17" s="82">
        <f t="shared" si="22"/>
        <v>4889.5</v>
      </c>
      <c r="U17" s="82"/>
      <c r="V17" s="82">
        <f t="shared" si="22"/>
        <v>4094.3999999999996</v>
      </c>
      <c r="W17" s="82"/>
      <c r="X17" s="82">
        <f t="shared" si="22"/>
        <v>1959.3</v>
      </c>
      <c r="Y17" s="82"/>
      <c r="Z17" s="82">
        <f t="shared" si="22"/>
        <v>1108.8</v>
      </c>
      <c r="AA17" s="82"/>
      <c r="AB17" s="82">
        <f t="shared" si="22"/>
        <v>0</v>
      </c>
      <c r="AC17" s="82"/>
      <c r="AD17" s="82">
        <f t="shared" si="22"/>
        <v>0</v>
      </c>
      <c r="AE17" s="82"/>
      <c r="AF17" s="84"/>
      <c r="AG17" s="85">
        <f t="shared" si="16"/>
        <v>16305.3</v>
      </c>
      <c r="AH17" s="86"/>
    </row>
    <row r="18" spans="1:34" s="99" customFormat="1" ht="18" customHeight="1" x14ac:dyDescent="0.25">
      <c r="A18" s="90" t="s">
        <v>2</v>
      </c>
      <c r="B18" s="96">
        <f t="shared" ref="B18:AD18" si="23">B23+B36</f>
        <v>14764.5</v>
      </c>
      <c r="C18" s="9">
        <f>C23+C36</f>
        <v>663.88800000000003</v>
      </c>
      <c r="D18" s="96">
        <f t="shared" ref="D18" si="24">D23+D36</f>
        <v>663.8</v>
      </c>
      <c r="E18" s="96">
        <f>E23+E36</f>
        <v>552.06000000000006</v>
      </c>
      <c r="F18" s="96">
        <f>E18/B18*100</f>
        <v>3.739103931728132</v>
      </c>
      <c r="G18" s="3">
        <f>E18/C18*100</f>
        <v>83.155592509579932</v>
      </c>
      <c r="H18" s="96">
        <f t="shared" si="23"/>
        <v>0</v>
      </c>
      <c r="I18" s="96"/>
      <c r="J18" s="96">
        <f t="shared" si="23"/>
        <v>0</v>
      </c>
      <c r="K18" s="96"/>
      <c r="L18" s="96">
        <f t="shared" si="23"/>
        <v>384.3</v>
      </c>
      <c r="M18" s="96">
        <v>384.3</v>
      </c>
      <c r="N18" s="96">
        <f t="shared" si="23"/>
        <v>279.58800000000002</v>
      </c>
      <c r="O18" s="96">
        <f>O23+O36</f>
        <v>167.76</v>
      </c>
      <c r="P18" s="96">
        <f t="shared" si="23"/>
        <v>2104.4700000000003</v>
      </c>
      <c r="Q18" s="96"/>
      <c r="R18" s="96">
        <f t="shared" si="23"/>
        <v>4513.5389999999998</v>
      </c>
      <c r="S18" s="96"/>
      <c r="T18" s="96">
        <f t="shared" si="23"/>
        <v>3792.8220000000001</v>
      </c>
      <c r="U18" s="96"/>
      <c r="V18" s="96">
        <f t="shared" si="23"/>
        <v>2257.3780000000002</v>
      </c>
      <c r="W18" s="96"/>
      <c r="X18" s="96">
        <f t="shared" si="23"/>
        <v>323.60300000000001</v>
      </c>
      <c r="Y18" s="96"/>
      <c r="Z18" s="96">
        <f t="shared" si="23"/>
        <v>150.30000000000001</v>
      </c>
      <c r="AA18" s="96"/>
      <c r="AB18" s="96">
        <f t="shared" si="23"/>
        <v>0</v>
      </c>
      <c r="AC18" s="96"/>
      <c r="AD18" s="96">
        <f t="shared" si="23"/>
        <v>958.5</v>
      </c>
      <c r="AE18" s="96"/>
      <c r="AF18" s="97"/>
      <c r="AG18" s="93">
        <f t="shared" si="16"/>
        <v>14764.5</v>
      </c>
      <c r="AH18" s="98"/>
    </row>
    <row r="19" spans="1:34" ht="21.75" customHeight="1" x14ac:dyDescent="0.25">
      <c r="A19" s="29" t="s">
        <v>3</v>
      </c>
      <c r="B19" s="3"/>
      <c r="C19" s="9"/>
      <c r="D19" s="3"/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7"/>
      <c r="AG19" s="59">
        <f t="shared" si="16"/>
        <v>0</v>
      </c>
      <c r="AH19" s="4"/>
    </row>
    <row r="20" spans="1:34" s="122" customFormat="1" ht="157.5" customHeight="1" x14ac:dyDescent="0.2">
      <c r="A20" s="120" t="s">
        <v>22</v>
      </c>
      <c r="B20" s="80">
        <f>B21</f>
        <v>27230.1</v>
      </c>
      <c r="C20" s="80">
        <f>C21</f>
        <v>473.90000000000003</v>
      </c>
      <c r="D20" s="80">
        <f>D21</f>
        <v>473.90000000000003</v>
      </c>
      <c r="E20" s="80">
        <f>E21</f>
        <v>473.90000000000003</v>
      </c>
      <c r="F20" s="80">
        <f>E20/B20*100</f>
        <v>1.7403535058629973</v>
      </c>
      <c r="G20" s="80">
        <f>E20/C20*100</f>
        <v>100</v>
      </c>
      <c r="H20" s="80">
        <f t="shared" ref="H20:Q20" si="25">H21</f>
        <v>0</v>
      </c>
      <c r="I20" s="80">
        <f t="shared" si="25"/>
        <v>0</v>
      </c>
      <c r="J20" s="80">
        <f t="shared" si="25"/>
        <v>0</v>
      </c>
      <c r="K20" s="80">
        <f t="shared" si="25"/>
        <v>0</v>
      </c>
      <c r="L20" s="80">
        <f t="shared" si="25"/>
        <v>384.3</v>
      </c>
      <c r="M20" s="80">
        <f t="shared" si="25"/>
        <v>384.3</v>
      </c>
      <c r="N20" s="80">
        <f t="shared" si="25"/>
        <v>89.6</v>
      </c>
      <c r="O20" s="80">
        <f t="shared" si="25"/>
        <v>89.6</v>
      </c>
      <c r="P20" s="80">
        <f t="shared" si="25"/>
        <v>2390</v>
      </c>
      <c r="Q20" s="80">
        <f t="shared" si="25"/>
        <v>0</v>
      </c>
      <c r="R20" s="80">
        <f t="shared" ref="R20:AD20" si="26">R21</f>
        <v>6758</v>
      </c>
      <c r="S20" s="80"/>
      <c r="T20" s="80">
        <f t="shared" si="26"/>
        <v>8281.5</v>
      </c>
      <c r="U20" s="80"/>
      <c r="V20" s="80">
        <f t="shared" si="26"/>
        <v>4938.2999999999993</v>
      </c>
      <c r="W20" s="80"/>
      <c r="X20" s="80">
        <f t="shared" si="26"/>
        <v>2170.8000000000002</v>
      </c>
      <c r="Y20" s="80"/>
      <c r="Z20" s="80">
        <f t="shared" si="26"/>
        <v>1259.0999999999999</v>
      </c>
      <c r="AA20" s="80"/>
      <c r="AB20" s="80">
        <f t="shared" si="26"/>
        <v>0</v>
      </c>
      <c r="AC20" s="80"/>
      <c r="AD20" s="80">
        <f t="shared" si="26"/>
        <v>958.5</v>
      </c>
      <c r="AE20" s="80"/>
      <c r="AF20" s="147" t="s">
        <v>57</v>
      </c>
      <c r="AG20" s="118">
        <f t="shared" si="16"/>
        <v>27230.099999999995</v>
      </c>
      <c r="AH20" s="121"/>
    </row>
    <row r="21" spans="1:34" s="14" customFormat="1" ht="19.5" customHeight="1" x14ac:dyDescent="0.2">
      <c r="A21" s="26" t="s">
        <v>0</v>
      </c>
      <c r="B21" s="22">
        <f>B23+B22+B24</f>
        <v>27230.1</v>
      </c>
      <c r="C21" s="9">
        <f>C24+C23+C22</f>
        <v>473.90000000000003</v>
      </c>
      <c r="D21" s="22">
        <f>D23+D22+D24</f>
        <v>473.90000000000003</v>
      </c>
      <c r="E21" s="22">
        <f>E22+E23+E24</f>
        <v>473.90000000000003</v>
      </c>
      <c r="F21" s="22">
        <f>E21/B21*100</f>
        <v>1.7403535058629973</v>
      </c>
      <c r="G21" s="9">
        <f>E21/C21*100</f>
        <v>100</v>
      </c>
      <c r="H21" s="22">
        <f t="shared" ref="H21:Q21" si="27">H22+H23+H24</f>
        <v>0</v>
      </c>
      <c r="I21" s="22">
        <f t="shared" si="27"/>
        <v>0</v>
      </c>
      <c r="J21" s="22">
        <f t="shared" si="27"/>
        <v>0</v>
      </c>
      <c r="K21" s="22">
        <f t="shared" si="27"/>
        <v>0</v>
      </c>
      <c r="L21" s="22">
        <f t="shared" si="27"/>
        <v>384.3</v>
      </c>
      <c r="M21" s="22">
        <f t="shared" si="27"/>
        <v>384.3</v>
      </c>
      <c r="N21" s="22">
        <f t="shared" si="27"/>
        <v>89.6</v>
      </c>
      <c r="O21" s="22">
        <f t="shared" si="27"/>
        <v>89.6</v>
      </c>
      <c r="P21" s="22">
        <f t="shared" si="27"/>
        <v>2390</v>
      </c>
      <c r="Q21" s="22">
        <f t="shared" si="27"/>
        <v>0</v>
      </c>
      <c r="R21" s="22">
        <f t="shared" ref="R21:AD21" si="28">R23+R22+R24</f>
        <v>6758</v>
      </c>
      <c r="S21" s="22"/>
      <c r="T21" s="22">
        <f t="shared" si="28"/>
        <v>8281.5</v>
      </c>
      <c r="U21" s="22"/>
      <c r="V21" s="22">
        <f t="shared" si="28"/>
        <v>4938.2999999999993</v>
      </c>
      <c r="W21" s="22"/>
      <c r="X21" s="22">
        <f t="shared" si="28"/>
        <v>2170.8000000000002</v>
      </c>
      <c r="Y21" s="22"/>
      <c r="Z21" s="22">
        <f t="shared" si="28"/>
        <v>1259.0999999999999</v>
      </c>
      <c r="AA21" s="22"/>
      <c r="AB21" s="22">
        <f t="shared" si="28"/>
        <v>0</v>
      </c>
      <c r="AC21" s="22"/>
      <c r="AD21" s="22">
        <f t="shared" si="28"/>
        <v>958.5</v>
      </c>
      <c r="AE21" s="22"/>
      <c r="AF21" s="148"/>
      <c r="AG21" s="59">
        <f t="shared" si="16"/>
        <v>27230.099999999995</v>
      </c>
      <c r="AH21" s="13"/>
    </row>
    <row r="22" spans="1:34" ht="19.5" customHeight="1" x14ac:dyDescent="0.25">
      <c r="A22" s="27" t="s">
        <v>28</v>
      </c>
      <c r="B22" s="3">
        <f>H22+J22+L22+N22+P22+R22+T22+V22+X22+Z22+AB22+AD22</f>
        <v>14215.3</v>
      </c>
      <c r="C22" s="9">
        <v>44.8</v>
      </c>
      <c r="D22" s="22">
        <v>44.8</v>
      </c>
      <c r="E22" s="3">
        <f>I22+K22+M22+O22+Q22+S22+U22+W22+Y22+AA22+AC22+AE22</f>
        <v>44.8</v>
      </c>
      <c r="F22" s="23">
        <f>E22/B22*100</f>
        <v>0.3151533910645572</v>
      </c>
      <c r="G22" s="3">
        <f>E22/C22*100</f>
        <v>100</v>
      </c>
      <c r="H22" s="3"/>
      <c r="I22" s="3"/>
      <c r="J22" s="3"/>
      <c r="K22" s="3"/>
      <c r="L22" s="3"/>
      <c r="M22" s="3"/>
      <c r="N22" s="3">
        <v>44.8</v>
      </c>
      <c r="O22" s="3">
        <v>44.8</v>
      </c>
      <c r="P22" s="3">
        <v>720</v>
      </c>
      <c r="Q22" s="3"/>
      <c r="R22" s="3">
        <f>2443.5</f>
        <v>2443.5</v>
      </c>
      <c r="S22" s="3"/>
      <c r="T22" s="3">
        <v>4889.5</v>
      </c>
      <c r="U22" s="3"/>
      <c r="V22" s="3">
        <f>2421.2+628.2</f>
        <v>3049.3999999999996</v>
      </c>
      <c r="W22" s="3"/>
      <c r="X22" s="3">
        <f>2587.5-628.2</f>
        <v>1959.3</v>
      </c>
      <c r="Y22" s="3"/>
      <c r="Z22" s="3">
        <v>1108.8</v>
      </c>
      <c r="AA22" s="3"/>
      <c r="AB22" s="3"/>
      <c r="AC22" s="3"/>
      <c r="AD22" s="3"/>
      <c r="AE22" s="3"/>
      <c r="AF22" s="148"/>
      <c r="AG22" s="59">
        <f t="shared" si="16"/>
        <v>14215.3</v>
      </c>
      <c r="AH22" s="4"/>
    </row>
    <row r="23" spans="1:34" ht="18" customHeight="1" x14ac:dyDescent="0.25">
      <c r="A23" s="28" t="s">
        <v>2</v>
      </c>
      <c r="B23" s="3">
        <f>H23+J23+L23+N23+P23+R23+T23+V23+X23+Z23+AB23+AD23</f>
        <v>13014.8</v>
      </c>
      <c r="C23" s="9">
        <f>H23+J23+L23+N23</f>
        <v>429.1</v>
      </c>
      <c r="D23" s="22">
        <v>429.1</v>
      </c>
      <c r="E23" s="3">
        <f>I23+K23+M23+O23+Q23+S23+U23+W23+Y23+AA23+AC23+AE23</f>
        <v>429.1</v>
      </c>
      <c r="F23" s="3">
        <f>E23/B23*100</f>
        <v>3.2970157051971607</v>
      </c>
      <c r="G23" s="3">
        <f>E23/C23*100</f>
        <v>100</v>
      </c>
      <c r="H23" s="3"/>
      <c r="I23" s="3"/>
      <c r="J23" s="3"/>
      <c r="K23" s="3"/>
      <c r="L23" s="3">
        <v>384.3</v>
      </c>
      <c r="M23" s="3">
        <v>384.3</v>
      </c>
      <c r="N23" s="3">
        <v>44.8</v>
      </c>
      <c r="O23" s="3">
        <v>44.8</v>
      </c>
      <c r="P23" s="3">
        <v>1670</v>
      </c>
      <c r="Q23" s="3"/>
      <c r="R23" s="3">
        <f>3706.2+608.3</f>
        <v>4314.5</v>
      </c>
      <c r="S23" s="3"/>
      <c r="T23" s="3">
        <f>3776.3-384.3</f>
        <v>3392</v>
      </c>
      <c r="U23" s="3"/>
      <c r="V23" s="3">
        <v>1888.9</v>
      </c>
      <c r="W23" s="3"/>
      <c r="X23" s="3">
        <v>211.5</v>
      </c>
      <c r="Y23" s="3"/>
      <c r="Z23" s="3">
        <v>150.30000000000001</v>
      </c>
      <c r="AA23" s="3"/>
      <c r="AB23" s="3"/>
      <c r="AC23" s="3"/>
      <c r="AD23" s="3">
        <v>958.5</v>
      </c>
      <c r="AE23" s="3"/>
      <c r="AF23" s="148"/>
      <c r="AG23" s="59">
        <f t="shared" si="16"/>
        <v>13014.8</v>
      </c>
      <c r="AH23" s="4"/>
    </row>
    <row r="24" spans="1:34" ht="21.75" customHeight="1" x14ac:dyDescent="0.25">
      <c r="A24" s="29" t="s">
        <v>3</v>
      </c>
      <c r="B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49"/>
      <c r="AG24" s="59">
        <f t="shared" si="16"/>
        <v>0</v>
      </c>
      <c r="AH24" s="4"/>
    </row>
    <row r="25" spans="1:34" ht="63" hidden="1" customHeight="1" x14ac:dyDescent="0.25">
      <c r="A25" s="30"/>
      <c r="B25" s="9">
        <f>H25+J25+L25+N25+P25+R25+T25+V25+X25+Z25+AB25+AD25</f>
        <v>608.29999999999995</v>
      </c>
      <c r="C25" s="9">
        <f t="shared" ref="C25:C70" si="29">H25</f>
        <v>0</v>
      </c>
      <c r="D25" s="9"/>
      <c r="E25" s="9"/>
      <c r="F25" s="9"/>
      <c r="G25" s="9"/>
      <c r="H25" s="3"/>
      <c r="I25" s="3"/>
      <c r="J25" s="3"/>
      <c r="K25" s="3"/>
      <c r="L25" s="3"/>
      <c r="M25" s="3"/>
      <c r="N25" s="3"/>
      <c r="O25" s="3"/>
      <c r="P25" s="3"/>
      <c r="Q25" s="3"/>
      <c r="R25" s="3">
        <v>608.29999999999995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5"/>
      <c r="AG25" s="59">
        <f t="shared" si="16"/>
        <v>608.29999999999995</v>
      </c>
      <c r="AH25" s="4"/>
    </row>
    <row r="26" spans="1:34" ht="96.75" hidden="1" customHeight="1" x14ac:dyDescent="0.25">
      <c r="A26" s="31"/>
      <c r="B26" s="9">
        <f>H26+J26+L26+N26+P26+R26+T26+V26+X26+Z26+AB26+AD26</f>
        <v>2443.5</v>
      </c>
      <c r="C26" s="9">
        <f t="shared" si="29"/>
        <v>0</v>
      </c>
      <c r="D26" s="9"/>
      <c r="E26" s="9"/>
      <c r="F26" s="9"/>
      <c r="G26" s="9"/>
      <c r="H26" s="3"/>
      <c r="I26" s="3"/>
      <c r="J26" s="3"/>
      <c r="K26" s="3"/>
      <c r="L26" s="3"/>
      <c r="M26" s="3"/>
      <c r="N26" s="3"/>
      <c r="O26" s="3"/>
      <c r="P26" s="3"/>
      <c r="Q26" s="3"/>
      <c r="R26" s="3">
        <v>2443.5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7"/>
      <c r="AG26" s="59">
        <f t="shared" si="16"/>
        <v>2443.5</v>
      </c>
      <c r="AH26" s="4"/>
    </row>
    <row r="27" spans="1:34" s="122" customFormat="1" ht="72" customHeight="1" x14ac:dyDescent="0.2">
      <c r="A27" s="120" t="s">
        <v>23</v>
      </c>
      <c r="B27" s="80">
        <f>B28</f>
        <v>2090</v>
      </c>
      <c r="C27" s="80">
        <f t="shared" si="29"/>
        <v>0</v>
      </c>
      <c r="D27" s="80">
        <v>0</v>
      </c>
      <c r="E27" s="80">
        <f>E28</f>
        <v>0</v>
      </c>
      <c r="F27" s="80"/>
      <c r="G27" s="80"/>
      <c r="H27" s="80">
        <f>H28</f>
        <v>0</v>
      </c>
      <c r="I27" s="80">
        <f t="shared" ref="I27:AE27" si="30">I28</f>
        <v>0</v>
      </c>
      <c r="J27" s="80">
        <f t="shared" si="30"/>
        <v>0</v>
      </c>
      <c r="K27" s="80">
        <f t="shared" si="30"/>
        <v>0</v>
      </c>
      <c r="L27" s="80">
        <f t="shared" si="30"/>
        <v>0</v>
      </c>
      <c r="M27" s="80">
        <f t="shared" si="30"/>
        <v>0</v>
      </c>
      <c r="N27" s="80">
        <f t="shared" si="30"/>
        <v>0</v>
      </c>
      <c r="O27" s="80">
        <f t="shared" si="30"/>
        <v>0</v>
      </c>
      <c r="P27" s="80">
        <f t="shared" si="30"/>
        <v>1045</v>
      </c>
      <c r="Q27" s="80">
        <f t="shared" si="30"/>
        <v>0</v>
      </c>
      <c r="R27" s="80">
        <f t="shared" si="30"/>
        <v>0</v>
      </c>
      <c r="S27" s="80">
        <f t="shared" si="30"/>
        <v>0</v>
      </c>
      <c r="T27" s="80">
        <f t="shared" si="30"/>
        <v>0</v>
      </c>
      <c r="U27" s="80">
        <f t="shared" si="30"/>
        <v>0</v>
      </c>
      <c r="V27" s="80">
        <f t="shared" si="30"/>
        <v>1045</v>
      </c>
      <c r="W27" s="80">
        <f t="shared" si="30"/>
        <v>0</v>
      </c>
      <c r="X27" s="80">
        <f t="shared" si="30"/>
        <v>0</v>
      </c>
      <c r="Y27" s="80">
        <f t="shared" si="30"/>
        <v>0</v>
      </c>
      <c r="Z27" s="80">
        <f t="shared" si="30"/>
        <v>0</v>
      </c>
      <c r="AA27" s="80">
        <f t="shared" si="30"/>
        <v>0</v>
      </c>
      <c r="AB27" s="80">
        <f t="shared" si="30"/>
        <v>0</v>
      </c>
      <c r="AC27" s="80">
        <f t="shared" si="30"/>
        <v>0</v>
      </c>
      <c r="AD27" s="80">
        <f t="shared" si="30"/>
        <v>0</v>
      </c>
      <c r="AE27" s="80">
        <f t="shared" si="30"/>
        <v>0</v>
      </c>
      <c r="AF27" s="106"/>
      <c r="AG27" s="118">
        <f t="shared" si="16"/>
        <v>2090</v>
      </c>
      <c r="AH27" s="121"/>
    </row>
    <row r="28" spans="1:34" s="14" customFormat="1" ht="17.25" customHeight="1" x14ac:dyDescent="0.2">
      <c r="A28" s="26" t="s">
        <v>0</v>
      </c>
      <c r="B28" s="22">
        <f>H28+J28+L28+N28+P28+R28+T28+V28+X28+Z28+AB28+AD28</f>
        <v>2090</v>
      </c>
      <c r="C28" s="9">
        <f t="shared" si="29"/>
        <v>0</v>
      </c>
      <c r="D28" s="22">
        <v>0</v>
      </c>
      <c r="E28" s="22">
        <f>E29</f>
        <v>0</v>
      </c>
      <c r="F28" s="22"/>
      <c r="G28" s="9"/>
      <c r="H28" s="22">
        <f>H29</f>
        <v>0</v>
      </c>
      <c r="I28" s="22">
        <f t="shared" ref="I28" si="31">I29</f>
        <v>0</v>
      </c>
      <c r="J28" s="22">
        <f t="shared" ref="J28:AD28" si="32">J29</f>
        <v>0</v>
      </c>
      <c r="K28" s="22">
        <f t="shared" si="32"/>
        <v>0</v>
      </c>
      <c r="L28" s="22">
        <f t="shared" si="32"/>
        <v>0</v>
      </c>
      <c r="M28" s="22">
        <f t="shared" si="32"/>
        <v>0</v>
      </c>
      <c r="N28" s="22">
        <f t="shared" si="32"/>
        <v>0</v>
      </c>
      <c r="O28" s="22">
        <f t="shared" si="32"/>
        <v>0</v>
      </c>
      <c r="P28" s="22">
        <f t="shared" si="32"/>
        <v>1045</v>
      </c>
      <c r="Q28" s="22">
        <f t="shared" si="32"/>
        <v>0</v>
      </c>
      <c r="R28" s="22">
        <f t="shared" si="32"/>
        <v>0</v>
      </c>
      <c r="S28" s="22">
        <f t="shared" si="32"/>
        <v>0</v>
      </c>
      <c r="T28" s="22">
        <f t="shared" si="32"/>
        <v>0</v>
      </c>
      <c r="U28" s="22">
        <f t="shared" si="32"/>
        <v>0</v>
      </c>
      <c r="V28" s="22">
        <f t="shared" si="32"/>
        <v>1045</v>
      </c>
      <c r="W28" s="22">
        <f t="shared" si="32"/>
        <v>0</v>
      </c>
      <c r="X28" s="22">
        <f t="shared" si="32"/>
        <v>0</v>
      </c>
      <c r="Y28" s="22">
        <f t="shared" si="32"/>
        <v>0</v>
      </c>
      <c r="Z28" s="22">
        <f t="shared" si="32"/>
        <v>0</v>
      </c>
      <c r="AA28" s="22">
        <f t="shared" si="32"/>
        <v>0</v>
      </c>
      <c r="AB28" s="22">
        <f t="shared" si="32"/>
        <v>0</v>
      </c>
      <c r="AC28" s="22">
        <f t="shared" si="32"/>
        <v>0</v>
      </c>
      <c r="AD28" s="22">
        <f t="shared" si="32"/>
        <v>0</v>
      </c>
      <c r="AE28" s="22">
        <f t="shared" ref="AE28" si="33">AE29</f>
        <v>0</v>
      </c>
      <c r="AF28" s="37"/>
      <c r="AG28" s="59">
        <f t="shared" si="16"/>
        <v>2090</v>
      </c>
      <c r="AH28" s="13"/>
    </row>
    <row r="29" spans="1:34" ht="18" customHeight="1" x14ac:dyDescent="0.25">
      <c r="A29" s="27" t="s">
        <v>28</v>
      </c>
      <c r="B29" s="3">
        <f>H29+J29+L29+N29+P29+R29+T29+V29+X29+Z29+AB29+AD29</f>
        <v>2090</v>
      </c>
      <c r="C29" s="9">
        <f t="shared" si="29"/>
        <v>0</v>
      </c>
      <c r="D29" s="3">
        <v>0</v>
      </c>
      <c r="E29" s="3">
        <f>I29+K29+M29+O29+Q29+S29+U29+W29+Y29+AA29+AC29+AE29</f>
        <v>0</v>
      </c>
      <c r="F29" s="3"/>
      <c r="G29" s="3"/>
      <c r="H29" s="3"/>
      <c r="I29" s="3"/>
      <c r="J29" s="3"/>
      <c r="K29" s="3"/>
      <c r="L29" s="3"/>
      <c r="M29" s="3"/>
      <c r="N29" s="3">
        <v>0</v>
      </c>
      <c r="O29" s="3">
        <v>0</v>
      </c>
      <c r="P29" s="3">
        <v>1045</v>
      </c>
      <c r="Q29" s="3"/>
      <c r="R29" s="3"/>
      <c r="S29" s="3"/>
      <c r="T29" s="3"/>
      <c r="U29" s="3"/>
      <c r="V29" s="3">
        <v>1045</v>
      </c>
      <c r="W29" s="3"/>
      <c r="X29" s="3"/>
      <c r="Y29" s="3"/>
      <c r="Z29" s="3"/>
      <c r="AA29" s="3"/>
      <c r="AB29" s="3"/>
      <c r="AC29" s="3"/>
      <c r="AD29" s="3"/>
      <c r="AE29" s="3"/>
      <c r="AF29" s="37"/>
      <c r="AG29" s="59">
        <f t="shared" si="16"/>
        <v>2090</v>
      </c>
      <c r="AH29" s="4"/>
    </row>
    <row r="30" spans="1:34" ht="18" hidden="1" customHeight="1" x14ac:dyDescent="0.25">
      <c r="A30" s="32" t="s">
        <v>2</v>
      </c>
      <c r="B30" s="9"/>
      <c r="C30" s="9">
        <f t="shared" si="29"/>
        <v>0</v>
      </c>
      <c r="D30" s="9"/>
      <c r="E30" s="9"/>
      <c r="F30" s="9"/>
      <c r="G30" s="9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53" t="s">
        <v>38</v>
      </c>
      <c r="AG30" s="59">
        <f t="shared" si="16"/>
        <v>0</v>
      </c>
      <c r="AH30" s="4"/>
    </row>
    <row r="31" spans="1:34" ht="20.25" hidden="1" customHeight="1" x14ac:dyDescent="0.25">
      <c r="A31" s="32" t="s">
        <v>20</v>
      </c>
      <c r="B31" s="9"/>
      <c r="C31" s="9">
        <f t="shared" si="29"/>
        <v>0</v>
      </c>
      <c r="D31" s="9"/>
      <c r="E31" s="9"/>
      <c r="F31" s="9"/>
      <c r="G31" s="9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54"/>
      <c r="AG31" s="59">
        <f t="shared" si="16"/>
        <v>0</v>
      </c>
      <c r="AH31" s="4"/>
    </row>
    <row r="32" spans="1:34" ht="22.5" hidden="1" customHeight="1" x14ac:dyDescent="0.25">
      <c r="A32" s="32" t="s">
        <v>3</v>
      </c>
      <c r="B32" s="9"/>
      <c r="C32" s="9">
        <f t="shared" si="29"/>
        <v>0</v>
      </c>
      <c r="D32" s="9"/>
      <c r="E32" s="9"/>
      <c r="F32" s="9"/>
      <c r="G32" s="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8"/>
      <c r="AG32" s="59">
        <f t="shared" si="16"/>
        <v>0</v>
      </c>
      <c r="AH32" s="4"/>
    </row>
    <row r="33" spans="1:34" s="122" customFormat="1" ht="124.5" customHeight="1" x14ac:dyDescent="0.2">
      <c r="A33" s="120" t="s">
        <v>24</v>
      </c>
      <c r="B33" s="80">
        <f>B34</f>
        <v>1749.7000000000003</v>
      </c>
      <c r="C33" s="80">
        <f>C34</f>
        <v>234.78800000000001</v>
      </c>
      <c r="D33" s="80">
        <v>234.7</v>
      </c>
      <c r="E33" s="80">
        <f>E34</f>
        <v>122.96</v>
      </c>
      <c r="F33" s="80">
        <f t="shared" ref="F33:G33" si="34">F34</f>
        <v>7.0274904269303304</v>
      </c>
      <c r="G33" s="80">
        <f t="shared" si="34"/>
        <v>52.370649266572386</v>
      </c>
      <c r="H33" s="80">
        <f t="shared" ref="H33:AD33" si="35">H34</f>
        <v>0</v>
      </c>
      <c r="I33" s="80"/>
      <c r="J33" s="80">
        <f t="shared" si="35"/>
        <v>0</v>
      </c>
      <c r="K33" s="80"/>
      <c r="L33" s="80">
        <f t="shared" si="35"/>
        <v>0</v>
      </c>
      <c r="M33" s="80"/>
      <c r="N33" s="80">
        <f t="shared" si="35"/>
        <v>234.78800000000001</v>
      </c>
      <c r="O33" s="80">
        <v>122.96</v>
      </c>
      <c r="P33" s="80">
        <f t="shared" si="35"/>
        <v>434.47</v>
      </c>
      <c r="Q33" s="80"/>
      <c r="R33" s="80">
        <f t="shared" si="35"/>
        <v>199.03899999999999</v>
      </c>
      <c r="S33" s="80"/>
      <c r="T33" s="80">
        <f t="shared" si="35"/>
        <v>400.822</v>
      </c>
      <c r="U33" s="80"/>
      <c r="V33" s="80">
        <f t="shared" si="35"/>
        <v>368.47800000000001</v>
      </c>
      <c r="W33" s="80"/>
      <c r="X33" s="80">
        <f t="shared" si="35"/>
        <v>112.10299999999999</v>
      </c>
      <c r="Y33" s="80"/>
      <c r="Z33" s="80">
        <f t="shared" si="35"/>
        <v>0</v>
      </c>
      <c r="AA33" s="80"/>
      <c r="AB33" s="80">
        <f t="shared" si="35"/>
        <v>0</v>
      </c>
      <c r="AC33" s="80"/>
      <c r="AD33" s="80">
        <f t="shared" si="35"/>
        <v>0</v>
      </c>
      <c r="AE33" s="80"/>
      <c r="AF33" s="123" t="s">
        <v>56</v>
      </c>
      <c r="AG33" s="118">
        <f t="shared" si="16"/>
        <v>1749.7</v>
      </c>
      <c r="AH33" s="121"/>
    </row>
    <row r="34" spans="1:34" s="14" customFormat="1" ht="24" customHeight="1" x14ac:dyDescent="0.2">
      <c r="A34" s="26" t="s">
        <v>0</v>
      </c>
      <c r="B34" s="22">
        <f>B36</f>
        <v>1749.7000000000003</v>
      </c>
      <c r="C34" s="9">
        <f>C36</f>
        <v>234.78800000000001</v>
      </c>
      <c r="D34" s="22">
        <v>234.7</v>
      </c>
      <c r="E34" s="22">
        <f>E35+E36</f>
        <v>122.96</v>
      </c>
      <c r="F34" s="22">
        <f t="shared" ref="F34:G34" si="36">F35+F36</f>
        <v>7.0274904269303304</v>
      </c>
      <c r="G34" s="9">
        <f t="shared" si="36"/>
        <v>52.370649266572386</v>
      </c>
      <c r="H34" s="22">
        <f t="shared" ref="H34:AD34" si="37">H36</f>
        <v>0</v>
      </c>
      <c r="I34" s="22"/>
      <c r="J34" s="22">
        <f t="shared" si="37"/>
        <v>0</v>
      </c>
      <c r="K34" s="22"/>
      <c r="L34" s="22">
        <f t="shared" si="37"/>
        <v>0</v>
      </c>
      <c r="M34" s="22"/>
      <c r="N34" s="22">
        <f t="shared" si="37"/>
        <v>234.78800000000001</v>
      </c>
      <c r="O34" s="23">
        <v>122.96</v>
      </c>
      <c r="P34" s="22">
        <f t="shared" si="37"/>
        <v>434.47</v>
      </c>
      <c r="Q34" s="22"/>
      <c r="R34" s="22">
        <f t="shared" si="37"/>
        <v>199.03899999999999</v>
      </c>
      <c r="S34" s="22"/>
      <c r="T34" s="22">
        <f t="shared" si="37"/>
        <v>400.822</v>
      </c>
      <c r="U34" s="22"/>
      <c r="V34" s="22">
        <f t="shared" si="37"/>
        <v>368.47800000000001</v>
      </c>
      <c r="W34" s="22"/>
      <c r="X34" s="22">
        <f t="shared" si="37"/>
        <v>112.10299999999999</v>
      </c>
      <c r="Y34" s="22"/>
      <c r="Z34" s="22">
        <f t="shared" si="37"/>
        <v>0</v>
      </c>
      <c r="AA34" s="22"/>
      <c r="AB34" s="22">
        <f t="shared" si="37"/>
        <v>0</v>
      </c>
      <c r="AC34" s="22"/>
      <c r="AD34" s="22">
        <f t="shared" si="37"/>
        <v>0</v>
      </c>
      <c r="AE34" s="22"/>
      <c r="AF34" s="35"/>
      <c r="AG34" s="59">
        <f t="shared" si="16"/>
        <v>1749.7</v>
      </c>
      <c r="AH34" s="13"/>
    </row>
    <row r="35" spans="1:34" s="5" customFormat="1" ht="16.5" customHeight="1" x14ac:dyDescent="0.2">
      <c r="A35" s="27" t="s">
        <v>28</v>
      </c>
      <c r="B35" s="9">
        <v>0</v>
      </c>
      <c r="C35" s="9">
        <f t="shared" si="29"/>
        <v>0</v>
      </c>
      <c r="D35" s="9"/>
      <c r="E35" s="9">
        <f>I35+K35+M35+O35+Q35+S35+U35+W35+Y35+AA35+AC35+AE35</f>
        <v>0</v>
      </c>
      <c r="F35" s="9"/>
      <c r="G35" s="9"/>
      <c r="H35" s="9">
        <v>0</v>
      </c>
      <c r="I35" s="9"/>
      <c r="J35" s="9">
        <v>0</v>
      </c>
      <c r="K35" s="9"/>
      <c r="L35" s="9">
        <v>0</v>
      </c>
      <c r="M35" s="9"/>
      <c r="N35" s="9">
        <v>0</v>
      </c>
      <c r="O35" s="9">
        <v>0</v>
      </c>
      <c r="P35" s="9">
        <v>0</v>
      </c>
      <c r="Q35" s="9"/>
      <c r="R35" s="9">
        <v>0</v>
      </c>
      <c r="S35" s="9"/>
      <c r="T35" s="9">
        <v>0</v>
      </c>
      <c r="U35" s="9"/>
      <c r="V35" s="9">
        <v>0</v>
      </c>
      <c r="W35" s="9"/>
      <c r="X35" s="9">
        <v>0</v>
      </c>
      <c r="Y35" s="9"/>
      <c r="Z35" s="9">
        <v>0</v>
      </c>
      <c r="AA35" s="9"/>
      <c r="AB35" s="9">
        <v>0</v>
      </c>
      <c r="AC35" s="9"/>
      <c r="AD35" s="9">
        <v>0</v>
      </c>
      <c r="AE35" s="9"/>
      <c r="AF35" s="35"/>
      <c r="AG35" s="59">
        <f t="shared" si="16"/>
        <v>0</v>
      </c>
      <c r="AH35" s="10"/>
    </row>
    <row r="36" spans="1:34" ht="16.5" customHeight="1" x14ac:dyDescent="0.25">
      <c r="A36" s="28" t="s">
        <v>2</v>
      </c>
      <c r="B36" s="3">
        <f>H36+J36+L36+N36+P36+R36+T36+V36+X36+Z36+AB36+AD36</f>
        <v>1749.7000000000003</v>
      </c>
      <c r="C36" s="9">
        <f>H36+J36+L36+N36</f>
        <v>234.78800000000001</v>
      </c>
      <c r="D36" s="3">
        <v>234.7</v>
      </c>
      <c r="E36" s="9">
        <f>I36+K36+M36+O36+Q36+S36+U36+W36+Y36+AA36+AC36+AE36</f>
        <v>122.96</v>
      </c>
      <c r="F36" s="3">
        <f>E36/B36*100</f>
        <v>7.0274904269303304</v>
      </c>
      <c r="G36" s="3">
        <f>E36/C36*100</f>
        <v>52.370649266572386</v>
      </c>
      <c r="H36" s="3">
        <f>H37</f>
        <v>0</v>
      </c>
      <c r="I36" s="3"/>
      <c r="J36" s="3">
        <f t="shared" ref="J36:L36" si="38">J37</f>
        <v>0</v>
      </c>
      <c r="K36" s="3"/>
      <c r="L36" s="3">
        <f t="shared" si="38"/>
        <v>0</v>
      </c>
      <c r="M36" s="3"/>
      <c r="N36" s="23">
        <v>234.78800000000001</v>
      </c>
      <c r="O36" s="23">
        <v>122.96</v>
      </c>
      <c r="P36" s="23">
        <v>434.47</v>
      </c>
      <c r="Q36" s="23"/>
      <c r="R36" s="23">
        <v>199.03899999999999</v>
      </c>
      <c r="S36" s="23"/>
      <c r="T36" s="23">
        <v>400.822</v>
      </c>
      <c r="U36" s="23"/>
      <c r="V36" s="23">
        <v>368.47800000000001</v>
      </c>
      <c r="W36" s="23"/>
      <c r="X36" s="23">
        <v>112.10299999999999</v>
      </c>
      <c r="Y36" s="23"/>
      <c r="Z36" s="3">
        <f t="shared" ref="Z36:AD36" si="39">Z37</f>
        <v>0</v>
      </c>
      <c r="AA36" s="3"/>
      <c r="AB36" s="3">
        <f t="shared" si="39"/>
        <v>0</v>
      </c>
      <c r="AC36" s="3"/>
      <c r="AD36" s="3">
        <f t="shared" si="39"/>
        <v>0</v>
      </c>
      <c r="AE36" s="3"/>
      <c r="AF36" s="37"/>
      <c r="AG36" s="59">
        <f t="shared" si="16"/>
        <v>1749.7</v>
      </c>
      <c r="AH36" s="4"/>
    </row>
    <row r="37" spans="1:34" s="5" customFormat="1" ht="3.75" hidden="1" customHeight="1" x14ac:dyDescent="0.2">
      <c r="A37" s="28"/>
      <c r="B37" s="9">
        <f>H37+J37+L37+N37+P37+R37+T37+V37+X37+Z37+AB37+AD37</f>
        <v>850.7</v>
      </c>
      <c r="C37" s="9">
        <f t="shared" si="29"/>
        <v>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247.2</v>
      </c>
      <c r="O37" s="9"/>
      <c r="P37" s="9">
        <v>6.3</v>
      </c>
      <c r="Q37" s="9"/>
      <c r="R37" s="9">
        <v>199.1</v>
      </c>
      <c r="S37" s="9"/>
      <c r="T37" s="9">
        <v>199.1</v>
      </c>
      <c r="U37" s="9"/>
      <c r="V37" s="9">
        <v>199</v>
      </c>
      <c r="W37" s="9"/>
      <c r="X37" s="9"/>
      <c r="Y37" s="9"/>
      <c r="Z37" s="9"/>
      <c r="AA37" s="9"/>
      <c r="AB37" s="9"/>
      <c r="AC37" s="9"/>
      <c r="AD37" s="9"/>
      <c r="AE37" s="9"/>
      <c r="AF37" s="37"/>
      <c r="AG37" s="59">
        <f t="shared" si="16"/>
        <v>850.7</v>
      </c>
      <c r="AH37" s="10"/>
    </row>
    <row r="38" spans="1:34" s="5" customFormat="1" ht="20.25" hidden="1" customHeight="1" x14ac:dyDescent="0.2">
      <c r="A38" s="28" t="s">
        <v>20</v>
      </c>
      <c r="B38" s="9"/>
      <c r="C38" s="9">
        <f t="shared" si="29"/>
        <v>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35"/>
      <c r="AG38" s="59">
        <f t="shared" si="16"/>
        <v>0</v>
      </c>
      <c r="AH38" s="10"/>
    </row>
    <row r="39" spans="1:34" s="5" customFormat="1" ht="30" hidden="1" customHeight="1" x14ac:dyDescent="0.2">
      <c r="A39" s="28" t="s">
        <v>3</v>
      </c>
      <c r="B39" s="9"/>
      <c r="C39" s="9">
        <f t="shared" si="29"/>
        <v>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35"/>
      <c r="AG39" s="59">
        <f t="shared" si="16"/>
        <v>0</v>
      </c>
      <c r="AH39" s="10"/>
    </row>
    <row r="40" spans="1:34" s="58" customFormat="1" ht="154.5" customHeight="1" x14ac:dyDescent="0.2">
      <c r="A40" s="54" t="s">
        <v>30</v>
      </c>
      <c r="B40" s="55">
        <f>B41</f>
        <v>7227</v>
      </c>
      <c r="C40" s="9">
        <f t="shared" ref="C40:D40" si="40">C41</f>
        <v>3532.4300000000003</v>
      </c>
      <c r="D40" s="55">
        <f t="shared" si="40"/>
        <v>3499.2</v>
      </c>
      <c r="E40" s="55">
        <f>E41</f>
        <v>3222.5299999999997</v>
      </c>
      <c r="F40" s="55">
        <f t="shared" ref="F40:G40" si="41">F41</f>
        <v>44.59014805590148</v>
      </c>
      <c r="G40" s="9">
        <f t="shared" si="41"/>
        <v>91.227002375135513</v>
      </c>
      <c r="H40" s="55">
        <f t="shared" ref="H40:AE41" si="42">H41</f>
        <v>1435.15</v>
      </c>
      <c r="I40" s="55">
        <f t="shared" si="42"/>
        <v>1213.6199999999999</v>
      </c>
      <c r="J40" s="55">
        <f t="shared" si="42"/>
        <v>702.71</v>
      </c>
      <c r="K40" s="55">
        <f t="shared" si="42"/>
        <v>568.4</v>
      </c>
      <c r="L40" s="55">
        <v>585.19000000000005</v>
      </c>
      <c r="M40" s="55">
        <v>635.5</v>
      </c>
      <c r="N40" s="55">
        <f t="shared" si="42"/>
        <v>809.38</v>
      </c>
      <c r="O40" s="55">
        <f t="shared" si="42"/>
        <v>805.01</v>
      </c>
      <c r="P40" s="55">
        <f t="shared" si="42"/>
        <v>621.05999999999995</v>
      </c>
      <c r="Q40" s="55">
        <f t="shared" si="42"/>
        <v>0</v>
      </c>
      <c r="R40" s="55">
        <f t="shared" si="42"/>
        <v>287.27</v>
      </c>
      <c r="S40" s="55">
        <f t="shared" si="42"/>
        <v>0</v>
      </c>
      <c r="T40" s="55">
        <f t="shared" si="42"/>
        <v>947.02</v>
      </c>
      <c r="U40" s="55">
        <f t="shared" si="42"/>
        <v>0</v>
      </c>
      <c r="V40" s="55">
        <f t="shared" si="42"/>
        <v>346.47</v>
      </c>
      <c r="W40" s="55">
        <f t="shared" si="42"/>
        <v>0</v>
      </c>
      <c r="X40" s="55">
        <f t="shared" si="42"/>
        <v>273.55</v>
      </c>
      <c r="Y40" s="55">
        <f t="shared" si="42"/>
        <v>0</v>
      </c>
      <c r="Z40" s="55">
        <f t="shared" si="42"/>
        <v>472.44</v>
      </c>
      <c r="AA40" s="55">
        <f t="shared" si="42"/>
        <v>0</v>
      </c>
      <c r="AB40" s="55">
        <f t="shared" si="42"/>
        <v>285.49</v>
      </c>
      <c r="AC40" s="55">
        <f t="shared" si="42"/>
        <v>0</v>
      </c>
      <c r="AD40" s="55">
        <f t="shared" si="42"/>
        <v>461.27</v>
      </c>
      <c r="AE40" s="55">
        <f t="shared" si="42"/>
        <v>0</v>
      </c>
      <c r="AF40" s="56" t="s">
        <v>58</v>
      </c>
      <c r="AG40" s="59">
        <f t="shared" si="16"/>
        <v>7227</v>
      </c>
      <c r="AH40" s="57"/>
    </row>
    <row r="41" spans="1:34" s="14" customFormat="1" ht="21.75" customHeight="1" x14ac:dyDescent="0.2">
      <c r="A41" s="26" t="s">
        <v>0</v>
      </c>
      <c r="B41" s="22">
        <f>B42</f>
        <v>7227</v>
      </c>
      <c r="C41" s="9">
        <f>C42</f>
        <v>3532.4300000000003</v>
      </c>
      <c r="D41" s="22">
        <f>D42</f>
        <v>3499.2</v>
      </c>
      <c r="E41" s="22">
        <f>E42</f>
        <v>3222.5299999999997</v>
      </c>
      <c r="F41" s="22">
        <f t="shared" ref="F41:G41" si="43">F42</f>
        <v>44.59014805590148</v>
      </c>
      <c r="G41" s="9">
        <f t="shared" si="43"/>
        <v>91.227002375135513</v>
      </c>
      <c r="H41" s="22">
        <f>H42</f>
        <v>1435.15</v>
      </c>
      <c r="I41" s="22">
        <f t="shared" si="42"/>
        <v>1213.6199999999999</v>
      </c>
      <c r="J41" s="22">
        <f t="shared" si="42"/>
        <v>702.71</v>
      </c>
      <c r="K41" s="22">
        <f t="shared" si="42"/>
        <v>568.4</v>
      </c>
      <c r="L41" s="22">
        <f t="shared" si="42"/>
        <v>585.19000000000005</v>
      </c>
      <c r="M41" s="22">
        <f t="shared" si="42"/>
        <v>635.5</v>
      </c>
      <c r="N41" s="22">
        <f t="shared" si="42"/>
        <v>809.38</v>
      </c>
      <c r="O41" s="22">
        <f t="shared" si="42"/>
        <v>805.01</v>
      </c>
      <c r="P41" s="22">
        <f t="shared" si="42"/>
        <v>621.05999999999995</v>
      </c>
      <c r="Q41" s="22">
        <f t="shared" si="42"/>
        <v>0</v>
      </c>
      <c r="R41" s="22">
        <f t="shared" si="42"/>
        <v>287.27</v>
      </c>
      <c r="S41" s="22">
        <f t="shared" si="42"/>
        <v>0</v>
      </c>
      <c r="T41" s="22">
        <f t="shared" si="42"/>
        <v>947.02</v>
      </c>
      <c r="U41" s="22">
        <f t="shared" si="42"/>
        <v>0</v>
      </c>
      <c r="V41" s="22">
        <f t="shared" si="42"/>
        <v>346.47</v>
      </c>
      <c r="W41" s="22">
        <f t="shared" si="42"/>
        <v>0</v>
      </c>
      <c r="X41" s="22">
        <f t="shared" si="42"/>
        <v>273.55</v>
      </c>
      <c r="Y41" s="22">
        <f t="shared" si="42"/>
        <v>0</v>
      </c>
      <c r="Z41" s="22">
        <f t="shared" si="42"/>
        <v>472.44</v>
      </c>
      <c r="AA41" s="22">
        <f t="shared" si="42"/>
        <v>0</v>
      </c>
      <c r="AB41" s="22">
        <f t="shared" si="42"/>
        <v>285.49</v>
      </c>
      <c r="AC41" s="22">
        <f t="shared" si="42"/>
        <v>0</v>
      </c>
      <c r="AD41" s="22">
        <f t="shared" si="42"/>
        <v>461.27</v>
      </c>
      <c r="AE41" s="22">
        <f t="shared" si="42"/>
        <v>0</v>
      </c>
      <c r="AF41" s="35"/>
      <c r="AG41" s="59">
        <f t="shared" si="16"/>
        <v>7227</v>
      </c>
      <c r="AH41" s="13"/>
    </row>
    <row r="42" spans="1:34" s="87" customFormat="1" ht="21.75" customHeight="1" x14ac:dyDescent="0.25">
      <c r="A42" s="81" t="s">
        <v>28</v>
      </c>
      <c r="B42" s="82">
        <f>H42+J42+L42+N42+P42+R42+T42+V42+X42+Z42+AB42+AD42</f>
        <v>7227</v>
      </c>
      <c r="C42" s="83">
        <f>H42+J42+L42+N42</f>
        <v>3532.4300000000003</v>
      </c>
      <c r="D42" s="82">
        <v>3499.2</v>
      </c>
      <c r="E42" s="82">
        <f>I42+K42+M42+O42+Q42+S42+U42+W42+Y42+AA42+AC42+AE42</f>
        <v>3222.5299999999997</v>
      </c>
      <c r="F42" s="83">
        <f>(I42+K42+M42+O42+Q42+S42+U42+W42+Y42+AA42+AC42+AE42)/B42*100</f>
        <v>44.59014805590148</v>
      </c>
      <c r="G42" s="83">
        <f>(I42+K42+M42+O42+Q42+S42+U42+W42+Y42+AA42+AC42+AE42)/C42*100</f>
        <v>91.227002375135513</v>
      </c>
      <c r="H42" s="82">
        <v>1435.15</v>
      </c>
      <c r="I42" s="82">
        <v>1213.6199999999999</v>
      </c>
      <c r="J42" s="82">
        <v>702.71</v>
      </c>
      <c r="K42" s="82">
        <v>568.4</v>
      </c>
      <c r="L42" s="82">
        <v>585.19000000000005</v>
      </c>
      <c r="M42" s="82">
        <v>635.5</v>
      </c>
      <c r="N42" s="82">
        <v>809.38</v>
      </c>
      <c r="O42" s="82">
        <v>805.01</v>
      </c>
      <c r="P42" s="82">
        <v>621.05999999999995</v>
      </c>
      <c r="Q42" s="82"/>
      <c r="R42" s="82">
        <v>287.27</v>
      </c>
      <c r="S42" s="82"/>
      <c r="T42" s="82">
        <v>947.02</v>
      </c>
      <c r="U42" s="82"/>
      <c r="V42" s="82">
        <v>346.47</v>
      </c>
      <c r="W42" s="82"/>
      <c r="X42" s="82">
        <v>273.55</v>
      </c>
      <c r="Y42" s="82"/>
      <c r="Z42" s="82">
        <v>472.44</v>
      </c>
      <c r="AA42" s="82"/>
      <c r="AB42" s="82">
        <v>285.49</v>
      </c>
      <c r="AC42" s="82"/>
      <c r="AD42" s="82">
        <v>461.27</v>
      </c>
      <c r="AE42" s="82"/>
      <c r="AF42" s="89"/>
      <c r="AG42" s="85">
        <f t="shared" si="16"/>
        <v>7227</v>
      </c>
      <c r="AH42" s="86"/>
    </row>
    <row r="43" spans="1:34" s="5" customFormat="1" ht="21.75" hidden="1" customHeight="1" x14ac:dyDescent="0.2">
      <c r="A43" s="31" t="s">
        <v>2</v>
      </c>
      <c r="B43" s="9"/>
      <c r="C43" s="9">
        <f t="shared" si="29"/>
        <v>0</v>
      </c>
      <c r="D43" s="9"/>
      <c r="E43" s="9"/>
      <c r="F43" s="9" t="e">
        <f t="shared" ref="F43:F46" si="44">I43/B43*100</f>
        <v>#DIV/0!</v>
      </c>
      <c r="G43" s="9" t="e">
        <f t="shared" ref="G43:G46" si="45">I43/C43*100</f>
        <v>#DIV/0!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7"/>
      <c r="AG43" s="59">
        <f t="shared" si="16"/>
        <v>0</v>
      </c>
      <c r="AH43" s="10"/>
    </row>
    <row r="44" spans="1:34" s="5" customFormat="1" ht="3.75" hidden="1" customHeight="1" x14ac:dyDescent="0.2">
      <c r="A44" s="31"/>
      <c r="B44" s="9">
        <f>H44+J44+L44+N44+P44+R44+T44+V44+X44+Z44+AB44+AD44</f>
        <v>850.7</v>
      </c>
      <c r="C44" s="9">
        <f t="shared" si="29"/>
        <v>0</v>
      </c>
      <c r="D44" s="9"/>
      <c r="E44" s="9"/>
      <c r="F44" s="9">
        <f t="shared" si="44"/>
        <v>0</v>
      </c>
      <c r="G44" s="9" t="e">
        <f t="shared" si="45"/>
        <v>#DIV/0!</v>
      </c>
      <c r="H44" s="9"/>
      <c r="I44" s="9"/>
      <c r="J44" s="9"/>
      <c r="K44" s="9"/>
      <c r="L44" s="9"/>
      <c r="M44" s="9"/>
      <c r="N44" s="9">
        <v>247.2</v>
      </c>
      <c r="O44" s="9"/>
      <c r="P44" s="9">
        <v>6.3</v>
      </c>
      <c r="Q44" s="9"/>
      <c r="R44" s="9">
        <v>199.1</v>
      </c>
      <c r="S44" s="9"/>
      <c r="T44" s="9">
        <v>199.1</v>
      </c>
      <c r="U44" s="9"/>
      <c r="V44" s="9">
        <v>199</v>
      </c>
      <c r="W44" s="9"/>
      <c r="X44" s="9"/>
      <c r="Y44" s="9"/>
      <c r="Z44" s="9"/>
      <c r="AA44" s="9"/>
      <c r="AB44" s="9"/>
      <c r="AC44" s="9"/>
      <c r="AD44" s="9"/>
      <c r="AE44" s="9"/>
      <c r="AF44" s="39"/>
      <c r="AG44" s="59">
        <f t="shared" si="16"/>
        <v>850.7</v>
      </c>
      <c r="AH44" s="10"/>
    </row>
    <row r="45" spans="1:34" s="5" customFormat="1" ht="20.25" hidden="1" customHeight="1" x14ac:dyDescent="0.2">
      <c r="A45" s="31" t="s">
        <v>20</v>
      </c>
      <c r="B45" s="9"/>
      <c r="C45" s="9">
        <f t="shared" si="29"/>
        <v>0</v>
      </c>
      <c r="D45" s="9"/>
      <c r="E45" s="9"/>
      <c r="F45" s="9" t="e">
        <f t="shared" si="44"/>
        <v>#DIV/0!</v>
      </c>
      <c r="G45" s="9" t="e">
        <f t="shared" si="45"/>
        <v>#DIV/0!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40" t="s">
        <v>39</v>
      </c>
      <c r="AG45" s="59">
        <f t="shared" ref="AG45:AG65" si="46">AD45+AB45+Z45+X45+V45+T45+R45+P45+N45+L45+J45+H45</f>
        <v>0</v>
      </c>
      <c r="AH45" s="10"/>
    </row>
    <row r="46" spans="1:34" s="5" customFormat="1" ht="30" hidden="1" customHeight="1" x14ac:dyDescent="0.2">
      <c r="A46" s="31" t="s">
        <v>3</v>
      </c>
      <c r="B46" s="9"/>
      <c r="C46" s="9">
        <f t="shared" si="29"/>
        <v>0</v>
      </c>
      <c r="D46" s="9"/>
      <c r="E46" s="9"/>
      <c r="F46" s="9" t="e">
        <f t="shared" si="44"/>
        <v>#DIV/0!</v>
      </c>
      <c r="G46" s="9" t="e">
        <f t="shared" si="45"/>
        <v>#DIV/0!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35"/>
      <c r="AG46" s="59">
        <f t="shared" si="46"/>
        <v>0</v>
      </c>
      <c r="AH46" s="10"/>
    </row>
    <row r="47" spans="1:34" s="129" customFormat="1" ht="36" customHeight="1" x14ac:dyDescent="0.2">
      <c r="A47" s="124" t="s">
        <v>4</v>
      </c>
      <c r="B47" s="125">
        <f>B49</f>
        <v>6847.5</v>
      </c>
      <c r="C47" s="125">
        <f t="shared" si="29"/>
        <v>0</v>
      </c>
      <c r="D47" s="125"/>
      <c r="E47" s="125"/>
      <c r="F47" s="125"/>
      <c r="G47" s="125"/>
      <c r="H47" s="125">
        <f t="shared" ref="H47:AD47" si="47">H49</f>
        <v>0</v>
      </c>
      <c r="I47" s="125"/>
      <c r="J47" s="125">
        <f t="shared" si="47"/>
        <v>0</v>
      </c>
      <c r="K47" s="125"/>
      <c r="L47" s="125">
        <f t="shared" si="47"/>
        <v>0</v>
      </c>
      <c r="M47" s="125"/>
      <c r="N47" s="125">
        <f t="shared" si="47"/>
        <v>0</v>
      </c>
      <c r="O47" s="125"/>
      <c r="P47" s="125">
        <f t="shared" si="47"/>
        <v>0</v>
      </c>
      <c r="Q47" s="125"/>
      <c r="R47" s="125">
        <f t="shared" si="47"/>
        <v>0</v>
      </c>
      <c r="S47" s="125"/>
      <c r="T47" s="125">
        <f t="shared" si="47"/>
        <v>0</v>
      </c>
      <c r="U47" s="125"/>
      <c r="V47" s="125">
        <f t="shared" si="47"/>
        <v>0</v>
      </c>
      <c r="W47" s="125"/>
      <c r="X47" s="125">
        <f t="shared" si="47"/>
        <v>0</v>
      </c>
      <c r="Y47" s="125"/>
      <c r="Z47" s="125">
        <f t="shared" si="47"/>
        <v>0</v>
      </c>
      <c r="AA47" s="125"/>
      <c r="AB47" s="125">
        <f t="shared" si="47"/>
        <v>0</v>
      </c>
      <c r="AC47" s="125"/>
      <c r="AD47" s="125">
        <f t="shared" si="47"/>
        <v>6847.5</v>
      </c>
      <c r="AE47" s="125"/>
      <c r="AF47" s="126"/>
      <c r="AG47" s="127">
        <f t="shared" si="46"/>
        <v>6847.5</v>
      </c>
      <c r="AH47" s="128"/>
    </row>
    <row r="48" spans="1:34" s="5" customFormat="1" ht="144" hidden="1" customHeight="1" x14ac:dyDescent="0.2">
      <c r="A48" s="32" t="s">
        <v>5</v>
      </c>
      <c r="B48" s="9">
        <f>H48+J48+L48+N48+P48+R48+T48+V48+X48+Z48+AB48+AD48</f>
        <v>0</v>
      </c>
      <c r="C48" s="9">
        <f t="shared" si="29"/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37"/>
      <c r="AG48" s="59">
        <f t="shared" si="46"/>
        <v>0</v>
      </c>
      <c r="AH48" s="10"/>
    </row>
    <row r="49" spans="1:34" s="58" customFormat="1" ht="46.5" customHeight="1" x14ac:dyDescent="0.2">
      <c r="A49" s="54" t="s">
        <v>29</v>
      </c>
      <c r="B49" s="55">
        <f>B50</f>
        <v>6847.5</v>
      </c>
      <c r="C49" s="55">
        <f t="shared" si="29"/>
        <v>0</v>
      </c>
      <c r="D49" s="55">
        <v>0</v>
      </c>
      <c r="E49" s="55">
        <v>0</v>
      </c>
      <c r="F49" s="55"/>
      <c r="G49" s="55"/>
      <c r="H49" s="55">
        <f t="shared" ref="H49:AD49" si="48">H50</f>
        <v>0</v>
      </c>
      <c r="I49" s="55"/>
      <c r="J49" s="55">
        <f t="shared" si="48"/>
        <v>0</v>
      </c>
      <c r="K49" s="55"/>
      <c r="L49" s="55">
        <f t="shared" si="48"/>
        <v>0</v>
      </c>
      <c r="M49" s="55"/>
      <c r="N49" s="55">
        <f t="shared" si="48"/>
        <v>0</v>
      </c>
      <c r="O49" s="55">
        <v>0</v>
      </c>
      <c r="P49" s="55">
        <f t="shared" si="48"/>
        <v>0</v>
      </c>
      <c r="Q49" s="55"/>
      <c r="R49" s="55">
        <f t="shared" si="48"/>
        <v>0</v>
      </c>
      <c r="S49" s="55"/>
      <c r="T49" s="55">
        <f t="shared" si="48"/>
        <v>0</v>
      </c>
      <c r="U49" s="55"/>
      <c r="V49" s="55">
        <f t="shared" si="48"/>
        <v>0</v>
      </c>
      <c r="W49" s="55"/>
      <c r="X49" s="55">
        <f t="shared" si="48"/>
        <v>0</v>
      </c>
      <c r="Y49" s="55"/>
      <c r="Z49" s="55">
        <f t="shared" si="48"/>
        <v>0</v>
      </c>
      <c r="AA49" s="55"/>
      <c r="AB49" s="55">
        <f t="shared" si="48"/>
        <v>0</v>
      </c>
      <c r="AC49" s="55"/>
      <c r="AD49" s="55">
        <f t="shared" si="48"/>
        <v>6847.5</v>
      </c>
      <c r="AE49" s="55"/>
      <c r="AF49" s="119"/>
      <c r="AG49" s="69">
        <f t="shared" si="46"/>
        <v>6847.5</v>
      </c>
      <c r="AH49" s="57"/>
    </row>
    <row r="50" spans="1:34" s="14" customFormat="1" ht="22.5" customHeight="1" x14ac:dyDescent="0.2">
      <c r="A50" s="26" t="s">
        <v>0</v>
      </c>
      <c r="B50" s="22">
        <f>B51+B52</f>
        <v>6847.5</v>
      </c>
      <c r="C50" s="9">
        <f t="shared" si="29"/>
        <v>0</v>
      </c>
      <c r="D50" s="22">
        <v>0</v>
      </c>
      <c r="E50" s="22">
        <v>0</v>
      </c>
      <c r="F50" s="22"/>
      <c r="G50" s="9"/>
      <c r="H50" s="22">
        <f t="shared" ref="H50:AD50" si="49">H51+H52</f>
        <v>0</v>
      </c>
      <c r="I50" s="22"/>
      <c r="J50" s="22">
        <f t="shared" si="49"/>
        <v>0</v>
      </c>
      <c r="K50" s="22"/>
      <c r="L50" s="22">
        <f t="shared" si="49"/>
        <v>0</v>
      </c>
      <c r="M50" s="22"/>
      <c r="N50" s="22">
        <f t="shared" si="49"/>
        <v>0</v>
      </c>
      <c r="O50" s="22">
        <v>0</v>
      </c>
      <c r="P50" s="22">
        <f t="shared" si="49"/>
        <v>0</v>
      </c>
      <c r="Q50" s="22"/>
      <c r="R50" s="22">
        <f t="shared" si="49"/>
        <v>0</v>
      </c>
      <c r="S50" s="22"/>
      <c r="T50" s="22">
        <f t="shared" si="49"/>
        <v>0</v>
      </c>
      <c r="U50" s="22"/>
      <c r="V50" s="22">
        <f t="shared" si="49"/>
        <v>0</v>
      </c>
      <c r="W50" s="22"/>
      <c r="X50" s="22">
        <f t="shared" si="49"/>
        <v>0</v>
      </c>
      <c r="Y50" s="22"/>
      <c r="Z50" s="22">
        <f t="shared" si="49"/>
        <v>0</v>
      </c>
      <c r="AA50" s="22"/>
      <c r="AB50" s="22">
        <f t="shared" si="49"/>
        <v>0</v>
      </c>
      <c r="AC50" s="22"/>
      <c r="AD50" s="22">
        <f t="shared" si="49"/>
        <v>6847.5</v>
      </c>
      <c r="AE50" s="22"/>
      <c r="AF50" s="37"/>
      <c r="AG50" s="59">
        <f t="shared" si="46"/>
        <v>6847.5</v>
      </c>
      <c r="AH50" s="13"/>
    </row>
    <row r="51" spans="1:34" s="87" customFormat="1" ht="18.75" customHeight="1" x14ac:dyDescent="0.25">
      <c r="A51" s="81" t="s">
        <v>28</v>
      </c>
      <c r="B51" s="82">
        <f>B55+B62</f>
        <v>6847.5</v>
      </c>
      <c r="C51" s="83">
        <f t="shared" si="29"/>
        <v>0</v>
      </c>
      <c r="D51" s="82">
        <v>0</v>
      </c>
      <c r="E51" s="82">
        <v>0</v>
      </c>
      <c r="F51" s="82"/>
      <c r="G51" s="82"/>
      <c r="H51" s="82">
        <f t="shared" ref="H51:AD51" si="50">H55+H62</f>
        <v>0</v>
      </c>
      <c r="I51" s="82"/>
      <c r="J51" s="82">
        <f t="shared" si="50"/>
        <v>0</v>
      </c>
      <c r="K51" s="82"/>
      <c r="L51" s="82">
        <f t="shared" si="50"/>
        <v>0</v>
      </c>
      <c r="M51" s="82"/>
      <c r="N51" s="82">
        <f t="shared" si="50"/>
        <v>0</v>
      </c>
      <c r="O51" s="82">
        <v>0</v>
      </c>
      <c r="P51" s="82">
        <f t="shared" si="50"/>
        <v>0</v>
      </c>
      <c r="Q51" s="82"/>
      <c r="R51" s="82">
        <f t="shared" si="50"/>
        <v>0</v>
      </c>
      <c r="S51" s="82"/>
      <c r="T51" s="82">
        <f t="shared" si="50"/>
        <v>0</v>
      </c>
      <c r="U51" s="82"/>
      <c r="V51" s="82">
        <f t="shared" si="50"/>
        <v>0</v>
      </c>
      <c r="W51" s="82"/>
      <c r="X51" s="82">
        <f t="shared" si="50"/>
        <v>0</v>
      </c>
      <c r="Y51" s="82"/>
      <c r="Z51" s="82">
        <f t="shared" si="50"/>
        <v>0</v>
      </c>
      <c r="AA51" s="82"/>
      <c r="AB51" s="82">
        <f t="shared" si="50"/>
        <v>0</v>
      </c>
      <c r="AC51" s="82"/>
      <c r="AD51" s="82">
        <f t="shared" si="50"/>
        <v>6847.5</v>
      </c>
      <c r="AE51" s="82"/>
      <c r="AF51" s="89"/>
      <c r="AG51" s="85">
        <f t="shared" si="46"/>
        <v>6847.5</v>
      </c>
      <c r="AH51" s="86"/>
    </row>
    <row r="52" spans="1:34" s="95" customFormat="1" ht="18.75" customHeight="1" x14ac:dyDescent="0.2">
      <c r="A52" s="90" t="s">
        <v>2</v>
      </c>
      <c r="B52" s="91">
        <f>B56</f>
        <v>0</v>
      </c>
      <c r="C52" s="91">
        <f t="shared" si="29"/>
        <v>0</v>
      </c>
      <c r="D52" s="91">
        <v>0</v>
      </c>
      <c r="E52" s="91">
        <v>0</v>
      </c>
      <c r="F52" s="91"/>
      <c r="G52" s="91"/>
      <c r="H52" s="91">
        <f t="shared" ref="H52:AD52" si="51">H56</f>
        <v>0</v>
      </c>
      <c r="I52" s="91"/>
      <c r="J52" s="91">
        <f t="shared" si="51"/>
        <v>0</v>
      </c>
      <c r="K52" s="91"/>
      <c r="L52" s="91">
        <f t="shared" si="51"/>
        <v>0</v>
      </c>
      <c r="M52" s="91"/>
      <c r="N52" s="91">
        <f t="shared" si="51"/>
        <v>0</v>
      </c>
      <c r="O52" s="91">
        <v>0</v>
      </c>
      <c r="P52" s="91">
        <f t="shared" si="51"/>
        <v>0</v>
      </c>
      <c r="Q52" s="91"/>
      <c r="R52" s="91">
        <f t="shared" si="51"/>
        <v>0</v>
      </c>
      <c r="S52" s="91"/>
      <c r="T52" s="91">
        <f t="shared" si="51"/>
        <v>0</v>
      </c>
      <c r="U52" s="91"/>
      <c r="V52" s="91">
        <f t="shared" si="51"/>
        <v>0</v>
      </c>
      <c r="W52" s="91"/>
      <c r="X52" s="91">
        <f t="shared" si="51"/>
        <v>0</v>
      </c>
      <c r="Y52" s="91"/>
      <c r="Z52" s="91">
        <f t="shared" si="51"/>
        <v>0</v>
      </c>
      <c r="AA52" s="91"/>
      <c r="AB52" s="91">
        <f t="shared" si="51"/>
        <v>0</v>
      </c>
      <c r="AC52" s="91"/>
      <c r="AD52" s="91">
        <f t="shared" si="51"/>
        <v>0</v>
      </c>
      <c r="AE52" s="91"/>
      <c r="AF52" s="92"/>
      <c r="AG52" s="93">
        <f t="shared" si="46"/>
        <v>0</v>
      </c>
      <c r="AH52" s="94"/>
    </row>
    <row r="53" spans="1:34" s="122" customFormat="1" ht="42" customHeight="1" x14ac:dyDescent="0.2">
      <c r="A53" s="120" t="s">
        <v>25</v>
      </c>
      <c r="B53" s="80">
        <f>B54</f>
        <v>6726.6</v>
      </c>
      <c r="C53" s="80">
        <f t="shared" si="29"/>
        <v>0</v>
      </c>
      <c r="D53" s="80">
        <v>0</v>
      </c>
      <c r="E53" s="80">
        <v>0</v>
      </c>
      <c r="F53" s="80"/>
      <c r="G53" s="80"/>
      <c r="H53" s="80">
        <f t="shared" ref="H53:AD53" si="52">H54</f>
        <v>0</v>
      </c>
      <c r="I53" s="80"/>
      <c r="J53" s="80">
        <f t="shared" si="52"/>
        <v>0</v>
      </c>
      <c r="K53" s="80"/>
      <c r="L53" s="80">
        <f t="shared" si="52"/>
        <v>0</v>
      </c>
      <c r="M53" s="80"/>
      <c r="N53" s="80">
        <f t="shared" si="52"/>
        <v>0</v>
      </c>
      <c r="O53" s="80">
        <v>0</v>
      </c>
      <c r="P53" s="80">
        <f t="shared" si="52"/>
        <v>0</v>
      </c>
      <c r="Q53" s="80"/>
      <c r="R53" s="80">
        <f t="shared" si="52"/>
        <v>0</v>
      </c>
      <c r="S53" s="80"/>
      <c r="T53" s="80">
        <f t="shared" si="52"/>
        <v>0</v>
      </c>
      <c r="U53" s="80"/>
      <c r="V53" s="80">
        <f t="shared" si="52"/>
        <v>0</v>
      </c>
      <c r="W53" s="80"/>
      <c r="X53" s="80">
        <f t="shared" si="52"/>
        <v>0</v>
      </c>
      <c r="Y53" s="80"/>
      <c r="Z53" s="80">
        <f t="shared" si="52"/>
        <v>0</v>
      </c>
      <c r="AA53" s="80"/>
      <c r="AB53" s="80">
        <f t="shared" si="52"/>
        <v>0</v>
      </c>
      <c r="AC53" s="80"/>
      <c r="AD53" s="80">
        <f t="shared" si="52"/>
        <v>6726.6</v>
      </c>
      <c r="AE53" s="80"/>
      <c r="AF53" s="106"/>
      <c r="AG53" s="118">
        <f t="shared" si="46"/>
        <v>6726.6</v>
      </c>
      <c r="AH53" s="121"/>
    </row>
    <row r="54" spans="1:34" s="14" customFormat="1" ht="22.5" customHeight="1" x14ac:dyDescent="0.2">
      <c r="A54" s="26" t="s">
        <v>0</v>
      </c>
      <c r="B54" s="22">
        <f>B55</f>
        <v>6726.6</v>
      </c>
      <c r="C54" s="9">
        <f t="shared" si="29"/>
        <v>0</v>
      </c>
      <c r="D54" s="22">
        <v>0</v>
      </c>
      <c r="E54" s="22">
        <v>0</v>
      </c>
      <c r="F54" s="22"/>
      <c r="G54" s="9"/>
      <c r="H54" s="22">
        <f t="shared" ref="H54:AD54" si="53">H55</f>
        <v>0</v>
      </c>
      <c r="I54" s="22"/>
      <c r="J54" s="22">
        <f t="shared" si="53"/>
        <v>0</v>
      </c>
      <c r="K54" s="22"/>
      <c r="L54" s="22">
        <f t="shared" si="53"/>
        <v>0</v>
      </c>
      <c r="M54" s="22"/>
      <c r="N54" s="22">
        <f t="shared" si="53"/>
        <v>0</v>
      </c>
      <c r="O54" s="22">
        <v>0</v>
      </c>
      <c r="P54" s="22">
        <f t="shared" si="53"/>
        <v>0</v>
      </c>
      <c r="Q54" s="22"/>
      <c r="R54" s="22">
        <f t="shared" si="53"/>
        <v>0</v>
      </c>
      <c r="S54" s="22"/>
      <c r="T54" s="22">
        <f t="shared" si="53"/>
        <v>0</v>
      </c>
      <c r="U54" s="22"/>
      <c r="V54" s="22">
        <f t="shared" si="53"/>
        <v>0</v>
      </c>
      <c r="W54" s="22"/>
      <c r="X54" s="22">
        <f t="shared" si="53"/>
        <v>0</v>
      </c>
      <c r="Y54" s="22"/>
      <c r="Z54" s="22">
        <f t="shared" si="53"/>
        <v>0</v>
      </c>
      <c r="AA54" s="22"/>
      <c r="AB54" s="22">
        <f t="shared" si="53"/>
        <v>0</v>
      </c>
      <c r="AC54" s="22"/>
      <c r="AD54" s="22">
        <f t="shared" si="53"/>
        <v>6726.6</v>
      </c>
      <c r="AE54" s="22"/>
      <c r="AF54" s="35"/>
      <c r="AG54" s="59">
        <f t="shared" si="46"/>
        <v>6726.6</v>
      </c>
      <c r="AH54" s="13"/>
    </row>
    <row r="55" spans="1:34" ht="18.75" customHeight="1" x14ac:dyDescent="0.25">
      <c r="A55" s="27" t="s">
        <v>28</v>
      </c>
      <c r="B55" s="3">
        <f>H55+J55+L55+N55+P55+R55+T55+V55+X55+Z55+AB55+AD55</f>
        <v>6726.6</v>
      </c>
      <c r="C55" s="9">
        <f t="shared" si="29"/>
        <v>0</v>
      </c>
      <c r="D55" s="3">
        <v>0</v>
      </c>
      <c r="E55" s="3">
        <v>0</v>
      </c>
      <c r="F55" s="3"/>
      <c r="G55" s="3"/>
      <c r="H55" s="3">
        <v>0</v>
      </c>
      <c r="I55" s="3"/>
      <c r="J55" s="3">
        <v>0</v>
      </c>
      <c r="K55" s="3"/>
      <c r="L55" s="3">
        <v>0</v>
      </c>
      <c r="M55" s="3"/>
      <c r="N55" s="3">
        <v>0</v>
      </c>
      <c r="O55" s="3">
        <v>0</v>
      </c>
      <c r="P55" s="3">
        <v>0</v>
      </c>
      <c r="Q55" s="3"/>
      <c r="R55" s="3">
        <v>0</v>
      </c>
      <c r="S55" s="3"/>
      <c r="T55" s="3">
        <v>0</v>
      </c>
      <c r="U55" s="3"/>
      <c r="V55" s="3">
        <v>0</v>
      </c>
      <c r="W55" s="3"/>
      <c r="X55" s="3">
        <v>0</v>
      </c>
      <c r="Y55" s="3"/>
      <c r="Z55" s="3">
        <v>0</v>
      </c>
      <c r="AA55" s="3"/>
      <c r="AB55" s="3">
        <v>0</v>
      </c>
      <c r="AC55" s="3"/>
      <c r="AD55" s="3">
        <v>6726.6</v>
      </c>
      <c r="AE55" s="3"/>
      <c r="AF55" s="35"/>
      <c r="AG55" s="59">
        <f t="shared" si="46"/>
        <v>6726.6</v>
      </c>
      <c r="AH55" s="4"/>
    </row>
    <row r="56" spans="1:34" s="5" customFormat="1" ht="18.75" customHeight="1" x14ac:dyDescent="0.2">
      <c r="A56" s="28" t="s">
        <v>2</v>
      </c>
      <c r="B56" s="9"/>
      <c r="C56" s="9">
        <f t="shared" si="29"/>
        <v>0</v>
      </c>
      <c r="D56" s="9"/>
      <c r="E56" s="9"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7"/>
      <c r="AG56" s="59">
        <f t="shared" si="46"/>
        <v>0</v>
      </c>
      <c r="AH56" s="10"/>
    </row>
    <row r="57" spans="1:34" s="5" customFormat="1" ht="3.75" hidden="1" customHeight="1" x14ac:dyDescent="0.2">
      <c r="A57" s="31"/>
      <c r="B57" s="9">
        <f>H57+J57+L57+N57+P57+R57+T57+V57+X57+Z57+AB57+AD57</f>
        <v>850.7</v>
      </c>
      <c r="C57" s="9">
        <f t="shared" si="29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>
        <v>247.2</v>
      </c>
      <c r="O57" s="9"/>
      <c r="P57" s="9">
        <v>6.3</v>
      </c>
      <c r="Q57" s="9"/>
      <c r="R57" s="9">
        <v>199.1</v>
      </c>
      <c r="S57" s="9"/>
      <c r="T57" s="9">
        <v>199.1</v>
      </c>
      <c r="U57" s="9"/>
      <c r="V57" s="9">
        <v>199</v>
      </c>
      <c r="W57" s="9"/>
      <c r="X57" s="9"/>
      <c r="Y57" s="9"/>
      <c r="Z57" s="9"/>
      <c r="AA57" s="9"/>
      <c r="AB57" s="9"/>
      <c r="AC57" s="9"/>
      <c r="AD57" s="9"/>
      <c r="AE57" s="9"/>
      <c r="AF57" s="37"/>
      <c r="AG57" s="59">
        <f t="shared" si="46"/>
        <v>850.7</v>
      </c>
      <c r="AH57" s="10"/>
    </row>
    <row r="58" spans="1:34" s="5" customFormat="1" ht="20.25" hidden="1" customHeight="1" x14ac:dyDescent="0.2">
      <c r="A58" s="31" t="s">
        <v>20</v>
      </c>
      <c r="B58" s="9"/>
      <c r="C58" s="9">
        <f t="shared" si="29"/>
        <v>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35" t="s">
        <v>40</v>
      </c>
      <c r="AG58" s="59">
        <f t="shared" si="46"/>
        <v>0</v>
      </c>
      <c r="AH58" s="10"/>
    </row>
    <row r="59" spans="1:34" s="5" customFormat="1" ht="30" hidden="1" customHeight="1" x14ac:dyDescent="0.2">
      <c r="A59" s="31" t="s">
        <v>3</v>
      </c>
      <c r="B59" s="9"/>
      <c r="C59" s="9">
        <f t="shared" si="29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35"/>
      <c r="AG59" s="59">
        <f t="shared" si="46"/>
        <v>0</v>
      </c>
      <c r="AH59" s="10"/>
    </row>
    <row r="60" spans="1:34" s="122" customFormat="1" ht="69" customHeight="1" x14ac:dyDescent="0.2">
      <c r="A60" s="120" t="s">
        <v>26</v>
      </c>
      <c r="B60" s="80">
        <f>B61</f>
        <v>120.9</v>
      </c>
      <c r="C60" s="80">
        <f t="shared" si="29"/>
        <v>0</v>
      </c>
      <c r="D60" s="80">
        <v>0</v>
      </c>
      <c r="E60" s="80">
        <v>0</v>
      </c>
      <c r="F60" s="80"/>
      <c r="G60" s="80"/>
      <c r="H60" s="80">
        <f t="shared" ref="H60:AD60" si="54">H61</f>
        <v>0</v>
      </c>
      <c r="I60" s="80"/>
      <c r="J60" s="80">
        <f t="shared" si="54"/>
        <v>0</v>
      </c>
      <c r="K60" s="80"/>
      <c r="L60" s="80">
        <f t="shared" si="54"/>
        <v>0</v>
      </c>
      <c r="M60" s="80"/>
      <c r="N60" s="80">
        <f t="shared" si="54"/>
        <v>0</v>
      </c>
      <c r="O60" s="80">
        <v>0</v>
      </c>
      <c r="P60" s="80">
        <f t="shared" si="54"/>
        <v>0</v>
      </c>
      <c r="Q60" s="80"/>
      <c r="R60" s="80">
        <f t="shared" si="54"/>
        <v>0</v>
      </c>
      <c r="S60" s="80"/>
      <c r="T60" s="80">
        <f t="shared" si="54"/>
        <v>0</v>
      </c>
      <c r="U60" s="80"/>
      <c r="V60" s="80">
        <f t="shared" si="54"/>
        <v>0</v>
      </c>
      <c r="W60" s="80"/>
      <c r="X60" s="80">
        <f t="shared" si="54"/>
        <v>0</v>
      </c>
      <c r="Y60" s="80"/>
      <c r="Z60" s="80">
        <f t="shared" si="54"/>
        <v>0</v>
      </c>
      <c r="AA60" s="80"/>
      <c r="AB60" s="80">
        <f t="shared" si="54"/>
        <v>0</v>
      </c>
      <c r="AC60" s="80"/>
      <c r="AD60" s="80">
        <f t="shared" si="54"/>
        <v>120.9</v>
      </c>
      <c r="AE60" s="80"/>
      <c r="AF60" s="106"/>
      <c r="AG60" s="118">
        <f t="shared" si="46"/>
        <v>120.9</v>
      </c>
      <c r="AH60" s="121"/>
    </row>
    <row r="61" spans="1:34" s="14" customFormat="1" ht="19.5" customHeight="1" x14ac:dyDescent="0.2">
      <c r="A61" s="26" t="s">
        <v>0</v>
      </c>
      <c r="B61" s="22">
        <f>B62</f>
        <v>120.9</v>
      </c>
      <c r="C61" s="9">
        <f t="shared" si="29"/>
        <v>0</v>
      </c>
      <c r="D61" s="22"/>
      <c r="E61" s="22"/>
      <c r="F61" s="22"/>
      <c r="G61" s="9"/>
      <c r="H61" s="22">
        <f t="shared" ref="H61:AD61" si="55">H62</f>
        <v>0</v>
      </c>
      <c r="I61" s="22"/>
      <c r="J61" s="22">
        <f t="shared" si="55"/>
        <v>0</v>
      </c>
      <c r="K61" s="22"/>
      <c r="L61" s="22">
        <f t="shared" si="55"/>
        <v>0</v>
      </c>
      <c r="M61" s="22"/>
      <c r="N61" s="22">
        <f t="shared" si="55"/>
        <v>0</v>
      </c>
      <c r="O61" s="22">
        <v>0</v>
      </c>
      <c r="P61" s="22">
        <f t="shared" si="55"/>
        <v>0</v>
      </c>
      <c r="Q61" s="22"/>
      <c r="R61" s="22">
        <f t="shared" si="55"/>
        <v>0</v>
      </c>
      <c r="S61" s="22"/>
      <c r="T61" s="22">
        <f t="shared" si="55"/>
        <v>0</v>
      </c>
      <c r="U61" s="22"/>
      <c r="V61" s="22">
        <f t="shared" si="55"/>
        <v>0</v>
      </c>
      <c r="W61" s="22"/>
      <c r="X61" s="22">
        <f t="shared" si="55"/>
        <v>0</v>
      </c>
      <c r="Y61" s="22"/>
      <c r="Z61" s="22">
        <f t="shared" si="55"/>
        <v>0</v>
      </c>
      <c r="AA61" s="22"/>
      <c r="AB61" s="22">
        <f t="shared" si="55"/>
        <v>0</v>
      </c>
      <c r="AC61" s="22"/>
      <c r="AD61" s="22">
        <f t="shared" si="55"/>
        <v>120.9</v>
      </c>
      <c r="AE61" s="22"/>
      <c r="AF61" s="35"/>
      <c r="AG61" s="59">
        <f t="shared" si="46"/>
        <v>120.9</v>
      </c>
      <c r="AH61" s="13"/>
    </row>
    <row r="62" spans="1:34" ht="19.5" customHeight="1" x14ac:dyDescent="0.25">
      <c r="A62" s="27" t="s">
        <v>28</v>
      </c>
      <c r="B62" s="3">
        <f>H62+J62+L62+N62+P62+R62+T62+V62+X62+Z62+AB62+AD62</f>
        <v>120.9</v>
      </c>
      <c r="C62" s="9">
        <f t="shared" si="29"/>
        <v>0</v>
      </c>
      <c r="D62" s="3"/>
      <c r="E62" s="3"/>
      <c r="F62" s="3"/>
      <c r="G62" s="3"/>
      <c r="H62" s="3">
        <v>0</v>
      </c>
      <c r="I62" s="3"/>
      <c r="J62" s="3">
        <v>0</v>
      </c>
      <c r="K62" s="3"/>
      <c r="L62" s="3">
        <v>0</v>
      </c>
      <c r="M62" s="3"/>
      <c r="N62" s="3">
        <v>0</v>
      </c>
      <c r="O62" s="3"/>
      <c r="P62" s="3">
        <v>0</v>
      </c>
      <c r="Q62" s="3"/>
      <c r="R62" s="3">
        <v>0</v>
      </c>
      <c r="S62" s="3"/>
      <c r="T62" s="3">
        <v>0</v>
      </c>
      <c r="U62" s="3"/>
      <c r="V62" s="3">
        <v>0</v>
      </c>
      <c r="W62" s="3"/>
      <c r="X62" s="3">
        <v>0</v>
      </c>
      <c r="Y62" s="3"/>
      <c r="Z62" s="3">
        <v>0</v>
      </c>
      <c r="AA62" s="3"/>
      <c r="AB62" s="3">
        <v>0</v>
      </c>
      <c r="AC62" s="3"/>
      <c r="AD62" s="3">
        <v>120.9</v>
      </c>
      <c r="AE62" s="3"/>
      <c r="AF62" s="35"/>
      <c r="AG62" s="59">
        <f t="shared" si="46"/>
        <v>120.9</v>
      </c>
      <c r="AH62" s="4"/>
    </row>
    <row r="63" spans="1:34" s="5" customFormat="1" ht="21.75" hidden="1" customHeight="1" x14ac:dyDescent="0.2">
      <c r="A63" s="31" t="s">
        <v>2</v>
      </c>
      <c r="B63" s="9"/>
      <c r="C63" s="9">
        <f t="shared" si="29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5"/>
      <c r="AG63" s="59">
        <f t="shared" si="46"/>
        <v>0</v>
      </c>
      <c r="AH63" s="10"/>
    </row>
    <row r="64" spans="1:34" s="5" customFormat="1" ht="20.25" hidden="1" customHeight="1" x14ac:dyDescent="0.2">
      <c r="A64" s="31" t="s">
        <v>20</v>
      </c>
      <c r="B64" s="9"/>
      <c r="C64" s="9">
        <f t="shared" si="29"/>
        <v>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37"/>
      <c r="AG64" s="59">
        <f t="shared" si="46"/>
        <v>0</v>
      </c>
      <c r="AH64" s="10"/>
    </row>
    <row r="65" spans="1:266" s="5" customFormat="1" ht="12.75" hidden="1" customHeight="1" x14ac:dyDescent="0.2">
      <c r="A65" s="31" t="s">
        <v>3</v>
      </c>
      <c r="B65" s="9"/>
      <c r="C65" s="9">
        <f t="shared" si="29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5"/>
      <c r="AG65" s="59">
        <f t="shared" si="46"/>
        <v>0</v>
      </c>
      <c r="AH65" s="10"/>
    </row>
    <row r="66" spans="1:266" s="117" customFormat="1" ht="24" customHeight="1" x14ac:dyDescent="0.25">
      <c r="A66" s="112" t="s">
        <v>21</v>
      </c>
      <c r="B66" s="113">
        <f>B67+B68+B69+B70</f>
        <v>86909.1</v>
      </c>
      <c r="C66" s="113">
        <f>C67+C68+C69+C70</f>
        <v>17710.227999999999</v>
      </c>
      <c r="D66" s="113">
        <f>D67+D68+D69+D70</f>
        <v>16907.5</v>
      </c>
      <c r="E66" s="113">
        <f>E67+E68+E69+E70</f>
        <v>16109.99</v>
      </c>
      <c r="F66" s="113">
        <f>E66/B66*100</f>
        <v>18.536597433410311</v>
      </c>
      <c r="G66" s="113">
        <f>E66/C66*100</f>
        <v>90.964328635407739</v>
      </c>
      <c r="H66" s="113">
        <f t="shared" ref="H66:AE66" si="56">H67+H68+H69+H70</f>
        <v>4553.9400000000005</v>
      </c>
      <c r="I66" s="113">
        <f t="shared" si="56"/>
        <v>3758.14</v>
      </c>
      <c r="J66" s="113">
        <f t="shared" si="56"/>
        <v>4321.7299999999996</v>
      </c>
      <c r="K66" s="113">
        <f t="shared" si="56"/>
        <v>3920.81</v>
      </c>
      <c r="L66" s="113">
        <f t="shared" si="56"/>
        <v>3907.63</v>
      </c>
      <c r="M66" s="113">
        <f t="shared" si="56"/>
        <v>3835.3700000000003</v>
      </c>
      <c r="N66" s="113">
        <f t="shared" si="56"/>
        <v>4926.9279999999999</v>
      </c>
      <c r="O66" s="113">
        <f>O10+O13+O16+O41+O50</f>
        <v>4595.67</v>
      </c>
      <c r="P66" s="113">
        <f t="shared" si="56"/>
        <v>8019.2699999999995</v>
      </c>
      <c r="Q66" s="113">
        <f t="shared" si="56"/>
        <v>0</v>
      </c>
      <c r="R66" s="113">
        <f t="shared" si="56"/>
        <v>10369.249</v>
      </c>
      <c r="S66" s="113">
        <f t="shared" si="56"/>
        <v>0</v>
      </c>
      <c r="T66" s="113">
        <f t="shared" si="56"/>
        <v>13601.712</v>
      </c>
      <c r="U66" s="113">
        <f t="shared" si="56"/>
        <v>0</v>
      </c>
      <c r="V66" s="113">
        <f t="shared" si="56"/>
        <v>9855.768</v>
      </c>
      <c r="W66" s="113">
        <f t="shared" si="56"/>
        <v>0</v>
      </c>
      <c r="X66" s="113">
        <f t="shared" si="56"/>
        <v>5367.6329999999998</v>
      </c>
      <c r="Y66" s="113">
        <f t="shared" si="56"/>
        <v>0</v>
      </c>
      <c r="Z66" s="113">
        <f t="shared" si="56"/>
        <v>5119.46</v>
      </c>
      <c r="AA66" s="113">
        <f t="shared" si="56"/>
        <v>0</v>
      </c>
      <c r="AB66" s="113">
        <f t="shared" si="56"/>
        <v>3056.1000000000004</v>
      </c>
      <c r="AC66" s="113">
        <f t="shared" si="56"/>
        <v>0</v>
      </c>
      <c r="AD66" s="113">
        <f t="shared" si="56"/>
        <v>13809.68</v>
      </c>
      <c r="AE66" s="113">
        <f t="shared" si="56"/>
        <v>0</v>
      </c>
      <c r="AF66" s="113"/>
      <c r="AG66" s="114">
        <f>AD66+AB66+Z66+X66+V66+T66+R66+P66+N66+L66+J66+H66</f>
        <v>86909.1</v>
      </c>
      <c r="AH66" s="115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6"/>
      <c r="EU66" s="116"/>
      <c r="EV66" s="116"/>
      <c r="EW66" s="116"/>
      <c r="EX66" s="116"/>
      <c r="EY66" s="116"/>
      <c r="EZ66" s="116"/>
      <c r="FA66" s="116"/>
      <c r="FB66" s="116"/>
      <c r="FC66" s="116"/>
      <c r="FD66" s="116"/>
      <c r="FE66" s="116"/>
      <c r="FF66" s="116"/>
      <c r="FG66" s="116"/>
      <c r="FH66" s="116"/>
      <c r="FI66" s="116"/>
      <c r="FJ66" s="116"/>
      <c r="FK66" s="116"/>
      <c r="FL66" s="116"/>
      <c r="FM66" s="116"/>
      <c r="FN66" s="116"/>
      <c r="FO66" s="116"/>
      <c r="FP66" s="116"/>
      <c r="FQ66" s="116"/>
      <c r="FR66" s="116"/>
      <c r="FS66" s="116"/>
      <c r="FT66" s="116"/>
      <c r="FU66" s="116"/>
      <c r="FV66" s="116"/>
      <c r="FW66" s="116"/>
      <c r="FX66" s="116"/>
      <c r="FY66" s="116"/>
      <c r="FZ66" s="116"/>
      <c r="GA66" s="116"/>
      <c r="GB66" s="116"/>
      <c r="GC66" s="116"/>
      <c r="GD66" s="116"/>
      <c r="GE66" s="116"/>
      <c r="GF66" s="116"/>
      <c r="GG66" s="116"/>
      <c r="GH66" s="116"/>
      <c r="GI66" s="116"/>
      <c r="GJ66" s="116"/>
      <c r="GK66" s="116"/>
      <c r="GL66" s="116"/>
      <c r="GM66" s="116"/>
      <c r="GN66" s="116"/>
      <c r="GO66" s="116"/>
      <c r="GP66" s="116"/>
      <c r="GQ66" s="116"/>
      <c r="GR66" s="116"/>
      <c r="GS66" s="116"/>
      <c r="GT66" s="116"/>
      <c r="GU66" s="116"/>
      <c r="GV66" s="116"/>
      <c r="GW66" s="116"/>
      <c r="GX66" s="116"/>
      <c r="GY66" s="116"/>
      <c r="GZ66" s="116"/>
      <c r="HA66" s="116"/>
      <c r="HB66" s="116"/>
      <c r="HC66" s="116"/>
      <c r="HD66" s="116"/>
      <c r="HE66" s="116"/>
      <c r="HF66" s="116"/>
      <c r="HG66" s="116"/>
      <c r="HH66" s="116"/>
      <c r="HI66" s="116"/>
      <c r="HJ66" s="116"/>
      <c r="HK66" s="116"/>
      <c r="HL66" s="116"/>
      <c r="HM66" s="116"/>
      <c r="HN66" s="116"/>
      <c r="HO66" s="116"/>
      <c r="HP66" s="116"/>
      <c r="HQ66" s="116"/>
      <c r="HR66" s="116"/>
      <c r="HS66" s="116"/>
      <c r="HT66" s="116"/>
      <c r="HU66" s="116"/>
      <c r="HV66" s="116"/>
      <c r="HW66" s="116"/>
      <c r="HX66" s="116"/>
      <c r="HY66" s="116"/>
      <c r="HZ66" s="116"/>
      <c r="IA66" s="116"/>
      <c r="IB66" s="116"/>
      <c r="IC66" s="116"/>
      <c r="ID66" s="116"/>
      <c r="IE66" s="116"/>
      <c r="IF66" s="116"/>
      <c r="IG66" s="116"/>
      <c r="IH66" s="116"/>
      <c r="II66" s="116"/>
      <c r="IJ66" s="116"/>
      <c r="IK66" s="116"/>
      <c r="IL66" s="116"/>
      <c r="IM66" s="116"/>
      <c r="IN66" s="116"/>
      <c r="IO66" s="116"/>
      <c r="IP66" s="116"/>
      <c r="IQ66" s="116"/>
      <c r="IR66" s="116"/>
      <c r="IS66" s="116"/>
      <c r="IT66" s="116"/>
      <c r="IU66" s="116"/>
      <c r="IV66" s="116"/>
      <c r="IW66" s="116"/>
      <c r="IX66" s="116"/>
      <c r="IY66" s="116"/>
      <c r="IZ66" s="116"/>
      <c r="JA66" s="116"/>
      <c r="JB66" s="116"/>
      <c r="JC66" s="116"/>
      <c r="JD66" s="116"/>
      <c r="JE66" s="116"/>
      <c r="JF66" s="116"/>
    </row>
    <row r="67" spans="1:266" s="87" customFormat="1" ht="19.5" customHeight="1" x14ac:dyDescent="0.25">
      <c r="A67" s="104" t="s">
        <v>28</v>
      </c>
      <c r="B67" s="82">
        <f t="shared" ref="B67:AD67" si="57">B11+B14+B22+B29+B35+B42+B55+B62</f>
        <v>72144.600000000006</v>
      </c>
      <c r="C67" s="83">
        <f>H67+J67+L67+N67</f>
        <v>17046.34</v>
      </c>
      <c r="D67" s="82">
        <f>D51+D42+D17+D14+D11</f>
        <v>16243.7</v>
      </c>
      <c r="E67" s="82">
        <f>I67+K67+M67+O67</f>
        <v>15557.93</v>
      </c>
      <c r="F67" s="82">
        <f>E67/B67*100</f>
        <v>21.564926550289279</v>
      </c>
      <c r="G67" s="82">
        <f>E67/C67*100</f>
        <v>91.268448241675344</v>
      </c>
      <c r="H67" s="82">
        <f>H11+H14+H22+H29+H35+H42+H55+H62</f>
        <v>4553.9400000000005</v>
      </c>
      <c r="I67" s="82">
        <f>I11+I14+I22+I29+I35+I42+I55+I62</f>
        <v>3758.14</v>
      </c>
      <c r="J67" s="82">
        <f>J11+J14+J22+J29+J35+J42+J55+J62</f>
        <v>4321.7299999999996</v>
      </c>
      <c r="K67" s="82">
        <f>K11+K14+K22+K29+K35+K42+K55+K62</f>
        <v>3920.81</v>
      </c>
      <c r="L67" s="82">
        <f t="shared" si="57"/>
        <v>3523.33</v>
      </c>
      <c r="M67" s="82">
        <f>M51+M42+M17+M14+M11</f>
        <v>3451.07</v>
      </c>
      <c r="N67" s="82">
        <f t="shared" si="57"/>
        <v>4647.34</v>
      </c>
      <c r="O67" s="82">
        <f>O11+O14+O17+O42+O51</f>
        <v>4427.9100000000008</v>
      </c>
      <c r="P67" s="82">
        <f t="shared" si="57"/>
        <v>5914.7999999999993</v>
      </c>
      <c r="Q67" s="82"/>
      <c r="R67" s="82">
        <f t="shared" si="57"/>
        <v>5855.7100000000009</v>
      </c>
      <c r="S67" s="82"/>
      <c r="T67" s="82">
        <f t="shared" si="57"/>
        <v>9808.89</v>
      </c>
      <c r="U67" s="82"/>
      <c r="V67" s="82">
        <f t="shared" si="57"/>
        <v>7598.39</v>
      </c>
      <c r="W67" s="82"/>
      <c r="X67" s="82">
        <f t="shared" si="57"/>
        <v>5044.03</v>
      </c>
      <c r="Y67" s="82"/>
      <c r="Z67" s="82">
        <f t="shared" si="57"/>
        <v>4969.16</v>
      </c>
      <c r="AA67" s="82"/>
      <c r="AB67" s="82">
        <f t="shared" si="57"/>
        <v>3056.1000000000004</v>
      </c>
      <c r="AC67" s="82"/>
      <c r="AD67" s="82">
        <f t="shared" si="57"/>
        <v>12851.18</v>
      </c>
      <c r="AE67" s="82"/>
      <c r="AF67" s="84"/>
      <c r="AG67" s="105"/>
      <c r="AH67" s="86"/>
    </row>
    <row r="68" spans="1:266" s="99" customFormat="1" ht="19.5" customHeight="1" x14ac:dyDescent="0.25">
      <c r="A68" s="107" t="s">
        <v>2</v>
      </c>
      <c r="B68" s="96">
        <f t="shared" ref="B68" si="58">B23+B30+B36+B43+B56+B63</f>
        <v>14764.5</v>
      </c>
      <c r="C68" s="91">
        <f>C52+C18</f>
        <v>663.88800000000003</v>
      </c>
      <c r="D68" s="96">
        <f>D18+D52</f>
        <v>663.8</v>
      </c>
      <c r="E68" s="96">
        <f>E52+E18</f>
        <v>552.06000000000006</v>
      </c>
      <c r="F68" s="96">
        <f>E68/B68*100</f>
        <v>3.739103931728132</v>
      </c>
      <c r="G68" s="3">
        <f>E68/C68*100</f>
        <v>83.155592509579932</v>
      </c>
      <c r="H68" s="96">
        <f>H23+H30+H36+H43+H56+H63</f>
        <v>0</v>
      </c>
      <c r="I68" s="96">
        <f t="shared" ref="I68:AE68" si="59">I23+I30+I36+I43+I56+I63</f>
        <v>0</v>
      </c>
      <c r="J68" s="96">
        <f t="shared" si="59"/>
        <v>0</v>
      </c>
      <c r="K68" s="96">
        <f>K23+K30+K36+K43+K56+K63</f>
        <v>0</v>
      </c>
      <c r="L68" s="96">
        <f t="shared" si="59"/>
        <v>384.3</v>
      </c>
      <c r="M68" s="96">
        <f t="shared" si="59"/>
        <v>384.3</v>
      </c>
      <c r="N68" s="96">
        <f t="shared" si="59"/>
        <v>279.58800000000002</v>
      </c>
      <c r="O68" s="96">
        <f>O52+O18</f>
        <v>167.76</v>
      </c>
      <c r="P68" s="96">
        <f t="shared" si="59"/>
        <v>2104.4700000000003</v>
      </c>
      <c r="Q68" s="96">
        <f t="shared" si="59"/>
        <v>0</v>
      </c>
      <c r="R68" s="96">
        <f t="shared" si="59"/>
        <v>4513.5389999999998</v>
      </c>
      <c r="S68" s="96">
        <f t="shared" si="59"/>
        <v>0</v>
      </c>
      <c r="T68" s="96">
        <f t="shared" si="59"/>
        <v>3792.8220000000001</v>
      </c>
      <c r="U68" s="96">
        <f t="shared" si="59"/>
        <v>0</v>
      </c>
      <c r="V68" s="96">
        <f t="shared" si="59"/>
        <v>2257.3780000000002</v>
      </c>
      <c r="W68" s="96">
        <f t="shared" si="59"/>
        <v>0</v>
      </c>
      <c r="X68" s="96">
        <f t="shared" si="59"/>
        <v>323.60300000000001</v>
      </c>
      <c r="Y68" s="96">
        <f t="shared" si="59"/>
        <v>0</v>
      </c>
      <c r="Z68" s="96">
        <f t="shared" si="59"/>
        <v>150.30000000000001</v>
      </c>
      <c r="AA68" s="96">
        <f t="shared" si="59"/>
        <v>0</v>
      </c>
      <c r="AB68" s="96">
        <f t="shared" si="59"/>
        <v>0</v>
      </c>
      <c r="AC68" s="96">
        <f t="shared" si="59"/>
        <v>0</v>
      </c>
      <c r="AD68" s="96">
        <f t="shared" si="59"/>
        <v>958.5</v>
      </c>
      <c r="AE68" s="96">
        <f t="shared" si="59"/>
        <v>0</v>
      </c>
      <c r="AF68" s="108"/>
      <c r="AG68" s="109"/>
      <c r="AH68" s="98"/>
    </row>
    <row r="69" spans="1:266" ht="19.5" customHeight="1" x14ac:dyDescent="0.25">
      <c r="A69" s="33" t="s">
        <v>20</v>
      </c>
      <c r="B69" s="3">
        <f t="shared" ref="B69:AE69" si="60">B31+B38+B45+B58+B64</f>
        <v>0</v>
      </c>
      <c r="C69" s="9">
        <f t="shared" si="29"/>
        <v>0</v>
      </c>
      <c r="D69" s="3">
        <f t="shared" ref="D69:E70" si="61">I69</f>
        <v>0</v>
      </c>
      <c r="E69" s="3">
        <f t="shared" si="61"/>
        <v>0</v>
      </c>
      <c r="F69" s="3"/>
      <c r="G69" s="3"/>
      <c r="H69" s="3">
        <f t="shared" si="60"/>
        <v>0</v>
      </c>
      <c r="I69" s="3">
        <f t="shared" si="60"/>
        <v>0</v>
      </c>
      <c r="J69" s="3">
        <f t="shared" si="60"/>
        <v>0</v>
      </c>
      <c r="K69" s="3">
        <f t="shared" si="60"/>
        <v>0</v>
      </c>
      <c r="L69" s="3">
        <f t="shared" si="60"/>
        <v>0</v>
      </c>
      <c r="M69" s="3">
        <f t="shared" si="60"/>
        <v>0</v>
      </c>
      <c r="N69" s="3">
        <f t="shared" si="60"/>
        <v>0</v>
      </c>
      <c r="O69" s="3">
        <f>O24+O32+O39+O46+O59+O65</f>
        <v>0</v>
      </c>
      <c r="P69" s="3">
        <f t="shared" si="60"/>
        <v>0</v>
      </c>
      <c r="Q69" s="3">
        <f t="shared" si="60"/>
        <v>0</v>
      </c>
      <c r="R69" s="3">
        <f t="shared" si="60"/>
        <v>0</v>
      </c>
      <c r="S69" s="3">
        <f t="shared" si="60"/>
        <v>0</v>
      </c>
      <c r="T69" s="3">
        <f t="shared" si="60"/>
        <v>0</v>
      </c>
      <c r="U69" s="3">
        <f t="shared" si="60"/>
        <v>0</v>
      </c>
      <c r="V69" s="3">
        <f t="shared" si="60"/>
        <v>0</v>
      </c>
      <c r="W69" s="3">
        <f t="shared" si="60"/>
        <v>0</v>
      </c>
      <c r="X69" s="3">
        <f t="shared" si="60"/>
        <v>0</v>
      </c>
      <c r="Y69" s="3">
        <f t="shared" si="60"/>
        <v>0</v>
      </c>
      <c r="Z69" s="3">
        <f t="shared" si="60"/>
        <v>0</v>
      </c>
      <c r="AA69" s="3">
        <f t="shared" si="60"/>
        <v>0</v>
      </c>
      <c r="AB69" s="3">
        <f t="shared" si="60"/>
        <v>0</v>
      </c>
      <c r="AC69" s="3">
        <f t="shared" si="60"/>
        <v>0</v>
      </c>
      <c r="AD69" s="3">
        <f t="shared" si="60"/>
        <v>0</v>
      </c>
      <c r="AE69" s="3">
        <f t="shared" si="60"/>
        <v>0</v>
      </c>
      <c r="AF69" s="70"/>
      <c r="AG69" s="1"/>
      <c r="AH69" s="4"/>
    </row>
    <row r="70" spans="1:266" ht="19.5" customHeight="1" x14ac:dyDescent="0.25">
      <c r="A70" s="33" t="s">
        <v>3</v>
      </c>
      <c r="B70" s="3">
        <f t="shared" ref="B70:AE70" si="62">B24+B32+B39+B46+B59+B65</f>
        <v>0</v>
      </c>
      <c r="C70" s="9">
        <f t="shared" si="29"/>
        <v>0</v>
      </c>
      <c r="D70" s="3">
        <f t="shared" si="61"/>
        <v>0</v>
      </c>
      <c r="E70" s="3">
        <f t="shared" si="61"/>
        <v>0</v>
      </c>
      <c r="F70" s="3"/>
      <c r="G70" s="3"/>
      <c r="H70" s="3">
        <f t="shared" si="62"/>
        <v>0</v>
      </c>
      <c r="I70" s="3">
        <f t="shared" si="62"/>
        <v>0</v>
      </c>
      <c r="J70" s="3">
        <f t="shared" si="62"/>
        <v>0</v>
      </c>
      <c r="K70" s="3">
        <f t="shared" si="62"/>
        <v>0</v>
      </c>
      <c r="L70" s="3">
        <f t="shared" si="62"/>
        <v>0</v>
      </c>
      <c r="M70" s="3">
        <f t="shared" si="62"/>
        <v>0</v>
      </c>
      <c r="N70" s="3">
        <f t="shared" si="62"/>
        <v>0</v>
      </c>
      <c r="O70" s="73"/>
      <c r="P70" s="3">
        <f t="shared" si="62"/>
        <v>0</v>
      </c>
      <c r="Q70" s="3">
        <f t="shared" si="62"/>
        <v>0</v>
      </c>
      <c r="R70" s="3">
        <f t="shared" si="62"/>
        <v>0</v>
      </c>
      <c r="S70" s="3">
        <f t="shared" si="62"/>
        <v>0</v>
      </c>
      <c r="T70" s="3">
        <f t="shared" si="62"/>
        <v>0</v>
      </c>
      <c r="U70" s="3">
        <f t="shared" si="62"/>
        <v>0</v>
      </c>
      <c r="V70" s="3">
        <f t="shared" si="62"/>
        <v>0</v>
      </c>
      <c r="W70" s="3">
        <f t="shared" si="62"/>
        <v>0</v>
      </c>
      <c r="X70" s="3">
        <f t="shared" si="62"/>
        <v>0</v>
      </c>
      <c r="Y70" s="3">
        <f t="shared" si="62"/>
        <v>0</v>
      </c>
      <c r="Z70" s="3">
        <f t="shared" si="62"/>
        <v>0</v>
      </c>
      <c r="AA70" s="3">
        <f t="shared" si="62"/>
        <v>0</v>
      </c>
      <c r="AB70" s="3">
        <f t="shared" si="62"/>
        <v>0</v>
      </c>
      <c r="AC70" s="3">
        <f t="shared" si="62"/>
        <v>0</v>
      </c>
      <c r="AD70" s="3">
        <f t="shared" si="62"/>
        <v>0</v>
      </c>
      <c r="AE70" s="3">
        <f t="shared" si="62"/>
        <v>0</v>
      </c>
      <c r="AF70" s="71"/>
      <c r="AG70" s="1"/>
      <c r="AH70" s="4"/>
    </row>
    <row r="71" spans="1:266" s="21" customFormat="1" ht="42.75" customHeight="1" x14ac:dyDescent="0.25">
      <c r="A71" s="18" t="s">
        <v>47</v>
      </c>
      <c r="B71" s="66"/>
      <c r="C71" s="19"/>
      <c r="D71" s="19"/>
      <c r="E71" s="19"/>
      <c r="F71" s="19"/>
      <c r="G71" s="21" t="s">
        <v>51</v>
      </c>
      <c r="H71" s="20"/>
      <c r="I71" s="20"/>
      <c r="O71" s="2"/>
      <c r="Z71" s="67"/>
      <c r="AB71" s="68"/>
      <c r="AF71" s="41"/>
    </row>
    <row r="72" spans="1:266" ht="15.75" customHeight="1" x14ac:dyDescent="0.25">
      <c r="A72" s="15"/>
      <c r="B72" s="6"/>
      <c r="C72" s="102"/>
      <c r="D72" s="6"/>
      <c r="E72" s="6"/>
      <c r="F72" s="6"/>
      <c r="G72" s="6"/>
      <c r="AF72" s="41"/>
    </row>
    <row r="73" spans="1:266" x14ac:dyDescent="0.25">
      <c r="A73" s="16" t="s">
        <v>48</v>
      </c>
      <c r="M73" s="2" t="s">
        <v>66</v>
      </c>
      <c r="AF73" s="41"/>
    </row>
    <row r="74" spans="1:266" x14ac:dyDescent="0.25">
      <c r="A74" s="16" t="s">
        <v>49</v>
      </c>
      <c r="AF74" s="41"/>
    </row>
    <row r="75" spans="1:266" x14ac:dyDescent="0.25">
      <c r="A75" s="2" t="s">
        <v>50</v>
      </c>
      <c r="C75" s="103"/>
      <c r="D75" s="63"/>
      <c r="AF75" s="42"/>
    </row>
    <row r="76" spans="1:266" x14ac:dyDescent="0.25">
      <c r="A76" s="77">
        <v>42495</v>
      </c>
      <c r="H76" s="7"/>
      <c r="I76" s="7"/>
      <c r="J76" s="7"/>
      <c r="K76" s="7"/>
      <c r="L76" s="17"/>
      <c r="M76" s="17"/>
      <c r="AF76" s="41"/>
    </row>
    <row r="77" spans="1:266" x14ac:dyDescent="0.25">
      <c r="B77" s="8"/>
      <c r="C77" s="8"/>
      <c r="D77" s="8"/>
      <c r="E77" s="8"/>
      <c r="F77" s="8"/>
      <c r="G77" s="8"/>
      <c r="H77" s="17"/>
      <c r="I77" s="17"/>
      <c r="J77" s="17"/>
      <c r="K77" s="17"/>
      <c r="L77" s="17"/>
      <c r="M77" s="17"/>
      <c r="AF77" s="41"/>
    </row>
    <row r="78" spans="1:266" x14ac:dyDescent="0.25">
      <c r="AF78" s="41"/>
    </row>
    <row r="79" spans="1:266" x14ac:dyDescent="0.25">
      <c r="AF79" s="41"/>
    </row>
    <row r="80" spans="1:266" x14ac:dyDescent="0.25">
      <c r="AF80" s="41"/>
    </row>
    <row r="81" spans="32:32" ht="18.75" x14ac:dyDescent="0.25">
      <c r="AF81" s="43"/>
    </row>
    <row r="82" spans="32:32" ht="18.75" x14ac:dyDescent="0.25">
      <c r="AF82" s="44"/>
    </row>
    <row r="83" spans="32:32" ht="18.75" x14ac:dyDescent="0.25">
      <c r="AF83" s="45"/>
    </row>
    <row r="84" spans="32:32" ht="18.75" x14ac:dyDescent="0.25">
      <c r="AF84" s="46"/>
    </row>
    <row r="85" spans="32:32" ht="18.75" x14ac:dyDescent="0.25">
      <c r="AF85" s="46"/>
    </row>
    <row r="86" spans="32:32" ht="18.75" x14ac:dyDescent="0.25">
      <c r="AF86" s="46"/>
    </row>
    <row r="87" spans="32:32" ht="18.75" x14ac:dyDescent="0.25">
      <c r="AF87" s="46"/>
    </row>
    <row r="88" spans="32:32" ht="18.75" x14ac:dyDescent="0.25">
      <c r="AF88" s="46"/>
    </row>
  </sheetData>
  <mergeCells count="23">
    <mergeCell ref="AF30:AF31"/>
    <mergeCell ref="C4:C6"/>
    <mergeCell ref="D4:D6"/>
    <mergeCell ref="E4:E6"/>
    <mergeCell ref="F4:G4"/>
    <mergeCell ref="H4:I4"/>
    <mergeCell ref="J4:K4"/>
    <mergeCell ref="L4:M4"/>
    <mergeCell ref="Z4:AA4"/>
    <mergeCell ref="AB4:AC4"/>
    <mergeCell ref="AD4:AE4"/>
    <mergeCell ref="X4:Y4"/>
    <mergeCell ref="N4:O4"/>
    <mergeCell ref="P4:Q4"/>
    <mergeCell ref="V4:W4"/>
    <mergeCell ref="A2:O2"/>
    <mergeCell ref="R4:S4"/>
    <mergeCell ref="T4:U4"/>
    <mergeCell ref="B4:B6"/>
    <mergeCell ref="AF20:AF24"/>
    <mergeCell ref="AF4:AF5"/>
    <mergeCell ref="A4:A6"/>
    <mergeCell ref="A3:O3"/>
  </mergeCells>
  <printOptions horizontalCentered="1"/>
  <pageMargins left="0.59055118110236227" right="0.19685039370078741" top="0.39370078740157483" bottom="0.19685039370078741" header="0.11811023622047245" footer="0.11811023622047245"/>
  <pageSetup paperSize="9" scale="48" fitToWidth="2" fitToHeight="5" orientation="landscape" r:id="rId1"/>
  <headerFooter alignWithMargins="0"/>
  <rowBreaks count="1" manualBreakCount="1">
    <brk id="27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Обухова Елена Амировна</dc:creator>
  <cp:lastModifiedBy>Анищенко Альфия Арифжановна</cp:lastModifiedBy>
  <cp:lastPrinted>2016-05-12T11:37:55Z</cp:lastPrinted>
  <dcterms:created xsi:type="dcterms:W3CDTF">2015-12-21T11:46:56Z</dcterms:created>
  <dcterms:modified xsi:type="dcterms:W3CDTF">2016-05-12T12:42:33Z</dcterms:modified>
</cp:coreProperties>
</file>