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320" windowHeight="12360" activeTab="1"/>
  </bookViews>
  <sheets>
    <sheet name="Титульный лист" sheetId="2" r:id="rId1"/>
    <sheet name="Июль" sheetId="4" r:id="rId2"/>
  </sheets>
  <calcPr calcId="171027"/>
</workbook>
</file>

<file path=xl/calcChain.xml><?xml version="1.0" encoding="utf-8"?>
<calcChain xmlns="http://schemas.openxmlformats.org/spreadsheetml/2006/main">
  <c r="AG38" i="4" l="1"/>
  <c r="AG39" i="4"/>
  <c r="AG40" i="4"/>
  <c r="AG41" i="4"/>
  <c r="E64" i="4"/>
  <c r="E62" i="4"/>
  <c r="E61" i="4"/>
  <c r="E60" i="4"/>
  <c r="AC18" i="4" l="1"/>
  <c r="AC17" i="4"/>
  <c r="AB17" i="4"/>
  <c r="D17" i="4" l="1"/>
  <c r="D61" i="4" s="1"/>
  <c r="D64" i="4" l="1"/>
  <c r="H64" i="4"/>
  <c r="I64" i="4"/>
  <c r="J64" i="4"/>
  <c r="K64" i="4"/>
  <c r="L64" i="4"/>
  <c r="M64" i="4"/>
  <c r="N64" i="4"/>
  <c r="O64" i="4"/>
  <c r="P64" i="4"/>
  <c r="Q64" i="4"/>
  <c r="R64" i="4"/>
  <c r="S64" i="4"/>
  <c r="T64" i="4"/>
  <c r="U64" i="4"/>
  <c r="V64" i="4"/>
  <c r="W64" i="4"/>
  <c r="X64" i="4"/>
  <c r="Y64" i="4"/>
  <c r="Z64" i="4"/>
  <c r="AA64" i="4"/>
  <c r="AB64" i="4"/>
  <c r="AC64" i="4"/>
  <c r="AD64" i="4"/>
  <c r="AE64" i="4"/>
  <c r="B64" i="4"/>
  <c r="I62" i="4"/>
  <c r="K62" i="4"/>
  <c r="M62" i="4"/>
  <c r="AC62" i="4"/>
  <c r="K61" i="4"/>
  <c r="M61" i="4"/>
  <c r="AC61" i="4"/>
  <c r="AE61" i="4"/>
  <c r="D18" i="4"/>
  <c r="D62" i="4" s="1"/>
  <c r="E31" i="4"/>
  <c r="E27" i="4"/>
  <c r="C27" i="4"/>
  <c r="C26" i="4" s="1"/>
  <c r="E24" i="4"/>
  <c r="E23" i="4"/>
  <c r="E22" i="4"/>
  <c r="C24" i="4"/>
  <c r="C64" i="4" s="1"/>
  <c r="C22" i="4"/>
  <c r="C23" i="4"/>
  <c r="E14" i="4"/>
  <c r="C14" i="4"/>
  <c r="E11" i="4"/>
  <c r="E21" i="4" l="1"/>
  <c r="G64" i="4"/>
  <c r="F64" i="4"/>
  <c r="C21" i="4"/>
  <c r="D60" i="4"/>
  <c r="C37" i="4"/>
  <c r="D21" i="4" l="1"/>
  <c r="AC21" i="4"/>
  <c r="AC20" i="4"/>
  <c r="C36" i="4" l="1"/>
  <c r="B22" i="4" l="1"/>
  <c r="AB36" i="4" l="1"/>
  <c r="Z17" i="4"/>
  <c r="AA18" i="4"/>
  <c r="AA62" i="4" s="1"/>
  <c r="AA17" i="4"/>
  <c r="AA61" i="4" s="1"/>
  <c r="AA29" i="4"/>
  <c r="AA28" i="4" s="1"/>
  <c r="AA21" i="4"/>
  <c r="AA20" i="4" s="1"/>
  <c r="AA16" i="4" l="1"/>
  <c r="AA10" i="4"/>
  <c r="C56" i="4"/>
  <c r="C49" i="4"/>
  <c r="E30" i="4"/>
  <c r="E17" i="4" s="1"/>
  <c r="U36" i="4" l="1"/>
  <c r="U35" i="4" s="1"/>
  <c r="M36" i="4"/>
  <c r="Y10" i="4"/>
  <c r="Y9" i="4" s="1"/>
  <c r="Y21" i="4"/>
  <c r="Y20" i="4" s="1"/>
  <c r="X19" i="4"/>
  <c r="Y19" i="4"/>
  <c r="Y18" i="4"/>
  <c r="Y62" i="4" s="1"/>
  <c r="Y17" i="4"/>
  <c r="Y61" i="4" s="1"/>
  <c r="S36" i="4"/>
  <c r="S35" i="4" s="1"/>
  <c r="Y36" i="4"/>
  <c r="Y35" i="4" s="1"/>
  <c r="M35" i="4"/>
  <c r="K36" i="4"/>
  <c r="K35" i="4" s="1"/>
  <c r="O36" i="4"/>
  <c r="O35" i="4" s="1"/>
  <c r="Q36" i="4"/>
  <c r="Q35" i="4" s="1"/>
  <c r="W36" i="4"/>
  <c r="W35" i="4" s="1"/>
  <c r="Y29" i="4"/>
  <c r="Y28" i="4" s="1"/>
  <c r="Y13" i="4"/>
  <c r="Y12" i="4" s="1"/>
  <c r="F24" i="4"/>
  <c r="C30" i="4"/>
  <c r="C17" i="4" s="1"/>
  <c r="G17" i="4" s="1"/>
  <c r="D10" i="4"/>
  <c r="D9" i="4" s="1"/>
  <c r="D13" i="4"/>
  <c r="Z10" i="4"/>
  <c r="AD10" i="4"/>
  <c r="AD9" i="4" s="1"/>
  <c r="D19" i="4"/>
  <c r="U17" i="4"/>
  <c r="U61" i="4" s="1"/>
  <c r="U18" i="4"/>
  <c r="U62" i="4" s="1"/>
  <c r="S18" i="4"/>
  <c r="S62" i="4" s="1"/>
  <c r="S17" i="4"/>
  <c r="S61" i="4" s="1"/>
  <c r="W19" i="4"/>
  <c r="W18" i="4"/>
  <c r="W62" i="4" s="1"/>
  <c r="W20" i="4"/>
  <c r="W17" i="4"/>
  <c r="W61" i="4" s="1"/>
  <c r="C19" i="4"/>
  <c r="B14" i="4"/>
  <c r="B13" i="4" s="1"/>
  <c r="T19" i="4"/>
  <c r="U19" i="4"/>
  <c r="S19" i="4"/>
  <c r="V18" i="4"/>
  <c r="V62" i="4" s="1"/>
  <c r="S21" i="4"/>
  <c r="S20" i="4" s="1"/>
  <c r="T21" i="4"/>
  <c r="U21" i="4"/>
  <c r="R19" i="4"/>
  <c r="P19" i="4"/>
  <c r="R21" i="4"/>
  <c r="P21" i="4"/>
  <c r="P20" i="4" s="1"/>
  <c r="AE62" i="4"/>
  <c r="S60" i="4"/>
  <c r="W29" i="4"/>
  <c r="W28" i="4" s="1"/>
  <c r="S29" i="4"/>
  <c r="U29" i="4"/>
  <c r="F19" i="4"/>
  <c r="B23" i="4"/>
  <c r="B21" i="4" s="1"/>
  <c r="D26" i="4"/>
  <c r="D29" i="4"/>
  <c r="D28" i="4" s="1"/>
  <c r="B37" i="4"/>
  <c r="B36" i="4" s="1"/>
  <c r="B35" i="4" s="1"/>
  <c r="N29" i="4"/>
  <c r="N28" i="4" s="1"/>
  <c r="P29" i="4"/>
  <c r="P28" i="4" s="1"/>
  <c r="Q29" i="4"/>
  <c r="Q28" i="4" s="1"/>
  <c r="R29" i="4"/>
  <c r="R28" i="4" s="1"/>
  <c r="T29" i="4"/>
  <c r="T28" i="4" s="1"/>
  <c r="V29" i="4"/>
  <c r="V28" i="4" s="1"/>
  <c r="X29" i="4"/>
  <c r="X28" i="4" s="1"/>
  <c r="H31" i="4"/>
  <c r="H29" i="4" s="1"/>
  <c r="H28" i="4" s="1"/>
  <c r="J31" i="4"/>
  <c r="L31" i="4"/>
  <c r="L29" i="4" s="1"/>
  <c r="L28" i="4" s="1"/>
  <c r="Z31" i="4"/>
  <c r="Z18" i="4" s="1"/>
  <c r="Z62" i="4" s="1"/>
  <c r="AB31" i="4"/>
  <c r="AB29" i="4" s="1"/>
  <c r="AB28" i="4" s="1"/>
  <c r="AD31" i="4"/>
  <c r="AD29" i="4" s="1"/>
  <c r="AD28" i="4" s="1"/>
  <c r="C34" i="4"/>
  <c r="I37" i="4"/>
  <c r="C59" i="4"/>
  <c r="C58" i="4"/>
  <c r="C57" i="4"/>
  <c r="B56" i="4"/>
  <c r="B55" i="4" s="1"/>
  <c r="B54" i="4" s="1"/>
  <c r="AD55" i="4"/>
  <c r="AD54" i="4" s="1"/>
  <c r="AB55" i="4"/>
  <c r="AB54" i="4" s="1"/>
  <c r="Z55" i="4"/>
  <c r="Z54" i="4" s="1"/>
  <c r="X55" i="4"/>
  <c r="X54" i="4" s="1"/>
  <c r="V55" i="4"/>
  <c r="V54" i="4" s="1"/>
  <c r="T55" i="4"/>
  <c r="T54" i="4" s="1"/>
  <c r="R55" i="4"/>
  <c r="R54" i="4" s="1"/>
  <c r="P55" i="4"/>
  <c r="P54" i="4" s="1"/>
  <c r="N55" i="4"/>
  <c r="N54" i="4" s="1"/>
  <c r="L55" i="4"/>
  <c r="L54" i="4" s="1"/>
  <c r="J55" i="4"/>
  <c r="J54" i="4" s="1"/>
  <c r="H55" i="4"/>
  <c r="C55" i="4" s="1"/>
  <c r="C53" i="4"/>
  <c r="C52" i="4"/>
  <c r="C51" i="4"/>
  <c r="B51" i="4"/>
  <c r="C50" i="4"/>
  <c r="B49" i="4"/>
  <c r="B48" i="4" s="1"/>
  <c r="B47" i="4" s="1"/>
  <c r="AD48" i="4"/>
  <c r="AB48" i="4"/>
  <c r="AB47" i="4" s="1"/>
  <c r="Z48" i="4"/>
  <c r="Z47" i="4" s="1"/>
  <c r="X48" i="4"/>
  <c r="X47" i="4" s="1"/>
  <c r="V48" i="4"/>
  <c r="V47" i="4" s="1"/>
  <c r="T48" i="4"/>
  <c r="T47" i="4" s="1"/>
  <c r="R48" i="4"/>
  <c r="R47" i="4" s="1"/>
  <c r="P48" i="4"/>
  <c r="P47" i="4" s="1"/>
  <c r="N48" i="4"/>
  <c r="N47" i="4" s="1"/>
  <c r="L48" i="4"/>
  <c r="L47" i="4" s="1"/>
  <c r="J48" i="4"/>
  <c r="J47" i="4" s="1"/>
  <c r="H48" i="4"/>
  <c r="AD46" i="4"/>
  <c r="AB46" i="4"/>
  <c r="Z46" i="4"/>
  <c r="X46" i="4"/>
  <c r="V46" i="4"/>
  <c r="T46" i="4"/>
  <c r="R46" i="4"/>
  <c r="R44" i="4" s="1"/>
  <c r="R43" i="4" s="1"/>
  <c r="R42" i="4" s="1"/>
  <c r="P46" i="4"/>
  <c r="N46" i="4"/>
  <c r="N44" i="4" s="1"/>
  <c r="N43" i="4" s="1"/>
  <c r="N42" i="4" s="1"/>
  <c r="L46" i="4"/>
  <c r="J46" i="4"/>
  <c r="J44" i="4" s="1"/>
  <c r="J43" i="4" s="1"/>
  <c r="J42" i="4" s="1"/>
  <c r="H46" i="4"/>
  <c r="B46" i="4"/>
  <c r="AD45" i="4"/>
  <c r="AB45" i="4"/>
  <c r="AB44" i="4" s="1"/>
  <c r="AB43" i="4" s="1"/>
  <c r="AB42" i="4" s="1"/>
  <c r="Z45" i="4"/>
  <c r="Z61" i="4" s="1"/>
  <c r="X45" i="4"/>
  <c r="X44" i="4" s="1"/>
  <c r="X43" i="4" s="1"/>
  <c r="X42" i="4" s="1"/>
  <c r="V45" i="4"/>
  <c r="T45" i="4"/>
  <c r="R45" i="4"/>
  <c r="P45" i="4"/>
  <c r="P44" i="4" s="1"/>
  <c r="P43" i="4" s="1"/>
  <c r="P42" i="4" s="1"/>
  <c r="N45" i="4"/>
  <c r="L45" i="4"/>
  <c r="J45" i="4"/>
  <c r="H45" i="4"/>
  <c r="F41" i="4"/>
  <c r="C41" i="4"/>
  <c r="G41" i="4" s="1"/>
  <c r="F40" i="4"/>
  <c r="C40" i="4"/>
  <c r="G40" i="4" s="1"/>
  <c r="C39" i="4"/>
  <c r="G39" i="4" s="1"/>
  <c r="B39" i="4"/>
  <c r="F39" i="4" s="1"/>
  <c r="F38" i="4"/>
  <c r="C38" i="4"/>
  <c r="G38" i="4" s="1"/>
  <c r="C35" i="4"/>
  <c r="AE36" i="4"/>
  <c r="AE35" i="4" s="1"/>
  <c r="AD36" i="4"/>
  <c r="AD35" i="4" s="1"/>
  <c r="AC36" i="4"/>
  <c r="AC35" i="4" s="1"/>
  <c r="AB35" i="4"/>
  <c r="AA36" i="4"/>
  <c r="AA35" i="4" s="1"/>
  <c r="Z36" i="4"/>
  <c r="Z35" i="4" s="1"/>
  <c r="X36" i="4"/>
  <c r="X35" i="4" s="1"/>
  <c r="V36" i="4"/>
  <c r="V35" i="4" s="1"/>
  <c r="T36" i="4"/>
  <c r="T35" i="4" s="1"/>
  <c r="R36" i="4"/>
  <c r="R35" i="4" s="1"/>
  <c r="P36" i="4"/>
  <c r="P35" i="4" s="1"/>
  <c r="N36" i="4"/>
  <c r="N35" i="4" s="1"/>
  <c r="L36" i="4"/>
  <c r="L35" i="4" s="1"/>
  <c r="J36" i="4"/>
  <c r="J35" i="4" s="1"/>
  <c r="H36" i="4"/>
  <c r="H35" i="4" s="1"/>
  <c r="D36" i="4"/>
  <c r="D35" i="4" s="1"/>
  <c r="J18" i="4"/>
  <c r="J62" i="4" s="1"/>
  <c r="B27" i="4"/>
  <c r="AE26" i="4"/>
  <c r="AE25" i="4" s="1"/>
  <c r="AE15" i="4" s="1"/>
  <c r="AD26" i="4"/>
  <c r="AD25" i="4" s="1"/>
  <c r="AC26" i="4"/>
  <c r="AC25" i="4" s="1"/>
  <c r="AC15" i="4" s="1"/>
  <c r="AB26" i="4"/>
  <c r="AB25" i="4"/>
  <c r="AA26" i="4"/>
  <c r="AA25" i="4" s="1"/>
  <c r="AA15" i="4" s="1"/>
  <c r="Z26" i="4"/>
  <c r="Z25" i="4" s="1"/>
  <c r="Y26" i="4"/>
  <c r="Y25" i="4" s="1"/>
  <c r="Y15" i="4"/>
  <c r="X26" i="4"/>
  <c r="X25" i="4"/>
  <c r="W26" i="4"/>
  <c r="W25" i="4"/>
  <c r="V26" i="4"/>
  <c r="V25" i="4" s="1"/>
  <c r="U26" i="4"/>
  <c r="U25" i="4" s="1"/>
  <c r="U15" i="4" s="1"/>
  <c r="T26" i="4"/>
  <c r="S26" i="4"/>
  <c r="S25" i="4" s="1"/>
  <c r="S15" i="4" s="1"/>
  <c r="R26" i="4"/>
  <c r="R25" i="4"/>
  <c r="Q26" i="4"/>
  <c r="Q25" i="4"/>
  <c r="P26" i="4"/>
  <c r="P25" i="4"/>
  <c r="O26" i="4"/>
  <c r="O25" i="4"/>
  <c r="N26" i="4"/>
  <c r="N25" i="4"/>
  <c r="M26" i="4"/>
  <c r="M25" i="4"/>
  <c r="L26" i="4"/>
  <c r="L25" i="4"/>
  <c r="K26" i="4"/>
  <c r="K25" i="4"/>
  <c r="J26" i="4"/>
  <c r="J25" i="4"/>
  <c r="I26" i="4"/>
  <c r="I25" i="4"/>
  <c r="H26" i="4"/>
  <c r="H25" i="4"/>
  <c r="H15" i="4" s="1"/>
  <c r="V17" i="4"/>
  <c r="AD21" i="4"/>
  <c r="AD20" i="4" s="1"/>
  <c r="AB21" i="4"/>
  <c r="AB20" i="4" s="1"/>
  <c r="Z21" i="4"/>
  <c r="Z20" i="4" s="1"/>
  <c r="T20" i="4"/>
  <c r="Q21" i="4"/>
  <c r="Q20" i="4" s="1"/>
  <c r="O21" i="4"/>
  <c r="O20" i="4" s="1"/>
  <c r="O15" i="4" s="1"/>
  <c r="N21" i="4"/>
  <c r="N20" i="4" s="1"/>
  <c r="M21" i="4"/>
  <c r="M20" i="4" s="1"/>
  <c r="M15" i="4" s="1"/>
  <c r="L21" i="4"/>
  <c r="L20" i="4" s="1"/>
  <c r="K21" i="4"/>
  <c r="K20" i="4" s="1"/>
  <c r="K15" i="4" s="1"/>
  <c r="J21" i="4"/>
  <c r="J20" i="4" s="1"/>
  <c r="I21" i="4"/>
  <c r="I20" i="4" s="1"/>
  <c r="H21" i="4"/>
  <c r="H20" i="4" s="1"/>
  <c r="D20" i="4"/>
  <c r="X18" i="4"/>
  <c r="X62" i="4" s="1"/>
  <c r="Q18" i="4"/>
  <c r="Q62" i="4" s="1"/>
  <c r="P18" i="4"/>
  <c r="P62" i="4" s="1"/>
  <c r="O18" i="4"/>
  <c r="N18" i="4"/>
  <c r="AD17" i="4"/>
  <c r="T17" i="4"/>
  <c r="Q17" i="4"/>
  <c r="Q61" i="4" s="1"/>
  <c r="P17" i="4"/>
  <c r="O17" i="4"/>
  <c r="O61" i="4" s="1"/>
  <c r="N17" i="4"/>
  <c r="L17" i="4"/>
  <c r="J17" i="4"/>
  <c r="H17" i="4"/>
  <c r="D16" i="4"/>
  <c r="C13" i="4"/>
  <c r="C12" i="4" s="1"/>
  <c r="AE13" i="4"/>
  <c r="AE12" i="4" s="1"/>
  <c r="AD13" i="4"/>
  <c r="AD12" i="4" s="1"/>
  <c r="AC13" i="4"/>
  <c r="AC12" i="4" s="1"/>
  <c r="AB13" i="4"/>
  <c r="AB12" i="4" s="1"/>
  <c r="AA13" i="4"/>
  <c r="AA12" i="4" s="1"/>
  <c r="Z13" i="4"/>
  <c r="Z12" i="4" s="1"/>
  <c r="X13" i="4"/>
  <c r="X12" i="4" s="1"/>
  <c r="W13" i="4"/>
  <c r="W12" i="4" s="1"/>
  <c r="V13" i="4"/>
  <c r="V12" i="4" s="1"/>
  <c r="U13" i="4"/>
  <c r="U12" i="4" s="1"/>
  <c r="T13" i="4"/>
  <c r="T12" i="4" s="1"/>
  <c r="S13" i="4"/>
  <c r="S12" i="4" s="1"/>
  <c r="R13" i="4"/>
  <c r="R12" i="4" s="1"/>
  <c r="Q13" i="4"/>
  <c r="Q12" i="4" s="1"/>
  <c r="P13" i="4"/>
  <c r="P12" i="4" s="1"/>
  <c r="O13" i="4"/>
  <c r="O12" i="4" s="1"/>
  <c r="N13" i="4"/>
  <c r="N12" i="4" s="1"/>
  <c r="M13" i="4"/>
  <c r="M12" i="4" s="1"/>
  <c r="L13" i="4"/>
  <c r="L12" i="4" s="1"/>
  <c r="K13" i="4"/>
  <c r="K12" i="4" s="1"/>
  <c r="J13" i="4"/>
  <c r="J12" i="4" s="1"/>
  <c r="I13" i="4"/>
  <c r="I12" i="4" s="1"/>
  <c r="H13" i="4"/>
  <c r="H12" i="4" s="1"/>
  <c r="D12" i="4"/>
  <c r="V11" i="4"/>
  <c r="AE10" i="4"/>
  <c r="AE9" i="4" s="1"/>
  <c r="AC10" i="4"/>
  <c r="AC9" i="4" s="1"/>
  <c r="AC8" i="4" s="1"/>
  <c r="AB10" i="4"/>
  <c r="AB9" i="4" s="1"/>
  <c r="AA9" i="4"/>
  <c r="AA8" i="4" s="1"/>
  <c r="Z9" i="4"/>
  <c r="X10" i="4"/>
  <c r="X9" i="4" s="1"/>
  <c r="W10" i="4"/>
  <c r="W9" i="4" s="1"/>
  <c r="U10" i="4"/>
  <c r="U9" i="4" s="1"/>
  <c r="T10" i="4"/>
  <c r="T9" i="4" s="1"/>
  <c r="S10" i="4"/>
  <c r="S9" i="4" s="1"/>
  <c r="S8" i="4" s="1"/>
  <c r="R10" i="4"/>
  <c r="R9" i="4" s="1"/>
  <c r="Q10" i="4"/>
  <c r="Q9" i="4" s="1"/>
  <c r="P10" i="4"/>
  <c r="P9" i="4" s="1"/>
  <c r="O10" i="4"/>
  <c r="O9" i="4" s="1"/>
  <c r="N10" i="4"/>
  <c r="N9" i="4"/>
  <c r="M10" i="4"/>
  <c r="M9" i="4"/>
  <c r="L10" i="4"/>
  <c r="L9" i="4"/>
  <c r="K10" i="4"/>
  <c r="K9" i="4"/>
  <c r="J10" i="4"/>
  <c r="J9" i="4"/>
  <c r="I10" i="4"/>
  <c r="I9" i="4"/>
  <c r="H10" i="4"/>
  <c r="H9" i="4"/>
  <c r="L44" i="4"/>
  <c r="L43" i="4" s="1"/>
  <c r="L42" i="4" s="1"/>
  <c r="C25" i="4"/>
  <c r="T25" i="4"/>
  <c r="D25" i="4"/>
  <c r="R17" i="4"/>
  <c r="R18" i="4"/>
  <c r="R62" i="4" s="1"/>
  <c r="V44" i="4"/>
  <c r="V43" i="4" s="1"/>
  <c r="V42" i="4" s="1"/>
  <c r="AA60" i="4"/>
  <c r="V10" i="4"/>
  <c r="V9" i="4" s="1"/>
  <c r="E20" i="4"/>
  <c r="C45" i="4"/>
  <c r="AC60" i="4"/>
  <c r="F23" i="4"/>
  <c r="H44" i="4"/>
  <c r="H43" i="4" s="1"/>
  <c r="C43" i="4" s="1"/>
  <c r="T44" i="4"/>
  <c r="T43" i="4" s="1"/>
  <c r="T42" i="4" s="1"/>
  <c r="AE60" i="4"/>
  <c r="K60" i="4"/>
  <c r="M60" i="4"/>
  <c r="B12" i="4"/>
  <c r="H18" i="4"/>
  <c r="Z44" i="4"/>
  <c r="Z43" i="4" s="1"/>
  <c r="Z42" i="4" s="1"/>
  <c r="C48" i="4"/>
  <c r="H47" i="4"/>
  <c r="C47" i="4" s="1"/>
  <c r="H54" i="4"/>
  <c r="C54" i="4" s="1"/>
  <c r="X17" i="4"/>
  <c r="N16" i="4"/>
  <c r="AB18" i="4"/>
  <c r="I15" i="4"/>
  <c r="V16" i="4"/>
  <c r="E10" i="4"/>
  <c r="E9" i="4" s="1"/>
  <c r="G14" i="4"/>
  <c r="G13" i="4" s="1"/>
  <c r="G12" i="4" s="1"/>
  <c r="E13" i="4"/>
  <c r="E12" i="4" s="1"/>
  <c r="F14" i="4"/>
  <c r="V21" i="4"/>
  <c r="V20" i="4" s="1"/>
  <c r="R20" i="4"/>
  <c r="AD18" i="4"/>
  <c r="AD62" i="4" s="1"/>
  <c r="X21" i="4"/>
  <c r="X20" i="4"/>
  <c r="B17" i="4"/>
  <c r="F17" i="4" s="1"/>
  <c r="T18" i="4"/>
  <c r="T16" i="4" s="1"/>
  <c r="AD47" i="4"/>
  <c r="G22" i="4"/>
  <c r="H16" i="4"/>
  <c r="G23" i="4"/>
  <c r="C20" i="4"/>
  <c r="X16" i="4"/>
  <c r="F21" i="4"/>
  <c r="F22" i="4"/>
  <c r="AD16" i="4"/>
  <c r="B20" i="4"/>
  <c r="E26" i="4"/>
  <c r="E25" i="4" s="1"/>
  <c r="G27" i="4"/>
  <c r="G26" i="4" s="1"/>
  <c r="G25" i="4" s="1"/>
  <c r="F27" i="4"/>
  <c r="F26" i="4" s="1"/>
  <c r="F25" i="4" s="1"/>
  <c r="H61" i="4" l="1"/>
  <c r="L15" i="4"/>
  <c r="P15" i="4"/>
  <c r="C44" i="4"/>
  <c r="H42" i="4"/>
  <c r="C42" i="4" s="1"/>
  <c r="B26" i="4"/>
  <c r="B25" i="4" s="1"/>
  <c r="J16" i="4"/>
  <c r="P16" i="4"/>
  <c r="L18" i="4"/>
  <c r="C46" i="4"/>
  <c r="N15" i="4"/>
  <c r="T62" i="4"/>
  <c r="X15" i="4"/>
  <c r="V15" i="4"/>
  <c r="AB16" i="4"/>
  <c r="AB62" i="4"/>
  <c r="H62" i="4"/>
  <c r="V8" i="4"/>
  <c r="R16" i="4"/>
  <c r="K8" i="4"/>
  <c r="L8" i="4"/>
  <c r="M8" i="4"/>
  <c r="N8" i="4"/>
  <c r="O8" i="4"/>
  <c r="U8" i="4"/>
  <c r="X8" i="4"/>
  <c r="AE8" i="4"/>
  <c r="N62" i="4"/>
  <c r="H60" i="4"/>
  <c r="L61" i="4"/>
  <c r="P61" i="4"/>
  <c r="P60" i="4" s="1"/>
  <c r="T61" i="4"/>
  <c r="T60" i="4" s="1"/>
  <c r="X61" i="4"/>
  <c r="X60" i="4" s="1"/>
  <c r="AB61" i="4"/>
  <c r="AB60" i="4" s="1"/>
  <c r="I61" i="4"/>
  <c r="E37" i="4"/>
  <c r="Y8" i="4"/>
  <c r="R15" i="4"/>
  <c r="R8" i="4" s="1"/>
  <c r="T15" i="4"/>
  <c r="T8" i="4" s="1"/>
  <c r="P8" i="4"/>
  <c r="C11" i="4"/>
  <c r="C61" i="4" s="1"/>
  <c r="B11" i="4"/>
  <c r="F11" i="4" s="1"/>
  <c r="F9" i="4" s="1"/>
  <c r="O60" i="4"/>
  <c r="O62" i="4"/>
  <c r="D15" i="4"/>
  <c r="D8" i="4" s="1"/>
  <c r="Q15" i="4"/>
  <c r="Q8" i="4" s="1"/>
  <c r="J61" i="4"/>
  <c r="J60" i="4" s="1"/>
  <c r="N61" i="4"/>
  <c r="N60" i="4" s="1"/>
  <c r="R61" i="4"/>
  <c r="R60" i="4" s="1"/>
  <c r="V61" i="4"/>
  <c r="V60" i="4" s="1"/>
  <c r="AD44" i="4"/>
  <c r="AD43" i="4" s="1"/>
  <c r="AD42" i="4" s="1"/>
  <c r="AD61" i="4"/>
  <c r="C31" i="4"/>
  <c r="C18" i="4" s="1"/>
  <c r="E18" i="4"/>
  <c r="E29" i="4"/>
  <c r="E28" i="4" s="1"/>
  <c r="E15" i="4" s="1"/>
  <c r="E19" i="4"/>
  <c r="G20" i="4"/>
  <c r="AD15" i="4"/>
  <c r="AD8" i="4" s="1"/>
  <c r="U16" i="4"/>
  <c r="U60" i="4"/>
  <c r="Y60" i="4"/>
  <c r="AB15" i="4"/>
  <c r="AB8" i="4" s="1"/>
  <c r="Q60" i="4"/>
  <c r="F13" i="4"/>
  <c r="F12" i="4" s="1"/>
  <c r="Q16" i="4"/>
  <c r="B10" i="4"/>
  <c r="B9" i="4" s="1"/>
  <c r="H8" i="4"/>
  <c r="S16" i="4"/>
  <c r="Y16" i="4"/>
  <c r="Z16" i="4"/>
  <c r="C29" i="4"/>
  <c r="G21" i="4"/>
  <c r="F10" i="4"/>
  <c r="F20" i="4"/>
  <c r="AD60" i="4"/>
  <c r="B45" i="4"/>
  <c r="C10" i="4"/>
  <c r="C9" i="4" s="1"/>
  <c r="G11" i="4"/>
  <c r="G10" i="4" s="1"/>
  <c r="G9" i="4" s="1"/>
  <c r="I36" i="4"/>
  <c r="I35" i="4" s="1"/>
  <c r="I8" i="4" s="1"/>
  <c r="G37" i="4"/>
  <c r="G36" i="4" s="1"/>
  <c r="G35" i="4" s="1"/>
  <c r="I60" i="4"/>
  <c r="Z29" i="4"/>
  <c r="Z28" i="4" s="1"/>
  <c r="Z15" i="4" s="1"/>
  <c r="Z8" i="4" s="1"/>
  <c r="J29" i="4"/>
  <c r="J28" i="4" s="1"/>
  <c r="J15" i="4" s="1"/>
  <c r="J8" i="4" s="1"/>
  <c r="B31" i="4"/>
  <c r="F31" i="4" s="1"/>
  <c r="F29" i="4" s="1"/>
  <c r="F28" i="4" s="1"/>
  <c r="W60" i="4"/>
  <c r="W16" i="4"/>
  <c r="F37" i="4"/>
  <c r="F36" i="4" s="1"/>
  <c r="F35" i="4" s="1"/>
  <c r="G31" i="4"/>
  <c r="G29" i="4" s="1"/>
  <c r="G28" i="4" s="1"/>
  <c r="W15" i="4"/>
  <c r="W8" i="4" s="1"/>
  <c r="G24" i="4"/>
  <c r="G19" i="4" s="1"/>
  <c r="L62" i="4" l="1"/>
  <c r="L16" i="4"/>
  <c r="L60" i="4"/>
  <c r="E35" i="4"/>
  <c r="E8" i="4" s="1"/>
  <c r="B44" i="4"/>
  <c r="B43" i="4" s="1"/>
  <c r="B42" i="4" s="1"/>
  <c r="B61" i="4"/>
  <c r="F61" i="4" s="1"/>
  <c r="C62" i="4"/>
  <c r="G62" i="4" s="1"/>
  <c r="C16" i="4"/>
  <c r="G61" i="4"/>
  <c r="E16" i="4"/>
  <c r="B29" i="4"/>
  <c r="B28" i="4" s="1"/>
  <c r="B15" i="4" s="1"/>
  <c r="B8" i="4" s="1"/>
  <c r="B18" i="4"/>
  <c r="B62" i="4" s="1"/>
  <c r="F62" i="4" s="1"/>
  <c r="Z60" i="4"/>
  <c r="C28" i="4"/>
  <c r="C15" i="4" s="1"/>
  <c r="G15" i="4" s="1"/>
  <c r="E36" i="4"/>
  <c r="C8" i="4" l="1"/>
  <c r="G8" i="4" s="1"/>
  <c r="B60" i="4"/>
  <c r="F18" i="4"/>
  <c r="G16" i="4"/>
  <c r="C60" i="4"/>
  <c r="F8" i="4"/>
  <c r="F15" i="4"/>
  <c r="B16" i="4"/>
  <c r="F16" i="4" s="1"/>
  <c r="G18" i="4"/>
  <c r="G60" i="4" l="1"/>
  <c r="F60" i="4"/>
</calcChain>
</file>

<file path=xl/sharedStrings.xml><?xml version="1.0" encoding="utf-8"?>
<sst xmlns="http://schemas.openxmlformats.org/spreadsheetml/2006/main" count="125" uniqueCount="67">
  <si>
    <t>Всего</t>
  </si>
  <si>
    <t>Подпрограмма 1. Дети города Когалыма</t>
  </si>
  <si>
    <t>бюджет города Когалыма</t>
  </si>
  <si>
    <t>привлечённые средства</t>
  </si>
  <si>
    <t>Подпрограмма 2. Преодоление социальной исключенности</t>
  </si>
  <si>
    <t>январь</t>
  </si>
  <si>
    <t>февраль</t>
  </si>
  <si>
    <t>март</t>
  </si>
  <si>
    <t>апрель</t>
  </si>
  <si>
    <t>май</t>
  </si>
  <si>
    <t>июнь</t>
  </si>
  <si>
    <t>июль</t>
  </si>
  <si>
    <t>август</t>
  </si>
  <si>
    <t>сентябрь</t>
  </si>
  <si>
    <t>октябрь</t>
  </si>
  <si>
    <t>ноябрь</t>
  </si>
  <si>
    <t>декабрь</t>
  </si>
  <si>
    <t>План на 2016 год</t>
  </si>
  <si>
    <t>Основные мероприятия программы</t>
  </si>
  <si>
    <t>федеральный бюджет</t>
  </si>
  <si>
    <t>Итого по программе, в том числе:</t>
  </si>
  <si>
    <t>1.3.1. Организация деятельности лагерей с дневным пребыванием детей, лагерях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</si>
  <si>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 xml:space="preserve">1.3.2. Предоставление детям-сиротам и детям, оставшихся без попечения родителей путёвок, курсовок, а также оплаты проезда к месту лечения (оздоровления) и обратно. </t>
  </si>
  <si>
    <t>1.3.3. 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</si>
  <si>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2.1.1. Обеспечение жилыми помещениями детей-сирот и детей, оставшихся без попечения родителей, лиц из их числа </t>
  </si>
  <si>
    <t>2.1.2.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</si>
  <si>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"Социальная поддержка жителей города Когалыма"</t>
  </si>
  <si>
    <t>бюджет автономного округа</t>
  </si>
  <si>
    <r>
      <t>2.1. Повышение уровня благосостояния граждан и граждан, нуждающихся в особой заботе государства</t>
    </r>
    <r>
      <rPr>
        <b/>
        <sz val="11"/>
        <color indexed="10"/>
        <rFont val="Times New Roman"/>
        <family val="1"/>
        <charset val="204"/>
      </rPr>
      <t xml:space="preserve"> </t>
    </r>
    <r>
      <rPr>
        <b/>
        <sz val="11"/>
        <rFont val="Times New Roman"/>
        <family val="1"/>
        <charset val="204"/>
      </rPr>
      <t>(показатель 5,6)</t>
    </r>
  </si>
  <si>
    <t>1.3. Организация отдыха и оздоровления детей (показатель 1,2)</t>
  </si>
  <si>
    <t>1.2.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(показатель 4)</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</si>
  <si>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(показатель 3)</t>
  </si>
  <si>
    <t>Исполнение %</t>
  </si>
  <si>
    <t>к текущему году</t>
  </si>
  <si>
    <t>на отчетную дату</t>
  </si>
  <si>
    <t>Результаты реализации и причины отклонений факта от плана</t>
  </si>
  <si>
    <t>неисполнение в размере 17,76 в связи с непредоставлением счетов на приобретение футболок и нанесение логотипа., неисполнение в размере 82,79 связано с тем,что в июне на двух спортивных площадках работали тренера МАУ "Дворец Спорта" в счет своей "рабочей нагрузки". Остатки будут возвращены в бюджет</t>
  </si>
  <si>
    <t>КУМИ в феврале-марте произведён окончательный расчёт по контрактам, заключенным в 2014 году. 
В соответствии с лимитами бюджетных обязательств, в июне 2015 комитетом заключены муниципальные контракты на приобретение 17 квартир общей площадью 591 кв.м. на сумму 30 116,7 тыс.руб. Бюджетные обязательства по заключённым контрактам исполнены в полном объеме. Задолженность по контрактам отсутствует.
Сумма невостребованных средств составила 3 454,8 тыс.рублей, из них: средства окружного бюджета 3 388,3 тыс. рублей, средства местного бюджета 66,5 тыс. рублей. При этом, 14.12.2015 Администрацией г.Когалыма направлено обращение в адрес отраслевого Департамента ХМАО-Югры по вопросу закрытия остатков неиспользованных бюджетных ассигнований ОБ в размере 3 388,3 тыс.руб. 
29.12.2015 от Департамента ХМАО-Югры поступил ответ о невозможности закрытия экономии средств в виду отсутствия доп. потребности в бюджетных ассигнованиях у муниципальных образования ХМАО-Югры.</t>
  </si>
  <si>
    <t>Отчет о ходе реализации муниципальной программы " Социальная поддержка жителей города Когалыма"</t>
  </si>
  <si>
    <t>АДМИНИСТРАЦИИ ГОРОДА КОГАЛЫМА</t>
  </si>
  <si>
    <t>Сетевой график</t>
  </si>
  <si>
    <t>по реализации мероприятий муниципальной программы</t>
  </si>
  <si>
    <t>г. Когалым</t>
  </si>
  <si>
    <t>2016 год</t>
  </si>
  <si>
    <t>ОТДЕЛ ПО СВЯЗЯМ С ОБЩЕСТВЕННОСТЬЮ</t>
  </si>
  <si>
    <t>И СОЦИАЛЬНЫМ ВОПРОСАМ</t>
  </si>
  <si>
    <t>план</t>
  </si>
  <si>
    <t>кассовый расход</t>
  </si>
  <si>
    <t>Исполнитель: ответственные соисполнители, руководители структурных подразделений Администрации города Когалыма</t>
  </si>
  <si>
    <t>1.4.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(показатель 5)</t>
  </si>
  <si>
    <t>на 01.08.2016</t>
  </si>
  <si>
    <t xml:space="preserve"> </t>
  </si>
  <si>
    <t>Подготовил:_______________Серова С.А.</t>
  </si>
  <si>
    <t>93-612</t>
  </si>
  <si>
    <t>* Сводный отчет подготовлен в точном соответствии с материалами, предоставленными соисполнителями Программы.</t>
  </si>
  <si>
    <t>за ноябрь 2016 год</t>
  </si>
  <si>
    <t>План на 01.12.2016</t>
  </si>
  <si>
    <t>Профинансировано на 01.12.2016</t>
  </si>
  <si>
    <t>Кассовый расход на 01.12.2016</t>
  </si>
  <si>
    <t>И.о. начальника ОСОиСВ Администрации города Когалыма</t>
  </si>
  <si>
    <t>О.В.Подворчан</t>
  </si>
  <si>
    <t>Результаты реализации: были осуществлены выплаты на вознаграждение приемным родителям (53 чел).                                                                                                                                                      
Учитывая превышение предельной величины базы для начисления страховых взносов, уплачиваемых в фонд социального страхования в отношении 1 приёмного родителя, утвержденным  Федеральным законом от 24.07.2009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сложилась экономия субвенции в размере 84,02 тыс.рублей</t>
  </si>
  <si>
    <t xml:space="preserve">Оплата произведена в полном объеме. Всего приобретено 25 путевок. </t>
  </si>
  <si>
    <t>Отклонение факта от плана составляет 1477,91 :
1. Неисполнение по прочим выплатам персоналу (гарантии) сложилось в связи с тем, что не все муниципальные служащие Администрации города Когалыма  воспользовались правом на оплату льготного, лечебного проезда и частичную компенсацию стоимости оздоровительных и санаторно-курортных путевок.                                                                                                                                                                               
2.  Отклонение по начислениям на оплату труда, в результате оплаты листов нетрудоспособности.    
3. Неисполнение по услугам связи сложилась, согласно фактически оказанным услугам (меньшим количеством соединений, чем запланировано).           
4. Экономия средств по транспортным услугам сложилась согласно фактически оказанным услугам.                                      
5. Экономия в результате проведения электронного аукциона по страхованию муниципальных служащих.</t>
  </si>
  <si>
    <r>
      <rPr>
        <b/>
        <sz val="10"/>
        <rFont val="Times New Roman"/>
        <family val="1"/>
        <charset val="204"/>
      </rPr>
      <t>МБУ МКЦ"Феникс"</t>
    </r>
    <r>
      <rPr>
        <sz val="10"/>
        <rFont val="Times New Roman"/>
        <family val="1"/>
        <charset val="204"/>
      </rPr>
      <t xml:space="preserve">: в июне- сумма 63,39 т.р. - оплата питания детей в лагере дневного прибывания МБ; 3,32 т.р. - оплата страхования жизни несовершеннолетних граждан; 101,85 т.р. - оплата договоров ГПХ.   В июле: 3,65 т.р. - оплата питания детей в лагере дневного прибывания по предоставленным счетам (МБ); 67,1 т.р - оплата питания детей в лагере дневного прибывания по предоставленным счетам (ОБ); 3,97 т.р.- оплата приобретения канц.товаров по предоставленным счетам; 2,48 т.р. - оплата приобретения хоз. товаров по предоставленным счетам ; 1,8 т.р. -оплата приобретения питьевой воды по предоставленным счетам;  0,7 т.р. - экономия  по дог.страхования жизни несовершеннолетних граждан образовалась за счет того, что была запланирована сумма больше фактически оплаченной
</t>
    </r>
    <r>
      <rPr>
        <b/>
        <sz val="10"/>
        <rFont val="Times New Roman"/>
        <family val="1"/>
        <charset val="204"/>
      </rPr>
      <t>МАУ "Дворец спорта"</t>
    </r>
    <r>
      <rPr>
        <sz val="10"/>
        <rFont val="Times New Roman"/>
        <family val="1"/>
        <charset val="204"/>
      </rPr>
      <t xml:space="preserve"> : Заключен договор с ООО «Западно-Сибирский Экспресс» № 3-А/16 от 23.05.2016г. на приобретение путевок для тренинировочных сборов  для детей , занимающихся  в по направлению - Крым, г. Евпатория, в количестве 72 шт. Оплата произведена в полном объеме. по состоянию на конец июля 14 человек выехали в Евапаторию.     Всего 90 несовершеннолетних охвачено лагерями дневного пребывания (оплата питания в лагере с дневным пребыванием детей из ОБ составила 191,15 тыс.руб); приобретены путевки в г. Евпаторию Н/Ц "Украина" для проведения в летний период 2016 года тренировочных сборов для детей, занимающихся в МАУ "Дворец спорта". Оплата за путевки в детский оздоровительный центр Курганской области произведена 14 сентября 2016 года. Страхование для организации деятельности лагерей с дневным пребыванием детей на базах муниципальных учреждений за счет собственных средств родителей. Возврат денежных средств будет произведен в бюджет.
</t>
    </r>
    <r>
      <rPr>
        <b/>
        <sz val="10"/>
        <rFont val="Times New Roman"/>
        <family val="1"/>
        <charset val="204"/>
      </rPr>
      <t>Управление образования</t>
    </r>
    <r>
      <rPr>
        <sz val="10"/>
        <rFont val="Times New Roman"/>
        <family val="1"/>
        <charset val="204"/>
      </rPr>
      <t xml:space="preserve">:   Сентябрь: -оплата оконч расчет за 4-ю смену Крым (МБ=65,57 тыс.руб., ОБ=1182,88 тыс.руб.); Анапа ОБ=31,13 тыс.руб.; образовательные организации  (работа пришкольных лагерей) произвели расход по МБ=184,36. Не полное освоение средств по ОБ=213,28тыс.руб., МБ=292,42тыс.руб. Экономия связана с оплатой по факту оказанных услуг и поставки товара, согласно фактическому количеству детодней питания по пришкольным лагерям. Остатки плановых ассигнований по МБ будут использованы для приобретения путёвок для отдыха детей в период зимних каникул.  Октябрь: -заключен муниципальный контракт на приобретение путевок в город Тюмень (38 путевок) лагерь "Серебяный бор" на сумму 499,17 тыс.руб (осенние каникулы), внесена предоплата (ОБ=49,92 тыс.руб).  Был произведен перерасчет (возврат средств 6,4 тыс. руб.) по Школе №8 в части заработной платы, так как не корректно было начисление заработной платы, а так же закрытие плановых ассигнований по ОБ на сумму 848,90 тыс.руб., согласно фактических расходов в пришкольных лагерях.  Не полное освоение средств  за 10 месяцев (профинансировано - кассовый расход) составляет ОБ=121,40тыс.руб., МБ=298,80тыс.руб. В расчете годового плана за (12 месяцев) не полное освоение средств составляет ОБ=515,98тыс.руб. МБ=1011,72 тыс.руб. Экономия связана с оплатой по факту оказанных услуг и поставки товара, согласно фактическому количеству детодней питания по пришкольным лагерям.  В ноябре и декабре месяце:   - произведется окончательный расчет по муниципальному контракту на приобретение путевок (осенние каникулы) на сумму 449,25 тыс.руб. и оплата сопровождающим на сумму 51,16 тыс.руб.                                                                                                                                                                                                                                                                                                                                                                                                                              - заключение муниципального контракта по приобретению путевок (зимние каникулы) в город Тюмень (37 путевок) на сумму 486,03 тыс.руб. Оплата муниципального контракта и сопровождающим произведется в декабре месяце 2016г.                                                                                                                                                                                                                                                                                                                                                                                  В осенние каникулы охват детей по пришкольным лагерям составляет 500 детей (период с 29.10.2016-05.11.2016гг.) с двухразовым питанием сумма составляет 560 тыс.руб.(ОБ и МБ).
</t>
    </r>
  </si>
  <si>
    <r>
      <rPr>
        <b/>
        <sz val="10"/>
        <rFont val="Times New Roman"/>
        <family val="1"/>
        <charset val="204"/>
      </rPr>
      <t>МБУ "МКЦ "Феникс"</t>
    </r>
    <r>
      <rPr>
        <sz val="10"/>
        <rFont val="Times New Roman"/>
        <family val="1"/>
        <charset val="204"/>
      </rPr>
      <t xml:space="preserve"> - апрель:в результате исполнения мероприятий в рамках данного пункта приобретены ростовые куклы, куртки-ветровки, банданы, футболки; произведена оплата договора по нанесению логотипа на футболки . Мероприятиями, проводимыми на летних дворовых площадках (6 площадок), охвачено в июне- 1917 несовершеннолетних и в июле 2 446 детей.  Август: произведена выплата  по дог. ГПХ 6 инструкторам за июль месяц в сумме 129,4 т.р., выплаты 3 аниматорам за август в сумме 74,0 т.р., оплата 6 инструкторам. В мае приобретены аптечки. В июне произведена выплата по дог. ГПХ 3 аниматорам в сумме 66,35 т. р. Июль: произведена выплата по дог.ГПХ 3 аниматорам за июль в сумме 55,51 т.р., выплата 6 интрукторам за июнь в сумме 132,69 т.р. Август: произведена выплата  по дог. ГПХ 6 инструкторам за июль месяц в сумме 129,4 т.р., выплаты 3 аниматорам за август в сумме 74,0 т.р. Произведена оплата в сумме 95,5 т.р. за инветарь для дворовых площадок, приобретена фотобумага на сумму 1,2 т.р.
Октябрь: произведена оплата налога в сумме 14,2 т.р.  Ноябрь: в связи с внесением изменений в план проведения мероприятий командировку  в Ханты-Мансийск на выставку Югра Тур 2016 продлили на 1 день, в связи с этим средства в сумме 5,7 т.р. будут использованы на оплату проживания и суточных при служебных командировках.</t>
    </r>
    <r>
      <rPr>
        <b/>
        <sz val="10"/>
        <rFont val="Times New Roman"/>
        <family val="1"/>
        <charset val="204"/>
      </rPr>
      <t xml:space="preserve"> 
МАУ "Дворец спорта" </t>
    </r>
    <r>
      <rPr>
        <sz val="10"/>
        <rFont val="Times New Roman"/>
        <family val="1"/>
        <charset val="204"/>
      </rPr>
      <t>приобретены аптечки универсальные , спортивный инвентарь волейбольные мячи. Лагерями дневного пребывания на базе  МАУ "Дворец спорта" охвачено 90 несовершеннолетних.   Оплата по договорам ГПХ произведена в сентябре месяце 2016 года.</t>
    </r>
  </si>
  <si>
    <r>
      <t xml:space="preserve"> Отклонение плана от факта:</t>
    </r>
    <r>
      <rPr>
        <b/>
        <sz val="10"/>
        <color rgb="FFFF0000"/>
        <rFont val="Times New Roman"/>
        <family val="1"/>
        <charset val="204"/>
      </rPr>
      <t xml:space="preserve"> </t>
    </r>
    <r>
      <rPr>
        <b/>
        <sz val="10"/>
        <rFont val="Times New Roman"/>
        <family val="1"/>
        <charset val="204"/>
      </rPr>
      <t>115,87</t>
    </r>
    <r>
      <rPr>
        <b/>
        <sz val="10"/>
        <color rgb="FFFF0000"/>
        <rFont val="Times New Roman"/>
        <family val="1"/>
        <charset val="204"/>
      </rPr>
      <t xml:space="preserve"> </t>
    </r>
    <r>
      <rPr>
        <sz val="10"/>
        <rFont val="Times New Roman"/>
        <family val="1"/>
        <charset val="204"/>
      </rPr>
      <t>- неисполнение по заработной плате в связи с тем, что премия по итогам работы за 2015 год была расчитана в полном объёме, а фактические выплаты составили меньше, т.к. у муниципальных служащих были листы нетрудоспособности.  118,73 - возмещение расходов на выплату страхового обеспечения по обязательному социальному страхованию на случай временной нетрудоспособности и в связи с материнством. 106,8 - неисполнение по прочим выплатам персоналу (гарантии) сложилось согласно фактически предоставленным авансовым отчетам. 44,3 - неисполнение по командировочным расходам сложилось в связи с использованием видеоконференцсвязи при проведениии совещаний, конференций и других мероприятий, которая не требует личного присутствия в других городах. 2,79 - неисполнение по услугам связи сложилась, согласно фактически оказанным услугам (меньшим количеством соединений, чем запланировано). 2,67 - экономия средств по транспортным услугам сложилась согласно фактически оказанным услугам. 3,5 - Экономия по текущему ремонту, техническому обслуживанию, технической поддержки вычислительной техники (в т.ч. заправка картриджей) и систем передач сложилась согласно фактически оказанным услугам. 3,8 - экономия проведения ЭА на оказание услуг по страхованию муниципальных служащих, 10,9 - на приобретение марочной продукции согласно заключенного договора будет произведена в декабре 2016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</si>
</sst>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Cyr"/>
      <charset val="204"/>
    </font>
    <font>
      <sz val="11"/>
      <name val="Times New Roman"/>
      <family val="1"/>
      <charset val="204"/>
    </font>
    <font>
      <b/>
      <sz val="11"/>
      <name val="Times New Roman"/>
      <family val="1"/>
      <charset val="204"/>
    </font>
    <font>
      <b/>
      <sz val="13"/>
      <name val="Times New Roman"/>
      <family val="1"/>
      <charset val="204"/>
    </font>
    <font>
      <b/>
      <sz val="11"/>
      <color indexed="10"/>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sz val="10"/>
      <name val="Arial"/>
      <family val="2"/>
      <charset val="204"/>
    </font>
    <font>
      <i/>
      <sz val="14"/>
      <name val="Times New Roman"/>
      <family val="1"/>
      <charset val="204"/>
    </font>
    <font>
      <sz val="10"/>
      <name val="Times New Roman"/>
      <family val="1"/>
      <charset val="204"/>
    </font>
    <font>
      <sz val="18"/>
      <name val="Times New Roman"/>
      <family val="1"/>
      <charset val="204"/>
    </font>
    <font>
      <sz val="15"/>
      <name val="Times New Roman"/>
      <family val="1"/>
      <charset val="204"/>
    </font>
    <font>
      <sz val="15"/>
      <name val="Arial"/>
      <family val="2"/>
      <charset val="204"/>
    </font>
    <font>
      <sz val="13"/>
      <name val="Times New Roman"/>
      <family val="1"/>
      <charset val="204"/>
    </font>
    <font>
      <b/>
      <sz val="16"/>
      <name val="Times New Roman"/>
      <family val="1"/>
      <charset val="204"/>
    </font>
    <font>
      <b/>
      <i/>
      <sz val="11"/>
      <name val="Times New Roman"/>
      <family val="1"/>
      <charset val="204"/>
    </font>
    <font>
      <i/>
      <sz val="10"/>
      <name val="Arial Cyr"/>
      <charset val="204"/>
    </font>
    <font>
      <b/>
      <sz val="13"/>
      <color indexed="10"/>
      <name val="Times New Roman"/>
      <family val="1"/>
      <charset val="204"/>
    </font>
    <font>
      <sz val="11"/>
      <color indexed="8"/>
      <name val="Times New Roman"/>
      <family val="1"/>
      <charset val="204"/>
    </font>
    <font>
      <b/>
      <sz val="10"/>
      <name val="Arial Cyr"/>
      <charset val="204"/>
    </font>
    <font>
      <b/>
      <sz val="10"/>
      <name val="Times New Roman"/>
      <family val="1"/>
      <charset val="204"/>
    </font>
    <font>
      <sz val="16"/>
      <color indexed="10"/>
      <name val="Times New Roman"/>
      <family val="1"/>
      <charset val="204"/>
    </font>
    <font>
      <b/>
      <sz val="18"/>
      <color indexed="10"/>
      <name val="Times New Roman"/>
      <family val="1"/>
      <charset val="204"/>
    </font>
    <font>
      <b/>
      <sz val="11"/>
      <color indexed="8"/>
      <name val="Times New Roman"/>
      <family val="1"/>
      <charset val="204"/>
    </font>
    <font>
      <b/>
      <sz val="10"/>
      <color rgb="FFFF0000"/>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2"/>
        <bgColor indexed="34"/>
      </patternFill>
    </fill>
    <fill>
      <patternFill patternType="solid">
        <fgColor indexed="27"/>
        <bgColor indexed="64"/>
      </patternFill>
    </fill>
    <fill>
      <patternFill patternType="solid">
        <fgColor indexed="47"/>
        <bgColor indexed="34"/>
      </patternFill>
    </fill>
    <fill>
      <patternFill patternType="solid">
        <fgColor indexed="43"/>
        <bgColor indexed="64"/>
      </patternFill>
    </fill>
    <fill>
      <patternFill patternType="solid">
        <fgColor indexed="4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medium">
        <color indexed="64"/>
      </right>
      <top/>
      <bottom style="thin">
        <color indexed="8"/>
      </bottom>
      <diagonal/>
    </border>
    <border>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88">
    <xf numFmtId="0" fontId="0" fillId="0" borderId="0" xfId="0"/>
    <xf numFmtId="0" fontId="1" fillId="2" borderId="0" xfId="0" applyFont="1" applyFill="1" applyAlignment="1">
      <alignment horizontal="center" vertical="center"/>
    </xf>
    <xf numFmtId="0" fontId="1" fillId="2" borderId="0" xfId="0" applyFont="1" applyFill="1"/>
    <xf numFmtId="4" fontId="1" fillId="2" borderId="1" xfId="0" applyNumberFormat="1" applyFont="1" applyFill="1" applyBorder="1" applyAlignment="1">
      <alignment horizontal="center" vertical="center"/>
    </xf>
    <xf numFmtId="0" fontId="2" fillId="2" borderId="0" xfId="0" applyFont="1" applyFill="1"/>
    <xf numFmtId="4" fontId="1" fillId="2" borderId="0" xfId="0" applyNumberFormat="1" applyFont="1" applyFill="1" applyBorder="1" applyAlignment="1">
      <alignment horizontal="center" vertical="center"/>
    </xf>
    <xf numFmtId="4" fontId="2" fillId="2" borderId="0" xfId="0" applyNumberFormat="1" applyFont="1" applyFill="1" applyBorder="1" applyAlignment="1">
      <alignment horizontal="center" wrapText="1"/>
    </xf>
    <xf numFmtId="4" fontId="2" fillId="2" borderId="0"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xf numFmtId="0" fontId="1" fillId="2" borderId="0" xfId="0" applyFont="1" applyFill="1" applyBorder="1" applyAlignment="1"/>
    <xf numFmtId="0" fontId="1" fillId="2" borderId="0" xfId="0" applyFont="1" applyFill="1" applyAlignment="1">
      <alignment vertical="center"/>
    </xf>
    <xf numFmtId="0" fontId="1" fillId="2" borderId="0" xfId="0" applyFont="1" applyFill="1" applyBorder="1"/>
    <xf numFmtId="0" fontId="3" fillId="2" borderId="0" xfId="0" applyFont="1" applyFill="1" applyBorder="1" applyAlignment="1">
      <alignment horizontal="left"/>
    </xf>
    <xf numFmtId="4" fontId="3" fillId="2" borderId="0" xfId="0" applyNumberFormat="1"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4" fontId="2"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top" wrapText="1"/>
    </xf>
    <xf numFmtId="164" fontId="2" fillId="0"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0" xfId="0" applyFont="1" applyFill="1" applyAlignment="1">
      <alignment horizontal="justify" vertical="center" wrapText="1"/>
    </xf>
    <xf numFmtId="4" fontId="5" fillId="2" borderId="2" xfId="0" applyNumberFormat="1" applyFont="1" applyFill="1" applyBorder="1" applyAlignment="1">
      <alignment horizontal="left" vertical="center" wrapText="1"/>
    </xf>
    <xf numFmtId="4" fontId="6" fillId="2" borderId="2" xfId="0" applyNumberFormat="1" applyFont="1" applyFill="1" applyBorder="1" applyAlignment="1">
      <alignment horizontal="left" vertical="center" wrapText="1"/>
    </xf>
    <xf numFmtId="4" fontId="7" fillId="2" borderId="3" xfId="0" applyNumberFormat="1" applyFont="1" applyFill="1" applyBorder="1" applyAlignment="1">
      <alignment horizontal="left" vertical="center" wrapText="1"/>
    </xf>
    <xf numFmtId="4" fontId="5" fillId="2" borderId="3" xfId="0" applyNumberFormat="1" applyFont="1" applyFill="1" applyBorder="1" applyAlignment="1">
      <alignment horizontal="left" vertical="center" wrapText="1"/>
    </xf>
    <xf numFmtId="4" fontId="5" fillId="2" borderId="0" xfId="0" applyNumberFormat="1" applyFont="1" applyFill="1" applyBorder="1" applyAlignment="1">
      <alignment horizontal="left" vertical="center" wrapText="1"/>
    </xf>
    <xf numFmtId="4" fontId="6" fillId="2" borderId="0" xfId="0" applyNumberFormat="1" applyFont="1" applyFill="1" applyBorder="1" applyAlignment="1">
      <alignment horizontal="left" vertical="center" wrapText="1"/>
    </xf>
    <xf numFmtId="4" fontId="7" fillId="2" borderId="0" xfId="0" applyNumberFormat="1" applyFont="1" applyFill="1" applyBorder="1" applyAlignment="1">
      <alignment horizontal="left" vertical="center" wrapText="1"/>
    </xf>
    <xf numFmtId="4" fontId="8" fillId="2" borderId="0" xfId="0" applyNumberFormat="1" applyFont="1" applyFill="1" applyAlignment="1">
      <alignment horizontal="left" vertical="center" wrapText="1"/>
    </xf>
    <xf numFmtId="0" fontId="7" fillId="2" borderId="0" xfId="0" applyFont="1" applyFill="1" applyAlignment="1">
      <alignment horizontal="left" vertical="center" wrapText="1"/>
    </xf>
    <xf numFmtId="0" fontId="8" fillId="2" borderId="0" xfId="0" applyFont="1" applyFill="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xf numFmtId="0" fontId="2" fillId="0" borderId="0" xfId="0" applyFont="1" applyBorder="1" applyAlignment="1"/>
    <xf numFmtId="49" fontId="6" fillId="2" borderId="0" xfId="0" applyNumberFormat="1" applyFont="1" applyFill="1" applyBorder="1" applyAlignment="1" applyProtection="1">
      <alignment horizontal="left" vertical="center" wrapText="1"/>
      <protection locked="0"/>
    </xf>
    <xf numFmtId="0" fontId="2" fillId="0" borderId="4" xfId="0" applyFont="1" applyBorder="1" applyAlignment="1">
      <alignment horizontal="center" vertical="center"/>
    </xf>
    <xf numFmtId="4" fontId="5" fillId="2" borderId="5" xfId="0" applyNumberFormat="1" applyFont="1" applyFill="1" applyBorder="1" applyAlignment="1">
      <alignment horizontal="center" wrapText="1"/>
    </xf>
    <xf numFmtId="0" fontId="11" fillId="0" borderId="0" xfId="1" applyFont="1"/>
    <xf numFmtId="164" fontId="2" fillId="4" borderId="1" xfId="0" applyNumberFormat="1" applyFont="1" applyFill="1" applyBorder="1" applyAlignment="1">
      <alignment horizontal="justify" vertical="center" wrapText="1"/>
    </xf>
    <xf numFmtId="4" fontId="2" fillId="4" borderId="1" xfId="0" applyNumberFormat="1" applyFont="1" applyFill="1" applyBorder="1" applyAlignment="1">
      <alignment horizontal="center" vertical="center"/>
    </xf>
    <xf numFmtId="0" fontId="2" fillId="4" borderId="0" xfId="0" applyFont="1" applyFill="1"/>
    <xf numFmtId="0" fontId="16" fillId="0" borderId="0" xfId="0" applyFont="1" applyAlignment="1"/>
    <xf numFmtId="0" fontId="17" fillId="2" borderId="0" xfId="0" applyFont="1" applyFill="1" applyAlignment="1"/>
    <xf numFmtId="0" fontId="18" fillId="0" borderId="0" xfId="0" applyFont="1" applyAlignment="1"/>
    <xf numFmtId="0" fontId="1" fillId="2" borderId="0" xfId="0" applyFont="1" applyFill="1" applyAlignment="1">
      <alignment horizontal="center" vertical="center" wrapText="1"/>
    </xf>
    <xf numFmtId="0" fontId="12" fillId="0" borderId="0" xfId="1" applyFont="1" applyBorder="1" applyAlignment="1">
      <alignment horizontal="center"/>
    </xf>
    <xf numFmtId="0" fontId="12" fillId="0" borderId="0" xfId="1" applyFont="1"/>
    <xf numFmtId="4" fontId="19" fillId="2" borderId="0" xfId="0" applyNumberFormat="1" applyFont="1" applyFill="1" applyBorder="1" applyAlignment="1">
      <alignment horizontal="center" vertical="center"/>
    </xf>
    <xf numFmtId="0" fontId="19" fillId="0" borderId="0" xfId="0" applyFont="1" applyFill="1"/>
    <xf numFmtId="0" fontId="19" fillId="2" borderId="0" xfId="0" applyFont="1" applyFill="1"/>
    <xf numFmtId="0" fontId="2"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0" xfId="0" applyNumberFormat="1" applyFont="1" applyFill="1" applyAlignment="1">
      <alignment horizontal="left"/>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64" fontId="1" fillId="5" borderId="1" xfId="0" applyNumberFormat="1" applyFont="1" applyFill="1" applyBorder="1" applyAlignment="1">
      <alignment horizontal="left" vertical="center" wrapText="1"/>
    </xf>
    <xf numFmtId="4" fontId="1" fillId="5"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4" fontId="5" fillId="5" borderId="2" xfId="0" applyNumberFormat="1" applyFont="1" applyFill="1" applyBorder="1" applyAlignment="1">
      <alignment horizontal="left" vertical="center" wrapText="1"/>
    </xf>
    <xf numFmtId="0" fontId="1" fillId="5" borderId="0" xfId="0" applyFont="1" applyFill="1"/>
    <xf numFmtId="4" fontId="6" fillId="5" borderId="2" xfId="0" applyNumberFormat="1" applyFont="1" applyFill="1" applyBorder="1" applyAlignment="1">
      <alignment horizontal="left" vertical="center" wrapText="1"/>
    </xf>
    <xf numFmtId="0" fontId="1" fillId="6" borderId="1" xfId="0" applyFont="1" applyFill="1" applyBorder="1" applyAlignment="1">
      <alignment horizontal="left" vertical="center" wrapText="1"/>
    </xf>
    <xf numFmtId="4" fontId="2" fillId="6" borderId="1" xfId="0" applyNumberFormat="1" applyFont="1" applyFill="1" applyBorder="1" applyAlignment="1">
      <alignment horizontal="center" vertical="center"/>
    </xf>
    <xf numFmtId="4" fontId="5" fillId="7" borderId="2" xfId="0" applyNumberFormat="1" applyFont="1" applyFill="1" applyBorder="1" applyAlignment="1">
      <alignment horizontal="left" vertical="center" wrapText="1"/>
    </xf>
    <xf numFmtId="0" fontId="2" fillId="6" borderId="0" xfId="0" applyFont="1" applyFill="1"/>
    <xf numFmtId="4" fontId="1" fillId="6" borderId="1" xfId="0" applyNumberFormat="1" applyFont="1" applyFill="1" applyBorder="1" applyAlignment="1">
      <alignment horizontal="center" vertical="center"/>
    </xf>
    <xf numFmtId="4" fontId="6" fillId="6" borderId="2" xfId="0" applyNumberFormat="1" applyFont="1" applyFill="1" applyBorder="1" applyAlignment="1" applyProtection="1">
      <alignment horizontal="left" vertical="center" wrapText="1"/>
    </xf>
    <xf numFmtId="0" fontId="1" fillId="6" borderId="0" xfId="0" applyFont="1" applyFill="1"/>
    <xf numFmtId="3"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Border="1" applyAlignment="1">
      <alignment horizontal="center" vertical="center"/>
    </xf>
    <xf numFmtId="0" fontId="4" fillId="2" borderId="0" xfId="0" applyFont="1" applyFill="1" applyAlignment="1">
      <alignment horizontal="center" vertical="center"/>
    </xf>
    <xf numFmtId="164" fontId="1" fillId="5" borderId="1" xfId="0" applyNumberFormat="1" applyFont="1" applyFill="1" applyBorder="1" applyAlignment="1">
      <alignment vertical="center" wrapText="1"/>
    </xf>
    <xf numFmtId="0" fontId="1" fillId="6" borderId="1" xfId="0" applyFont="1" applyFill="1" applyBorder="1" applyAlignment="1">
      <alignment vertical="center" wrapText="1"/>
    </xf>
    <xf numFmtId="4" fontId="5" fillId="6" borderId="2"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1" fillId="2" borderId="1" xfId="0" applyFont="1" applyFill="1" applyBorder="1" applyAlignment="1">
      <alignment horizontal="center" vertical="center"/>
    </xf>
    <xf numFmtId="164" fontId="2" fillId="8" borderId="1" xfId="0" applyNumberFormat="1" applyFont="1" applyFill="1" applyBorder="1" applyAlignment="1">
      <alignment horizontal="left" vertical="center" wrapText="1"/>
    </xf>
    <xf numFmtId="4" fontId="2" fillId="8" borderId="1" xfId="0" applyNumberFormat="1" applyFont="1" applyFill="1" applyBorder="1" applyAlignment="1">
      <alignment horizontal="center" vertical="center"/>
    </xf>
    <xf numFmtId="0" fontId="1" fillId="8" borderId="0" xfId="0" applyFont="1" applyFill="1"/>
    <xf numFmtId="0" fontId="2" fillId="8" borderId="0" xfId="0" applyFont="1" applyFill="1"/>
    <xf numFmtId="4" fontId="6" fillId="4" borderId="2" xfId="0" applyNumberFormat="1" applyFont="1" applyFill="1" applyBorder="1" applyAlignment="1">
      <alignment horizontal="left" vertical="center" wrapText="1"/>
    </xf>
    <xf numFmtId="164" fontId="2" fillId="2" borderId="1" xfId="0" applyNumberFormat="1" applyFont="1" applyFill="1" applyBorder="1" applyAlignment="1">
      <alignment horizontal="justify" vertical="center" wrapText="1"/>
    </xf>
    <xf numFmtId="0" fontId="2" fillId="4" borderId="1" xfId="0" applyFont="1" applyFill="1" applyBorder="1" applyAlignment="1">
      <alignment horizontal="left" vertical="center" wrapText="1"/>
    </xf>
    <xf numFmtId="4" fontId="5" fillId="4" borderId="2" xfId="0" applyNumberFormat="1" applyFont="1" applyFill="1" applyBorder="1" applyAlignment="1">
      <alignment horizontal="left" vertical="center" wrapText="1"/>
    </xf>
    <xf numFmtId="0" fontId="2" fillId="4" borderId="0" xfId="0" applyFont="1" applyFill="1" applyBorder="1" applyAlignment="1">
      <alignment horizontal="left" vertical="top" wrapText="1"/>
    </xf>
    <xf numFmtId="0" fontId="3" fillId="4" borderId="1" xfId="0" applyFont="1" applyFill="1" applyBorder="1" applyAlignment="1">
      <alignment horizontal="left" vertical="center" wrapText="1"/>
    </xf>
    <xf numFmtId="4" fontId="5" fillId="9" borderId="2" xfId="0" applyNumberFormat="1" applyFont="1" applyFill="1" applyBorder="1" applyAlignment="1">
      <alignment horizontal="left" vertical="center" wrapText="1"/>
    </xf>
    <xf numFmtId="0" fontId="1" fillId="4" borderId="0" xfId="0" applyFont="1" applyFill="1"/>
    <xf numFmtId="4" fontId="11" fillId="4" borderId="2" xfId="0" applyNumberFormat="1" applyFont="1" applyFill="1" applyBorder="1" applyAlignment="1">
      <alignment horizontal="left" vertical="center" wrapText="1"/>
    </xf>
    <xf numFmtId="4" fontId="5" fillId="2" borderId="7" xfId="0" applyNumberFormat="1" applyFont="1" applyFill="1" applyBorder="1" applyAlignment="1">
      <alignment horizontal="left" vertical="center" wrapText="1"/>
    </xf>
    <xf numFmtId="0" fontId="2" fillId="3" borderId="0" xfId="0" applyFont="1" applyFill="1" applyBorder="1"/>
    <xf numFmtId="4" fontId="2" fillId="3" borderId="1" xfId="0" applyNumberFormat="1" applyFont="1" applyFill="1" applyBorder="1" applyAlignment="1">
      <alignment horizontal="center" vertical="center"/>
    </xf>
    <xf numFmtId="0" fontId="1" fillId="4" borderId="1" xfId="0" applyFont="1" applyFill="1" applyBorder="1" applyAlignment="1">
      <alignment vertical="center" wrapText="1"/>
    </xf>
    <xf numFmtId="4" fontId="1" fillId="4" borderId="1" xfId="0" applyNumberFormat="1" applyFont="1" applyFill="1" applyBorder="1" applyAlignment="1">
      <alignment horizontal="center" vertical="center"/>
    </xf>
    <xf numFmtId="4" fontId="5" fillId="4"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4" fontId="20" fillId="0" borderId="1"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4" fontId="23" fillId="0" borderId="0" xfId="0" applyNumberFormat="1" applyFont="1" applyFill="1" applyAlignment="1">
      <alignment horizontal="center" vertical="center" wrapText="1"/>
    </xf>
    <xf numFmtId="0" fontId="24" fillId="2" borderId="0" xfId="0" applyFont="1" applyFill="1"/>
    <xf numFmtId="4" fontId="5" fillId="5" borderId="5" xfId="0" applyNumberFormat="1" applyFont="1" applyFill="1" applyBorder="1" applyAlignment="1">
      <alignment horizontal="left" vertical="center" wrapText="1"/>
    </xf>
    <xf numFmtId="4" fontId="5" fillId="4" borderId="7" xfId="0" applyNumberFormat="1" applyFont="1" applyFill="1" applyBorder="1" applyAlignment="1">
      <alignment horizontal="left" vertical="center" wrapText="1"/>
    </xf>
    <xf numFmtId="4" fontId="5" fillId="2" borderId="1" xfId="0" applyNumberFormat="1" applyFont="1" applyFill="1" applyBorder="1" applyAlignment="1">
      <alignment horizontal="left" wrapText="1"/>
    </xf>
    <xf numFmtId="4" fontId="25"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6" xfId="0" applyFont="1" applyFill="1" applyBorder="1" applyAlignment="1">
      <alignment horizontal="center" vertical="center" wrapText="1"/>
    </xf>
    <xf numFmtId="4" fontId="25" fillId="0" borderId="1" xfId="0" applyNumberFormat="1" applyFont="1" applyFill="1" applyBorder="1" applyAlignment="1">
      <alignment horizontal="center" vertical="center"/>
    </xf>
    <xf numFmtId="4" fontId="1" fillId="10" borderId="1" xfId="0" applyNumberFormat="1" applyFont="1" applyFill="1" applyBorder="1" applyAlignment="1">
      <alignment horizontal="center" vertical="center"/>
    </xf>
    <xf numFmtId="4" fontId="2" fillId="11"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4" fontId="1" fillId="12" borderId="1" xfId="0" applyNumberFormat="1" applyFont="1" applyFill="1" applyBorder="1" applyAlignment="1">
      <alignment horizontal="center" vertical="center"/>
    </xf>
    <xf numFmtId="4" fontId="2" fillId="12" borderId="1" xfId="0" applyNumberFormat="1" applyFont="1" applyFill="1" applyBorder="1" applyAlignment="1">
      <alignment horizontal="center" vertical="center"/>
    </xf>
    <xf numFmtId="4" fontId="1" fillId="13" borderId="1" xfId="0" applyNumberFormat="1" applyFont="1" applyFill="1" applyBorder="1" applyAlignment="1">
      <alignment horizontal="center" vertical="center"/>
    </xf>
    <xf numFmtId="4" fontId="1" fillId="14" borderId="1" xfId="0" applyNumberFormat="1" applyFont="1" applyFill="1" applyBorder="1" applyAlignment="1">
      <alignment horizontal="center" vertical="center"/>
    </xf>
    <xf numFmtId="4" fontId="2" fillId="14" borderId="1" xfId="0" applyNumberFormat="1" applyFont="1" applyFill="1" applyBorder="1" applyAlignment="1">
      <alignment horizontal="center" vertical="center"/>
    </xf>
    <xf numFmtId="4" fontId="2" fillId="15" borderId="1"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3" fillId="0" borderId="0" xfId="0" applyFont="1" applyFill="1" applyBorder="1"/>
    <xf numFmtId="0" fontId="1" fillId="0" borderId="0" xfId="0" applyFont="1" applyFill="1" applyBorder="1" applyAlignment="1">
      <alignment vertical="center" wrapText="1"/>
    </xf>
    <xf numFmtId="4" fontId="5" fillId="0" borderId="0" xfId="0" applyNumberFormat="1" applyFont="1" applyFill="1" applyBorder="1" applyAlignment="1">
      <alignment horizontal="left" vertical="center" wrapText="1"/>
    </xf>
    <xf numFmtId="0" fontId="15" fillId="0" borderId="0" xfId="0" applyFont="1" applyFill="1"/>
    <xf numFmtId="4" fontId="1" fillId="0" borderId="0" xfId="0" applyNumberFormat="1" applyFont="1" applyFill="1"/>
    <xf numFmtId="4" fontId="1" fillId="0" borderId="0" xfId="0" applyNumberFormat="1" applyFont="1" applyFill="1" applyAlignment="1">
      <alignment horizontal="center"/>
    </xf>
    <xf numFmtId="0" fontId="11" fillId="2" borderId="1" xfId="0" applyFont="1" applyFill="1" applyBorder="1" applyAlignment="1">
      <alignment vertical="center" wrapText="1"/>
    </xf>
    <xf numFmtId="4" fontId="11" fillId="0" borderId="2" xfId="0" applyNumberFormat="1" applyFont="1" applyFill="1" applyBorder="1" applyAlignment="1">
      <alignment horizontal="left" vertical="center" wrapText="1"/>
    </xf>
    <xf numFmtId="0" fontId="13" fillId="0" borderId="0" xfId="1" applyFont="1" applyAlignment="1">
      <alignment horizontal="center"/>
    </xf>
    <xf numFmtId="0" fontId="14" fillId="0" borderId="0" xfId="1" applyFont="1" applyAlignment="1">
      <alignment horizontal="center"/>
    </xf>
    <xf numFmtId="0" fontId="15" fillId="0" borderId="0" xfId="1" applyFont="1" applyBorder="1" applyAlignment="1">
      <alignment horizontal="center"/>
    </xf>
    <xf numFmtId="0" fontId="10" fillId="0" borderId="0" xfId="1" applyFont="1" applyBorder="1" applyAlignment="1">
      <alignment horizontal="left"/>
    </xf>
    <xf numFmtId="0" fontId="12" fillId="0" borderId="0" xfId="1" applyFont="1" applyBorder="1" applyAlignment="1">
      <alignment horizontal="center"/>
    </xf>
    <xf numFmtId="0" fontId="13" fillId="0" borderId="0" xfId="1" applyFont="1" applyBorder="1" applyAlignment="1">
      <alignment horizontal="center"/>
    </xf>
    <xf numFmtId="0" fontId="2" fillId="2" borderId="8" xfId="0" applyFont="1" applyFill="1" applyBorder="1" applyAlignment="1">
      <alignment horizontal="center" vertical="center"/>
    </xf>
    <xf numFmtId="0" fontId="0" fillId="0" borderId="6" xfId="0" applyFont="1" applyBorder="1" applyAlignment="1">
      <alignment horizontal="center" vertical="center"/>
    </xf>
    <xf numFmtId="0" fontId="0" fillId="0" borderId="6" xfId="0" applyBorder="1" applyAlignment="1">
      <alignment horizontal="center" vertical="center"/>
    </xf>
    <xf numFmtId="0" fontId="2" fillId="2" borderId="8" xfId="0" applyFont="1" applyFill="1" applyBorder="1" applyAlignment="1">
      <alignment horizontal="center" vertical="center" shrinkToFit="1"/>
    </xf>
    <xf numFmtId="0" fontId="0" fillId="0" borderId="6" xfId="0" applyBorder="1" applyAlignment="1">
      <alignment horizontal="center" vertical="center" shrinkToFit="1"/>
    </xf>
    <xf numFmtId="4" fontId="5" fillId="2" borderId="9"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4" fontId="11" fillId="2" borderId="12" xfId="0" applyNumberFormat="1" applyFont="1" applyFill="1" applyBorder="1" applyAlignment="1">
      <alignment horizontal="left" vertical="top" wrapText="1"/>
    </xf>
    <xf numFmtId="4" fontId="11" fillId="2" borderId="10" xfId="0" applyNumberFormat="1" applyFont="1" applyFill="1" applyBorder="1" applyAlignment="1">
      <alignment horizontal="left" vertical="top" wrapText="1"/>
    </xf>
    <xf numFmtId="4" fontId="11" fillId="2" borderId="11" xfId="0" applyNumberFormat="1" applyFont="1" applyFill="1" applyBorder="1" applyAlignment="1">
      <alignment horizontal="left" vertical="top" wrapText="1"/>
    </xf>
    <xf numFmtId="4" fontId="11" fillId="2" borderId="12" xfId="0" applyNumberFormat="1" applyFont="1" applyFill="1" applyBorder="1" applyAlignment="1">
      <alignment horizontal="left" vertical="center" wrapText="1"/>
    </xf>
    <xf numFmtId="0" fontId="0" fillId="0" borderId="13" xfId="0" applyBorder="1" applyAlignment="1">
      <alignment horizontal="left"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2" fillId="0" borderId="8" xfId="0" applyFont="1" applyFill="1" applyBorder="1" applyAlignment="1">
      <alignment horizontal="center" vertical="center"/>
    </xf>
    <xf numFmtId="0" fontId="0" fillId="0" borderId="6" xfId="0" applyFill="1" applyBorder="1" applyAlignment="1">
      <alignment horizontal="center" vertical="center"/>
    </xf>
    <xf numFmtId="0" fontId="16" fillId="2" borderId="0" xfId="0" applyFont="1" applyFill="1" applyAlignment="1">
      <alignment horizontal="center" vertical="top"/>
    </xf>
    <xf numFmtId="0" fontId="0" fillId="0" borderId="0" xfId="0" applyAlignment="1">
      <alignment horizontal="center"/>
    </xf>
    <xf numFmtId="0" fontId="16" fillId="2" borderId="14" xfId="0" applyFont="1" applyFill="1" applyBorder="1" applyAlignment="1">
      <alignment horizontal="center"/>
    </xf>
    <xf numFmtId="0" fontId="0" fillId="0" borderId="14" xfId="0" applyBorder="1" applyAlignment="1">
      <alignment horizont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5" xfId="0" applyFont="1" applyFill="1" applyBorder="1" applyAlignment="1">
      <alignment horizontal="center" vertical="center" wrapText="1"/>
    </xf>
    <xf numFmtId="0" fontId="21" fillId="2" borderId="16" xfId="0" applyFont="1" applyFill="1" applyBorder="1" applyAlignment="1">
      <alignment horizontal="center" vertical="center"/>
    </xf>
    <xf numFmtId="0" fontId="21" fillId="2" borderId="4" xfId="0" applyFont="1" applyFill="1" applyBorder="1" applyAlignment="1">
      <alignment horizontal="center" vertical="center"/>
    </xf>
    <xf numFmtId="0" fontId="2"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workbookViewId="0">
      <selection activeCell="L13" sqref="L13"/>
    </sheetView>
  </sheetViews>
  <sheetFormatPr defaultRowHeight="12.75" x14ac:dyDescent="0.2"/>
  <cols>
    <col min="1" max="1" width="10.85546875" style="46" customWidth="1"/>
    <col min="2" max="8" width="9.140625" style="46"/>
    <col min="9" max="9" width="12" style="46" customWidth="1"/>
    <col min="10" max="16384" width="9.140625" style="46"/>
  </cols>
  <sheetData>
    <row r="1" spans="1:9" ht="18.75" x14ac:dyDescent="0.3">
      <c r="A1" s="151"/>
      <c r="B1" s="151"/>
    </row>
    <row r="10" spans="1:9" ht="23.25" x14ac:dyDescent="0.35">
      <c r="A10" s="152" t="s">
        <v>44</v>
      </c>
      <c r="B10" s="152"/>
      <c r="C10" s="152"/>
      <c r="D10" s="152"/>
      <c r="E10" s="152"/>
      <c r="F10" s="152"/>
      <c r="G10" s="152"/>
      <c r="H10" s="152"/>
      <c r="I10" s="152"/>
    </row>
    <row r="11" spans="1:9" ht="23.25" x14ac:dyDescent="0.35">
      <c r="A11" s="54"/>
      <c r="B11" s="55" t="s">
        <v>45</v>
      </c>
      <c r="E11" s="54"/>
      <c r="F11" s="54"/>
      <c r="G11" s="54"/>
      <c r="H11" s="54"/>
      <c r="I11" s="54"/>
    </row>
    <row r="12" spans="1:9" ht="23.25" x14ac:dyDescent="0.35">
      <c r="A12" s="152" t="s">
        <v>39</v>
      </c>
      <c r="B12" s="152"/>
      <c r="C12" s="152"/>
      <c r="D12" s="152"/>
      <c r="E12" s="152"/>
      <c r="F12" s="152"/>
      <c r="G12" s="152"/>
      <c r="H12" s="152"/>
      <c r="I12" s="152"/>
    </row>
    <row r="14" spans="1:9" ht="27" customHeight="1" x14ac:dyDescent="0.3">
      <c r="A14" s="153" t="s">
        <v>40</v>
      </c>
      <c r="B14" s="153"/>
      <c r="C14" s="153"/>
      <c r="D14" s="153"/>
      <c r="E14" s="153"/>
      <c r="F14" s="153"/>
      <c r="G14" s="153"/>
      <c r="H14" s="153"/>
      <c r="I14" s="153"/>
    </row>
    <row r="15" spans="1:9" ht="27" customHeight="1" x14ac:dyDescent="0.3">
      <c r="A15" s="153" t="s">
        <v>41</v>
      </c>
      <c r="B15" s="153"/>
      <c r="C15" s="153"/>
      <c r="D15" s="153"/>
      <c r="E15" s="153"/>
      <c r="F15" s="153"/>
      <c r="G15" s="153"/>
      <c r="H15" s="153"/>
      <c r="I15" s="153"/>
    </row>
    <row r="16" spans="1:9" ht="27" customHeight="1" x14ac:dyDescent="0.3">
      <c r="A16" s="153" t="s">
        <v>26</v>
      </c>
      <c r="B16" s="153"/>
      <c r="C16" s="153"/>
      <c r="D16" s="153"/>
      <c r="E16" s="153"/>
      <c r="F16" s="153"/>
      <c r="G16" s="153"/>
      <c r="H16" s="153"/>
      <c r="I16" s="153"/>
    </row>
    <row r="17" spans="1:9" ht="19.5" x14ac:dyDescent="0.3">
      <c r="A17" s="148" t="s">
        <v>50</v>
      </c>
      <c r="B17" s="149"/>
      <c r="C17" s="149"/>
      <c r="D17" s="149"/>
      <c r="E17" s="149"/>
      <c r="F17" s="149"/>
      <c r="G17" s="149"/>
      <c r="H17" s="149"/>
      <c r="I17" s="149"/>
    </row>
    <row r="47" spans="1:9" ht="16.5" x14ac:dyDescent="0.25">
      <c r="A47" s="150" t="s">
        <v>42</v>
      </c>
      <c r="B47" s="150"/>
      <c r="C47" s="150"/>
      <c r="D47" s="150"/>
      <c r="E47" s="150"/>
      <c r="F47" s="150"/>
      <c r="G47" s="150"/>
      <c r="H47" s="150"/>
      <c r="I47" s="150"/>
    </row>
    <row r="48" spans="1:9" ht="16.5" x14ac:dyDescent="0.25">
      <c r="A48" s="150" t="s">
        <v>43</v>
      </c>
      <c r="B48" s="150"/>
      <c r="C48" s="150"/>
      <c r="D48" s="150"/>
      <c r="E48" s="150"/>
      <c r="F48" s="150"/>
      <c r="G48" s="150"/>
      <c r="H48" s="150"/>
      <c r="I48" s="150"/>
    </row>
  </sheetData>
  <sheetProtection selectLockedCells="1" selectUnlockedCells="1"/>
  <mergeCells count="9">
    <mergeCell ref="A17:I17"/>
    <mergeCell ref="A47:I47"/>
    <mergeCell ref="A48:I48"/>
    <mergeCell ref="A1:B1"/>
    <mergeCell ref="A10:I10"/>
    <mergeCell ref="A12:I12"/>
    <mergeCell ref="A14:I14"/>
    <mergeCell ref="A15:I15"/>
    <mergeCell ref="A16:I16"/>
  </mergeCells>
  <phoneticPr fontId="0" type="noConversion"/>
  <pageMargins left="0.7" right="0.7" top="0.75" bottom="0.75"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zoomScale="86" zoomScaleNormal="86" workbookViewId="0">
      <pane xSplit="7" ySplit="5" topLeftCell="N36" activePane="bottomRight" state="frozen"/>
      <selection pane="topRight" activeCell="H1" sqref="H1"/>
      <selection pane="bottomLeft" activeCell="A6" sqref="A6"/>
      <selection pane="bottomRight" activeCell="D11" sqref="D11"/>
    </sheetView>
  </sheetViews>
  <sheetFormatPr defaultRowHeight="15.75" x14ac:dyDescent="0.25"/>
  <cols>
    <col min="1" max="1" width="58.7109375" style="2" customWidth="1"/>
    <col min="2" max="2" width="14.85546875" style="1" customWidth="1"/>
    <col min="3" max="3" width="14.140625" style="79" customWidth="1"/>
    <col min="4" max="4" width="12.85546875" style="1" customWidth="1"/>
    <col min="5" max="6" width="11.85546875" style="1" customWidth="1"/>
    <col min="7" max="7" width="16.5703125" style="1" customWidth="1"/>
    <col min="8" max="12" width="13.7109375" style="2" customWidth="1"/>
    <col min="13" max="13" width="12" style="2" customWidth="1"/>
    <col min="14" max="19" width="13.7109375" style="2" customWidth="1"/>
    <col min="20" max="20" width="13.85546875" style="2" customWidth="1"/>
    <col min="21" max="22" width="13.7109375" style="2" customWidth="1"/>
    <col min="23" max="23" width="12.85546875" style="2" customWidth="1"/>
    <col min="24" max="26" width="13.7109375" style="2" customWidth="1"/>
    <col min="27" max="27" width="11.28515625" style="2" customWidth="1"/>
    <col min="28" max="30" width="13.7109375" style="2" customWidth="1"/>
    <col min="31" max="31" width="12.5703125" style="2" customWidth="1"/>
    <col min="32" max="32" width="144.85546875" style="29" customWidth="1"/>
    <col min="33" max="33" width="23.140625" style="2" customWidth="1"/>
    <col min="34" max="34" width="11.42578125" style="2" customWidth="1"/>
    <col min="35" max="35" width="13.7109375" style="2" customWidth="1"/>
    <col min="36" max="16384" width="9.140625" style="2"/>
  </cols>
  <sheetData>
    <row r="1" spans="1:35" x14ac:dyDescent="0.25">
      <c r="A1" s="4"/>
      <c r="B1" s="10"/>
      <c r="C1" s="10"/>
      <c r="D1" s="10"/>
      <c r="E1" s="10"/>
      <c r="F1" s="10"/>
      <c r="G1" s="10"/>
      <c r="H1" s="4"/>
      <c r="I1" s="4"/>
      <c r="J1" s="4"/>
      <c r="K1" s="4"/>
      <c r="L1" s="4"/>
      <c r="M1" s="4"/>
      <c r="N1" s="51"/>
      <c r="O1" s="52"/>
      <c r="P1" s="4"/>
      <c r="Q1" s="4"/>
      <c r="R1" s="4"/>
      <c r="S1" s="4"/>
      <c r="T1" s="4"/>
      <c r="U1" s="4"/>
      <c r="V1" s="4"/>
      <c r="W1" s="4"/>
      <c r="X1" s="4"/>
      <c r="Y1" s="4"/>
      <c r="Z1" s="4"/>
      <c r="AA1" s="4"/>
      <c r="AB1" s="4"/>
      <c r="AC1" s="4"/>
      <c r="AD1" s="4"/>
      <c r="AE1" s="41"/>
      <c r="AF1" s="40"/>
    </row>
    <row r="2" spans="1:35" ht="20.25" x14ac:dyDescent="0.3">
      <c r="A2" s="172" t="s">
        <v>38</v>
      </c>
      <c r="B2" s="173"/>
      <c r="C2" s="173"/>
      <c r="D2" s="173"/>
      <c r="E2" s="173"/>
      <c r="F2" s="173"/>
      <c r="G2" s="173"/>
      <c r="H2" s="173"/>
      <c r="I2" s="173"/>
      <c r="J2" s="173"/>
      <c r="K2" s="173"/>
      <c r="L2" s="173"/>
      <c r="M2" s="173"/>
      <c r="N2" s="173"/>
      <c r="O2" s="173"/>
      <c r="P2" s="50"/>
      <c r="Q2" s="50"/>
      <c r="R2" s="50"/>
      <c r="S2" s="50"/>
      <c r="T2" s="50"/>
      <c r="U2" s="50"/>
      <c r="V2" s="50"/>
      <c r="W2" s="50"/>
      <c r="X2" s="50"/>
      <c r="Y2" s="50"/>
      <c r="Z2" s="50"/>
      <c r="AA2" s="50"/>
      <c r="AB2" s="50"/>
      <c r="AC2" s="50"/>
      <c r="AD2" s="50"/>
      <c r="AE2" s="42"/>
      <c r="AF2" s="40"/>
    </row>
    <row r="3" spans="1:35" ht="20.25" x14ac:dyDescent="0.3">
      <c r="A3" s="174" t="s">
        <v>55</v>
      </c>
      <c r="B3" s="175"/>
      <c r="C3" s="175"/>
      <c r="D3" s="175"/>
      <c r="E3" s="175"/>
      <c r="F3" s="175"/>
      <c r="G3" s="175"/>
      <c r="H3" s="175"/>
      <c r="I3" s="175"/>
      <c r="J3" s="175"/>
      <c r="K3" s="175"/>
      <c r="L3" s="175"/>
      <c r="M3" s="175"/>
      <c r="N3" s="175"/>
      <c r="O3" s="175"/>
      <c r="P3" s="4"/>
      <c r="Q3" s="4"/>
      <c r="R3" s="4"/>
      <c r="S3" s="4"/>
      <c r="T3" s="4"/>
      <c r="U3" s="4"/>
      <c r="V3" s="4"/>
      <c r="W3" s="4"/>
      <c r="X3" s="4"/>
      <c r="Y3" s="4"/>
      <c r="Z3" s="4"/>
      <c r="AA3" s="4"/>
      <c r="AB3" s="4"/>
      <c r="AC3" s="4"/>
      <c r="AD3" s="4"/>
      <c r="AE3" s="41"/>
      <c r="AF3" s="43"/>
    </row>
    <row r="4" spans="1:35" ht="15" x14ac:dyDescent="0.25">
      <c r="A4" s="176" t="s">
        <v>18</v>
      </c>
      <c r="B4" s="177" t="s">
        <v>17</v>
      </c>
      <c r="C4" s="179" t="s">
        <v>56</v>
      </c>
      <c r="D4" s="182" t="s">
        <v>57</v>
      </c>
      <c r="E4" s="182" t="s">
        <v>58</v>
      </c>
      <c r="F4" s="185" t="s">
        <v>32</v>
      </c>
      <c r="G4" s="186"/>
      <c r="H4" s="170" t="s">
        <v>5</v>
      </c>
      <c r="I4" s="187"/>
      <c r="J4" s="154" t="s">
        <v>6</v>
      </c>
      <c r="K4" s="156"/>
      <c r="L4" s="154" t="s">
        <v>7</v>
      </c>
      <c r="M4" s="156"/>
      <c r="N4" s="157" t="s">
        <v>8</v>
      </c>
      <c r="O4" s="158"/>
      <c r="P4" s="154" t="s">
        <v>9</v>
      </c>
      <c r="Q4" s="155"/>
      <c r="R4" s="154" t="s">
        <v>10</v>
      </c>
      <c r="S4" s="156"/>
      <c r="T4" s="154" t="s">
        <v>11</v>
      </c>
      <c r="U4" s="156"/>
      <c r="V4" s="154" t="s">
        <v>12</v>
      </c>
      <c r="W4" s="156"/>
      <c r="X4" s="154" t="s">
        <v>13</v>
      </c>
      <c r="Y4" s="156"/>
      <c r="Z4" s="170" t="s">
        <v>14</v>
      </c>
      <c r="AA4" s="171"/>
      <c r="AB4" s="167" t="s">
        <v>15</v>
      </c>
      <c r="AC4" s="168"/>
      <c r="AD4" s="167" t="s">
        <v>16</v>
      </c>
      <c r="AE4" s="168"/>
      <c r="AF4" s="169" t="s">
        <v>35</v>
      </c>
      <c r="AG4" s="108"/>
      <c r="AH4" s="108"/>
      <c r="AI4" s="109"/>
    </row>
    <row r="5" spans="1:35" ht="45" x14ac:dyDescent="0.25">
      <c r="A5" s="176"/>
      <c r="B5" s="177"/>
      <c r="C5" s="180"/>
      <c r="D5" s="183"/>
      <c r="E5" s="183"/>
      <c r="F5" s="59" t="s">
        <v>33</v>
      </c>
      <c r="G5" s="85" t="s">
        <v>34</v>
      </c>
      <c r="H5" s="61" t="s">
        <v>46</v>
      </c>
      <c r="I5" s="60" t="s">
        <v>47</v>
      </c>
      <c r="J5" s="59" t="s">
        <v>33</v>
      </c>
      <c r="K5" s="60" t="s">
        <v>34</v>
      </c>
      <c r="L5" s="59" t="s">
        <v>33</v>
      </c>
      <c r="M5" s="60" t="s">
        <v>34</v>
      </c>
      <c r="N5" s="59" t="s">
        <v>33</v>
      </c>
      <c r="O5" s="60" t="s">
        <v>34</v>
      </c>
      <c r="P5" s="59" t="s">
        <v>33</v>
      </c>
      <c r="Q5" s="60" t="s">
        <v>34</v>
      </c>
      <c r="R5" s="59" t="s">
        <v>33</v>
      </c>
      <c r="S5" s="60" t="s">
        <v>34</v>
      </c>
      <c r="T5" s="59" t="s">
        <v>33</v>
      </c>
      <c r="U5" s="60" t="s">
        <v>34</v>
      </c>
      <c r="V5" s="126" t="s">
        <v>33</v>
      </c>
      <c r="W5" s="128" t="s">
        <v>34</v>
      </c>
      <c r="X5" s="126" t="s">
        <v>33</v>
      </c>
      <c r="Y5" s="128" t="s">
        <v>34</v>
      </c>
      <c r="Z5" s="59" t="s">
        <v>33</v>
      </c>
      <c r="AA5" s="60" t="s">
        <v>34</v>
      </c>
      <c r="AB5" s="59" t="s">
        <v>33</v>
      </c>
      <c r="AC5" s="61" t="s">
        <v>34</v>
      </c>
      <c r="AD5" s="59" t="s">
        <v>33</v>
      </c>
      <c r="AE5" s="61" t="s">
        <v>34</v>
      </c>
      <c r="AF5" s="169"/>
      <c r="AG5" s="108"/>
      <c r="AH5" s="108"/>
      <c r="AI5" s="109"/>
    </row>
    <row r="6" spans="1:35" x14ac:dyDescent="0.25">
      <c r="A6" s="176"/>
      <c r="B6" s="178"/>
      <c r="C6" s="181"/>
      <c r="D6" s="184"/>
      <c r="E6" s="184"/>
      <c r="F6" s="63"/>
      <c r="G6" s="86"/>
      <c r="H6" s="64"/>
      <c r="I6" s="64"/>
      <c r="J6" s="21"/>
      <c r="K6" s="21"/>
      <c r="L6" s="21"/>
      <c r="M6" s="21"/>
      <c r="N6" s="21"/>
      <c r="O6" s="21"/>
      <c r="P6" s="21"/>
      <c r="Q6" s="21"/>
      <c r="R6" s="21"/>
      <c r="S6" s="21"/>
      <c r="T6" s="21"/>
      <c r="U6" s="21"/>
      <c r="V6" s="127"/>
      <c r="W6" s="127"/>
      <c r="X6" s="127"/>
      <c r="Y6" s="127"/>
      <c r="Z6" s="64"/>
      <c r="AA6" s="64"/>
      <c r="AB6" s="44"/>
      <c r="AC6" s="44"/>
      <c r="AD6" s="44"/>
      <c r="AE6" s="44"/>
      <c r="AF6" s="45"/>
      <c r="AG6" s="110"/>
      <c r="AH6" s="108"/>
      <c r="AI6" s="109"/>
    </row>
    <row r="7" spans="1:35" ht="15" x14ac:dyDescent="0.25">
      <c r="A7" s="22">
        <v>1</v>
      </c>
      <c r="B7" s="9">
        <v>2</v>
      </c>
      <c r="C7" s="78">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c r="W7" s="9">
        <v>23</v>
      </c>
      <c r="X7" s="9">
        <v>24</v>
      </c>
      <c r="Y7" s="9">
        <v>25</v>
      </c>
      <c r="Z7" s="132">
        <v>26</v>
      </c>
      <c r="AA7" s="132">
        <v>27</v>
      </c>
      <c r="AB7" s="9">
        <v>28</v>
      </c>
      <c r="AC7" s="9">
        <v>29</v>
      </c>
      <c r="AD7" s="9">
        <v>30</v>
      </c>
      <c r="AE7" s="9">
        <v>31</v>
      </c>
      <c r="AF7" s="9">
        <v>32</v>
      </c>
      <c r="AG7" s="110"/>
      <c r="AH7" s="108"/>
      <c r="AI7" s="109"/>
    </row>
    <row r="8" spans="1:35" s="98" customFormat="1" ht="16.5" x14ac:dyDescent="0.25">
      <c r="A8" s="96" t="s">
        <v>1</v>
      </c>
      <c r="B8" s="48">
        <f>B9+B12+B15+B35</f>
        <v>76940.506999999998</v>
      </c>
      <c r="C8" s="48">
        <f t="shared" ref="C8:E8" si="0">C9+C12+C15+C35</f>
        <v>73260.137000000002</v>
      </c>
      <c r="D8" s="48">
        <f t="shared" si="0"/>
        <v>71968.88</v>
      </c>
      <c r="E8" s="48">
        <f t="shared" si="0"/>
        <v>69751.94</v>
      </c>
      <c r="F8" s="48">
        <f>E8/B8*100</f>
        <v>90.656979944257458</v>
      </c>
      <c r="G8" s="48">
        <f>E8/C8*100</f>
        <v>95.211315261395157</v>
      </c>
      <c r="H8" s="48">
        <f t="shared" ref="H8:AE8" si="1">H9+H12+H15+H35</f>
        <v>4553.9400000000005</v>
      </c>
      <c r="I8" s="48">
        <f t="shared" si="1"/>
        <v>3758.14</v>
      </c>
      <c r="J8" s="48">
        <f t="shared" si="1"/>
        <v>4321.7299999999996</v>
      </c>
      <c r="K8" s="48">
        <f t="shared" si="1"/>
        <v>3920.8199999999997</v>
      </c>
      <c r="L8" s="48">
        <f t="shared" si="1"/>
        <v>3907.63</v>
      </c>
      <c r="M8" s="48">
        <f t="shared" si="1"/>
        <v>3840.5200000000004</v>
      </c>
      <c r="N8" s="48">
        <f t="shared" si="1"/>
        <v>4926.9279999999999</v>
      </c>
      <c r="O8" s="48">
        <f t="shared" si="1"/>
        <v>4600.8100000000004</v>
      </c>
      <c r="P8" s="48">
        <f t="shared" si="1"/>
        <v>8174.57</v>
      </c>
      <c r="Q8" s="48">
        <f t="shared" si="1"/>
        <v>5570.9900000000007</v>
      </c>
      <c r="R8" s="48">
        <f t="shared" si="1"/>
        <v>13746.508999999998</v>
      </c>
      <c r="S8" s="48">
        <f t="shared" si="1"/>
        <v>9407.48</v>
      </c>
      <c r="T8" s="48">
        <f t="shared" si="1"/>
        <v>13668.58</v>
      </c>
      <c r="U8" s="48">
        <f t="shared" si="1"/>
        <v>5214.25</v>
      </c>
      <c r="V8" s="48">
        <f t="shared" si="1"/>
        <v>9807.0000000000018</v>
      </c>
      <c r="W8" s="48">
        <f t="shared" si="1"/>
        <v>10347.49</v>
      </c>
      <c r="X8" s="48">
        <f t="shared" si="1"/>
        <v>4339.32</v>
      </c>
      <c r="Y8" s="48">
        <f t="shared" si="1"/>
        <v>5632.5199999999995</v>
      </c>
      <c r="Z8" s="48">
        <f t="shared" si="1"/>
        <v>2769.17</v>
      </c>
      <c r="AA8" s="48">
        <f t="shared" si="1"/>
        <v>3966.25</v>
      </c>
      <c r="AB8" s="48">
        <f t="shared" si="1"/>
        <v>3044.76</v>
      </c>
      <c r="AC8" s="48">
        <f t="shared" si="1"/>
        <v>3677.2599999999998</v>
      </c>
      <c r="AD8" s="48">
        <f t="shared" si="1"/>
        <v>3680.3700000000003</v>
      </c>
      <c r="AE8" s="48">
        <f t="shared" si="1"/>
        <v>0</v>
      </c>
      <c r="AF8" s="97"/>
      <c r="AG8" s="110"/>
      <c r="AH8" s="108"/>
      <c r="AI8" s="109"/>
    </row>
    <row r="9" spans="1:35" s="49" customFormat="1" ht="81.75" customHeight="1" x14ac:dyDescent="0.2">
      <c r="A9" s="47" t="s">
        <v>31</v>
      </c>
      <c r="B9" s="48">
        <f>B10</f>
        <v>22714.9</v>
      </c>
      <c r="C9" s="48">
        <f>C10</f>
        <v>20652</v>
      </c>
      <c r="D9" s="48">
        <f>D10</f>
        <v>20625.41</v>
      </c>
      <c r="E9" s="48">
        <f>E10</f>
        <v>20567.980000000003</v>
      </c>
      <c r="F9" s="48">
        <f>F11</f>
        <v>90.548406552527211</v>
      </c>
      <c r="G9" s="48">
        <f t="shared" ref="G9:V10" si="2">G10</f>
        <v>99.593162889792779</v>
      </c>
      <c r="H9" s="48">
        <f t="shared" si="2"/>
        <v>0</v>
      </c>
      <c r="I9" s="48">
        <f t="shared" si="2"/>
        <v>0</v>
      </c>
      <c r="J9" s="48">
        <f t="shared" si="2"/>
        <v>2140</v>
      </c>
      <c r="K9" s="48">
        <f t="shared" si="2"/>
        <v>2136.39</v>
      </c>
      <c r="L9" s="48">
        <f t="shared" si="2"/>
        <v>2200</v>
      </c>
      <c r="M9" s="48">
        <f t="shared" si="2"/>
        <v>2159.5300000000002</v>
      </c>
      <c r="N9" s="48">
        <f t="shared" si="2"/>
        <v>2190</v>
      </c>
      <c r="O9" s="48">
        <f t="shared" si="2"/>
        <v>2098.44</v>
      </c>
      <c r="P9" s="48">
        <f t="shared" si="2"/>
        <v>2220</v>
      </c>
      <c r="Q9" s="48">
        <f t="shared" si="2"/>
        <v>2061.98</v>
      </c>
      <c r="R9" s="48">
        <f t="shared" si="2"/>
        <v>2190</v>
      </c>
      <c r="S9" s="48">
        <f t="shared" si="2"/>
        <v>2024.49</v>
      </c>
      <c r="T9" s="48">
        <f t="shared" si="2"/>
        <v>2190</v>
      </c>
      <c r="U9" s="48">
        <f t="shared" si="2"/>
        <v>1975.82</v>
      </c>
      <c r="V9" s="48">
        <f t="shared" si="2"/>
        <v>2190</v>
      </c>
      <c r="W9" s="48">
        <f t="shared" ref="W9:AE10" si="3">W10</f>
        <v>2020.65</v>
      </c>
      <c r="X9" s="48">
        <f t="shared" si="3"/>
        <v>2190</v>
      </c>
      <c r="Y9" s="48">
        <f>Y10</f>
        <v>1877.6</v>
      </c>
      <c r="Z9" s="134">
        <f t="shared" si="3"/>
        <v>952</v>
      </c>
      <c r="AA9" s="134">
        <f t="shared" si="3"/>
        <v>2091.5</v>
      </c>
      <c r="AB9" s="48">
        <f t="shared" si="3"/>
        <v>2190</v>
      </c>
      <c r="AC9" s="48">
        <f t="shared" si="3"/>
        <v>2121.58</v>
      </c>
      <c r="AD9" s="48">
        <f t="shared" si="3"/>
        <v>2062.9</v>
      </c>
      <c r="AE9" s="48">
        <f t="shared" si="3"/>
        <v>0</v>
      </c>
      <c r="AF9" s="99" t="s">
        <v>61</v>
      </c>
      <c r="AG9" s="111"/>
      <c r="AH9" s="112"/>
      <c r="AI9" s="113"/>
    </row>
    <row r="10" spans="1:35" s="11" customFormat="1" x14ac:dyDescent="0.2">
      <c r="A10" s="23" t="s">
        <v>0</v>
      </c>
      <c r="B10" s="19">
        <f>H10+J10+L10+N10+P10+R10+T10+V10+X10+Z10+AB10+AD10</f>
        <v>22714.9</v>
      </c>
      <c r="C10" s="19">
        <f>C11</f>
        <v>20652</v>
      </c>
      <c r="D10" s="19">
        <f>D11</f>
        <v>20625.41</v>
      </c>
      <c r="E10" s="19">
        <f>E11</f>
        <v>20567.980000000003</v>
      </c>
      <c r="F10" s="19">
        <f>F11</f>
        <v>90.548406552527211</v>
      </c>
      <c r="G10" s="8">
        <f t="shared" si="2"/>
        <v>99.593162889792779</v>
      </c>
      <c r="H10" s="19">
        <f t="shared" si="2"/>
        <v>0</v>
      </c>
      <c r="I10" s="19">
        <f t="shared" si="2"/>
        <v>0</v>
      </c>
      <c r="J10" s="19">
        <f>J11</f>
        <v>2140</v>
      </c>
      <c r="K10" s="19">
        <f t="shared" si="2"/>
        <v>2136.39</v>
      </c>
      <c r="L10" s="19">
        <f t="shared" si="2"/>
        <v>2200</v>
      </c>
      <c r="M10" s="19">
        <f t="shared" si="2"/>
        <v>2159.5300000000002</v>
      </c>
      <c r="N10" s="19">
        <f t="shared" si="2"/>
        <v>2190</v>
      </c>
      <c r="O10" s="19">
        <f t="shared" si="2"/>
        <v>2098.44</v>
      </c>
      <c r="P10" s="19">
        <f t="shared" si="2"/>
        <v>2220</v>
      </c>
      <c r="Q10" s="19">
        <f t="shared" si="2"/>
        <v>2061.98</v>
      </c>
      <c r="R10" s="19">
        <f t="shared" si="2"/>
        <v>2190</v>
      </c>
      <c r="S10" s="19">
        <f t="shared" si="2"/>
        <v>2024.49</v>
      </c>
      <c r="T10" s="19">
        <f t="shared" si="2"/>
        <v>2190</v>
      </c>
      <c r="U10" s="19">
        <f t="shared" si="2"/>
        <v>1975.82</v>
      </c>
      <c r="V10" s="8">
        <f t="shared" si="2"/>
        <v>2190</v>
      </c>
      <c r="W10" s="8">
        <f t="shared" si="3"/>
        <v>2020.65</v>
      </c>
      <c r="X10" s="8">
        <f t="shared" si="3"/>
        <v>2190</v>
      </c>
      <c r="Y10" s="8">
        <f t="shared" si="3"/>
        <v>1877.6</v>
      </c>
      <c r="Z10" s="19">
        <f t="shared" si="3"/>
        <v>952</v>
      </c>
      <c r="AA10" s="19">
        <f>AA11</f>
        <v>2091.5</v>
      </c>
      <c r="AB10" s="19">
        <f t="shared" si="3"/>
        <v>2190</v>
      </c>
      <c r="AC10" s="19">
        <f t="shared" si="3"/>
        <v>2121.58</v>
      </c>
      <c r="AD10" s="19">
        <f t="shared" si="3"/>
        <v>2062.9</v>
      </c>
      <c r="AE10" s="19">
        <f t="shared" si="3"/>
        <v>0</v>
      </c>
      <c r="AF10" s="30"/>
      <c r="AG10" s="111"/>
      <c r="AH10" s="112"/>
      <c r="AI10" s="113"/>
    </row>
    <row r="11" spans="1:35" s="69" customFormat="1" x14ac:dyDescent="0.25">
      <c r="A11" s="65" t="s">
        <v>27</v>
      </c>
      <c r="B11" s="66">
        <f>H11+J11+L11+N11+P11+R11+T11+V11+X11+Z11+AB11+AD11</f>
        <v>22714.9</v>
      </c>
      <c r="C11" s="66">
        <f>H11+J11+L11+N11+P11+R11+T11+V11+X11+Z11+AB11</f>
        <v>20652</v>
      </c>
      <c r="D11" s="135">
        <v>20625.41</v>
      </c>
      <c r="E11" s="66">
        <f>I11+K11+M11+O11+Q11+S11+U11+W11+Y11+AA11+AC11</f>
        <v>20567.980000000003</v>
      </c>
      <c r="F11" s="66">
        <f>E11/B11*100</f>
        <v>90.548406552527211</v>
      </c>
      <c r="G11" s="66">
        <f>E11/C11*100</f>
        <v>99.593162889792779</v>
      </c>
      <c r="H11" s="66">
        <v>0</v>
      </c>
      <c r="I11" s="66">
        <v>0</v>
      </c>
      <c r="J11" s="66">
        <v>2140</v>
      </c>
      <c r="K11" s="66">
        <v>2136.39</v>
      </c>
      <c r="L11" s="66">
        <v>2200</v>
      </c>
      <c r="M11" s="66">
        <v>2159.5300000000002</v>
      </c>
      <c r="N11" s="66">
        <v>2190</v>
      </c>
      <c r="O11" s="66">
        <v>2098.44</v>
      </c>
      <c r="P11" s="66">
        <v>2220</v>
      </c>
      <c r="Q11" s="66">
        <v>2061.98</v>
      </c>
      <c r="R11" s="66">
        <v>2190</v>
      </c>
      <c r="S11" s="66">
        <v>2024.49</v>
      </c>
      <c r="T11" s="66">
        <v>2190</v>
      </c>
      <c r="U11" s="66">
        <v>1975.82</v>
      </c>
      <c r="V11" s="130">
        <f>3235-1045</f>
        <v>2190</v>
      </c>
      <c r="W11" s="130">
        <v>2020.65</v>
      </c>
      <c r="X11" s="135">
        <v>2190</v>
      </c>
      <c r="Y11" s="135">
        <v>1877.6</v>
      </c>
      <c r="Z11" s="135">
        <v>952</v>
      </c>
      <c r="AA11" s="135">
        <v>2091.5</v>
      </c>
      <c r="AB11" s="66">
        <v>2190</v>
      </c>
      <c r="AC11" s="66">
        <v>2121.58</v>
      </c>
      <c r="AD11" s="66">
        <v>2062.9</v>
      </c>
      <c r="AE11" s="66"/>
      <c r="AF11" s="68"/>
      <c r="AG11" s="111"/>
      <c r="AH11" s="108"/>
      <c r="AI11" s="109"/>
    </row>
    <row r="12" spans="1:35" s="49" customFormat="1" ht="114" customHeight="1" x14ac:dyDescent="0.2">
      <c r="A12" s="47" t="s">
        <v>30</v>
      </c>
      <c r="B12" s="48">
        <f t="shared" ref="B12:J12" si="4">B13</f>
        <v>15685.999999999998</v>
      </c>
      <c r="C12" s="48">
        <f t="shared" si="4"/>
        <v>14406.639999999998</v>
      </c>
      <c r="D12" s="48">
        <f t="shared" si="4"/>
        <v>14442.5</v>
      </c>
      <c r="E12" s="48">
        <f t="shared" si="4"/>
        <v>12928.73</v>
      </c>
      <c r="F12" s="48">
        <f t="shared" si="4"/>
        <v>37.58918781078669</v>
      </c>
      <c r="G12" s="48">
        <f t="shared" si="4"/>
        <v>89.741466434921691</v>
      </c>
      <c r="H12" s="48">
        <f t="shared" si="4"/>
        <v>3118.79</v>
      </c>
      <c r="I12" s="48">
        <f t="shared" si="4"/>
        <v>2544.52</v>
      </c>
      <c r="J12" s="48">
        <f t="shared" si="4"/>
        <v>1479.02</v>
      </c>
      <c r="K12" s="48">
        <f t="shared" ref="K12:AE13" si="5">K13</f>
        <v>1216.02</v>
      </c>
      <c r="L12" s="48">
        <f t="shared" si="5"/>
        <v>738.14</v>
      </c>
      <c r="M12" s="48">
        <f t="shared" si="5"/>
        <v>656.04</v>
      </c>
      <c r="N12" s="48">
        <f t="shared" si="5"/>
        <v>1603.16</v>
      </c>
      <c r="O12" s="48">
        <f t="shared" si="5"/>
        <v>1479.66</v>
      </c>
      <c r="P12" s="48">
        <f t="shared" si="5"/>
        <v>1308.74</v>
      </c>
      <c r="Q12" s="48">
        <f t="shared" si="5"/>
        <v>1126.52</v>
      </c>
      <c r="R12" s="48">
        <f t="shared" si="5"/>
        <v>963.98</v>
      </c>
      <c r="S12" s="48">
        <f t="shared" si="5"/>
        <v>1416.43</v>
      </c>
      <c r="T12" s="48">
        <f t="shared" si="5"/>
        <v>1772.14</v>
      </c>
      <c r="U12" s="48">
        <f t="shared" si="5"/>
        <v>1840.72</v>
      </c>
      <c r="V12" s="48">
        <f t="shared" si="5"/>
        <v>1086.76</v>
      </c>
      <c r="W12" s="48">
        <f t="shared" si="5"/>
        <v>1033.74</v>
      </c>
      <c r="X12" s="48">
        <f t="shared" si="5"/>
        <v>575.88</v>
      </c>
      <c r="Y12" s="48">
        <f>Y13</f>
        <v>486.52</v>
      </c>
      <c r="Z12" s="134">
        <f t="shared" si="5"/>
        <v>1189.56</v>
      </c>
      <c r="AA12" s="134">
        <f t="shared" si="5"/>
        <v>1128.56</v>
      </c>
      <c r="AB12" s="134">
        <f t="shared" si="5"/>
        <v>570.47</v>
      </c>
      <c r="AC12" s="134">
        <f t="shared" si="5"/>
        <v>0</v>
      </c>
      <c r="AD12" s="48">
        <f t="shared" si="5"/>
        <v>1279.3599999999999</v>
      </c>
      <c r="AE12" s="48">
        <f t="shared" si="5"/>
        <v>0</v>
      </c>
      <c r="AF12" s="99" t="s">
        <v>63</v>
      </c>
      <c r="AG12" s="111"/>
      <c r="AH12" s="112"/>
      <c r="AI12" s="113"/>
    </row>
    <row r="13" spans="1:35" s="11" customFormat="1" x14ac:dyDescent="0.2">
      <c r="A13" s="23" t="s">
        <v>0</v>
      </c>
      <c r="B13" s="19">
        <f>B14</f>
        <v>15685.999999999998</v>
      </c>
      <c r="C13" s="8">
        <f t="shared" ref="C13:AD13" si="6">C14</f>
        <v>14406.639999999998</v>
      </c>
      <c r="D13" s="19">
        <f>D14</f>
        <v>14442.5</v>
      </c>
      <c r="E13" s="19">
        <f t="shared" si="6"/>
        <v>12928.73</v>
      </c>
      <c r="F13" s="3">
        <f>(I13+K13+M13+O13)/B13*100</f>
        <v>37.58918781078669</v>
      </c>
      <c r="G13" s="8">
        <f t="shared" si="6"/>
        <v>89.741466434921691</v>
      </c>
      <c r="H13" s="19">
        <f t="shared" si="6"/>
        <v>3118.79</v>
      </c>
      <c r="I13" s="19">
        <f t="shared" si="6"/>
        <v>2544.52</v>
      </c>
      <c r="J13" s="19">
        <f t="shared" si="6"/>
        <v>1479.02</v>
      </c>
      <c r="K13" s="19">
        <f>K14</f>
        <v>1216.02</v>
      </c>
      <c r="L13" s="19">
        <f t="shared" si="6"/>
        <v>738.14</v>
      </c>
      <c r="M13" s="19">
        <f t="shared" si="6"/>
        <v>656.04</v>
      </c>
      <c r="N13" s="19">
        <f t="shared" si="6"/>
        <v>1603.16</v>
      </c>
      <c r="O13" s="19">
        <f t="shared" si="6"/>
        <v>1479.66</v>
      </c>
      <c r="P13" s="19">
        <f t="shared" si="6"/>
        <v>1308.74</v>
      </c>
      <c r="Q13" s="19">
        <f t="shared" si="6"/>
        <v>1126.52</v>
      </c>
      <c r="R13" s="19">
        <f t="shared" si="6"/>
        <v>963.98</v>
      </c>
      <c r="S13" s="19">
        <f t="shared" si="6"/>
        <v>1416.43</v>
      </c>
      <c r="T13" s="19">
        <f t="shared" si="6"/>
        <v>1772.14</v>
      </c>
      <c r="U13" s="19">
        <f t="shared" si="6"/>
        <v>1840.72</v>
      </c>
      <c r="V13" s="8">
        <f t="shared" si="6"/>
        <v>1086.76</v>
      </c>
      <c r="W13" s="8">
        <f t="shared" si="6"/>
        <v>1033.74</v>
      </c>
      <c r="X13" s="8">
        <f t="shared" si="6"/>
        <v>575.88</v>
      </c>
      <c r="Y13" s="8">
        <f t="shared" si="6"/>
        <v>486.52</v>
      </c>
      <c r="Z13" s="19">
        <f t="shared" si="6"/>
        <v>1189.56</v>
      </c>
      <c r="AA13" s="19">
        <f t="shared" si="6"/>
        <v>1128.56</v>
      </c>
      <c r="AB13" s="19">
        <f t="shared" si="6"/>
        <v>570.47</v>
      </c>
      <c r="AC13" s="19">
        <f t="shared" si="6"/>
        <v>0</v>
      </c>
      <c r="AD13" s="19">
        <f t="shared" si="6"/>
        <v>1279.3599999999999</v>
      </c>
      <c r="AE13" s="19">
        <f t="shared" si="5"/>
        <v>0</v>
      </c>
      <c r="AF13" s="30"/>
      <c r="AG13" s="111"/>
      <c r="AH13" s="112"/>
      <c r="AI13" s="113"/>
    </row>
    <row r="14" spans="1:35" s="69" customFormat="1" x14ac:dyDescent="0.25">
      <c r="A14" s="65" t="s">
        <v>27</v>
      </c>
      <c r="B14" s="66">
        <f>H14+J14+L14+N14+P14+R14+T14+V14+X14+Z14+AB14+AD14</f>
        <v>15685.999999999998</v>
      </c>
      <c r="C14" s="66">
        <f>H14+J14+L14+N14+P14+R14+T14+V14+X14+Z14+AB14</f>
        <v>14406.639999999998</v>
      </c>
      <c r="D14" s="135">
        <v>14442.5</v>
      </c>
      <c r="E14" s="66">
        <f>I14+K14+M14+O14+Q14+S14+U14+W14+Y14+AA14+AC14+AE14</f>
        <v>12928.73</v>
      </c>
      <c r="F14" s="66">
        <f>E14/B14*100</f>
        <v>82.422096136682399</v>
      </c>
      <c r="G14" s="66">
        <f>E14/C14*100</f>
        <v>89.741466434921691</v>
      </c>
      <c r="H14" s="66">
        <v>3118.79</v>
      </c>
      <c r="I14" s="66">
        <v>2544.52</v>
      </c>
      <c r="J14" s="66">
        <v>1479.02</v>
      </c>
      <c r="K14" s="66">
        <v>1216.02</v>
      </c>
      <c r="L14" s="66">
        <v>738.14</v>
      </c>
      <c r="M14" s="66">
        <v>656.04</v>
      </c>
      <c r="N14" s="66">
        <v>1603.16</v>
      </c>
      <c r="O14" s="66">
        <v>1479.66</v>
      </c>
      <c r="P14" s="66">
        <v>1308.74</v>
      </c>
      <c r="Q14" s="66">
        <v>1126.52</v>
      </c>
      <c r="R14" s="66">
        <v>963.98</v>
      </c>
      <c r="S14" s="66">
        <v>1416.43</v>
      </c>
      <c r="T14" s="66">
        <v>1772.14</v>
      </c>
      <c r="U14" s="66">
        <v>1840.72</v>
      </c>
      <c r="V14" s="130">
        <v>1086.76</v>
      </c>
      <c r="W14" s="130">
        <v>1033.74</v>
      </c>
      <c r="X14" s="135">
        <v>575.88</v>
      </c>
      <c r="Y14" s="135">
        <v>486.52</v>
      </c>
      <c r="Z14" s="135">
        <v>1189.56</v>
      </c>
      <c r="AA14" s="135">
        <v>1128.56</v>
      </c>
      <c r="AB14" s="66">
        <v>570.47</v>
      </c>
      <c r="AC14" s="66">
        <v>0</v>
      </c>
      <c r="AD14" s="66">
        <v>1279.3599999999999</v>
      </c>
      <c r="AE14" s="66"/>
      <c r="AF14" s="68"/>
      <c r="AG14" s="111"/>
      <c r="AH14" s="108"/>
      <c r="AI14" s="109"/>
    </row>
    <row r="15" spans="1:35" s="49" customFormat="1" ht="28.5" x14ac:dyDescent="0.2">
      <c r="A15" s="47" t="s">
        <v>29</v>
      </c>
      <c r="B15" s="104">
        <f>B20+B25+B28</f>
        <v>31312.596999999994</v>
      </c>
      <c r="C15" s="104">
        <f>C20+C25+C28</f>
        <v>31289.196999999996</v>
      </c>
      <c r="D15" s="104">
        <f>D20+D25+D28</f>
        <v>29987.87</v>
      </c>
      <c r="E15" s="104">
        <f>E20+E25+E28</f>
        <v>29752.359999999997</v>
      </c>
      <c r="F15" s="48">
        <f>(E15/B15*100)</f>
        <v>95.017222621298387</v>
      </c>
      <c r="G15" s="48">
        <f>E15/C15*100</f>
        <v>95.088282387048793</v>
      </c>
      <c r="H15" s="48">
        <f t="shared" ref="H15:AE15" si="7">H20+H25+H28</f>
        <v>0</v>
      </c>
      <c r="I15" s="48">
        <f t="shared" si="7"/>
        <v>0</v>
      </c>
      <c r="J15" s="48">
        <f t="shared" si="7"/>
        <v>0</v>
      </c>
      <c r="K15" s="48">
        <f t="shared" si="7"/>
        <v>0</v>
      </c>
      <c r="L15" s="48">
        <f t="shared" si="7"/>
        <v>384.3</v>
      </c>
      <c r="M15" s="48">
        <f t="shared" si="7"/>
        <v>384.3</v>
      </c>
      <c r="N15" s="48">
        <f t="shared" si="7"/>
        <v>324.38800000000003</v>
      </c>
      <c r="O15" s="48">
        <f t="shared" si="7"/>
        <v>212.56</v>
      </c>
      <c r="P15" s="48">
        <f t="shared" si="7"/>
        <v>4024.7700000000004</v>
      </c>
      <c r="Q15" s="48">
        <f t="shared" si="7"/>
        <v>1751.64</v>
      </c>
      <c r="R15" s="48">
        <f t="shared" si="7"/>
        <v>10158.048999999999</v>
      </c>
      <c r="S15" s="48">
        <f t="shared" si="7"/>
        <v>5415.31</v>
      </c>
      <c r="T15" s="48">
        <f t="shared" si="7"/>
        <v>8768.32</v>
      </c>
      <c r="U15" s="48">
        <f t="shared" si="7"/>
        <v>759.87000000000012</v>
      </c>
      <c r="V15" s="48">
        <f t="shared" si="7"/>
        <v>6177.8700000000008</v>
      </c>
      <c r="W15" s="48">
        <f t="shared" si="7"/>
        <v>7134.14</v>
      </c>
      <c r="X15" s="48">
        <f t="shared" si="7"/>
        <v>1301.2</v>
      </c>
      <c r="Y15" s="134">
        <f t="shared" si="7"/>
        <v>2930.12</v>
      </c>
      <c r="Z15" s="134">
        <f t="shared" si="7"/>
        <v>150.30000000000001</v>
      </c>
      <c r="AA15" s="134">
        <f t="shared" si="7"/>
        <v>155.20000000000002</v>
      </c>
      <c r="AB15" s="134">
        <f t="shared" si="7"/>
        <v>0</v>
      </c>
      <c r="AC15" s="48">
        <f t="shared" si="7"/>
        <v>1193.81</v>
      </c>
      <c r="AD15" s="48">
        <f t="shared" si="7"/>
        <v>23.4</v>
      </c>
      <c r="AE15" s="48">
        <f t="shared" si="7"/>
        <v>0</v>
      </c>
      <c r="AF15" s="123"/>
      <c r="AG15" s="111"/>
      <c r="AH15" s="112"/>
      <c r="AI15" s="113"/>
    </row>
    <row r="16" spans="1:35" s="11" customFormat="1" x14ac:dyDescent="0.25">
      <c r="A16" s="23" t="s">
        <v>0</v>
      </c>
      <c r="B16" s="19">
        <f t="shared" ref="B16:AD16" si="8">B18+B17+B19</f>
        <v>31312.596999999994</v>
      </c>
      <c r="C16" s="8">
        <f>C18+C17+C19</f>
        <v>31289.197</v>
      </c>
      <c r="D16" s="19">
        <f t="shared" si="8"/>
        <v>29987.87</v>
      </c>
      <c r="E16" s="19">
        <f>E18+E17+E19</f>
        <v>29752.36</v>
      </c>
      <c r="F16" s="8">
        <f>(E16/B16*100)</f>
        <v>95.017222621298401</v>
      </c>
      <c r="G16" s="8">
        <f>E16/C16*100</f>
        <v>95.088282387048793</v>
      </c>
      <c r="H16" s="19">
        <f t="shared" si="8"/>
        <v>0</v>
      </c>
      <c r="I16" s="19"/>
      <c r="J16" s="19">
        <f t="shared" si="8"/>
        <v>0</v>
      </c>
      <c r="K16" s="19"/>
      <c r="L16" s="19">
        <f t="shared" si="8"/>
        <v>384.3</v>
      </c>
      <c r="M16" s="19">
        <v>384.3</v>
      </c>
      <c r="N16" s="19">
        <f t="shared" si="8"/>
        <v>324.38800000000003</v>
      </c>
      <c r="O16" s="19">
        <v>212.56</v>
      </c>
      <c r="P16" s="19">
        <f t="shared" si="8"/>
        <v>4024.7700000000004</v>
      </c>
      <c r="Q16" s="19">
        <f>Q19+Q18+Q17</f>
        <v>1751.6399999999999</v>
      </c>
      <c r="R16" s="19">
        <f>R18+R17+R19</f>
        <v>10158.048999999999</v>
      </c>
      <c r="S16" s="19">
        <f>S17+S18+S19</f>
        <v>5481.66</v>
      </c>
      <c r="T16" s="19">
        <f t="shared" si="8"/>
        <v>8768.32</v>
      </c>
      <c r="U16" s="19">
        <f>U17+U18+U19</f>
        <v>10493.130000000001</v>
      </c>
      <c r="V16" s="8">
        <f t="shared" si="8"/>
        <v>6177.87</v>
      </c>
      <c r="W16" s="8">
        <f>W17+W18+W19</f>
        <v>7134.1399999999994</v>
      </c>
      <c r="X16" s="8">
        <f t="shared" si="8"/>
        <v>1301.2</v>
      </c>
      <c r="Y16" s="8">
        <f>Y17+Y18+Y19</f>
        <v>2930.12</v>
      </c>
      <c r="Z16" s="19">
        <f>Z18+Z17+Z19</f>
        <v>150.30000000000001</v>
      </c>
      <c r="AA16" s="19">
        <f>AA17+AA18+AA19</f>
        <v>155.20000000000002</v>
      </c>
      <c r="AB16" s="19">
        <f t="shared" si="8"/>
        <v>0</v>
      </c>
      <c r="AC16" s="19">
        <v>0</v>
      </c>
      <c r="AD16" s="19">
        <f t="shared" si="8"/>
        <v>23.4</v>
      </c>
      <c r="AE16" s="19"/>
      <c r="AF16" s="124"/>
      <c r="AG16" s="111"/>
      <c r="AH16" s="112"/>
      <c r="AI16" s="113"/>
    </row>
    <row r="17" spans="1:40" s="69" customFormat="1" x14ac:dyDescent="0.25">
      <c r="A17" s="65" t="s">
        <v>27</v>
      </c>
      <c r="B17" s="66">
        <f>B22+B27+B30</f>
        <v>14906</v>
      </c>
      <c r="C17" s="66">
        <f>C22+C27+C30</f>
        <v>14906</v>
      </c>
      <c r="D17" s="20">
        <f>D22+D27+D30</f>
        <v>14905.99</v>
      </c>
      <c r="E17" s="66">
        <f>E22+E27+E30</f>
        <v>14902.44</v>
      </c>
      <c r="F17" s="66">
        <f>E17/B17*100</f>
        <v>99.976116999865823</v>
      </c>
      <c r="G17" s="66">
        <f>E17/C17*100</f>
        <v>99.976116999865823</v>
      </c>
      <c r="H17" s="66">
        <f>H22+H27+H30</f>
        <v>0</v>
      </c>
      <c r="I17" s="66"/>
      <c r="J17" s="66">
        <f>J22+J27+J30</f>
        <v>0</v>
      </c>
      <c r="K17" s="66"/>
      <c r="L17" s="66">
        <f>L22+L27+L30</f>
        <v>0</v>
      </c>
      <c r="M17" s="66"/>
      <c r="N17" s="66">
        <f>N22+N27+N30</f>
        <v>44.8</v>
      </c>
      <c r="O17" s="66">
        <f>O22+O27+O30</f>
        <v>44.8</v>
      </c>
      <c r="P17" s="66">
        <f>P22+P27+P30</f>
        <v>1765</v>
      </c>
      <c r="Q17" s="66">
        <f>Q22+Q27+Q30</f>
        <v>720</v>
      </c>
      <c r="R17" s="66">
        <f>R22+R27+R30</f>
        <v>2510.6</v>
      </c>
      <c r="S17" s="66">
        <f>S22+S27</f>
        <v>2252.3000000000002</v>
      </c>
      <c r="T17" s="66">
        <f t="shared" ref="T17:Y17" si="9">T22+T27+T30</f>
        <v>5714.6</v>
      </c>
      <c r="U17" s="66">
        <f t="shared" si="9"/>
        <v>6195.83</v>
      </c>
      <c r="V17" s="130">
        <f t="shared" si="9"/>
        <v>3688.1</v>
      </c>
      <c r="W17" s="130">
        <f t="shared" si="9"/>
        <v>2959.05</v>
      </c>
      <c r="X17" s="135">
        <f t="shared" si="9"/>
        <v>1182.9000000000001</v>
      </c>
      <c r="Y17" s="135">
        <f t="shared" si="9"/>
        <v>2076.1799999999998</v>
      </c>
      <c r="Z17" s="135">
        <f>Z22+Z27+Z30</f>
        <v>0</v>
      </c>
      <c r="AA17" s="135">
        <f>AA22+AA27+AA30</f>
        <v>141.80000000000001</v>
      </c>
      <c r="AB17" s="66">
        <f>AB22+AB27+AB30</f>
        <v>0</v>
      </c>
      <c r="AC17" s="66">
        <f>AC22</f>
        <v>512.48</v>
      </c>
      <c r="AD17" s="66">
        <f>AD22+AD27+AD30</f>
        <v>0</v>
      </c>
      <c r="AE17" s="66"/>
      <c r="AF17" s="122"/>
      <c r="AG17" s="111"/>
      <c r="AH17" s="108"/>
      <c r="AI17" s="109"/>
    </row>
    <row r="18" spans="1:40" s="77" customFormat="1" x14ac:dyDescent="0.25">
      <c r="A18" s="71" t="s">
        <v>2</v>
      </c>
      <c r="B18" s="75">
        <f>B23+B31</f>
        <v>13896.496999999998</v>
      </c>
      <c r="C18" s="75">
        <f>C23+C31</f>
        <v>13873.096999999998</v>
      </c>
      <c r="D18" s="75">
        <f>D23+D31</f>
        <v>12752.5</v>
      </c>
      <c r="E18" s="75">
        <f>E23+E31</f>
        <v>12520.32</v>
      </c>
      <c r="F18" s="75">
        <f>E18/B18*100</f>
        <v>90.096950332159267</v>
      </c>
      <c r="G18" s="75">
        <f>E18/C18*100</f>
        <v>90.248918464276585</v>
      </c>
      <c r="H18" s="75">
        <f>H23+H31</f>
        <v>0</v>
      </c>
      <c r="I18" s="75"/>
      <c r="J18" s="75">
        <f>J23+J31</f>
        <v>0</v>
      </c>
      <c r="K18" s="75"/>
      <c r="L18" s="75">
        <f>L23+L31</f>
        <v>384.3</v>
      </c>
      <c r="M18" s="75">
        <v>384.3</v>
      </c>
      <c r="N18" s="75">
        <f t="shared" ref="N18:X18" si="10">N23+N31</f>
        <v>279.58800000000002</v>
      </c>
      <c r="O18" s="75">
        <f t="shared" si="10"/>
        <v>167.76</v>
      </c>
      <c r="P18" s="75">
        <f t="shared" si="10"/>
        <v>2104.4700000000003</v>
      </c>
      <c r="Q18" s="75">
        <f t="shared" si="10"/>
        <v>1031.6399999999999</v>
      </c>
      <c r="R18" s="75">
        <f t="shared" si="10"/>
        <v>5292.6489999999994</v>
      </c>
      <c r="S18" s="75">
        <f t="shared" si="10"/>
        <v>2562.2599999999998</v>
      </c>
      <c r="T18" s="75">
        <f t="shared" si="10"/>
        <v>3053.7200000000003</v>
      </c>
      <c r="U18" s="75">
        <f t="shared" si="10"/>
        <v>3765.51</v>
      </c>
      <c r="V18" s="75">
        <f t="shared" si="10"/>
        <v>2489.77</v>
      </c>
      <c r="W18" s="75">
        <f t="shared" si="10"/>
        <v>3134.18</v>
      </c>
      <c r="X18" s="75">
        <f t="shared" si="10"/>
        <v>118.3</v>
      </c>
      <c r="Y18" s="75">
        <f t="shared" ref="Y18:AD18" si="11">Y23+Y31</f>
        <v>764.1400000000001</v>
      </c>
      <c r="Z18" s="136">
        <f t="shared" si="11"/>
        <v>150.30000000000001</v>
      </c>
      <c r="AA18" s="136">
        <f t="shared" si="11"/>
        <v>13.4</v>
      </c>
      <c r="AB18" s="75">
        <f t="shared" si="11"/>
        <v>0</v>
      </c>
      <c r="AC18" s="75">
        <f t="shared" si="11"/>
        <v>697.13</v>
      </c>
      <c r="AD18" s="75">
        <f t="shared" si="11"/>
        <v>23.4</v>
      </c>
      <c r="AE18" s="75"/>
      <c r="AF18" s="76"/>
      <c r="AG18" s="111"/>
      <c r="AH18" s="108"/>
      <c r="AI18" s="109"/>
    </row>
    <row r="19" spans="1:40" x14ac:dyDescent="0.25">
      <c r="A19" s="26" t="s">
        <v>3</v>
      </c>
      <c r="B19" s="3">
        <v>2510.1</v>
      </c>
      <c r="C19" s="3">
        <f>C24</f>
        <v>2510.1000000000004</v>
      </c>
      <c r="D19" s="3">
        <f>D24</f>
        <v>2329.38</v>
      </c>
      <c r="E19" s="3">
        <f>S19+U19+W19+Y19</f>
        <v>2329.6000000000004</v>
      </c>
      <c r="F19" s="3">
        <f>F24</f>
        <v>92.809051432213877</v>
      </c>
      <c r="G19" s="3">
        <f>G24</f>
        <v>92.809051432213849</v>
      </c>
      <c r="H19" s="3">
        <v>0</v>
      </c>
      <c r="I19" s="3"/>
      <c r="J19" s="3">
        <v>0</v>
      </c>
      <c r="K19" s="3"/>
      <c r="L19" s="3">
        <v>0</v>
      </c>
      <c r="M19" s="3"/>
      <c r="N19" s="3">
        <v>0</v>
      </c>
      <c r="O19" s="3">
        <v>0</v>
      </c>
      <c r="P19" s="3">
        <f>P24</f>
        <v>155.30000000000001</v>
      </c>
      <c r="Q19" s="3">
        <v>0</v>
      </c>
      <c r="R19" s="3">
        <f>R24</f>
        <v>2354.8000000000002</v>
      </c>
      <c r="S19" s="3">
        <f>S24</f>
        <v>667.1</v>
      </c>
      <c r="T19" s="3">
        <f>T24</f>
        <v>0</v>
      </c>
      <c r="U19" s="3">
        <f>U24</f>
        <v>531.79</v>
      </c>
      <c r="V19" s="3">
        <v>0</v>
      </c>
      <c r="W19" s="3">
        <f>W24</f>
        <v>1040.9100000000001</v>
      </c>
      <c r="X19" s="3">
        <f>X24+X34</f>
        <v>0</v>
      </c>
      <c r="Y19" s="3">
        <f>Y24+Y34</f>
        <v>89.8</v>
      </c>
      <c r="Z19" s="20">
        <v>0</v>
      </c>
      <c r="AA19" s="20">
        <v>0</v>
      </c>
      <c r="AB19" s="3">
        <v>0</v>
      </c>
      <c r="AC19" s="3">
        <v>0</v>
      </c>
      <c r="AD19" s="3"/>
      <c r="AE19" s="3"/>
      <c r="AF19" s="31"/>
      <c r="AG19" s="111"/>
      <c r="AH19" s="108"/>
      <c r="AI19" s="109"/>
    </row>
    <row r="20" spans="1:40" s="4" customFormat="1" ht="231" customHeight="1" x14ac:dyDescent="0.2">
      <c r="A20" s="92" t="s">
        <v>21</v>
      </c>
      <c r="B20" s="8">
        <f>B21</f>
        <v>28023.299999999996</v>
      </c>
      <c r="C20" s="8">
        <f>C21</f>
        <v>27999.899999999998</v>
      </c>
      <c r="D20" s="8">
        <f>D21</f>
        <v>26698.579999999998</v>
      </c>
      <c r="E20" s="8">
        <f>E21</f>
        <v>26469.17</v>
      </c>
      <c r="F20" s="8">
        <f>E20/B20*100</f>
        <v>94.454150653206455</v>
      </c>
      <c r="G20" s="8">
        <f>E20/C20*100</f>
        <v>94.533087618170057</v>
      </c>
      <c r="H20" s="8">
        <f t="shared" ref="H20:AD20" si="12">H21</f>
        <v>0</v>
      </c>
      <c r="I20" s="8">
        <f t="shared" si="12"/>
        <v>0</v>
      </c>
      <c r="J20" s="8">
        <f t="shared" si="12"/>
        <v>0</v>
      </c>
      <c r="K20" s="8">
        <f t="shared" si="12"/>
        <v>0</v>
      </c>
      <c r="L20" s="8">
        <f t="shared" si="12"/>
        <v>384.3</v>
      </c>
      <c r="M20" s="8">
        <f t="shared" si="12"/>
        <v>384.3</v>
      </c>
      <c r="N20" s="8">
        <f t="shared" si="12"/>
        <v>89.6</v>
      </c>
      <c r="O20" s="8">
        <f t="shared" si="12"/>
        <v>89.6</v>
      </c>
      <c r="P20" s="8">
        <f t="shared" si="12"/>
        <v>2545.3000000000002</v>
      </c>
      <c r="Q20" s="8">
        <f t="shared" si="12"/>
        <v>1417.17</v>
      </c>
      <c r="R20" s="8">
        <f t="shared" si="12"/>
        <v>9959.0099999999984</v>
      </c>
      <c r="S20" s="8">
        <f>S21</f>
        <v>5315.31</v>
      </c>
      <c r="T20" s="8">
        <f t="shared" si="12"/>
        <v>8367.5</v>
      </c>
      <c r="U20" s="8">
        <v>79</v>
      </c>
      <c r="V20" s="8">
        <f t="shared" si="12"/>
        <v>5314.79</v>
      </c>
      <c r="W20" s="8">
        <f>W21</f>
        <v>6537.31</v>
      </c>
      <c r="X20" s="8">
        <f t="shared" si="12"/>
        <v>1189.1000000000001</v>
      </c>
      <c r="Y20" s="8">
        <f>Y21</f>
        <v>1785.79</v>
      </c>
      <c r="Z20" s="19">
        <f t="shared" si="12"/>
        <v>150.30000000000001</v>
      </c>
      <c r="AA20" s="19">
        <f>AA21</f>
        <v>135.4</v>
      </c>
      <c r="AB20" s="8">
        <f t="shared" si="12"/>
        <v>0</v>
      </c>
      <c r="AC20" s="8">
        <f>AC22+AC23</f>
        <v>1193.81</v>
      </c>
      <c r="AD20" s="8">
        <f t="shared" si="12"/>
        <v>23.4</v>
      </c>
      <c r="AE20" s="8"/>
      <c r="AF20" s="162" t="s">
        <v>64</v>
      </c>
      <c r="AG20" s="120"/>
      <c r="AH20" s="112"/>
      <c r="AI20" s="113"/>
    </row>
    <row r="21" spans="1:40" s="11" customFormat="1" ht="30" customHeight="1" x14ac:dyDescent="0.2">
      <c r="A21" s="23" t="s">
        <v>0</v>
      </c>
      <c r="B21" s="19">
        <f>B23+B22+B24</f>
        <v>28023.299999999996</v>
      </c>
      <c r="C21" s="8">
        <f>C24+C23+C22</f>
        <v>27999.899999999998</v>
      </c>
      <c r="D21" s="19">
        <f>D23+D22+D24</f>
        <v>26698.579999999998</v>
      </c>
      <c r="E21" s="19">
        <f>E22+E23+E24</f>
        <v>26469.17</v>
      </c>
      <c r="F21" s="19">
        <f>E21/B21*100</f>
        <v>94.454150653206455</v>
      </c>
      <c r="G21" s="8">
        <f>E21/C21*100</f>
        <v>94.533087618170057</v>
      </c>
      <c r="H21" s="19">
        <f t="shared" ref="H21:Q21" si="13">H22+H23+H24</f>
        <v>0</v>
      </c>
      <c r="I21" s="19">
        <f t="shared" si="13"/>
        <v>0</v>
      </c>
      <c r="J21" s="19">
        <f t="shared" si="13"/>
        <v>0</v>
      </c>
      <c r="K21" s="19">
        <f t="shared" si="13"/>
        <v>0</v>
      </c>
      <c r="L21" s="19">
        <f t="shared" si="13"/>
        <v>384.3</v>
      </c>
      <c r="M21" s="19">
        <f t="shared" si="13"/>
        <v>384.3</v>
      </c>
      <c r="N21" s="19">
        <f t="shared" si="13"/>
        <v>89.6</v>
      </c>
      <c r="O21" s="19">
        <f t="shared" si="13"/>
        <v>89.6</v>
      </c>
      <c r="P21" s="19">
        <f t="shared" si="13"/>
        <v>2545.3000000000002</v>
      </c>
      <c r="Q21" s="19">
        <f t="shared" si="13"/>
        <v>1417.17</v>
      </c>
      <c r="R21" s="19">
        <f>R23+R22+R24</f>
        <v>9959.0099999999984</v>
      </c>
      <c r="S21" s="19">
        <f>S22+S23+S24</f>
        <v>5315.31</v>
      </c>
      <c r="T21" s="19">
        <f>T23+T22+T24</f>
        <v>8367.5</v>
      </c>
      <c r="U21" s="19">
        <f>U22+U23+U24</f>
        <v>9610.48</v>
      </c>
      <c r="V21" s="8">
        <f>V23+V22+V24</f>
        <v>5314.79</v>
      </c>
      <c r="W21" s="8">
        <v>6537.31</v>
      </c>
      <c r="X21" s="8">
        <f>X23+X22+X24</f>
        <v>1189.1000000000001</v>
      </c>
      <c r="Y21" s="19">
        <f>Y22+Y23+Y24</f>
        <v>1785.79</v>
      </c>
      <c r="Z21" s="19">
        <f>Z23+Z22+Z24</f>
        <v>150.30000000000001</v>
      </c>
      <c r="AA21" s="19">
        <f>AA22+AA23</f>
        <v>135.4</v>
      </c>
      <c r="AB21" s="19">
        <f>AB23+AB22+AB24</f>
        <v>0</v>
      </c>
      <c r="AC21" s="19">
        <f>AC22+AC23</f>
        <v>1193.81</v>
      </c>
      <c r="AD21" s="19">
        <f>AD23+AD22+AD24</f>
        <v>23.4</v>
      </c>
      <c r="AE21" s="19"/>
      <c r="AF21" s="163"/>
      <c r="AG21" s="111"/>
      <c r="AH21" s="112"/>
      <c r="AI21" s="113"/>
    </row>
    <row r="22" spans="1:40" ht="33" customHeight="1" x14ac:dyDescent="0.25">
      <c r="A22" s="24" t="s">
        <v>27</v>
      </c>
      <c r="B22" s="20">
        <f>N22+P22+R22+T22+V22+X22+Z22+AB22+AD22</f>
        <v>13366.4</v>
      </c>
      <c r="C22" s="125">
        <f>N22+P22+R22+T22+V22+X22+Z22+AB22</f>
        <v>13366.4</v>
      </c>
      <c r="D22" s="129">
        <v>13366.4</v>
      </c>
      <c r="E22" s="3">
        <f>O22+Q22+S22+U22+W22+Y22+AA22+AC22</f>
        <v>13362.85</v>
      </c>
      <c r="F22" s="20">
        <f>E22/B22*100</f>
        <v>99.973440866650705</v>
      </c>
      <c r="G22" s="3">
        <f>E22/C22*100</f>
        <v>99.973440866650705</v>
      </c>
      <c r="H22" s="3">
        <v>0</v>
      </c>
      <c r="I22" s="3">
        <v>0</v>
      </c>
      <c r="J22" s="3">
        <v>0</v>
      </c>
      <c r="K22" s="3">
        <v>0</v>
      </c>
      <c r="L22" s="3">
        <v>0</v>
      </c>
      <c r="M22" s="3">
        <v>0</v>
      </c>
      <c r="N22" s="3">
        <v>44.8</v>
      </c>
      <c r="O22" s="3">
        <v>44.8</v>
      </c>
      <c r="P22" s="3">
        <v>720</v>
      </c>
      <c r="Q22" s="20">
        <v>720</v>
      </c>
      <c r="R22" s="20">
        <v>2510.6</v>
      </c>
      <c r="S22" s="20">
        <v>2252.3000000000002</v>
      </c>
      <c r="T22" s="20">
        <v>5714.6</v>
      </c>
      <c r="U22" s="20">
        <v>5703.16</v>
      </c>
      <c r="V22" s="3">
        <v>3193.5</v>
      </c>
      <c r="W22" s="3">
        <v>2774.3</v>
      </c>
      <c r="X22" s="3">
        <v>1182.9000000000001</v>
      </c>
      <c r="Y22" s="3">
        <v>1214.01</v>
      </c>
      <c r="Z22" s="20">
        <v>0</v>
      </c>
      <c r="AA22" s="20">
        <v>141.80000000000001</v>
      </c>
      <c r="AB22" s="20">
        <v>0</v>
      </c>
      <c r="AC22" s="20">
        <v>512.48</v>
      </c>
      <c r="AD22" s="20">
        <v>0</v>
      </c>
      <c r="AE22" s="20"/>
      <c r="AF22" s="163"/>
      <c r="AG22" s="111"/>
      <c r="AH22" s="108"/>
      <c r="AI22" s="109"/>
    </row>
    <row r="23" spans="1:40" ht="25.5" customHeight="1" x14ac:dyDescent="0.25">
      <c r="A23" s="25" t="s">
        <v>2</v>
      </c>
      <c r="B23" s="20">
        <f>L23+N23+P23+R23+T23+V23+X23+Z23+AB23+AD23</f>
        <v>12146.799999999997</v>
      </c>
      <c r="C23" s="19">
        <f>H23+J23+L23+N23+P23+R23+T23+V23+X23+Z23+AB23</f>
        <v>12123.399999999998</v>
      </c>
      <c r="D23" s="19">
        <v>11002.8</v>
      </c>
      <c r="E23" s="20">
        <f>M23+O23+Q23+S23+U23+W23+Y23+AA23+AC23</f>
        <v>10776.72</v>
      </c>
      <c r="F23" s="20">
        <f>E23/B23*100</f>
        <v>88.720650706358896</v>
      </c>
      <c r="G23" s="20">
        <f>E23/C23*100</f>
        <v>88.891895012950172</v>
      </c>
      <c r="H23" s="20">
        <v>0</v>
      </c>
      <c r="I23" s="20">
        <v>0</v>
      </c>
      <c r="J23" s="20">
        <v>0</v>
      </c>
      <c r="K23" s="20">
        <v>0</v>
      </c>
      <c r="L23" s="20">
        <v>384.3</v>
      </c>
      <c r="M23" s="20">
        <v>384.3</v>
      </c>
      <c r="N23" s="20">
        <v>44.8</v>
      </c>
      <c r="O23" s="20">
        <v>44.8</v>
      </c>
      <c r="P23" s="20">
        <v>1670</v>
      </c>
      <c r="Q23" s="20">
        <v>697.17</v>
      </c>
      <c r="R23" s="20">
        <v>5093.6099999999997</v>
      </c>
      <c r="S23" s="20">
        <v>2395.91</v>
      </c>
      <c r="T23" s="20">
        <v>2652.9</v>
      </c>
      <c r="U23" s="20">
        <v>3375.53</v>
      </c>
      <c r="V23" s="3">
        <v>2121.29</v>
      </c>
      <c r="W23" s="3">
        <v>2722.1</v>
      </c>
      <c r="X23" s="3">
        <v>6.2</v>
      </c>
      <c r="Y23" s="3">
        <v>481.98</v>
      </c>
      <c r="Z23" s="20">
        <v>150.30000000000001</v>
      </c>
      <c r="AA23" s="20">
        <v>-6.4</v>
      </c>
      <c r="AB23" s="20">
        <v>0</v>
      </c>
      <c r="AC23" s="20">
        <v>681.33</v>
      </c>
      <c r="AD23" s="20">
        <v>23.4</v>
      </c>
      <c r="AE23" s="20"/>
      <c r="AF23" s="163"/>
      <c r="AG23" s="111"/>
      <c r="AH23" s="108"/>
      <c r="AI23" s="109"/>
    </row>
    <row r="24" spans="1:40" ht="25.5" customHeight="1" x14ac:dyDescent="0.25">
      <c r="A24" s="26" t="s">
        <v>3</v>
      </c>
      <c r="B24" s="20">
        <v>2510.1</v>
      </c>
      <c r="C24" s="19">
        <f>P24+R24</f>
        <v>2510.1000000000004</v>
      </c>
      <c r="D24" s="19">
        <v>2329.38</v>
      </c>
      <c r="E24" s="20">
        <f>S24+U24+W24+Y24+AA24+AC24</f>
        <v>2329.6000000000004</v>
      </c>
      <c r="F24" s="20">
        <f>E24/B24*100</f>
        <v>92.809051432213877</v>
      </c>
      <c r="G24" s="20">
        <f>E24/C24*100</f>
        <v>92.809051432213849</v>
      </c>
      <c r="H24" s="20">
        <v>0</v>
      </c>
      <c r="I24" s="20">
        <v>0</v>
      </c>
      <c r="J24" s="20">
        <v>0</v>
      </c>
      <c r="K24" s="20">
        <v>0</v>
      </c>
      <c r="L24" s="20">
        <v>0</v>
      </c>
      <c r="M24" s="20">
        <v>0</v>
      </c>
      <c r="N24" s="20">
        <v>0</v>
      </c>
      <c r="O24" s="20">
        <v>0</v>
      </c>
      <c r="P24" s="20">
        <v>155.30000000000001</v>
      </c>
      <c r="Q24" s="20">
        <v>0</v>
      </c>
      <c r="R24" s="20">
        <v>2354.8000000000002</v>
      </c>
      <c r="S24" s="20">
        <v>667.1</v>
      </c>
      <c r="T24" s="20">
        <v>0</v>
      </c>
      <c r="U24" s="20">
        <v>531.79</v>
      </c>
      <c r="V24" s="3">
        <v>0</v>
      </c>
      <c r="W24" s="3">
        <v>1040.9100000000001</v>
      </c>
      <c r="X24" s="3">
        <v>0</v>
      </c>
      <c r="Y24" s="20">
        <v>89.8</v>
      </c>
      <c r="Z24" s="20">
        <v>0</v>
      </c>
      <c r="AA24" s="20">
        <v>0</v>
      </c>
      <c r="AB24" s="20">
        <v>0</v>
      </c>
      <c r="AC24" s="20">
        <v>0</v>
      </c>
      <c r="AD24" s="20">
        <v>0</v>
      </c>
      <c r="AE24" s="20"/>
      <c r="AF24" s="164"/>
      <c r="AG24" s="111"/>
      <c r="AH24" s="108"/>
      <c r="AI24" s="109"/>
    </row>
    <row r="25" spans="1:40" s="4" customFormat="1" ht="54.75" customHeight="1" x14ac:dyDescent="0.2">
      <c r="A25" s="92" t="s">
        <v>22</v>
      </c>
      <c r="B25" s="8">
        <f t="shared" ref="B25:H25" si="14">B26</f>
        <v>1539.6</v>
      </c>
      <c r="C25" s="8">
        <f t="shared" si="14"/>
        <v>1539.6</v>
      </c>
      <c r="D25" s="8">
        <f t="shared" si="14"/>
        <v>1539.59</v>
      </c>
      <c r="E25" s="8">
        <f t="shared" si="14"/>
        <v>1539.5900000000001</v>
      </c>
      <c r="F25" s="8">
        <f t="shared" si="14"/>
        <v>99.999350480644338</v>
      </c>
      <c r="G25" s="8">
        <f t="shared" si="14"/>
        <v>99.999350480644338</v>
      </c>
      <c r="H25" s="8">
        <f t="shared" si="14"/>
        <v>0</v>
      </c>
      <c r="I25" s="8">
        <f t="shared" ref="I25:AE26" si="15">I26</f>
        <v>0</v>
      </c>
      <c r="J25" s="8">
        <f t="shared" si="15"/>
        <v>0</v>
      </c>
      <c r="K25" s="8">
        <f t="shared" si="15"/>
        <v>0</v>
      </c>
      <c r="L25" s="8">
        <f t="shared" si="15"/>
        <v>0</v>
      </c>
      <c r="M25" s="8">
        <f t="shared" si="15"/>
        <v>0</v>
      </c>
      <c r="N25" s="8">
        <f t="shared" si="15"/>
        <v>0</v>
      </c>
      <c r="O25" s="8">
        <f t="shared" si="15"/>
        <v>0</v>
      </c>
      <c r="P25" s="8">
        <f t="shared" si="15"/>
        <v>1045</v>
      </c>
      <c r="Q25" s="8">
        <f t="shared" si="15"/>
        <v>0</v>
      </c>
      <c r="R25" s="8">
        <f t="shared" si="15"/>
        <v>0</v>
      </c>
      <c r="S25" s="8">
        <f t="shared" si="15"/>
        <v>0</v>
      </c>
      <c r="T25" s="8">
        <f t="shared" si="15"/>
        <v>0</v>
      </c>
      <c r="U25" s="8">
        <f t="shared" si="15"/>
        <v>492.67</v>
      </c>
      <c r="V25" s="8">
        <f t="shared" si="15"/>
        <v>494.6</v>
      </c>
      <c r="W25" s="8">
        <f t="shared" si="15"/>
        <v>184.75</v>
      </c>
      <c r="X25" s="8">
        <f t="shared" si="15"/>
        <v>0</v>
      </c>
      <c r="Y25" s="8">
        <f t="shared" si="15"/>
        <v>862.17</v>
      </c>
      <c r="Z25" s="19">
        <f t="shared" si="15"/>
        <v>0</v>
      </c>
      <c r="AA25" s="19">
        <f t="shared" si="15"/>
        <v>0</v>
      </c>
      <c r="AB25" s="8">
        <f t="shared" si="15"/>
        <v>0</v>
      </c>
      <c r="AC25" s="8">
        <f t="shared" si="15"/>
        <v>0</v>
      </c>
      <c r="AD25" s="8">
        <f t="shared" si="15"/>
        <v>0</v>
      </c>
      <c r="AE25" s="8">
        <f t="shared" si="15"/>
        <v>0</v>
      </c>
      <c r="AF25" s="165" t="s">
        <v>62</v>
      </c>
      <c r="AG25" s="120"/>
      <c r="AH25" s="112"/>
      <c r="AI25" s="113"/>
    </row>
    <row r="26" spans="1:40" s="11" customFormat="1" ht="15" x14ac:dyDescent="0.2">
      <c r="A26" s="23" t="s">
        <v>0</v>
      </c>
      <c r="B26" s="19">
        <f>H26+J26+L26+N26+P26+R26+T26+V26+X26+Z26+AB26+AD26</f>
        <v>1539.6</v>
      </c>
      <c r="C26" s="19">
        <f>C27</f>
        <v>1539.6</v>
      </c>
      <c r="D26" s="19">
        <f t="shared" ref="D26:H26" si="16">D27</f>
        <v>1539.59</v>
      </c>
      <c r="E26" s="19">
        <f t="shared" si="16"/>
        <v>1539.5900000000001</v>
      </c>
      <c r="F26" s="19">
        <f t="shared" si="16"/>
        <v>99.999350480644338</v>
      </c>
      <c r="G26" s="19">
        <f t="shared" si="16"/>
        <v>99.999350480644338</v>
      </c>
      <c r="H26" s="19">
        <f t="shared" si="16"/>
        <v>0</v>
      </c>
      <c r="I26" s="19">
        <f t="shared" si="15"/>
        <v>0</v>
      </c>
      <c r="J26" s="19">
        <f t="shared" si="15"/>
        <v>0</v>
      </c>
      <c r="K26" s="19">
        <f t="shared" si="15"/>
        <v>0</v>
      </c>
      <c r="L26" s="19">
        <f t="shared" si="15"/>
        <v>0</v>
      </c>
      <c r="M26" s="19">
        <f t="shared" si="15"/>
        <v>0</v>
      </c>
      <c r="N26" s="19">
        <f t="shared" si="15"/>
        <v>0</v>
      </c>
      <c r="O26" s="19">
        <f t="shared" si="15"/>
        <v>0</v>
      </c>
      <c r="P26" s="19">
        <f t="shared" si="15"/>
        <v>1045</v>
      </c>
      <c r="Q26" s="19">
        <f t="shared" si="15"/>
        <v>0</v>
      </c>
      <c r="R26" s="19">
        <f t="shared" si="15"/>
        <v>0</v>
      </c>
      <c r="S26" s="19">
        <f t="shared" si="15"/>
        <v>0</v>
      </c>
      <c r="T26" s="19">
        <f t="shared" si="15"/>
        <v>0</v>
      </c>
      <c r="U26" s="19">
        <f t="shared" si="15"/>
        <v>492.67</v>
      </c>
      <c r="V26" s="8">
        <f t="shared" si="15"/>
        <v>494.6</v>
      </c>
      <c r="W26" s="8">
        <f t="shared" si="15"/>
        <v>184.75</v>
      </c>
      <c r="X26" s="8">
        <f t="shared" si="15"/>
        <v>0</v>
      </c>
      <c r="Y26" s="8">
        <f t="shared" si="15"/>
        <v>862.17</v>
      </c>
      <c r="Z26" s="19">
        <f t="shared" si="15"/>
        <v>0</v>
      </c>
      <c r="AA26" s="19">
        <f t="shared" si="15"/>
        <v>0</v>
      </c>
      <c r="AB26" s="19">
        <f t="shared" si="15"/>
        <v>0</v>
      </c>
      <c r="AC26" s="19">
        <f t="shared" si="15"/>
        <v>0</v>
      </c>
      <c r="AD26" s="19">
        <f t="shared" si="15"/>
        <v>0</v>
      </c>
      <c r="AE26" s="19">
        <f t="shared" si="15"/>
        <v>0</v>
      </c>
      <c r="AF26" s="160"/>
      <c r="AG26" s="111"/>
      <c r="AH26" s="112"/>
      <c r="AI26" s="113"/>
    </row>
    <row r="27" spans="1:40" ht="15" x14ac:dyDescent="0.25">
      <c r="A27" s="106" t="s">
        <v>27</v>
      </c>
      <c r="B27" s="107">
        <f>H27+J27+L27+N27+P27+R27+T27+V27+X27+Z27+AB27+AD27</f>
        <v>1539.6</v>
      </c>
      <c r="C27" s="19">
        <f>H27+J27+L27+N27+P27+R27+T27+V27+X27+Z27+AB27</f>
        <v>1539.6</v>
      </c>
      <c r="D27" s="20">
        <v>1539.59</v>
      </c>
      <c r="E27" s="20">
        <f>I27+K27+M27+O27+Q27+S27+U27+W27+Y27+AA27+AC27+AE27</f>
        <v>1539.5900000000001</v>
      </c>
      <c r="F27" s="20">
        <f>E27/B27*100</f>
        <v>99.999350480644338</v>
      </c>
      <c r="G27" s="20">
        <f>E27/C27*100</f>
        <v>99.999350480644338</v>
      </c>
      <c r="H27" s="3">
        <v>0</v>
      </c>
      <c r="I27" s="3">
        <v>0</v>
      </c>
      <c r="J27" s="3">
        <v>0</v>
      </c>
      <c r="K27" s="3">
        <v>0</v>
      </c>
      <c r="L27" s="3">
        <v>0</v>
      </c>
      <c r="M27" s="3">
        <v>0</v>
      </c>
      <c r="N27" s="3">
        <v>0</v>
      </c>
      <c r="O27" s="3">
        <v>0</v>
      </c>
      <c r="P27" s="3">
        <v>1045</v>
      </c>
      <c r="Q27" s="3">
        <v>0</v>
      </c>
      <c r="R27" s="3">
        <v>0</v>
      </c>
      <c r="S27" s="3">
        <v>0</v>
      </c>
      <c r="T27" s="3">
        <v>0</v>
      </c>
      <c r="U27" s="3">
        <v>492.67</v>
      </c>
      <c r="V27" s="3">
        <v>494.6</v>
      </c>
      <c r="W27" s="3">
        <v>184.75</v>
      </c>
      <c r="X27" s="3">
        <v>0</v>
      </c>
      <c r="Y27" s="3">
        <v>862.17</v>
      </c>
      <c r="Z27" s="20">
        <v>0</v>
      </c>
      <c r="AA27" s="20">
        <v>0</v>
      </c>
      <c r="AB27" s="3">
        <v>0</v>
      </c>
      <c r="AC27" s="3">
        <v>0</v>
      </c>
      <c r="AD27" s="3">
        <v>0</v>
      </c>
      <c r="AE27" s="3">
        <v>0</v>
      </c>
      <c r="AF27" s="166"/>
      <c r="AG27" s="111"/>
      <c r="AH27" s="108"/>
      <c r="AI27" s="109"/>
    </row>
    <row r="28" spans="1:40" s="4" customFormat="1" ht="145.5" customHeight="1" x14ac:dyDescent="0.2">
      <c r="A28" s="92" t="s">
        <v>23</v>
      </c>
      <c r="B28" s="8">
        <f>B29</f>
        <v>1749.6969999999999</v>
      </c>
      <c r="C28" s="8">
        <f>C29</f>
        <v>1749.6969999999999</v>
      </c>
      <c r="D28" s="8">
        <f>D29</f>
        <v>1749.7</v>
      </c>
      <c r="E28" s="8">
        <f>E29</f>
        <v>1743.6</v>
      </c>
      <c r="F28" s="8">
        <f t="shared" ref="F28:AD28" si="17">F29</f>
        <v>99.651539666582266</v>
      </c>
      <c r="G28" s="8">
        <f t="shared" si="17"/>
        <v>99.651539666582266</v>
      </c>
      <c r="H28" s="8">
        <f t="shared" si="17"/>
        <v>0</v>
      </c>
      <c r="I28" s="8"/>
      <c r="J28" s="8">
        <f t="shared" si="17"/>
        <v>0</v>
      </c>
      <c r="K28" s="8"/>
      <c r="L28" s="8">
        <f t="shared" si="17"/>
        <v>0</v>
      </c>
      <c r="M28" s="8"/>
      <c r="N28" s="8">
        <f t="shared" si="17"/>
        <v>234.78800000000001</v>
      </c>
      <c r="O28" s="8">
        <v>122.96</v>
      </c>
      <c r="P28" s="8">
        <f t="shared" si="17"/>
        <v>434.47</v>
      </c>
      <c r="Q28" s="8">
        <f>Q29</f>
        <v>334.47</v>
      </c>
      <c r="R28" s="8">
        <f t="shared" si="17"/>
        <v>199.03899999999999</v>
      </c>
      <c r="S28" s="8">
        <v>100</v>
      </c>
      <c r="T28" s="8">
        <f t="shared" si="17"/>
        <v>400.82</v>
      </c>
      <c r="U28" s="8">
        <v>188.2</v>
      </c>
      <c r="V28" s="8">
        <f t="shared" si="17"/>
        <v>368.48</v>
      </c>
      <c r="W28" s="8">
        <f>W29</f>
        <v>412.08</v>
      </c>
      <c r="X28" s="8">
        <f t="shared" si="17"/>
        <v>112.1</v>
      </c>
      <c r="Y28" s="8">
        <f>Y29</f>
        <v>282.16000000000003</v>
      </c>
      <c r="Z28" s="19">
        <f t="shared" si="17"/>
        <v>0</v>
      </c>
      <c r="AA28" s="19">
        <f>AA29</f>
        <v>19.8</v>
      </c>
      <c r="AB28" s="8">
        <f t="shared" si="17"/>
        <v>0</v>
      </c>
      <c r="AC28" s="8">
        <v>0</v>
      </c>
      <c r="AD28" s="8">
        <f t="shared" si="17"/>
        <v>0</v>
      </c>
      <c r="AE28" s="8"/>
      <c r="AF28" s="146" t="s">
        <v>65</v>
      </c>
      <c r="AG28" s="120"/>
      <c r="AH28" s="114"/>
      <c r="AI28" s="115"/>
      <c r="AJ28" s="41"/>
      <c r="AK28" s="41"/>
      <c r="AL28" s="41"/>
      <c r="AM28" s="41"/>
      <c r="AN28" s="41"/>
    </row>
    <row r="29" spans="1:40" s="11" customFormat="1" ht="15" x14ac:dyDescent="0.2">
      <c r="A29" s="23" t="s">
        <v>0</v>
      </c>
      <c r="B29" s="19">
        <f>B31</f>
        <v>1749.6969999999999</v>
      </c>
      <c r="C29" s="19">
        <f>C31</f>
        <v>1749.6969999999999</v>
      </c>
      <c r="D29" s="129">
        <f>D31</f>
        <v>1749.7</v>
      </c>
      <c r="E29" s="129">
        <f>E30+E31</f>
        <v>1743.6</v>
      </c>
      <c r="F29" s="19">
        <f>F30+F31</f>
        <v>99.651539666582266</v>
      </c>
      <c r="G29" s="8">
        <f>G30+G31</f>
        <v>99.651539666582266</v>
      </c>
      <c r="H29" s="19">
        <f t="shared" ref="H29:AD29" si="18">H31</f>
        <v>0</v>
      </c>
      <c r="I29" s="19"/>
      <c r="J29" s="19">
        <f t="shared" si="18"/>
        <v>0</v>
      </c>
      <c r="K29" s="19"/>
      <c r="L29" s="19">
        <f t="shared" si="18"/>
        <v>0</v>
      </c>
      <c r="M29" s="19"/>
      <c r="N29" s="19">
        <f t="shared" si="18"/>
        <v>234.78800000000001</v>
      </c>
      <c r="O29" s="20">
        <v>122.96</v>
      </c>
      <c r="P29" s="19">
        <f t="shared" si="18"/>
        <v>434.47</v>
      </c>
      <c r="Q29" s="19">
        <f>Q31+Q30</f>
        <v>334.47</v>
      </c>
      <c r="R29" s="19">
        <f t="shared" si="18"/>
        <v>199.03899999999999</v>
      </c>
      <c r="S29" s="19">
        <f>S31</f>
        <v>166.35</v>
      </c>
      <c r="T29" s="19">
        <f t="shared" si="18"/>
        <v>400.82</v>
      </c>
      <c r="U29" s="19">
        <f>U31</f>
        <v>389.98</v>
      </c>
      <c r="V29" s="8">
        <f t="shared" si="18"/>
        <v>368.48</v>
      </c>
      <c r="W29" s="8">
        <f>W31</f>
        <v>412.08</v>
      </c>
      <c r="X29" s="8">
        <f t="shared" si="18"/>
        <v>112.1</v>
      </c>
      <c r="Y29" s="8">
        <f>Y31+Y30+Y33+Y34</f>
        <v>282.16000000000003</v>
      </c>
      <c r="Z29" s="19">
        <f t="shared" si="18"/>
        <v>0</v>
      </c>
      <c r="AA29" s="19">
        <f>AA30+AA31</f>
        <v>19.8</v>
      </c>
      <c r="AB29" s="19">
        <f t="shared" si="18"/>
        <v>0</v>
      </c>
      <c r="AC29" s="19">
        <v>0</v>
      </c>
      <c r="AD29" s="19">
        <f t="shared" si="18"/>
        <v>0</v>
      </c>
      <c r="AE29" s="19"/>
      <c r="AF29" s="159"/>
      <c r="AG29" s="111"/>
      <c r="AH29" s="114"/>
      <c r="AI29" s="115"/>
      <c r="AJ29" s="101"/>
      <c r="AK29" s="101"/>
      <c r="AL29" s="101"/>
      <c r="AM29" s="101"/>
      <c r="AN29" s="101"/>
    </row>
    <row r="30" spans="1:40" s="4" customFormat="1" ht="24.75" customHeight="1" x14ac:dyDescent="0.2">
      <c r="A30" s="24" t="s">
        <v>27</v>
      </c>
      <c r="B30" s="3">
        <v>0</v>
      </c>
      <c r="C30" s="20">
        <f>H30+J30+L30+N30+P30+R30+T30+V30+X30</f>
        <v>0</v>
      </c>
      <c r="D30" s="20">
        <v>0</v>
      </c>
      <c r="E30" s="3">
        <f>I30+K30+M30+O30+Q30+S30+U30+W30+Y30+AA30+AC30+AE30</f>
        <v>0</v>
      </c>
      <c r="F30" s="3">
        <v>0</v>
      </c>
      <c r="G30" s="3">
        <v>0</v>
      </c>
      <c r="H30" s="3">
        <v>0</v>
      </c>
      <c r="I30" s="3"/>
      <c r="J30" s="8">
        <v>0</v>
      </c>
      <c r="K30" s="8"/>
      <c r="L30" s="8">
        <v>0</v>
      </c>
      <c r="M30" s="8"/>
      <c r="N30" s="19">
        <v>0</v>
      </c>
      <c r="O30" s="19">
        <v>0</v>
      </c>
      <c r="P30" s="19">
        <v>0</v>
      </c>
      <c r="Q30" s="19">
        <v>0</v>
      </c>
      <c r="R30" s="19">
        <v>0</v>
      </c>
      <c r="S30" s="19">
        <v>0</v>
      </c>
      <c r="T30" s="19">
        <v>0</v>
      </c>
      <c r="U30" s="19">
        <v>0</v>
      </c>
      <c r="V30" s="8">
        <v>0</v>
      </c>
      <c r="W30" s="8">
        <v>0</v>
      </c>
      <c r="X30" s="8">
        <v>0</v>
      </c>
      <c r="Y30" s="8">
        <v>0</v>
      </c>
      <c r="Z30" s="19">
        <v>0</v>
      </c>
      <c r="AA30" s="19">
        <v>0</v>
      </c>
      <c r="AB30" s="8">
        <v>0</v>
      </c>
      <c r="AC30" s="8">
        <v>0</v>
      </c>
      <c r="AD30" s="8">
        <v>0</v>
      </c>
      <c r="AE30" s="8"/>
      <c r="AF30" s="160"/>
      <c r="AG30" s="111"/>
      <c r="AH30" s="114"/>
      <c r="AI30" s="115"/>
      <c r="AJ30" s="41"/>
      <c r="AK30" s="41"/>
      <c r="AL30" s="41"/>
      <c r="AM30" s="41"/>
      <c r="AN30" s="41"/>
    </row>
    <row r="31" spans="1:40" ht="21" customHeight="1" x14ac:dyDescent="0.25">
      <c r="A31" s="25" t="s">
        <v>2</v>
      </c>
      <c r="B31" s="3">
        <f>H31+J31+L31+N31+P31+R31+T31+V31+X31+Z31+AB31+AD31</f>
        <v>1749.6969999999999</v>
      </c>
      <c r="C31" s="20">
        <f>H31+J31+L31+N31+P31+R31+T31+V31+X31+Z31+AB31</f>
        <v>1749.6969999999999</v>
      </c>
      <c r="D31" s="107">
        <v>1749.7</v>
      </c>
      <c r="E31" s="20">
        <f>I31+K31+M31+O31+Q31+S31+U31+W31+Y31+AA31+AC31+AE31</f>
        <v>1743.6</v>
      </c>
      <c r="F31" s="3">
        <f>E31/B31*100</f>
        <v>99.651539666582266</v>
      </c>
      <c r="G31" s="3">
        <f>E31/C31*100</f>
        <v>99.651539666582266</v>
      </c>
      <c r="H31" s="3">
        <f>H32</f>
        <v>0</v>
      </c>
      <c r="I31" s="3"/>
      <c r="J31" s="3">
        <f>J32</f>
        <v>0</v>
      </c>
      <c r="K31" s="3"/>
      <c r="L31" s="3">
        <f>L32</f>
        <v>0</v>
      </c>
      <c r="M31" s="3"/>
      <c r="N31" s="20">
        <v>234.78800000000001</v>
      </c>
      <c r="O31" s="20">
        <v>122.96</v>
      </c>
      <c r="P31" s="20">
        <v>434.47</v>
      </c>
      <c r="Q31" s="20">
        <v>334.47</v>
      </c>
      <c r="R31" s="20">
        <v>199.03899999999999</v>
      </c>
      <c r="S31" s="20">
        <v>166.35</v>
      </c>
      <c r="T31" s="20">
        <v>400.82</v>
      </c>
      <c r="U31" s="20">
        <v>389.98</v>
      </c>
      <c r="V31" s="3">
        <v>368.48</v>
      </c>
      <c r="W31" s="3">
        <v>412.08</v>
      </c>
      <c r="X31" s="3">
        <v>112.1</v>
      </c>
      <c r="Y31" s="3">
        <v>282.16000000000003</v>
      </c>
      <c r="Z31" s="20">
        <f>Z32</f>
        <v>0</v>
      </c>
      <c r="AA31" s="20">
        <v>19.8</v>
      </c>
      <c r="AB31" s="3">
        <f>AB32</f>
        <v>0</v>
      </c>
      <c r="AC31" s="3">
        <v>15.8</v>
      </c>
      <c r="AD31" s="3">
        <f>AD32</f>
        <v>0</v>
      </c>
      <c r="AE31" s="3">
        <v>0</v>
      </c>
      <c r="AF31" s="160"/>
      <c r="AG31" s="111"/>
      <c r="AH31" s="116"/>
      <c r="AI31" s="117"/>
      <c r="AJ31" s="14"/>
      <c r="AK31" s="14"/>
      <c r="AL31" s="14"/>
      <c r="AM31" s="14"/>
      <c r="AN31" s="14"/>
    </row>
    <row r="32" spans="1:40" s="4" customFormat="1" ht="1.5" customHeight="1" x14ac:dyDescent="0.2">
      <c r="A32" s="25"/>
      <c r="B32" s="3"/>
      <c r="C32" s="3"/>
      <c r="D32" s="3"/>
      <c r="E32" s="3"/>
      <c r="F32" s="3"/>
      <c r="G32" s="3"/>
      <c r="H32" s="3"/>
      <c r="I32" s="3"/>
      <c r="J32" s="8"/>
      <c r="K32" s="8"/>
      <c r="L32" s="8"/>
      <c r="M32" s="8"/>
      <c r="N32" s="8"/>
      <c r="O32" s="8"/>
      <c r="P32" s="8"/>
      <c r="Q32" s="8"/>
      <c r="R32" s="8"/>
      <c r="S32" s="8"/>
      <c r="T32" s="8"/>
      <c r="U32" s="8"/>
      <c r="V32" s="8"/>
      <c r="W32" s="8"/>
      <c r="X32" s="8"/>
      <c r="Y32" s="8"/>
      <c r="Z32" s="19"/>
      <c r="AA32" s="19"/>
      <c r="AB32" s="8"/>
      <c r="AC32" s="8"/>
      <c r="AD32" s="8"/>
      <c r="AE32" s="8"/>
      <c r="AF32" s="160"/>
      <c r="AG32" s="111"/>
      <c r="AH32" s="114"/>
      <c r="AI32" s="115"/>
      <c r="AJ32" s="41"/>
      <c r="AK32" s="41"/>
      <c r="AL32" s="41"/>
      <c r="AM32" s="41"/>
      <c r="AN32" s="41"/>
    </row>
    <row r="33" spans="1:40" s="4" customFormat="1" ht="0.75" customHeight="1" x14ac:dyDescent="0.2">
      <c r="A33" s="25" t="s">
        <v>19</v>
      </c>
      <c r="B33" s="3"/>
      <c r="C33" s="3" t="s">
        <v>51</v>
      </c>
      <c r="D33" s="3"/>
      <c r="E33" s="3"/>
      <c r="F33" s="3"/>
      <c r="G33" s="3"/>
      <c r="H33" s="3"/>
      <c r="I33" s="3"/>
      <c r="J33" s="8"/>
      <c r="K33" s="8"/>
      <c r="L33" s="8"/>
      <c r="M33" s="8"/>
      <c r="N33" s="8"/>
      <c r="O33" s="8"/>
      <c r="P33" s="8"/>
      <c r="Q33" s="8"/>
      <c r="R33" s="8"/>
      <c r="S33" s="8"/>
      <c r="T33" s="8"/>
      <c r="U33" s="8"/>
      <c r="V33" s="8"/>
      <c r="W33" s="8"/>
      <c r="X33" s="8"/>
      <c r="Y33" s="8"/>
      <c r="Z33" s="19"/>
      <c r="AA33" s="19"/>
      <c r="AB33" s="8"/>
      <c r="AC33" s="8"/>
      <c r="AD33" s="8"/>
      <c r="AE33" s="8"/>
      <c r="AF33" s="160"/>
      <c r="AG33" s="111"/>
      <c r="AH33" s="114"/>
      <c r="AI33" s="115"/>
      <c r="AJ33" s="41"/>
      <c r="AK33" s="41"/>
      <c r="AL33" s="41"/>
      <c r="AM33" s="41"/>
      <c r="AN33" s="41"/>
    </row>
    <row r="34" spans="1:40" s="4" customFormat="1" ht="16.5" hidden="1" customHeight="1" x14ac:dyDescent="0.2">
      <c r="A34" s="25" t="s">
        <v>3</v>
      </c>
      <c r="B34" s="3"/>
      <c r="C34" s="3">
        <f t="shared" ref="C34:C59" si="19">H34</f>
        <v>0</v>
      </c>
      <c r="D34" s="3"/>
      <c r="E34" s="3"/>
      <c r="F34" s="3"/>
      <c r="G34" s="3"/>
      <c r="H34" s="3"/>
      <c r="I34" s="3"/>
      <c r="J34" s="8"/>
      <c r="K34" s="8"/>
      <c r="L34" s="8"/>
      <c r="M34" s="8"/>
      <c r="N34" s="8"/>
      <c r="O34" s="8"/>
      <c r="P34" s="8"/>
      <c r="Q34" s="8"/>
      <c r="R34" s="8"/>
      <c r="S34" s="8"/>
      <c r="T34" s="8"/>
      <c r="U34" s="8"/>
      <c r="V34" s="8"/>
      <c r="W34" s="8"/>
      <c r="X34" s="8"/>
      <c r="Y34" s="8"/>
      <c r="Z34" s="19"/>
      <c r="AA34" s="19"/>
      <c r="AB34" s="8"/>
      <c r="AC34" s="8"/>
      <c r="AD34" s="8"/>
      <c r="AE34" s="8"/>
      <c r="AF34" s="161"/>
      <c r="AG34" s="111"/>
      <c r="AH34" s="114"/>
      <c r="AI34" s="115"/>
      <c r="AJ34" s="41"/>
      <c r="AK34" s="41"/>
      <c r="AL34" s="41"/>
      <c r="AM34" s="41"/>
      <c r="AN34" s="41"/>
    </row>
    <row r="35" spans="1:40" s="49" customFormat="1" ht="139.5" customHeight="1" x14ac:dyDescent="0.2">
      <c r="A35" s="47" t="s">
        <v>49</v>
      </c>
      <c r="B35" s="48">
        <f t="shared" ref="B35:D36" si="20">B36</f>
        <v>7227.0099999999993</v>
      </c>
      <c r="C35" s="48">
        <f t="shared" si="20"/>
        <v>6912.2999999999993</v>
      </c>
      <c r="D35" s="48">
        <f t="shared" si="20"/>
        <v>6913.1</v>
      </c>
      <c r="E35" s="48">
        <f>I35+K35+M35+O35+Q35+S35+U35+W35+Y35+AA35+AC35</f>
        <v>6502.87</v>
      </c>
      <c r="F35" s="48">
        <f t="shared" ref="F35:AE36" si="21">F36</f>
        <v>89.980088584352316</v>
      </c>
      <c r="G35" s="48">
        <f t="shared" si="21"/>
        <v>94.076790648554038</v>
      </c>
      <c r="H35" s="48">
        <f t="shared" si="21"/>
        <v>1435.15</v>
      </c>
      <c r="I35" s="48">
        <f t="shared" si="21"/>
        <v>1213.6199999999999</v>
      </c>
      <c r="J35" s="48">
        <f t="shared" si="21"/>
        <v>702.71</v>
      </c>
      <c r="K35" s="48">
        <f t="shared" si="21"/>
        <v>568.41</v>
      </c>
      <c r="L35" s="48">
        <f>L36</f>
        <v>585.19000000000005</v>
      </c>
      <c r="M35" s="48">
        <f>M37</f>
        <v>640.65</v>
      </c>
      <c r="N35" s="48">
        <f t="shared" si="21"/>
        <v>809.38</v>
      </c>
      <c r="O35" s="48">
        <f t="shared" si="21"/>
        <v>810.15</v>
      </c>
      <c r="P35" s="48">
        <f t="shared" si="21"/>
        <v>621.05999999999995</v>
      </c>
      <c r="Q35" s="48">
        <f t="shared" si="21"/>
        <v>630.85</v>
      </c>
      <c r="R35" s="48">
        <f t="shared" si="21"/>
        <v>434.48</v>
      </c>
      <c r="S35" s="48">
        <f t="shared" si="21"/>
        <v>551.25</v>
      </c>
      <c r="T35" s="48">
        <f t="shared" si="21"/>
        <v>938.12</v>
      </c>
      <c r="U35" s="48">
        <f t="shared" si="21"/>
        <v>637.84</v>
      </c>
      <c r="V35" s="48">
        <f t="shared" si="21"/>
        <v>352.37</v>
      </c>
      <c r="W35" s="48">
        <f t="shared" si="21"/>
        <v>158.96</v>
      </c>
      <c r="X35" s="134">
        <f t="shared" si="21"/>
        <v>272.24</v>
      </c>
      <c r="Y35" s="134">
        <f t="shared" si="21"/>
        <v>338.28</v>
      </c>
      <c r="Z35" s="134">
        <f t="shared" si="21"/>
        <v>477.31</v>
      </c>
      <c r="AA35" s="134">
        <f t="shared" si="21"/>
        <v>590.99</v>
      </c>
      <c r="AB35" s="134">
        <f t="shared" si="21"/>
        <v>284.29000000000002</v>
      </c>
      <c r="AC35" s="48">
        <f t="shared" si="21"/>
        <v>361.87</v>
      </c>
      <c r="AD35" s="48">
        <f t="shared" si="21"/>
        <v>314.70999999999998</v>
      </c>
      <c r="AE35" s="48">
        <f t="shared" si="21"/>
        <v>0</v>
      </c>
      <c r="AF35" s="147" t="s">
        <v>66</v>
      </c>
      <c r="AG35" s="120"/>
      <c r="AH35" s="112"/>
      <c r="AI35" s="113"/>
    </row>
    <row r="36" spans="1:40" s="11" customFormat="1" ht="25.5" customHeight="1" x14ac:dyDescent="0.2">
      <c r="A36" s="23" t="s">
        <v>0</v>
      </c>
      <c r="B36" s="19">
        <f t="shared" si="20"/>
        <v>7227.0099999999993</v>
      </c>
      <c r="C36" s="19">
        <f>C37</f>
        <v>6912.2999999999993</v>
      </c>
      <c r="D36" s="19">
        <f t="shared" si="20"/>
        <v>6913.1</v>
      </c>
      <c r="E36" s="19">
        <f>E37</f>
        <v>6502.87</v>
      </c>
      <c r="F36" s="19">
        <f t="shared" si="21"/>
        <v>89.980088584352316</v>
      </c>
      <c r="G36" s="8">
        <f t="shared" si="21"/>
        <v>94.076790648554038</v>
      </c>
      <c r="H36" s="19">
        <f>H37</f>
        <v>1435.15</v>
      </c>
      <c r="I36" s="19">
        <f>I37</f>
        <v>1213.6199999999999</v>
      </c>
      <c r="J36" s="19">
        <f t="shared" si="21"/>
        <v>702.71</v>
      </c>
      <c r="K36" s="19">
        <f t="shared" si="21"/>
        <v>568.41</v>
      </c>
      <c r="L36" s="19">
        <f t="shared" si="21"/>
        <v>585.19000000000005</v>
      </c>
      <c r="M36" s="19">
        <f>M37</f>
        <v>640.65</v>
      </c>
      <c r="N36" s="19">
        <f t="shared" si="21"/>
        <v>809.38</v>
      </c>
      <c r="O36" s="19">
        <f t="shared" si="21"/>
        <v>810.15</v>
      </c>
      <c r="P36" s="19">
        <f t="shared" si="21"/>
        <v>621.05999999999995</v>
      </c>
      <c r="Q36" s="19">
        <f t="shared" si="21"/>
        <v>630.85</v>
      </c>
      <c r="R36" s="19">
        <f t="shared" si="21"/>
        <v>434.48</v>
      </c>
      <c r="S36" s="19">
        <f t="shared" si="21"/>
        <v>551.25</v>
      </c>
      <c r="T36" s="19">
        <f t="shared" si="21"/>
        <v>938.12</v>
      </c>
      <c r="U36" s="19">
        <f>U37</f>
        <v>637.84</v>
      </c>
      <c r="V36" s="8">
        <f t="shared" si="21"/>
        <v>352.37</v>
      </c>
      <c r="W36" s="8">
        <f t="shared" si="21"/>
        <v>158.96</v>
      </c>
      <c r="X36" s="8">
        <f t="shared" si="21"/>
        <v>272.24</v>
      </c>
      <c r="Y36" s="8">
        <f t="shared" si="21"/>
        <v>338.28</v>
      </c>
      <c r="Z36" s="19">
        <f t="shared" si="21"/>
        <v>477.31</v>
      </c>
      <c r="AA36" s="19">
        <f t="shared" si="21"/>
        <v>590.99</v>
      </c>
      <c r="AB36" s="19">
        <f>AB37</f>
        <v>284.29000000000002</v>
      </c>
      <c r="AC36" s="19">
        <f t="shared" si="21"/>
        <v>361.87</v>
      </c>
      <c r="AD36" s="19">
        <f t="shared" si="21"/>
        <v>314.70999999999998</v>
      </c>
      <c r="AE36" s="19">
        <f t="shared" si="21"/>
        <v>0</v>
      </c>
      <c r="AF36" s="30"/>
      <c r="AG36" s="120"/>
      <c r="AH36" s="112"/>
      <c r="AI36" s="113"/>
    </row>
    <row r="37" spans="1:40" s="69" customFormat="1" ht="27.75" customHeight="1" x14ac:dyDescent="0.25">
      <c r="A37" s="65" t="s">
        <v>27</v>
      </c>
      <c r="B37" s="66">
        <f>H37+J37+L37+N37+P37+R37+T37+V37+X37+Z37+AB37+AD37</f>
        <v>7227.0099999999993</v>
      </c>
      <c r="C37" s="66">
        <f>H37+J37+L37+N37+P37+R37+T37+V37+X37+Z37+AB37</f>
        <v>6912.2999999999993</v>
      </c>
      <c r="D37" s="135">
        <v>6913.1</v>
      </c>
      <c r="E37" s="66">
        <f>I37+K37+M37+O37+Q37+S37+U37+W37+Y37+AA37+AC37</f>
        <v>6502.87</v>
      </c>
      <c r="F37" s="66">
        <f>(I37+K37+M37+O37+Q37+S37+U37+W37+Y37+AA37+AC37+AE37)/B37*100</f>
        <v>89.980088584352316</v>
      </c>
      <c r="G37" s="66">
        <f>(I37+K37+M37+O37+Q37+S37+U37+W37+Y37+AA37+AC37+AE37)/C37*100</f>
        <v>94.076790648554038</v>
      </c>
      <c r="H37" s="66">
        <v>1435.15</v>
      </c>
      <c r="I37" s="66">
        <f>1213.62</f>
        <v>1213.6199999999999</v>
      </c>
      <c r="J37" s="66">
        <v>702.71</v>
      </c>
      <c r="K37" s="66">
        <v>568.41</v>
      </c>
      <c r="L37" s="66">
        <v>585.19000000000005</v>
      </c>
      <c r="M37" s="66">
        <v>640.65</v>
      </c>
      <c r="N37" s="66">
        <v>809.38</v>
      </c>
      <c r="O37" s="66">
        <v>810.15</v>
      </c>
      <c r="P37" s="66">
        <v>621.05999999999995</v>
      </c>
      <c r="Q37" s="66">
        <v>630.85</v>
      </c>
      <c r="R37" s="66">
        <v>434.48</v>
      </c>
      <c r="S37" s="66">
        <v>551.25</v>
      </c>
      <c r="T37" s="66">
        <v>938.12</v>
      </c>
      <c r="U37" s="66">
        <v>637.84</v>
      </c>
      <c r="V37" s="130">
        <v>352.37</v>
      </c>
      <c r="W37" s="130">
        <v>158.96</v>
      </c>
      <c r="X37" s="135">
        <v>272.24</v>
      </c>
      <c r="Y37" s="135">
        <v>338.28</v>
      </c>
      <c r="Z37" s="135">
        <v>477.31</v>
      </c>
      <c r="AA37" s="135">
        <v>590.99</v>
      </c>
      <c r="AB37" s="20">
        <v>284.29000000000002</v>
      </c>
      <c r="AC37" s="66">
        <v>361.87</v>
      </c>
      <c r="AD37" s="66">
        <v>314.70999999999998</v>
      </c>
      <c r="AE37" s="66"/>
      <c r="AF37" s="70"/>
      <c r="AG37" s="120"/>
      <c r="AH37" s="108"/>
      <c r="AI37" s="109"/>
    </row>
    <row r="38" spans="1:40" s="4" customFormat="1" ht="77.25" hidden="1" customHeight="1" x14ac:dyDescent="0.2">
      <c r="A38" s="27" t="s">
        <v>2</v>
      </c>
      <c r="B38" s="8"/>
      <c r="C38" s="8">
        <f t="shared" si="19"/>
        <v>0</v>
      </c>
      <c r="D38" s="8"/>
      <c r="E38" s="102"/>
      <c r="F38" s="8" t="e">
        <f>I38/B38*100</f>
        <v>#DIV/0!</v>
      </c>
      <c r="G38" s="8" t="e">
        <f>I38/C38*100</f>
        <v>#DIV/0!</v>
      </c>
      <c r="H38" s="8"/>
      <c r="I38" s="8"/>
      <c r="J38" s="8"/>
      <c r="K38" s="8"/>
      <c r="L38" s="8"/>
      <c r="M38" s="8"/>
      <c r="N38" s="8"/>
      <c r="O38" s="8"/>
      <c r="P38" s="8"/>
      <c r="Q38" s="8"/>
      <c r="R38" s="3"/>
      <c r="S38" s="3"/>
      <c r="T38" s="3"/>
      <c r="U38" s="3"/>
      <c r="V38" s="3"/>
      <c r="W38" s="3"/>
      <c r="X38" s="3"/>
      <c r="Y38" s="3"/>
      <c r="Z38" s="20"/>
      <c r="AA38" s="20"/>
      <c r="AB38" s="3"/>
      <c r="AC38" s="3"/>
      <c r="AD38" s="3"/>
      <c r="AE38" s="3"/>
      <c r="AF38" s="31"/>
      <c r="AG38" s="120">
        <f t="shared" ref="AG38:AG41" si="22">C38-E38</f>
        <v>0</v>
      </c>
      <c r="AH38" s="112"/>
      <c r="AI38" s="113"/>
    </row>
    <row r="39" spans="1:40" s="4" customFormat="1" ht="77.25" hidden="1" customHeight="1" x14ac:dyDescent="0.2">
      <c r="A39" s="27"/>
      <c r="B39" s="8">
        <f>H39+J39+L39+N39+P39+R39+T39+V39+X39+Z39+AB39+AD39</f>
        <v>850.7</v>
      </c>
      <c r="C39" s="8">
        <f t="shared" si="19"/>
        <v>0</v>
      </c>
      <c r="D39" s="8"/>
      <c r="E39" s="102"/>
      <c r="F39" s="8">
        <f>I39/B39*100</f>
        <v>0</v>
      </c>
      <c r="G39" s="8" t="e">
        <f>I39/C39*100</f>
        <v>#DIV/0!</v>
      </c>
      <c r="H39" s="8"/>
      <c r="I39" s="8"/>
      <c r="J39" s="8"/>
      <c r="K39" s="8"/>
      <c r="L39" s="8"/>
      <c r="M39" s="8"/>
      <c r="N39" s="8">
        <v>247.2</v>
      </c>
      <c r="O39" s="8"/>
      <c r="P39" s="8">
        <v>6.3</v>
      </c>
      <c r="Q39" s="8"/>
      <c r="R39" s="8">
        <v>199.1</v>
      </c>
      <c r="S39" s="8"/>
      <c r="T39" s="8">
        <v>199.1</v>
      </c>
      <c r="U39" s="8"/>
      <c r="V39" s="8">
        <v>199</v>
      </c>
      <c r="W39" s="8"/>
      <c r="X39" s="8"/>
      <c r="Y39" s="8"/>
      <c r="Z39" s="19"/>
      <c r="AA39" s="19"/>
      <c r="AB39" s="8"/>
      <c r="AC39" s="8"/>
      <c r="AD39" s="8"/>
      <c r="AE39" s="8"/>
      <c r="AF39" s="32"/>
      <c r="AG39" s="120">
        <f t="shared" si="22"/>
        <v>0</v>
      </c>
      <c r="AH39" s="112"/>
      <c r="AI39" s="113"/>
    </row>
    <row r="40" spans="1:40" s="4" customFormat="1" ht="77.25" hidden="1" customHeight="1" x14ac:dyDescent="0.2">
      <c r="A40" s="27" t="s">
        <v>19</v>
      </c>
      <c r="B40" s="8"/>
      <c r="C40" s="8">
        <f t="shared" si="19"/>
        <v>0</v>
      </c>
      <c r="D40" s="8"/>
      <c r="E40" s="102"/>
      <c r="F40" s="8" t="e">
        <f>I40/B40*100</f>
        <v>#DIV/0!</v>
      </c>
      <c r="G40" s="8" t="e">
        <f>I40/C40*100</f>
        <v>#DIV/0!</v>
      </c>
      <c r="H40" s="8"/>
      <c r="I40" s="8"/>
      <c r="J40" s="8"/>
      <c r="K40" s="8"/>
      <c r="L40" s="8"/>
      <c r="M40" s="8"/>
      <c r="N40" s="8"/>
      <c r="O40" s="8"/>
      <c r="P40" s="8"/>
      <c r="Q40" s="8"/>
      <c r="R40" s="8"/>
      <c r="S40" s="8"/>
      <c r="T40" s="8"/>
      <c r="U40" s="8"/>
      <c r="V40" s="8"/>
      <c r="W40" s="8"/>
      <c r="X40" s="8"/>
      <c r="Y40" s="8"/>
      <c r="Z40" s="19"/>
      <c r="AA40" s="19"/>
      <c r="AB40" s="8"/>
      <c r="AC40" s="8"/>
      <c r="AD40" s="8"/>
      <c r="AE40" s="8"/>
      <c r="AF40" s="33" t="s">
        <v>36</v>
      </c>
      <c r="AG40" s="120">
        <f t="shared" si="22"/>
        <v>0</v>
      </c>
      <c r="AH40" s="112"/>
      <c r="AI40" s="113"/>
    </row>
    <row r="41" spans="1:40" s="4" customFormat="1" ht="77.25" hidden="1" customHeight="1" x14ac:dyDescent="0.2">
      <c r="A41" s="27" t="s">
        <v>3</v>
      </c>
      <c r="B41" s="8"/>
      <c r="C41" s="8">
        <f t="shared" si="19"/>
        <v>0</v>
      </c>
      <c r="D41" s="8"/>
      <c r="E41" s="102"/>
      <c r="F41" s="8" t="e">
        <f>I41/B41*100</f>
        <v>#DIV/0!</v>
      </c>
      <c r="G41" s="8" t="e">
        <f>I41/C41*100</f>
        <v>#DIV/0!</v>
      </c>
      <c r="H41" s="8"/>
      <c r="I41" s="8"/>
      <c r="J41" s="8"/>
      <c r="K41" s="8"/>
      <c r="L41" s="8"/>
      <c r="M41" s="8"/>
      <c r="N41" s="8"/>
      <c r="O41" s="8"/>
      <c r="P41" s="8"/>
      <c r="Q41" s="8"/>
      <c r="R41" s="8"/>
      <c r="S41" s="8"/>
      <c r="T41" s="8"/>
      <c r="U41" s="8"/>
      <c r="V41" s="8"/>
      <c r="W41" s="8"/>
      <c r="X41" s="8"/>
      <c r="Y41" s="8"/>
      <c r="Z41" s="19"/>
      <c r="AA41" s="19"/>
      <c r="AB41" s="8"/>
      <c r="AC41" s="8"/>
      <c r="AD41" s="8"/>
      <c r="AE41" s="8"/>
      <c r="AF41" s="30"/>
      <c r="AG41" s="120">
        <f t="shared" si="22"/>
        <v>0</v>
      </c>
      <c r="AH41" s="112"/>
      <c r="AI41" s="113"/>
    </row>
    <row r="42" spans="1:40" s="95" customFormat="1" ht="27.75" customHeight="1" x14ac:dyDescent="0.2">
      <c r="A42" s="93" t="s">
        <v>4</v>
      </c>
      <c r="B42" s="48">
        <f>B43</f>
        <v>0</v>
      </c>
      <c r="C42" s="48">
        <f t="shared" si="19"/>
        <v>0</v>
      </c>
      <c r="D42" s="48">
        <v>0</v>
      </c>
      <c r="E42" s="48">
        <v>0</v>
      </c>
      <c r="F42" s="48"/>
      <c r="G42" s="48"/>
      <c r="H42" s="48">
        <f t="shared" ref="H42:AD42" si="23">H43</f>
        <v>0</v>
      </c>
      <c r="I42" s="48"/>
      <c r="J42" s="48">
        <f t="shared" si="23"/>
        <v>0</v>
      </c>
      <c r="K42" s="48"/>
      <c r="L42" s="48">
        <f t="shared" si="23"/>
        <v>0</v>
      </c>
      <c r="M42" s="48"/>
      <c r="N42" s="48">
        <f t="shared" si="23"/>
        <v>0</v>
      </c>
      <c r="O42" s="48"/>
      <c r="P42" s="48">
        <f t="shared" si="23"/>
        <v>0</v>
      </c>
      <c r="Q42" s="48"/>
      <c r="R42" s="48">
        <f t="shared" si="23"/>
        <v>0</v>
      </c>
      <c r="S42" s="48"/>
      <c r="T42" s="48">
        <f t="shared" si="23"/>
        <v>0</v>
      </c>
      <c r="U42" s="48"/>
      <c r="V42" s="48">
        <f t="shared" si="23"/>
        <v>0</v>
      </c>
      <c r="W42" s="48">
        <v>0</v>
      </c>
      <c r="X42" s="48">
        <f t="shared" si="23"/>
        <v>0</v>
      </c>
      <c r="Y42" s="134">
        <v>0</v>
      </c>
      <c r="Z42" s="134">
        <f t="shared" si="23"/>
        <v>0</v>
      </c>
      <c r="AA42" s="134">
        <v>0</v>
      </c>
      <c r="AB42" s="134">
        <f t="shared" si="23"/>
        <v>0</v>
      </c>
      <c r="AC42" s="48">
        <v>0</v>
      </c>
      <c r="AD42" s="48">
        <f t="shared" si="23"/>
        <v>0</v>
      </c>
      <c r="AE42" s="48"/>
      <c r="AF42" s="94"/>
      <c r="AG42" s="111"/>
      <c r="AH42" s="118"/>
      <c r="AI42" s="119"/>
    </row>
    <row r="43" spans="1:40" s="49" customFormat="1" ht="42.75" x14ac:dyDescent="0.2">
      <c r="A43" s="47" t="s">
        <v>28</v>
      </c>
      <c r="B43" s="48">
        <f>B44</f>
        <v>0</v>
      </c>
      <c r="C43" s="48">
        <f t="shared" si="19"/>
        <v>0</v>
      </c>
      <c r="D43" s="48">
        <v>0</v>
      </c>
      <c r="E43" s="48">
        <v>0</v>
      </c>
      <c r="F43" s="48"/>
      <c r="G43" s="48"/>
      <c r="H43" s="48">
        <f t="shared" ref="H43:AD43" si="24">H44</f>
        <v>0</v>
      </c>
      <c r="I43" s="48"/>
      <c r="J43" s="48">
        <f t="shared" si="24"/>
        <v>0</v>
      </c>
      <c r="K43" s="48"/>
      <c r="L43" s="48">
        <f t="shared" si="24"/>
        <v>0</v>
      </c>
      <c r="M43" s="48"/>
      <c r="N43" s="48">
        <f t="shared" si="24"/>
        <v>0</v>
      </c>
      <c r="O43" s="48"/>
      <c r="P43" s="48">
        <f t="shared" si="24"/>
        <v>0</v>
      </c>
      <c r="Q43" s="48"/>
      <c r="R43" s="48">
        <f t="shared" si="24"/>
        <v>0</v>
      </c>
      <c r="S43" s="48"/>
      <c r="T43" s="48">
        <f t="shared" si="24"/>
        <v>0</v>
      </c>
      <c r="U43" s="48"/>
      <c r="V43" s="48">
        <f t="shared" si="24"/>
        <v>0</v>
      </c>
      <c r="W43" s="48">
        <v>0</v>
      </c>
      <c r="X43" s="48">
        <f t="shared" si="24"/>
        <v>0</v>
      </c>
      <c r="Y43" s="134">
        <v>0</v>
      </c>
      <c r="Z43" s="134">
        <f t="shared" si="24"/>
        <v>0</v>
      </c>
      <c r="AA43" s="134">
        <v>0</v>
      </c>
      <c r="AB43" s="134">
        <f t="shared" si="24"/>
        <v>0</v>
      </c>
      <c r="AC43" s="48">
        <v>0</v>
      </c>
      <c r="AD43" s="48">
        <f t="shared" si="24"/>
        <v>0</v>
      </c>
      <c r="AE43" s="48"/>
      <c r="AF43" s="91"/>
      <c r="AG43" s="111"/>
      <c r="AH43" s="112"/>
      <c r="AI43" s="113"/>
    </row>
    <row r="44" spans="1:40" s="11" customFormat="1" x14ac:dyDescent="0.2">
      <c r="A44" s="23" t="s">
        <v>0</v>
      </c>
      <c r="B44" s="19">
        <f>B45+B46</f>
        <v>0</v>
      </c>
      <c r="C44" s="8">
        <f t="shared" si="19"/>
        <v>0</v>
      </c>
      <c r="D44" s="19">
        <v>0</v>
      </c>
      <c r="E44" s="19">
        <v>0</v>
      </c>
      <c r="F44" s="19"/>
      <c r="G44" s="8"/>
      <c r="H44" s="19">
        <f t="shared" ref="H44:AD44" si="25">H45+H46</f>
        <v>0</v>
      </c>
      <c r="I44" s="19"/>
      <c r="J44" s="19">
        <f t="shared" si="25"/>
        <v>0</v>
      </c>
      <c r="K44" s="19"/>
      <c r="L44" s="19">
        <f t="shared" si="25"/>
        <v>0</v>
      </c>
      <c r="M44" s="19"/>
      <c r="N44" s="19">
        <f t="shared" si="25"/>
        <v>0</v>
      </c>
      <c r="O44" s="19"/>
      <c r="P44" s="19">
        <f t="shared" si="25"/>
        <v>0</v>
      </c>
      <c r="Q44" s="19"/>
      <c r="R44" s="19">
        <f t="shared" si="25"/>
        <v>0</v>
      </c>
      <c r="S44" s="19"/>
      <c r="T44" s="19">
        <f t="shared" si="25"/>
        <v>0</v>
      </c>
      <c r="U44" s="19"/>
      <c r="V44" s="8">
        <f t="shared" si="25"/>
        <v>0</v>
      </c>
      <c r="W44" s="8">
        <v>0</v>
      </c>
      <c r="X44" s="8">
        <f t="shared" si="25"/>
        <v>0</v>
      </c>
      <c r="Y44" s="8">
        <v>0</v>
      </c>
      <c r="Z44" s="19">
        <f t="shared" si="25"/>
        <v>0</v>
      </c>
      <c r="AA44" s="19">
        <v>0</v>
      </c>
      <c r="AB44" s="19">
        <f t="shared" si="25"/>
        <v>0</v>
      </c>
      <c r="AC44" s="19">
        <v>0</v>
      </c>
      <c r="AD44" s="19">
        <f t="shared" si="25"/>
        <v>0</v>
      </c>
      <c r="AE44" s="19"/>
      <c r="AF44" s="31"/>
      <c r="AG44" s="111"/>
      <c r="AH44" s="112"/>
      <c r="AI44" s="113"/>
    </row>
    <row r="45" spans="1:40" s="69" customFormat="1" x14ac:dyDescent="0.25">
      <c r="A45" s="65" t="s">
        <v>27</v>
      </c>
      <c r="B45" s="66">
        <f>B49+B56</f>
        <v>0</v>
      </c>
      <c r="C45" s="67">
        <f>C49+C56</f>
        <v>0</v>
      </c>
      <c r="D45" s="66">
        <v>0</v>
      </c>
      <c r="E45" s="66">
        <v>0</v>
      </c>
      <c r="F45" s="66"/>
      <c r="G45" s="66"/>
      <c r="H45" s="66">
        <f t="shared" ref="H45:AD45" si="26">H49+H56</f>
        <v>0</v>
      </c>
      <c r="I45" s="66"/>
      <c r="J45" s="66">
        <f t="shared" si="26"/>
        <v>0</v>
      </c>
      <c r="K45" s="66"/>
      <c r="L45" s="66">
        <f t="shared" si="26"/>
        <v>0</v>
      </c>
      <c r="M45" s="66"/>
      <c r="N45" s="66">
        <f t="shared" si="26"/>
        <v>0</v>
      </c>
      <c r="O45" s="66"/>
      <c r="P45" s="66">
        <f t="shared" si="26"/>
        <v>0</v>
      </c>
      <c r="Q45" s="66"/>
      <c r="R45" s="66">
        <f t="shared" si="26"/>
        <v>0</v>
      </c>
      <c r="S45" s="66"/>
      <c r="T45" s="66">
        <f t="shared" si="26"/>
        <v>0</v>
      </c>
      <c r="U45" s="66"/>
      <c r="V45" s="130">
        <f t="shared" si="26"/>
        <v>0</v>
      </c>
      <c r="W45" s="130">
        <v>0</v>
      </c>
      <c r="X45" s="135">
        <f t="shared" si="26"/>
        <v>0</v>
      </c>
      <c r="Y45" s="135">
        <v>0</v>
      </c>
      <c r="Z45" s="135">
        <f t="shared" si="26"/>
        <v>0</v>
      </c>
      <c r="AA45" s="135">
        <v>0</v>
      </c>
      <c r="AB45" s="66">
        <f t="shared" si="26"/>
        <v>0</v>
      </c>
      <c r="AC45" s="66">
        <v>0</v>
      </c>
      <c r="AD45" s="66">
        <f t="shared" si="26"/>
        <v>0</v>
      </c>
      <c r="AE45" s="66"/>
      <c r="AF45" s="70"/>
      <c r="AG45" s="111"/>
      <c r="AH45" s="108"/>
      <c r="AI45" s="109"/>
    </row>
    <row r="46" spans="1:40" s="74" customFormat="1" x14ac:dyDescent="0.2">
      <c r="A46" s="71" t="s">
        <v>2</v>
      </c>
      <c r="B46" s="72">
        <f>B50</f>
        <v>0</v>
      </c>
      <c r="C46" s="72">
        <f>H46+J46+L46+N46+P46+R46+T46+V46+X46+Z46</f>
        <v>0</v>
      </c>
      <c r="D46" s="72">
        <v>0</v>
      </c>
      <c r="E46" s="72">
        <v>0</v>
      </c>
      <c r="F46" s="72"/>
      <c r="G46" s="72"/>
      <c r="H46" s="72">
        <f t="shared" ref="H46:AD46" si="27">H50</f>
        <v>0</v>
      </c>
      <c r="I46" s="72"/>
      <c r="J46" s="72">
        <f t="shared" si="27"/>
        <v>0</v>
      </c>
      <c r="K46" s="72"/>
      <c r="L46" s="72">
        <f t="shared" si="27"/>
        <v>0</v>
      </c>
      <c r="M46" s="72"/>
      <c r="N46" s="72">
        <f t="shared" si="27"/>
        <v>0</v>
      </c>
      <c r="O46" s="72"/>
      <c r="P46" s="72">
        <f t="shared" si="27"/>
        <v>0</v>
      </c>
      <c r="Q46" s="72"/>
      <c r="R46" s="72">
        <f t="shared" si="27"/>
        <v>0</v>
      </c>
      <c r="S46" s="72"/>
      <c r="T46" s="72">
        <f t="shared" si="27"/>
        <v>0</v>
      </c>
      <c r="U46" s="72"/>
      <c r="V46" s="72">
        <f t="shared" si="27"/>
        <v>0</v>
      </c>
      <c r="W46" s="72">
        <v>0</v>
      </c>
      <c r="X46" s="72">
        <f t="shared" si="27"/>
        <v>0</v>
      </c>
      <c r="Y46" s="72"/>
      <c r="Z46" s="137">
        <f t="shared" si="27"/>
        <v>0</v>
      </c>
      <c r="AA46" s="137">
        <v>0</v>
      </c>
      <c r="AB46" s="72">
        <f t="shared" si="27"/>
        <v>0</v>
      </c>
      <c r="AC46" s="72">
        <v>0</v>
      </c>
      <c r="AD46" s="72">
        <f t="shared" si="27"/>
        <v>0</v>
      </c>
      <c r="AE46" s="72"/>
      <c r="AF46" s="73"/>
      <c r="AG46" s="111"/>
      <c r="AH46" s="112"/>
      <c r="AI46" s="113"/>
    </row>
    <row r="47" spans="1:40" s="4" customFormat="1" ht="42.75" x14ac:dyDescent="0.2">
      <c r="A47" s="92" t="s">
        <v>24</v>
      </c>
      <c r="B47" s="8">
        <f>B48</f>
        <v>0</v>
      </c>
      <c r="C47" s="8">
        <f t="shared" si="19"/>
        <v>0</v>
      </c>
      <c r="D47" s="8">
        <v>0</v>
      </c>
      <c r="E47" s="8">
        <v>0</v>
      </c>
      <c r="F47" s="8"/>
      <c r="G47" s="8"/>
      <c r="H47" s="8">
        <f t="shared" ref="H47:AD48" si="28">H48</f>
        <v>0</v>
      </c>
      <c r="I47" s="8"/>
      <c r="J47" s="8">
        <f t="shared" si="28"/>
        <v>0</v>
      </c>
      <c r="K47" s="8"/>
      <c r="L47" s="8">
        <f t="shared" si="28"/>
        <v>0</v>
      </c>
      <c r="M47" s="8"/>
      <c r="N47" s="8">
        <f t="shared" si="28"/>
        <v>0</v>
      </c>
      <c r="O47" s="8"/>
      <c r="P47" s="8">
        <f t="shared" si="28"/>
        <v>0</v>
      </c>
      <c r="Q47" s="8"/>
      <c r="R47" s="8">
        <f t="shared" si="28"/>
        <v>0</v>
      </c>
      <c r="S47" s="8"/>
      <c r="T47" s="8">
        <f t="shared" si="28"/>
        <v>0</v>
      </c>
      <c r="U47" s="8"/>
      <c r="V47" s="8">
        <f t="shared" si="28"/>
        <v>0</v>
      </c>
      <c r="W47" s="8">
        <v>0</v>
      </c>
      <c r="X47" s="8">
        <f t="shared" si="28"/>
        <v>0</v>
      </c>
      <c r="Y47" s="8">
        <v>0</v>
      </c>
      <c r="Z47" s="19">
        <f t="shared" si="28"/>
        <v>0</v>
      </c>
      <c r="AA47" s="19">
        <v>0</v>
      </c>
      <c r="AB47" s="8">
        <f t="shared" si="28"/>
        <v>0</v>
      </c>
      <c r="AC47" s="8">
        <v>0</v>
      </c>
      <c r="AD47" s="8">
        <f t="shared" si="28"/>
        <v>0</v>
      </c>
      <c r="AE47" s="8"/>
      <c r="AF47" s="30"/>
      <c r="AG47" s="111"/>
      <c r="AH47" s="112"/>
      <c r="AI47" s="113"/>
    </row>
    <row r="48" spans="1:40" s="11" customFormat="1" ht="25.5" customHeight="1" x14ac:dyDescent="0.2">
      <c r="A48" s="23" t="s">
        <v>0</v>
      </c>
      <c r="B48" s="19">
        <f>B49</f>
        <v>0</v>
      </c>
      <c r="C48" s="8">
        <f t="shared" si="19"/>
        <v>0</v>
      </c>
      <c r="D48" s="19">
        <v>0</v>
      </c>
      <c r="E48" s="19">
        <v>0</v>
      </c>
      <c r="F48" s="19"/>
      <c r="G48" s="8"/>
      <c r="H48" s="19">
        <f t="shared" si="28"/>
        <v>0</v>
      </c>
      <c r="I48" s="19"/>
      <c r="J48" s="19">
        <f t="shared" si="28"/>
        <v>0</v>
      </c>
      <c r="K48" s="19"/>
      <c r="L48" s="19">
        <f t="shared" si="28"/>
        <v>0</v>
      </c>
      <c r="M48" s="19"/>
      <c r="N48" s="19">
        <f t="shared" si="28"/>
        <v>0</v>
      </c>
      <c r="O48" s="19"/>
      <c r="P48" s="19">
        <f t="shared" si="28"/>
        <v>0</v>
      </c>
      <c r="Q48" s="19"/>
      <c r="R48" s="19">
        <f t="shared" si="28"/>
        <v>0</v>
      </c>
      <c r="S48" s="19"/>
      <c r="T48" s="19">
        <f t="shared" si="28"/>
        <v>0</v>
      </c>
      <c r="U48" s="19"/>
      <c r="V48" s="8">
        <f t="shared" si="28"/>
        <v>0</v>
      </c>
      <c r="W48" s="8">
        <v>0</v>
      </c>
      <c r="X48" s="8">
        <f t="shared" si="28"/>
        <v>0</v>
      </c>
      <c r="Y48" s="8">
        <v>0</v>
      </c>
      <c r="Z48" s="19">
        <f t="shared" si="28"/>
        <v>0</v>
      </c>
      <c r="AA48" s="19">
        <v>0</v>
      </c>
      <c r="AB48" s="19">
        <f t="shared" si="28"/>
        <v>0</v>
      </c>
      <c r="AC48" s="19">
        <v>0</v>
      </c>
      <c r="AD48" s="19">
        <f t="shared" si="28"/>
        <v>0</v>
      </c>
      <c r="AE48" s="19"/>
      <c r="AF48" s="30"/>
      <c r="AG48" s="111"/>
      <c r="AH48" s="112"/>
      <c r="AI48" s="113"/>
    </row>
    <row r="49" spans="1:256" ht="22.5" customHeight="1" x14ac:dyDescent="0.25">
      <c r="A49" s="24" t="s">
        <v>27</v>
      </c>
      <c r="B49" s="3">
        <f>H49+J49+L49+N49+P49+R49+T49+V49+X49+Z49+AB49+AD49</f>
        <v>0</v>
      </c>
      <c r="C49" s="8">
        <f>H49+J49+L49+N49+P49+V49+X49+Z49</f>
        <v>0</v>
      </c>
      <c r="D49" s="3">
        <v>0</v>
      </c>
      <c r="E49" s="3">
        <v>0</v>
      </c>
      <c r="F49" s="3"/>
      <c r="G49" s="3"/>
      <c r="H49" s="3">
        <v>0</v>
      </c>
      <c r="I49" s="3"/>
      <c r="J49" s="3">
        <v>0</v>
      </c>
      <c r="K49" s="3"/>
      <c r="L49" s="3">
        <v>0</v>
      </c>
      <c r="M49" s="3"/>
      <c r="N49" s="3">
        <v>0</v>
      </c>
      <c r="O49" s="3"/>
      <c r="P49" s="3">
        <v>0</v>
      </c>
      <c r="Q49" s="3"/>
      <c r="R49" s="3">
        <v>0</v>
      </c>
      <c r="S49" s="3"/>
      <c r="T49" s="3">
        <v>0</v>
      </c>
      <c r="U49" s="3"/>
      <c r="V49" s="3">
        <v>0</v>
      </c>
      <c r="W49" s="3">
        <v>0</v>
      </c>
      <c r="X49" s="3">
        <v>0</v>
      </c>
      <c r="Y49" s="3">
        <v>0</v>
      </c>
      <c r="Z49" s="20">
        <v>0</v>
      </c>
      <c r="AA49" s="20">
        <v>0</v>
      </c>
      <c r="AB49" s="3">
        <v>0</v>
      </c>
      <c r="AC49" s="3">
        <v>0</v>
      </c>
      <c r="AD49" s="3"/>
      <c r="AE49" s="3"/>
      <c r="AF49" s="30"/>
      <c r="AG49" s="111"/>
      <c r="AH49" s="108"/>
      <c r="AI49" s="109"/>
    </row>
    <row r="50" spans="1:256" s="4" customFormat="1" hidden="1" x14ac:dyDescent="0.2">
      <c r="A50" s="25" t="s">
        <v>2</v>
      </c>
      <c r="B50" s="8"/>
      <c r="C50" s="8">
        <f>H50+J50+L50+N50+P50</f>
        <v>0</v>
      </c>
      <c r="D50" s="8"/>
      <c r="E50" s="8">
        <v>0</v>
      </c>
      <c r="F50" s="8"/>
      <c r="G50" s="8"/>
      <c r="H50" s="8"/>
      <c r="I50" s="8"/>
      <c r="J50" s="8"/>
      <c r="K50" s="8"/>
      <c r="L50" s="8"/>
      <c r="M50" s="8"/>
      <c r="N50" s="8"/>
      <c r="O50" s="8"/>
      <c r="P50" s="8"/>
      <c r="Q50" s="8"/>
      <c r="R50" s="3"/>
      <c r="S50" s="3"/>
      <c r="T50" s="3"/>
      <c r="U50" s="3"/>
      <c r="V50" s="3"/>
      <c r="W50" s="3"/>
      <c r="X50" s="3"/>
      <c r="Y50" s="3"/>
      <c r="Z50" s="20"/>
      <c r="AA50" s="20"/>
      <c r="AB50" s="3"/>
      <c r="AC50" s="3"/>
      <c r="AD50" s="3"/>
      <c r="AE50" s="3"/>
      <c r="AF50" s="31"/>
      <c r="AG50" s="111"/>
      <c r="AH50" s="112"/>
      <c r="AI50" s="113"/>
    </row>
    <row r="51" spans="1:256" s="4" customFormat="1" hidden="1" x14ac:dyDescent="0.2">
      <c r="A51" s="27"/>
      <c r="B51" s="8">
        <f>H51+J51+L51+N51+P51+R51+T51+V51+X51+Z51+AB51+AD51</f>
        <v>850.7</v>
      </c>
      <c r="C51" s="8">
        <f t="shared" si="19"/>
        <v>0</v>
      </c>
      <c r="D51" s="8"/>
      <c r="E51" s="8"/>
      <c r="F51" s="8"/>
      <c r="G51" s="8"/>
      <c r="H51" s="8"/>
      <c r="I51" s="8"/>
      <c r="J51" s="8"/>
      <c r="K51" s="8"/>
      <c r="L51" s="8"/>
      <c r="M51" s="8"/>
      <c r="N51" s="8">
        <v>247.2</v>
      </c>
      <c r="O51" s="8"/>
      <c r="P51" s="8">
        <v>6.3</v>
      </c>
      <c r="Q51" s="8"/>
      <c r="R51" s="8">
        <v>199.1</v>
      </c>
      <c r="S51" s="8"/>
      <c r="T51" s="8">
        <v>199.1</v>
      </c>
      <c r="U51" s="8"/>
      <c r="V51" s="8">
        <v>199</v>
      </c>
      <c r="W51" s="8"/>
      <c r="X51" s="8"/>
      <c r="Y51" s="8"/>
      <c r="Z51" s="19"/>
      <c r="AA51" s="19"/>
      <c r="AB51" s="8"/>
      <c r="AC51" s="8"/>
      <c r="AD51" s="8"/>
      <c r="AE51" s="8"/>
      <c r="AF51" s="31"/>
      <c r="AG51" s="111"/>
      <c r="AH51" s="112"/>
      <c r="AI51" s="113"/>
    </row>
    <row r="52" spans="1:256" s="4" customFormat="1" ht="157.5" hidden="1" x14ac:dyDescent="0.2">
      <c r="A52" s="27" t="s">
        <v>19</v>
      </c>
      <c r="B52" s="8"/>
      <c r="C52" s="8">
        <f t="shared" si="19"/>
        <v>0</v>
      </c>
      <c r="D52" s="8"/>
      <c r="E52" s="8"/>
      <c r="F52" s="8"/>
      <c r="G52" s="8"/>
      <c r="H52" s="8"/>
      <c r="I52" s="8"/>
      <c r="J52" s="8"/>
      <c r="K52" s="8"/>
      <c r="L52" s="8"/>
      <c r="M52" s="8"/>
      <c r="N52" s="8"/>
      <c r="O52" s="8"/>
      <c r="P52" s="8"/>
      <c r="Q52" s="8"/>
      <c r="R52" s="8"/>
      <c r="S52" s="8"/>
      <c r="T52" s="8"/>
      <c r="U52" s="8"/>
      <c r="V52" s="8"/>
      <c r="W52" s="8"/>
      <c r="X52" s="8"/>
      <c r="Y52" s="8"/>
      <c r="Z52" s="19"/>
      <c r="AA52" s="19"/>
      <c r="AB52" s="8"/>
      <c r="AC52" s="8"/>
      <c r="AD52" s="8"/>
      <c r="AE52" s="8"/>
      <c r="AF52" s="30" t="s">
        <v>37</v>
      </c>
      <c r="AG52" s="111"/>
      <c r="AH52" s="112"/>
      <c r="AI52" s="113"/>
    </row>
    <row r="53" spans="1:256" s="4" customFormat="1" hidden="1" x14ac:dyDescent="0.2">
      <c r="A53" s="27" t="s">
        <v>3</v>
      </c>
      <c r="B53" s="8"/>
      <c r="C53" s="8">
        <f t="shared" si="19"/>
        <v>0</v>
      </c>
      <c r="D53" s="8"/>
      <c r="E53" s="8"/>
      <c r="F53" s="8"/>
      <c r="G53" s="8"/>
      <c r="H53" s="8"/>
      <c r="I53" s="8"/>
      <c r="J53" s="8"/>
      <c r="K53" s="8"/>
      <c r="L53" s="8"/>
      <c r="M53" s="8"/>
      <c r="N53" s="8"/>
      <c r="O53" s="8"/>
      <c r="P53" s="8"/>
      <c r="Q53" s="8"/>
      <c r="R53" s="8"/>
      <c r="S53" s="8"/>
      <c r="T53" s="8"/>
      <c r="U53" s="8"/>
      <c r="V53" s="8"/>
      <c r="W53" s="8"/>
      <c r="X53" s="8"/>
      <c r="Y53" s="8"/>
      <c r="Z53" s="19"/>
      <c r="AA53" s="19"/>
      <c r="AB53" s="8"/>
      <c r="AC53" s="8"/>
      <c r="AD53" s="8"/>
      <c r="AE53" s="8"/>
      <c r="AF53" s="30"/>
      <c r="AG53" s="111"/>
      <c r="AH53" s="112"/>
      <c r="AI53" s="113"/>
    </row>
    <row r="54" spans="1:256" s="4" customFormat="1" ht="57" x14ac:dyDescent="0.2">
      <c r="A54" s="92" t="s">
        <v>25</v>
      </c>
      <c r="B54" s="8">
        <f>B55</f>
        <v>0</v>
      </c>
      <c r="C54" s="8">
        <f t="shared" si="19"/>
        <v>0</v>
      </c>
      <c r="D54" s="8">
        <v>0</v>
      </c>
      <c r="E54" s="8">
        <v>0</v>
      </c>
      <c r="F54" s="8"/>
      <c r="G54" s="8"/>
      <c r="H54" s="8">
        <f t="shared" ref="H54:AD55" si="29">H55</f>
        <v>0</v>
      </c>
      <c r="I54" s="8"/>
      <c r="J54" s="8">
        <f t="shared" si="29"/>
        <v>0</v>
      </c>
      <c r="K54" s="8"/>
      <c r="L54" s="8">
        <f t="shared" si="29"/>
        <v>0</v>
      </c>
      <c r="M54" s="8"/>
      <c r="N54" s="8">
        <f t="shared" si="29"/>
        <v>0</v>
      </c>
      <c r="O54" s="8"/>
      <c r="P54" s="8">
        <f t="shared" si="29"/>
        <v>0</v>
      </c>
      <c r="Q54" s="8"/>
      <c r="R54" s="8">
        <f t="shared" si="29"/>
        <v>0</v>
      </c>
      <c r="S54" s="8"/>
      <c r="T54" s="8">
        <f t="shared" si="29"/>
        <v>0</v>
      </c>
      <c r="U54" s="8"/>
      <c r="V54" s="8">
        <f t="shared" si="29"/>
        <v>0</v>
      </c>
      <c r="W54" s="8">
        <v>0</v>
      </c>
      <c r="X54" s="8">
        <f t="shared" si="29"/>
        <v>0</v>
      </c>
      <c r="Y54" s="8">
        <v>0</v>
      </c>
      <c r="Z54" s="19">
        <f t="shared" si="29"/>
        <v>0</v>
      </c>
      <c r="AA54" s="19">
        <v>0</v>
      </c>
      <c r="AB54" s="8">
        <f t="shared" si="29"/>
        <v>0</v>
      </c>
      <c r="AC54" s="8">
        <v>0</v>
      </c>
      <c r="AD54" s="8">
        <f t="shared" si="29"/>
        <v>0</v>
      </c>
      <c r="AE54" s="8"/>
      <c r="AF54" s="30"/>
      <c r="AG54" s="111"/>
      <c r="AH54" s="112"/>
      <c r="AI54" s="113"/>
    </row>
    <row r="55" spans="1:256" s="11" customFormat="1" x14ac:dyDescent="0.2">
      <c r="A55" s="23" t="s">
        <v>0</v>
      </c>
      <c r="B55" s="19">
        <f>B56</f>
        <v>0</v>
      </c>
      <c r="C55" s="8">
        <f t="shared" si="19"/>
        <v>0</v>
      </c>
      <c r="D55" s="19">
        <v>0</v>
      </c>
      <c r="E55" s="19">
        <v>0</v>
      </c>
      <c r="F55" s="19"/>
      <c r="G55" s="8"/>
      <c r="H55" s="19">
        <f t="shared" si="29"/>
        <v>0</v>
      </c>
      <c r="I55" s="19"/>
      <c r="J55" s="19">
        <f t="shared" si="29"/>
        <v>0</v>
      </c>
      <c r="K55" s="19"/>
      <c r="L55" s="19">
        <f t="shared" si="29"/>
        <v>0</v>
      </c>
      <c r="M55" s="19"/>
      <c r="N55" s="19">
        <f t="shared" si="29"/>
        <v>0</v>
      </c>
      <c r="O55" s="19"/>
      <c r="P55" s="19">
        <f t="shared" si="29"/>
        <v>0</v>
      </c>
      <c r="Q55" s="19"/>
      <c r="R55" s="19">
        <f t="shared" si="29"/>
        <v>0</v>
      </c>
      <c r="S55" s="19"/>
      <c r="T55" s="19">
        <f t="shared" si="29"/>
        <v>0</v>
      </c>
      <c r="U55" s="19"/>
      <c r="V55" s="8">
        <f t="shared" si="29"/>
        <v>0</v>
      </c>
      <c r="W55" s="8">
        <v>0</v>
      </c>
      <c r="X55" s="8">
        <f t="shared" si="29"/>
        <v>0</v>
      </c>
      <c r="Y55" s="8">
        <v>0</v>
      </c>
      <c r="Z55" s="19">
        <f t="shared" si="29"/>
        <v>0</v>
      </c>
      <c r="AA55" s="19">
        <v>0</v>
      </c>
      <c r="AB55" s="19">
        <f t="shared" si="29"/>
        <v>0</v>
      </c>
      <c r="AC55" s="19">
        <v>0</v>
      </c>
      <c r="AD55" s="19">
        <f t="shared" si="29"/>
        <v>0</v>
      </c>
      <c r="AE55" s="19"/>
      <c r="AF55" s="30"/>
      <c r="AG55" s="111"/>
      <c r="AH55" s="112"/>
      <c r="AI55" s="113"/>
    </row>
    <row r="56" spans="1:256" x14ac:dyDescent="0.25">
      <c r="A56" s="24" t="s">
        <v>27</v>
      </c>
      <c r="B56" s="3">
        <f>H56+J56+L56+N56+P56+R56+T56+V56+X56+Z56+AB56+AD56</f>
        <v>0</v>
      </c>
      <c r="C56" s="8">
        <f>H56+J56+L56+N56+P56+R56+T56+V56+X56+Z56</f>
        <v>0</v>
      </c>
      <c r="D56" s="3">
        <v>0</v>
      </c>
      <c r="E56" s="3">
        <v>0</v>
      </c>
      <c r="F56" s="3"/>
      <c r="G56" s="3"/>
      <c r="H56" s="3">
        <v>0</v>
      </c>
      <c r="I56" s="3"/>
      <c r="J56" s="3">
        <v>0</v>
      </c>
      <c r="K56" s="3"/>
      <c r="L56" s="3">
        <v>0</v>
      </c>
      <c r="M56" s="3"/>
      <c r="N56" s="3">
        <v>0</v>
      </c>
      <c r="O56" s="3"/>
      <c r="P56" s="3">
        <v>0</v>
      </c>
      <c r="Q56" s="3"/>
      <c r="R56" s="3">
        <v>0</v>
      </c>
      <c r="S56" s="3"/>
      <c r="T56" s="3">
        <v>0</v>
      </c>
      <c r="U56" s="3"/>
      <c r="V56" s="3">
        <v>0</v>
      </c>
      <c r="W56" s="3">
        <v>0</v>
      </c>
      <c r="X56" s="3">
        <v>0</v>
      </c>
      <c r="Y56" s="3">
        <v>0</v>
      </c>
      <c r="Z56" s="20">
        <v>0</v>
      </c>
      <c r="AA56" s="20">
        <v>0</v>
      </c>
      <c r="AB56" s="3">
        <v>0</v>
      </c>
      <c r="AC56" s="3">
        <v>0</v>
      </c>
      <c r="AD56" s="3">
        <v>0</v>
      </c>
      <c r="AE56" s="3"/>
      <c r="AF56" s="30"/>
      <c r="AG56" s="111"/>
      <c r="AH56" s="108"/>
      <c r="AI56" s="109"/>
    </row>
    <row r="57" spans="1:256" s="4" customFormat="1" x14ac:dyDescent="0.2">
      <c r="A57" s="25" t="s">
        <v>2</v>
      </c>
      <c r="B57" s="8">
        <v>0</v>
      </c>
      <c r="C57" s="8">
        <f t="shared" si="19"/>
        <v>0</v>
      </c>
      <c r="D57" s="8">
        <v>0</v>
      </c>
      <c r="E57" s="8">
        <v>0</v>
      </c>
      <c r="F57" s="8"/>
      <c r="G57" s="8"/>
      <c r="H57" s="8"/>
      <c r="I57" s="8"/>
      <c r="J57" s="8"/>
      <c r="K57" s="8"/>
      <c r="L57" s="8"/>
      <c r="M57" s="8"/>
      <c r="N57" s="8"/>
      <c r="O57" s="8"/>
      <c r="P57" s="8"/>
      <c r="Q57" s="8"/>
      <c r="R57" s="3"/>
      <c r="S57" s="3"/>
      <c r="T57" s="3"/>
      <c r="U57" s="3"/>
      <c r="V57" s="3"/>
      <c r="W57" s="3"/>
      <c r="X57" s="3">
        <v>0</v>
      </c>
      <c r="Y57" s="3">
        <v>0</v>
      </c>
      <c r="Z57" s="20">
        <v>0</v>
      </c>
      <c r="AA57" s="20">
        <v>0</v>
      </c>
      <c r="AB57" s="3">
        <v>0</v>
      </c>
      <c r="AC57" s="3">
        <v>0</v>
      </c>
      <c r="AD57" s="3"/>
      <c r="AE57" s="3"/>
      <c r="AF57" s="30"/>
      <c r="AG57" s="111"/>
      <c r="AH57" s="112"/>
      <c r="AI57" s="113"/>
    </row>
    <row r="58" spans="1:256" s="4" customFormat="1" x14ac:dyDescent="0.2">
      <c r="A58" s="25" t="s">
        <v>19</v>
      </c>
      <c r="B58" s="8">
        <v>0</v>
      </c>
      <c r="C58" s="8">
        <f t="shared" si="19"/>
        <v>0</v>
      </c>
      <c r="D58" s="8">
        <v>0</v>
      </c>
      <c r="E58" s="8">
        <v>0</v>
      </c>
      <c r="F58" s="8"/>
      <c r="G58" s="8"/>
      <c r="H58" s="8"/>
      <c r="I58" s="8"/>
      <c r="J58" s="8"/>
      <c r="K58" s="8"/>
      <c r="L58" s="8"/>
      <c r="M58" s="8"/>
      <c r="N58" s="8"/>
      <c r="O58" s="8"/>
      <c r="P58" s="8"/>
      <c r="Q58" s="8"/>
      <c r="R58" s="8"/>
      <c r="S58" s="8"/>
      <c r="T58" s="8"/>
      <c r="U58" s="8"/>
      <c r="V58" s="8"/>
      <c r="W58" s="8"/>
      <c r="X58" s="8">
        <v>0</v>
      </c>
      <c r="Y58" s="8">
        <v>0</v>
      </c>
      <c r="Z58" s="19">
        <v>0</v>
      </c>
      <c r="AA58" s="19">
        <v>0</v>
      </c>
      <c r="AB58" s="8">
        <v>0</v>
      </c>
      <c r="AC58" s="8">
        <v>0</v>
      </c>
      <c r="AD58" s="8"/>
      <c r="AE58" s="8"/>
      <c r="AF58" s="31"/>
      <c r="AG58" s="111"/>
      <c r="AH58" s="112"/>
      <c r="AI58" s="113"/>
    </row>
    <row r="59" spans="1:256" s="4" customFormat="1" ht="12.75" hidden="1" customHeight="1" x14ac:dyDescent="0.2">
      <c r="A59" s="27" t="s">
        <v>3</v>
      </c>
      <c r="B59" s="8"/>
      <c r="C59" s="8">
        <f t="shared" si="19"/>
        <v>0</v>
      </c>
      <c r="D59" s="8"/>
      <c r="E59" s="8"/>
      <c r="F59" s="8"/>
      <c r="G59" s="8"/>
      <c r="H59" s="8"/>
      <c r="I59" s="8"/>
      <c r="J59" s="8"/>
      <c r="K59" s="8"/>
      <c r="L59" s="8"/>
      <c r="M59" s="8"/>
      <c r="N59" s="8"/>
      <c r="O59" s="8"/>
      <c r="P59" s="8"/>
      <c r="Q59" s="8"/>
      <c r="R59" s="8"/>
      <c r="S59" s="8"/>
      <c r="T59" s="8"/>
      <c r="U59" s="8"/>
      <c r="V59" s="8"/>
      <c r="W59" s="8"/>
      <c r="X59" s="8"/>
      <c r="Y59" s="8"/>
      <c r="Z59" s="19"/>
      <c r="AA59" s="19"/>
      <c r="AB59" s="8"/>
      <c r="AC59" s="8"/>
      <c r="AD59" s="8"/>
      <c r="AE59" s="8"/>
      <c r="AF59" s="100"/>
      <c r="AG59" s="111"/>
      <c r="AH59" s="112"/>
      <c r="AI59" s="113"/>
    </row>
    <row r="60" spans="1:256" s="90" customFormat="1" ht="24" customHeight="1" x14ac:dyDescent="0.25">
      <c r="A60" s="87" t="s">
        <v>20</v>
      </c>
      <c r="B60" s="88">
        <f>B61+B62+B63+B64</f>
        <v>76940.506999999998</v>
      </c>
      <c r="C60" s="88">
        <f>C61+C62+C63+C64</f>
        <v>73260.137000000002</v>
      </c>
      <c r="D60" s="88">
        <f>D61+D62+D63+D64</f>
        <v>71968.88</v>
      </c>
      <c r="E60" s="88">
        <f>E61+E62+E63+E64</f>
        <v>69751.94</v>
      </c>
      <c r="F60" s="88">
        <f>E60/B60*100</f>
        <v>90.656979944257458</v>
      </c>
      <c r="G60" s="88">
        <f>E60/C60*100</f>
        <v>95.211315261395157</v>
      </c>
      <c r="H60" s="88">
        <f t="shared" ref="H60:AE60" si="30">H61+H62+H63+H64</f>
        <v>4553.9400000000005</v>
      </c>
      <c r="I60" s="88">
        <f t="shared" si="30"/>
        <v>3758.14</v>
      </c>
      <c r="J60" s="88">
        <f t="shared" si="30"/>
        <v>4321.7299999999996</v>
      </c>
      <c r="K60" s="88">
        <f t="shared" si="30"/>
        <v>3920.8199999999997</v>
      </c>
      <c r="L60" s="88">
        <f t="shared" si="30"/>
        <v>3907.63</v>
      </c>
      <c r="M60" s="88">
        <f t="shared" si="30"/>
        <v>3840.5200000000004</v>
      </c>
      <c r="N60" s="88">
        <f t="shared" si="30"/>
        <v>4926.9279999999999</v>
      </c>
      <c r="O60" s="88">
        <f>O61+O62+O63+O64</f>
        <v>4600.8100000000004</v>
      </c>
      <c r="P60" s="88">
        <f t="shared" si="30"/>
        <v>8174.5700000000006</v>
      </c>
      <c r="Q60" s="88">
        <f t="shared" si="30"/>
        <v>5570.99</v>
      </c>
      <c r="R60" s="88">
        <f>R61+R62+R63+R64</f>
        <v>13746.508999999998</v>
      </c>
      <c r="S60" s="88">
        <f t="shared" si="30"/>
        <v>9473.83</v>
      </c>
      <c r="T60" s="88">
        <f>T61+T62+T63+T64</f>
        <v>13668.580000000002</v>
      </c>
      <c r="U60" s="88">
        <f t="shared" si="30"/>
        <v>14947.509999999998</v>
      </c>
      <c r="V60" s="131">
        <f>V61+V62+V63+V64</f>
        <v>9807</v>
      </c>
      <c r="W60" s="131">
        <f>W61+W62+W63+W64</f>
        <v>10347.49</v>
      </c>
      <c r="X60" s="131">
        <f>X61+X62+X63+X64</f>
        <v>4339.3200000000006</v>
      </c>
      <c r="Y60" s="138">
        <f>Y61+Y62+Y63+Y64</f>
        <v>5632.52</v>
      </c>
      <c r="Z60" s="138">
        <f>Z61+Z62+Z63+Z64</f>
        <v>2769.17</v>
      </c>
      <c r="AA60" s="138">
        <f t="shared" si="30"/>
        <v>3966.25</v>
      </c>
      <c r="AB60" s="88">
        <f t="shared" si="30"/>
        <v>3044.76</v>
      </c>
      <c r="AC60" s="88">
        <f t="shared" si="30"/>
        <v>3693.06</v>
      </c>
      <c r="AD60" s="88">
        <f t="shared" si="30"/>
        <v>3680.3700000000003</v>
      </c>
      <c r="AE60" s="88">
        <f t="shared" si="30"/>
        <v>0</v>
      </c>
      <c r="AF60" s="88"/>
      <c r="AG60" s="111"/>
      <c r="AH60" s="145"/>
      <c r="AI60" s="144"/>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69" customFormat="1" ht="19.5" customHeight="1" x14ac:dyDescent="0.25">
      <c r="A61" s="82" t="s">
        <v>27</v>
      </c>
      <c r="B61" s="66">
        <f>B45+B37+B17+B14+B11</f>
        <v>60533.909999999996</v>
      </c>
      <c r="C61" s="66">
        <f t="shared" ref="C61:AE61" si="31">C45+C37+C17+C14+C11</f>
        <v>56876.939999999995</v>
      </c>
      <c r="D61" s="66">
        <f>D45+D37+D17+D14+D11</f>
        <v>56887</v>
      </c>
      <c r="E61" s="66">
        <f>E45+E37+E17+E14+E11</f>
        <v>54902.020000000004</v>
      </c>
      <c r="F61" s="66">
        <f>E61/B61*100</f>
        <v>90.696305591361948</v>
      </c>
      <c r="G61" s="66">
        <f>E61/C61*100</f>
        <v>96.527731625505879</v>
      </c>
      <c r="H61" s="66">
        <f>H45+H37+H17+H14+H11</f>
        <v>4553.9400000000005</v>
      </c>
      <c r="I61" s="66">
        <f t="shared" si="31"/>
        <v>3758.14</v>
      </c>
      <c r="J61" s="66">
        <f t="shared" si="31"/>
        <v>4321.7299999999996</v>
      </c>
      <c r="K61" s="66">
        <f t="shared" si="31"/>
        <v>3920.8199999999997</v>
      </c>
      <c r="L61" s="66">
        <f t="shared" si="31"/>
        <v>3523.33</v>
      </c>
      <c r="M61" s="66">
        <f t="shared" si="31"/>
        <v>3456.2200000000003</v>
      </c>
      <c r="N61" s="66">
        <f t="shared" si="31"/>
        <v>4647.34</v>
      </c>
      <c r="O61" s="66">
        <f t="shared" si="31"/>
        <v>4433.05</v>
      </c>
      <c r="P61" s="66">
        <f t="shared" si="31"/>
        <v>5914.8</v>
      </c>
      <c r="Q61" s="66">
        <f t="shared" si="31"/>
        <v>4539.3500000000004</v>
      </c>
      <c r="R61" s="66">
        <f t="shared" si="31"/>
        <v>6099.0599999999995</v>
      </c>
      <c r="S61" s="66">
        <f t="shared" si="31"/>
        <v>6244.47</v>
      </c>
      <c r="T61" s="66">
        <f t="shared" si="31"/>
        <v>10614.86</v>
      </c>
      <c r="U61" s="66">
        <f t="shared" si="31"/>
        <v>10650.21</v>
      </c>
      <c r="V61" s="66">
        <f t="shared" si="31"/>
        <v>7317.23</v>
      </c>
      <c r="W61" s="66">
        <f t="shared" si="31"/>
        <v>6172.4</v>
      </c>
      <c r="X61" s="66">
        <f t="shared" si="31"/>
        <v>4221.0200000000004</v>
      </c>
      <c r="Y61" s="66">
        <f t="shared" si="31"/>
        <v>4778.58</v>
      </c>
      <c r="Z61" s="66">
        <f t="shared" si="31"/>
        <v>2618.87</v>
      </c>
      <c r="AA61" s="66">
        <f t="shared" si="31"/>
        <v>3952.85</v>
      </c>
      <c r="AB61" s="66">
        <f t="shared" si="31"/>
        <v>3044.76</v>
      </c>
      <c r="AC61" s="66">
        <f t="shared" si="31"/>
        <v>2995.93</v>
      </c>
      <c r="AD61" s="66">
        <f t="shared" si="31"/>
        <v>3656.9700000000003</v>
      </c>
      <c r="AE61" s="66">
        <f t="shared" si="31"/>
        <v>0</v>
      </c>
      <c r="AF61" s="122"/>
      <c r="AG61" s="111"/>
      <c r="AH61" s="145"/>
      <c r="AI61" s="144"/>
    </row>
    <row r="62" spans="1:256" s="77" customFormat="1" ht="19.5" customHeight="1" x14ac:dyDescent="0.25">
      <c r="A62" s="83" t="s">
        <v>2</v>
      </c>
      <c r="B62" s="75">
        <f>B18</f>
        <v>13896.496999999998</v>
      </c>
      <c r="C62" s="75">
        <f t="shared" ref="C62:AD62" si="32">C18</f>
        <v>13873.096999999998</v>
      </c>
      <c r="D62" s="75">
        <f>D18</f>
        <v>12752.5</v>
      </c>
      <c r="E62" s="75">
        <f>E18</f>
        <v>12520.32</v>
      </c>
      <c r="F62" s="75">
        <f>E62/B62*100</f>
        <v>90.096950332159267</v>
      </c>
      <c r="G62" s="75">
        <f>E62/C62*100</f>
        <v>90.248918464276585</v>
      </c>
      <c r="H62" s="75">
        <f t="shared" si="32"/>
        <v>0</v>
      </c>
      <c r="I62" s="75">
        <f t="shared" si="32"/>
        <v>0</v>
      </c>
      <c r="J62" s="75">
        <f t="shared" si="32"/>
        <v>0</v>
      </c>
      <c r="K62" s="75">
        <f t="shared" si="32"/>
        <v>0</v>
      </c>
      <c r="L62" s="75">
        <f t="shared" si="32"/>
        <v>384.3</v>
      </c>
      <c r="M62" s="75">
        <f t="shared" si="32"/>
        <v>384.3</v>
      </c>
      <c r="N62" s="75">
        <f t="shared" si="32"/>
        <v>279.58800000000002</v>
      </c>
      <c r="O62" s="75">
        <f t="shared" si="32"/>
        <v>167.76</v>
      </c>
      <c r="P62" s="75">
        <f t="shared" si="32"/>
        <v>2104.4700000000003</v>
      </c>
      <c r="Q62" s="75">
        <f t="shared" si="32"/>
        <v>1031.6399999999999</v>
      </c>
      <c r="R62" s="75">
        <f t="shared" si="32"/>
        <v>5292.6489999999994</v>
      </c>
      <c r="S62" s="75">
        <f t="shared" si="32"/>
        <v>2562.2599999999998</v>
      </c>
      <c r="T62" s="75">
        <f t="shared" si="32"/>
        <v>3053.7200000000003</v>
      </c>
      <c r="U62" s="75">
        <f t="shared" si="32"/>
        <v>3765.51</v>
      </c>
      <c r="V62" s="75">
        <f t="shared" si="32"/>
        <v>2489.77</v>
      </c>
      <c r="W62" s="75">
        <f t="shared" si="32"/>
        <v>3134.18</v>
      </c>
      <c r="X62" s="75">
        <f t="shared" si="32"/>
        <v>118.3</v>
      </c>
      <c r="Y62" s="75">
        <f t="shared" si="32"/>
        <v>764.1400000000001</v>
      </c>
      <c r="Z62" s="75">
        <f t="shared" si="32"/>
        <v>150.30000000000001</v>
      </c>
      <c r="AA62" s="75">
        <f t="shared" si="32"/>
        <v>13.4</v>
      </c>
      <c r="AB62" s="75">
        <f t="shared" si="32"/>
        <v>0</v>
      </c>
      <c r="AC62" s="75">
        <f t="shared" si="32"/>
        <v>697.13</v>
      </c>
      <c r="AD62" s="75">
        <f t="shared" si="32"/>
        <v>23.4</v>
      </c>
      <c r="AE62" s="75">
        <f>AE18</f>
        <v>0</v>
      </c>
      <c r="AF62" s="84"/>
      <c r="AG62" s="111"/>
      <c r="AH62" s="145"/>
      <c r="AI62" s="144"/>
    </row>
    <row r="63" spans="1:256" ht="19.5" customHeight="1" x14ac:dyDescent="0.25">
      <c r="A63" s="28" t="s">
        <v>19</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20">
        <v>0</v>
      </c>
      <c r="AA63" s="20">
        <v>0</v>
      </c>
      <c r="AB63" s="3">
        <v>0</v>
      </c>
      <c r="AC63" s="3">
        <v>0</v>
      </c>
      <c r="AD63" s="3">
        <v>0</v>
      </c>
      <c r="AE63" s="3">
        <v>0</v>
      </c>
      <c r="AF63" s="100"/>
      <c r="AG63" s="111"/>
      <c r="AH63" s="145"/>
      <c r="AI63" s="144"/>
    </row>
    <row r="64" spans="1:256" ht="19.5" customHeight="1" x14ac:dyDescent="0.25">
      <c r="A64" s="103" t="s">
        <v>3</v>
      </c>
      <c r="B64" s="133">
        <f>B24</f>
        <v>2510.1</v>
      </c>
      <c r="C64" s="133">
        <f t="shared" ref="C64:AE64" si="33">C24</f>
        <v>2510.1000000000004</v>
      </c>
      <c r="D64" s="133">
        <f t="shared" si="33"/>
        <v>2329.38</v>
      </c>
      <c r="E64" s="133">
        <f>E24</f>
        <v>2329.6000000000004</v>
      </c>
      <c r="F64" s="133">
        <f>E64/B64*100</f>
        <v>92.809051432213877</v>
      </c>
      <c r="G64" s="133">
        <f>E64/C64*100</f>
        <v>92.809051432213849</v>
      </c>
      <c r="H64" s="133">
        <f t="shared" si="33"/>
        <v>0</v>
      </c>
      <c r="I64" s="133">
        <f t="shared" si="33"/>
        <v>0</v>
      </c>
      <c r="J64" s="133">
        <f t="shared" si="33"/>
        <v>0</v>
      </c>
      <c r="K64" s="133">
        <f t="shared" si="33"/>
        <v>0</v>
      </c>
      <c r="L64" s="133">
        <f t="shared" si="33"/>
        <v>0</v>
      </c>
      <c r="M64" s="133">
        <f t="shared" si="33"/>
        <v>0</v>
      </c>
      <c r="N64" s="133">
        <f t="shared" si="33"/>
        <v>0</v>
      </c>
      <c r="O64" s="133">
        <f t="shared" si="33"/>
        <v>0</v>
      </c>
      <c r="P64" s="133">
        <f t="shared" si="33"/>
        <v>155.30000000000001</v>
      </c>
      <c r="Q64" s="133">
        <f t="shared" si="33"/>
        <v>0</v>
      </c>
      <c r="R64" s="133">
        <f t="shared" si="33"/>
        <v>2354.8000000000002</v>
      </c>
      <c r="S64" s="133">
        <f t="shared" si="33"/>
        <v>667.1</v>
      </c>
      <c r="T64" s="133">
        <f t="shared" si="33"/>
        <v>0</v>
      </c>
      <c r="U64" s="133">
        <f t="shared" si="33"/>
        <v>531.79</v>
      </c>
      <c r="V64" s="133">
        <f t="shared" si="33"/>
        <v>0</v>
      </c>
      <c r="W64" s="133">
        <f t="shared" si="33"/>
        <v>1040.9100000000001</v>
      </c>
      <c r="X64" s="133">
        <f t="shared" si="33"/>
        <v>0</v>
      </c>
      <c r="Y64" s="133">
        <f t="shared" si="33"/>
        <v>89.8</v>
      </c>
      <c r="Z64" s="133">
        <f t="shared" si="33"/>
        <v>0</v>
      </c>
      <c r="AA64" s="133">
        <f t="shared" si="33"/>
        <v>0</v>
      </c>
      <c r="AB64" s="133">
        <f t="shared" si="33"/>
        <v>0</v>
      </c>
      <c r="AC64" s="133">
        <f t="shared" si="33"/>
        <v>0</v>
      </c>
      <c r="AD64" s="133">
        <f t="shared" si="33"/>
        <v>0</v>
      </c>
      <c r="AE64" s="133">
        <f t="shared" si="33"/>
        <v>0</v>
      </c>
      <c r="AF64" s="105"/>
      <c r="AG64" s="111"/>
      <c r="AH64" s="145"/>
      <c r="AI64" s="144"/>
    </row>
    <row r="65" spans="1:35" ht="19.5" customHeight="1" x14ac:dyDescent="0.25">
      <c r="A65" s="143" t="s">
        <v>54</v>
      </c>
      <c r="B65" s="139"/>
      <c r="C65" s="139"/>
      <c r="D65" s="139"/>
      <c r="E65" s="139"/>
      <c r="F65" s="139"/>
      <c r="G65" s="139"/>
      <c r="H65" s="139"/>
      <c r="I65" s="139"/>
      <c r="J65" s="139"/>
      <c r="K65" s="139"/>
      <c r="L65" s="139"/>
      <c r="M65" s="139"/>
      <c r="N65" s="139"/>
      <c r="O65" s="140"/>
      <c r="P65" s="139"/>
      <c r="Q65" s="139"/>
      <c r="R65" s="139"/>
      <c r="S65" s="139"/>
      <c r="T65" s="139"/>
      <c r="U65" s="139"/>
      <c r="V65" s="139"/>
      <c r="W65" s="139"/>
      <c r="X65" s="139"/>
      <c r="Y65" s="139"/>
      <c r="Z65" s="141"/>
      <c r="AA65" s="139"/>
      <c r="AB65" s="139"/>
      <c r="AC65" s="139"/>
      <c r="AD65" s="139"/>
      <c r="AE65" s="139"/>
      <c r="AF65" s="142"/>
      <c r="AG65" s="110"/>
      <c r="AH65" s="108"/>
      <c r="AI65" s="109"/>
    </row>
    <row r="66" spans="1:35" s="18" customFormat="1" ht="27.75" customHeight="1" x14ac:dyDescent="0.25">
      <c r="A66" s="15" t="s">
        <v>59</v>
      </c>
      <c r="B66" s="56"/>
      <c r="C66" s="16"/>
      <c r="D66" s="16"/>
      <c r="E66" s="16"/>
      <c r="F66" s="16"/>
      <c r="G66" s="18" t="s">
        <v>60</v>
      </c>
      <c r="H66" s="17"/>
      <c r="I66" s="17"/>
      <c r="O66" s="2"/>
      <c r="Z66" s="57"/>
      <c r="AB66" s="58"/>
      <c r="AF66" s="34"/>
    </row>
    <row r="67" spans="1:35" ht="15.75" customHeight="1" x14ac:dyDescent="0.25">
      <c r="A67" s="12"/>
      <c r="B67" s="5"/>
      <c r="C67" s="80"/>
      <c r="D67" s="5"/>
      <c r="E67" s="5"/>
      <c r="F67" s="5"/>
      <c r="G67" s="5"/>
      <c r="AF67" s="34"/>
    </row>
    <row r="68" spans="1:35" x14ac:dyDescent="0.25">
      <c r="A68" s="13" t="s">
        <v>48</v>
      </c>
      <c r="AF68" s="34"/>
    </row>
    <row r="69" spans="1:35" x14ac:dyDescent="0.25">
      <c r="A69" s="13" t="s">
        <v>52</v>
      </c>
      <c r="AF69" s="34"/>
    </row>
    <row r="70" spans="1:35" x14ac:dyDescent="0.25">
      <c r="C70" s="81"/>
      <c r="D70" s="53"/>
      <c r="AF70" s="35"/>
    </row>
    <row r="71" spans="1:35" x14ac:dyDescent="0.25">
      <c r="A71" s="62" t="s">
        <v>53</v>
      </c>
      <c r="H71" s="6"/>
      <c r="I71" s="6"/>
      <c r="J71" s="6"/>
      <c r="K71" s="6"/>
      <c r="L71" s="14"/>
      <c r="M71" s="14"/>
      <c r="AF71" s="34"/>
    </row>
    <row r="72" spans="1:35" x14ac:dyDescent="0.25">
      <c r="B72" s="7"/>
      <c r="C72" s="7"/>
      <c r="D72" s="7"/>
      <c r="E72" s="7"/>
      <c r="F72" s="7"/>
      <c r="G72" s="7"/>
      <c r="H72" s="14"/>
      <c r="I72" s="14"/>
      <c r="J72" s="14"/>
      <c r="K72" s="14"/>
      <c r="L72" s="14"/>
      <c r="M72" s="14"/>
      <c r="AF72" s="34"/>
    </row>
    <row r="73" spans="1:35" x14ac:dyDescent="0.25">
      <c r="AF73" s="34"/>
    </row>
    <row r="74" spans="1:35" ht="22.5" x14ac:dyDescent="0.3">
      <c r="A74" s="121"/>
      <c r="AF74" s="34"/>
    </row>
    <row r="75" spans="1:35" x14ac:dyDescent="0.25">
      <c r="AF75" s="34"/>
    </row>
    <row r="76" spans="1:35" ht="18.75" x14ac:dyDescent="0.25">
      <c r="AF76" s="36"/>
    </row>
    <row r="77" spans="1:35" ht="18.75" x14ac:dyDescent="0.25">
      <c r="AF77" s="37"/>
    </row>
    <row r="78" spans="1:35" ht="18.75" x14ac:dyDescent="0.25">
      <c r="AF78" s="38"/>
    </row>
    <row r="79" spans="1:35" ht="18.75" x14ac:dyDescent="0.25">
      <c r="AF79" s="39"/>
    </row>
    <row r="80" spans="1:35" ht="18.75" x14ac:dyDescent="0.25">
      <c r="AF80" s="39"/>
    </row>
    <row r="81" spans="32:32" ht="18.75" x14ac:dyDescent="0.25">
      <c r="AF81" s="39"/>
    </row>
    <row r="82" spans="32:32" ht="18.75" x14ac:dyDescent="0.25">
      <c r="AF82" s="39"/>
    </row>
    <row r="83" spans="32:32" ht="18.75" x14ac:dyDescent="0.25">
      <c r="AF83" s="39"/>
    </row>
  </sheetData>
  <mergeCells count="24">
    <mergeCell ref="A2:O2"/>
    <mergeCell ref="A3:O3"/>
    <mergeCell ref="A4:A6"/>
    <mergeCell ref="B4:B6"/>
    <mergeCell ref="C4:C6"/>
    <mergeCell ref="D4:D6"/>
    <mergeCell ref="L4:M4"/>
    <mergeCell ref="E4:E6"/>
    <mergeCell ref="F4:G4"/>
    <mergeCell ref="H4:I4"/>
    <mergeCell ref="AF29:AF34"/>
    <mergeCell ref="AF20:AF24"/>
    <mergeCell ref="V4:W4"/>
    <mergeCell ref="AF25:AF27"/>
    <mergeCell ref="AB4:AC4"/>
    <mergeCell ref="AD4:AE4"/>
    <mergeCell ref="AF4:AF5"/>
    <mergeCell ref="Z4:AA4"/>
    <mergeCell ref="P4:Q4"/>
    <mergeCell ref="J4:K4"/>
    <mergeCell ref="N4:O4"/>
    <mergeCell ref="R4:S4"/>
    <mergeCell ref="X4:Y4"/>
    <mergeCell ref="T4:U4"/>
  </mergeCells>
  <phoneticPr fontId="0" type="noConversion"/>
  <printOptions horizontalCentered="1" verticalCentered="1"/>
  <pageMargins left="0.23622047244094491" right="0.23622047244094491"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Июль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Обухова Елена Амировна</dc:creator>
  <cp:lastModifiedBy>Серова Софья Андреевна</cp:lastModifiedBy>
  <cp:lastPrinted>2016-12-07T09:06:23Z</cp:lastPrinted>
  <dcterms:created xsi:type="dcterms:W3CDTF">2015-12-21T11:46:56Z</dcterms:created>
  <dcterms:modified xsi:type="dcterms:W3CDTF">2016-12-08T06:58:44Z</dcterms:modified>
</cp:coreProperties>
</file>