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320" windowHeight="12300" activeTab="1"/>
  </bookViews>
  <sheets>
    <sheet name="Титульный лист" sheetId="2" r:id="rId1"/>
    <sheet name="Июль" sheetId="4"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4" l="1"/>
  <c r="E64" i="4"/>
  <c r="W64" i="4"/>
  <c r="D31" i="4"/>
  <c r="E31" i="4"/>
  <c r="C27" i="4"/>
  <c r="E27" i="4"/>
  <c r="E24" i="4"/>
  <c r="E11" i="4"/>
  <c r="D19" i="4"/>
  <c r="U17" i="4" l="1"/>
  <c r="U61" i="4" s="1"/>
  <c r="U18" i="4"/>
  <c r="S18" i="4"/>
  <c r="S17" i="4"/>
  <c r="V64" i="4" l="1"/>
  <c r="E23" i="4"/>
  <c r="W19" i="4"/>
  <c r="W18" i="4"/>
  <c r="W62" i="4" s="1"/>
  <c r="W20" i="4"/>
  <c r="W17" i="4"/>
  <c r="E22" i="4"/>
  <c r="E14" i="4"/>
  <c r="C23" i="4"/>
  <c r="E18" i="4" l="1"/>
  <c r="D23" i="4"/>
  <c r="W16" i="4"/>
  <c r="W61" i="4"/>
  <c r="W60" i="4" s="1"/>
  <c r="C56" i="4"/>
  <c r="C49" i="4"/>
  <c r="C37" i="4"/>
  <c r="C30" i="4"/>
  <c r="C24" i="4"/>
  <c r="C19" i="4" s="1"/>
  <c r="C22" i="4"/>
  <c r="C14" i="4"/>
  <c r="D18" i="4" l="1"/>
  <c r="D21" i="4"/>
  <c r="B14" i="4"/>
  <c r="S37" i="4"/>
  <c r="S61" i="4" s="1"/>
  <c r="Q37" i="4"/>
  <c r="O37" i="4"/>
  <c r="M37" i="4"/>
  <c r="K37" i="4"/>
  <c r="T19" i="4"/>
  <c r="T64" i="4" s="1"/>
  <c r="U19" i="4"/>
  <c r="S19" i="4"/>
  <c r="S16" i="4" l="1"/>
  <c r="U16" i="4"/>
  <c r="U64" i="4"/>
  <c r="B13" i="4"/>
  <c r="X61" i="4"/>
  <c r="V18" i="4"/>
  <c r="S21" i="4"/>
  <c r="S20" i="4" s="1"/>
  <c r="T21" i="4"/>
  <c r="U21" i="4"/>
  <c r="R19" i="4"/>
  <c r="P19" i="4"/>
  <c r="R21" i="4"/>
  <c r="P21" i="4"/>
  <c r="C64" i="4"/>
  <c r="M35" i="4"/>
  <c r="E30" i="4"/>
  <c r="U62" i="4"/>
  <c r="Y62" i="4"/>
  <c r="AA62" i="4"/>
  <c r="AC62" i="4"/>
  <c r="AE62" i="4"/>
  <c r="Y60" i="4"/>
  <c r="S62" i="4"/>
  <c r="S60" i="4" s="1"/>
  <c r="M62" i="4"/>
  <c r="K62" i="4"/>
  <c r="I62" i="4"/>
  <c r="H64" i="4"/>
  <c r="D64" i="4"/>
  <c r="H61" i="4"/>
  <c r="W29" i="4"/>
  <c r="W28" i="4" s="1"/>
  <c r="S29" i="4"/>
  <c r="U29" i="4"/>
  <c r="G64" i="4" l="1"/>
  <c r="F24" i="4"/>
  <c r="F19" i="4" s="1"/>
  <c r="G24" i="4"/>
  <c r="G19" i="4" s="1"/>
  <c r="B23" i="4"/>
  <c r="B22" i="4"/>
  <c r="D17" i="4"/>
  <c r="D61" i="4" s="1"/>
  <c r="B64" i="4"/>
  <c r="F64" i="4" s="1"/>
  <c r="D26" i="4"/>
  <c r="C26" i="4"/>
  <c r="D29" i="4"/>
  <c r="D28" i="4" s="1"/>
  <c r="B37" i="4" l="1"/>
  <c r="C17" i="4" l="1"/>
  <c r="N29" i="4"/>
  <c r="N28" i="4" s="1"/>
  <c r="P29" i="4"/>
  <c r="P28" i="4" s="1"/>
  <c r="Q29" i="4"/>
  <c r="Q28" i="4" s="1"/>
  <c r="R29" i="4"/>
  <c r="R28" i="4" s="1"/>
  <c r="T29" i="4"/>
  <c r="T28" i="4" s="1"/>
  <c r="V29" i="4"/>
  <c r="V28" i="4" s="1"/>
  <c r="X29" i="4"/>
  <c r="X28" i="4" s="1"/>
  <c r="H31" i="4"/>
  <c r="J31" i="4"/>
  <c r="J29" i="4" s="1"/>
  <c r="J28" i="4" s="1"/>
  <c r="L31" i="4"/>
  <c r="L29" i="4" s="1"/>
  <c r="L28" i="4" s="1"/>
  <c r="Z31" i="4"/>
  <c r="Z29" i="4" s="1"/>
  <c r="AB31" i="4"/>
  <c r="AB29" i="4" s="1"/>
  <c r="AB28" i="4" s="1"/>
  <c r="AD31" i="4"/>
  <c r="AD29" i="4" s="1"/>
  <c r="AD28" i="4" s="1"/>
  <c r="C33" i="4"/>
  <c r="C34" i="4"/>
  <c r="C31" i="4" l="1"/>
  <c r="C29" i="4" s="1"/>
  <c r="C28" i="4" s="1"/>
  <c r="B31" i="4"/>
  <c r="H29" i="4"/>
  <c r="H28" i="4" s="1"/>
  <c r="E29" i="4"/>
  <c r="E28" i="4" s="1"/>
  <c r="Z28" i="4"/>
  <c r="G31" i="4" l="1"/>
  <c r="G29" i="4" s="1"/>
  <c r="G28" i="4" s="1"/>
  <c r="C18" i="4"/>
  <c r="B29" i="4"/>
  <c r="B28" i="4" s="1"/>
  <c r="F31" i="4"/>
  <c r="F29" i="4" s="1"/>
  <c r="F28" i="4" s="1"/>
  <c r="I37" i="4"/>
  <c r="E37" i="4" s="1"/>
  <c r="I36" i="4" l="1"/>
  <c r="F37" i="4"/>
  <c r="F36" i="4" s="1"/>
  <c r="F35" i="4" s="1"/>
  <c r="G37" i="4"/>
  <c r="AD61" i="4"/>
  <c r="AB61" i="4"/>
  <c r="Z61" i="4"/>
  <c r="T61" i="4"/>
  <c r="P61" i="4"/>
  <c r="N61" i="4"/>
  <c r="M61" i="4"/>
  <c r="L61" i="4"/>
  <c r="K61" i="4"/>
  <c r="J61" i="4"/>
  <c r="I61" i="4"/>
  <c r="C59" i="4"/>
  <c r="C58" i="4"/>
  <c r="C57" i="4"/>
  <c r="B56" i="4"/>
  <c r="B55" i="4" s="1"/>
  <c r="B54" i="4" s="1"/>
  <c r="AD55" i="4"/>
  <c r="AB55" i="4"/>
  <c r="AB54" i="4" s="1"/>
  <c r="Z55" i="4"/>
  <c r="Z54" i="4" s="1"/>
  <c r="X55" i="4"/>
  <c r="X54" i="4" s="1"/>
  <c r="V55" i="4"/>
  <c r="V54" i="4" s="1"/>
  <c r="T55" i="4"/>
  <c r="T54" i="4" s="1"/>
  <c r="R55" i="4"/>
  <c r="R54" i="4" s="1"/>
  <c r="P55" i="4"/>
  <c r="P54" i="4" s="1"/>
  <c r="N55" i="4"/>
  <c r="N54" i="4" s="1"/>
  <c r="L55" i="4"/>
  <c r="L54" i="4" s="1"/>
  <c r="J55" i="4"/>
  <c r="J54" i="4" s="1"/>
  <c r="H55" i="4"/>
  <c r="C53" i="4"/>
  <c r="C52" i="4"/>
  <c r="C51" i="4"/>
  <c r="B51" i="4"/>
  <c r="C50" i="4"/>
  <c r="B49" i="4"/>
  <c r="B48" i="4" s="1"/>
  <c r="B47" i="4" s="1"/>
  <c r="AD48" i="4"/>
  <c r="AB48" i="4"/>
  <c r="AB47" i="4" s="1"/>
  <c r="Z48" i="4"/>
  <c r="Z47" i="4" s="1"/>
  <c r="X48" i="4"/>
  <c r="X47" i="4" s="1"/>
  <c r="V48" i="4"/>
  <c r="V47" i="4" s="1"/>
  <c r="T48" i="4"/>
  <c r="T47" i="4" s="1"/>
  <c r="R48" i="4"/>
  <c r="R47" i="4" s="1"/>
  <c r="P48" i="4"/>
  <c r="P47" i="4" s="1"/>
  <c r="N48" i="4"/>
  <c r="N47" i="4" s="1"/>
  <c r="L48" i="4"/>
  <c r="L47" i="4" s="1"/>
  <c r="J48" i="4"/>
  <c r="J47" i="4" s="1"/>
  <c r="H48" i="4"/>
  <c r="AD46" i="4"/>
  <c r="AB46" i="4"/>
  <c r="Z46" i="4"/>
  <c r="X46" i="4"/>
  <c r="V46" i="4"/>
  <c r="V62" i="4" s="1"/>
  <c r="T46" i="4"/>
  <c r="R46" i="4"/>
  <c r="P46" i="4"/>
  <c r="N46" i="4"/>
  <c r="L46" i="4"/>
  <c r="J46" i="4"/>
  <c r="H46" i="4"/>
  <c r="B46" i="4"/>
  <c r="AD45" i="4"/>
  <c r="AB45" i="4"/>
  <c r="Z45" i="4"/>
  <c r="X45" i="4"/>
  <c r="V45" i="4"/>
  <c r="T45" i="4"/>
  <c r="R45" i="4"/>
  <c r="P45" i="4"/>
  <c r="N45" i="4"/>
  <c r="L45" i="4"/>
  <c r="J45" i="4"/>
  <c r="H45" i="4"/>
  <c r="F41" i="4"/>
  <c r="C41" i="4"/>
  <c r="G41" i="4" s="1"/>
  <c r="F40" i="4"/>
  <c r="C40" i="4"/>
  <c r="G40" i="4" s="1"/>
  <c r="C39" i="4"/>
  <c r="G39" i="4" s="1"/>
  <c r="B39" i="4"/>
  <c r="F39" i="4" s="1"/>
  <c r="F38" i="4"/>
  <c r="C38" i="4"/>
  <c r="G38" i="4" s="1"/>
  <c r="C36" i="4"/>
  <c r="C35" i="4" s="1"/>
  <c r="AE36" i="4"/>
  <c r="AE35" i="4" s="1"/>
  <c r="AD36" i="4"/>
  <c r="AD35" i="4" s="1"/>
  <c r="AC36" i="4"/>
  <c r="AC35" i="4" s="1"/>
  <c r="AB36" i="4"/>
  <c r="AB35" i="4" s="1"/>
  <c r="AA36" i="4"/>
  <c r="AA35" i="4" s="1"/>
  <c r="Z36" i="4"/>
  <c r="Z35" i="4" s="1"/>
  <c r="Y36" i="4"/>
  <c r="Y35" i="4" s="1"/>
  <c r="X36" i="4"/>
  <c r="X35" i="4" s="1"/>
  <c r="W36" i="4"/>
  <c r="W35" i="4" s="1"/>
  <c r="V36" i="4"/>
  <c r="V35" i="4" s="1"/>
  <c r="U35" i="4"/>
  <c r="T36" i="4"/>
  <c r="T35" i="4" s="1"/>
  <c r="S36" i="4"/>
  <c r="S35" i="4" s="1"/>
  <c r="R36" i="4"/>
  <c r="R35" i="4" s="1"/>
  <c r="Q36" i="4"/>
  <c r="Q35" i="4" s="1"/>
  <c r="P36" i="4"/>
  <c r="P35" i="4" s="1"/>
  <c r="O36" i="4"/>
  <c r="O35" i="4" s="1"/>
  <c r="N36" i="4"/>
  <c r="N35" i="4" s="1"/>
  <c r="M36" i="4"/>
  <c r="L36" i="4"/>
  <c r="K36" i="4"/>
  <c r="K35" i="4" s="1"/>
  <c r="J36" i="4"/>
  <c r="J35" i="4" s="1"/>
  <c r="I35" i="4"/>
  <c r="E35" i="4" s="1"/>
  <c r="H36" i="4"/>
  <c r="H35" i="4" s="1"/>
  <c r="E36" i="4"/>
  <c r="D36" i="4"/>
  <c r="D35" i="4" s="1"/>
  <c r="L18" i="4"/>
  <c r="L62" i="4" s="1"/>
  <c r="J18" i="4"/>
  <c r="J62" i="4" s="1"/>
  <c r="B27" i="4"/>
  <c r="AE26" i="4"/>
  <c r="AE25" i="4" s="1"/>
  <c r="AE15" i="4" s="1"/>
  <c r="AD26" i="4"/>
  <c r="AD25" i="4" s="1"/>
  <c r="AC26" i="4"/>
  <c r="AC25" i="4" s="1"/>
  <c r="AC15" i="4" s="1"/>
  <c r="AB26" i="4"/>
  <c r="AB25" i="4" s="1"/>
  <c r="AA26" i="4"/>
  <c r="AA25" i="4" s="1"/>
  <c r="AA15" i="4" s="1"/>
  <c r="Z26" i="4"/>
  <c r="Z25" i="4" s="1"/>
  <c r="Y26" i="4"/>
  <c r="Y25" i="4" s="1"/>
  <c r="Y15" i="4" s="1"/>
  <c r="X26" i="4"/>
  <c r="X25" i="4" s="1"/>
  <c r="W26" i="4"/>
  <c r="W25" i="4" s="1"/>
  <c r="W15" i="4" s="1"/>
  <c r="V26" i="4"/>
  <c r="V25" i="4" s="1"/>
  <c r="U26" i="4"/>
  <c r="T26" i="4"/>
  <c r="S26" i="4"/>
  <c r="S25" i="4" s="1"/>
  <c r="S15" i="4" s="1"/>
  <c r="R26" i="4"/>
  <c r="R25" i="4" s="1"/>
  <c r="Q26" i="4"/>
  <c r="Q25" i="4" s="1"/>
  <c r="P26" i="4"/>
  <c r="P25" i="4" s="1"/>
  <c r="O26" i="4"/>
  <c r="O25" i="4" s="1"/>
  <c r="N26" i="4"/>
  <c r="N25" i="4" s="1"/>
  <c r="M26" i="4"/>
  <c r="M25" i="4" s="1"/>
  <c r="L26" i="4"/>
  <c r="L25" i="4" s="1"/>
  <c r="K26" i="4"/>
  <c r="K25" i="4" s="1"/>
  <c r="J26" i="4"/>
  <c r="J25" i="4" s="1"/>
  <c r="I26" i="4"/>
  <c r="I25" i="4" s="1"/>
  <c r="H26" i="4"/>
  <c r="H25" i="4" s="1"/>
  <c r="V17" i="4"/>
  <c r="AD21" i="4"/>
  <c r="AD20" i="4" s="1"/>
  <c r="AB21" i="4"/>
  <c r="AB20" i="4" s="1"/>
  <c r="Z21" i="4"/>
  <c r="Z20" i="4" s="1"/>
  <c r="T20" i="4"/>
  <c r="Q21" i="4"/>
  <c r="Q20" i="4" s="1"/>
  <c r="P20" i="4"/>
  <c r="O21" i="4"/>
  <c r="O20" i="4" s="1"/>
  <c r="N21" i="4"/>
  <c r="N20" i="4" s="1"/>
  <c r="M21" i="4"/>
  <c r="M20" i="4" s="1"/>
  <c r="L21" i="4"/>
  <c r="L20" i="4" s="1"/>
  <c r="K21" i="4"/>
  <c r="K20" i="4" s="1"/>
  <c r="J21" i="4"/>
  <c r="J20" i="4" s="1"/>
  <c r="I21" i="4"/>
  <c r="I20" i="4" s="1"/>
  <c r="H21" i="4"/>
  <c r="H20" i="4" s="1"/>
  <c r="D20" i="4"/>
  <c r="Z18" i="4"/>
  <c r="Z62" i="4" s="1"/>
  <c r="X18" i="4"/>
  <c r="Q18" i="4"/>
  <c r="P18" i="4"/>
  <c r="P62" i="4" s="1"/>
  <c r="O18" i="4"/>
  <c r="O62" i="4" s="1"/>
  <c r="N18" i="4"/>
  <c r="N62" i="4" s="1"/>
  <c r="D62" i="4"/>
  <c r="D60" i="4" s="1"/>
  <c r="AD17" i="4"/>
  <c r="AB17" i="4"/>
  <c r="Z17" i="4"/>
  <c r="T17" i="4"/>
  <c r="Q17" i="4"/>
  <c r="Q61" i="4" s="1"/>
  <c r="P17" i="4"/>
  <c r="O17" i="4"/>
  <c r="O61" i="4" s="1"/>
  <c r="N17" i="4"/>
  <c r="L17" i="4"/>
  <c r="J17" i="4"/>
  <c r="H17" i="4"/>
  <c r="D16" i="4"/>
  <c r="C13" i="4"/>
  <c r="C12" i="4" s="1"/>
  <c r="AE13" i="4"/>
  <c r="AE12" i="4" s="1"/>
  <c r="AD13" i="4"/>
  <c r="AC13" i="4"/>
  <c r="AC12" i="4" s="1"/>
  <c r="AB13" i="4"/>
  <c r="AB12" i="4" s="1"/>
  <c r="AA13" i="4"/>
  <c r="AA12" i="4" s="1"/>
  <c r="Z13" i="4"/>
  <c r="Z12" i="4" s="1"/>
  <c r="Y13" i="4"/>
  <c r="Y12" i="4" s="1"/>
  <c r="X13" i="4"/>
  <c r="X12" i="4" s="1"/>
  <c r="W13" i="4"/>
  <c r="W12" i="4" s="1"/>
  <c r="V13" i="4"/>
  <c r="V12" i="4" s="1"/>
  <c r="U13" i="4"/>
  <c r="U12" i="4" s="1"/>
  <c r="T13" i="4"/>
  <c r="T12" i="4" s="1"/>
  <c r="S13" i="4"/>
  <c r="S12" i="4" s="1"/>
  <c r="R13" i="4"/>
  <c r="R12" i="4" s="1"/>
  <c r="Q13" i="4"/>
  <c r="Q12" i="4" s="1"/>
  <c r="P13" i="4"/>
  <c r="P12" i="4" s="1"/>
  <c r="O13" i="4"/>
  <c r="O12" i="4" s="1"/>
  <c r="N13" i="4"/>
  <c r="N12" i="4" s="1"/>
  <c r="M13" i="4"/>
  <c r="M12" i="4" s="1"/>
  <c r="L13" i="4"/>
  <c r="L12" i="4" s="1"/>
  <c r="K13" i="4"/>
  <c r="K12" i="4" s="1"/>
  <c r="J13" i="4"/>
  <c r="J12" i="4" s="1"/>
  <c r="I13" i="4"/>
  <c r="I12" i="4" s="1"/>
  <c r="H13" i="4"/>
  <c r="H12" i="4" s="1"/>
  <c r="D13" i="4"/>
  <c r="D12" i="4" s="1"/>
  <c r="V11" i="4"/>
  <c r="C11" i="4" s="1"/>
  <c r="AE10" i="4"/>
  <c r="AE9" i="4" s="1"/>
  <c r="AD10" i="4"/>
  <c r="AD9" i="4" s="1"/>
  <c r="AC10" i="4"/>
  <c r="AC9" i="4" s="1"/>
  <c r="AB10" i="4"/>
  <c r="AB9" i="4" s="1"/>
  <c r="AA10" i="4"/>
  <c r="AA9" i="4" s="1"/>
  <c r="Z10" i="4"/>
  <c r="Z9" i="4" s="1"/>
  <c r="Y10" i="4"/>
  <c r="Y9" i="4" s="1"/>
  <c r="X10" i="4"/>
  <c r="X9" i="4" s="1"/>
  <c r="W10" i="4"/>
  <c r="W9" i="4" s="1"/>
  <c r="U10" i="4"/>
  <c r="U9" i="4" s="1"/>
  <c r="T10" i="4"/>
  <c r="T9" i="4" s="1"/>
  <c r="S10" i="4"/>
  <c r="S9" i="4" s="1"/>
  <c r="R10" i="4"/>
  <c r="R9" i="4" s="1"/>
  <c r="Q10" i="4"/>
  <c r="Q9" i="4" s="1"/>
  <c r="P10" i="4"/>
  <c r="P9" i="4" s="1"/>
  <c r="O10" i="4"/>
  <c r="N10" i="4"/>
  <c r="N9" i="4" s="1"/>
  <c r="M10" i="4"/>
  <c r="M9" i="4" s="1"/>
  <c r="L10" i="4"/>
  <c r="L9" i="4" s="1"/>
  <c r="K10" i="4"/>
  <c r="K9" i="4" s="1"/>
  <c r="J10" i="4"/>
  <c r="J9" i="4" s="1"/>
  <c r="I10" i="4"/>
  <c r="I9" i="4" s="1"/>
  <c r="H10" i="4"/>
  <c r="H9" i="4" s="1"/>
  <c r="D9" i="4"/>
  <c r="C46" i="4" l="1"/>
  <c r="Q62" i="4"/>
  <c r="Q60" i="4" s="1"/>
  <c r="Q16" i="4"/>
  <c r="V61" i="4"/>
  <c r="V60" i="4" s="1"/>
  <c r="C10" i="4"/>
  <c r="C9" i="4" s="1"/>
  <c r="O60" i="4"/>
  <c r="X62" i="4"/>
  <c r="X60" i="4" s="1"/>
  <c r="Z60" i="4"/>
  <c r="J44" i="4"/>
  <c r="J43" i="4" s="1"/>
  <c r="J42" i="4" s="1"/>
  <c r="R44" i="4"/>
  <c r="R43" i="4" s="1"/>
  <c r="R42" i="4" s="1"/>
  <c r="L44" i="4"/>
  <c r="L43" i="4" s="1"/>
  <c r="L42" i="4" s="1"/>
  <c r="U25" i="4"/>
  <c r="U15" i="4" s="1"/>
  <c r="U8" i="4" s="1"/>
  <c r="C25" i="4"/>
  <c r="T25" i="4"/>
  <c r="T15" i="4" s="1"/>
  <c r="T8" i="4" s="1"/>
  <c r="D25" i="4"/>
  <c r="D15" i="4" s="1"/>
  <c r="D8" i="4" s="1"/>
  <c r="B26" i="4"/>
  <c r="B25" i="4" s="1"/>
  <c r="R17" i="4"/>
  <c r="R18" i="4"/>
  <c r="W8" i="4"/>
  <c r="B45" i="4"/>
  <c r="B44" i="4" s="1"/>
  <c r="B43" i="4" s="1"/>
  <c r="B42" i="4" s="1"/>
  <c r="V44" i="4"/>
  <c r="V43" i="4" s="1"/>
  <c r="V42" i="4" s="1"/>
  <c r="AD44" i="4"/>
  <c r="AD43" i="4" s="1"/>
  <c r="C62" i="4"/>
  <c r="AA60" i="4"/>
  <c r="V10" i="4"/>
  <c r="V9" i="4" s="1"/>
  <c r="E21" i="4"/>
  <c r="E20" i="4" s="1"/>
  <c r="C45" i="4"/>
  <c r="M15" i="4"/>
  <c r="M8" i="4" s="1"/>
  <c r="J16" i="4"/>
  <c r="P60" i="4"/>
  <c r="U60" i="4"/>
  <c r="AC60" i="4"/>
  <c r="F23" i="4"/>
  <c r="Z15" i="4"/>
  <c r="Z8" i="4" s="1"/>
  <c r="H44" i="4"/>
  <c r="H43" i="4" s="1"/>
  <c r="C43" i="4" s="1"/>
  <c r="P44" i="4"/>
  <c r="P43" i="4" s="1"/>
  <c r="P42" i="4" s="1"/>
  <c r="X44" i="4"/>
  <c r="X43" i="4" s="1"/>
  <c r="X42" i="4" s="1"/>
  <c r="AE8" i="4"/>
  <c r="AA8" i="4"/>
  <c r="E62" i="4"/>
  <c r="N15" i="4"/>
  <c r="N8" i="4" s="1"/>
  <c r="Y8" i="4"/>
  <c r="AC8" i="4"/>
  <c r="T44" i="4"/>
  <c r="T43" i="4" s="1"/>
  <c r="T42" i="4" s="1"/>
  <c r="AE60" i="4"/>
  <c r="K60" i="4"/>
  <c r="I60" i="4"/>
  <c r="M60" i="4"/>
  <c r="S8" i="4"/>
  <c r="B12" i="4"/>
  <c r="F13" i="4"/>
  <c r="F12" i="4" s="1"/>
  <c r="H15" i="4"/>
  <c r="H8" i="4" s="1"/>
  <c r="H18" i="4"/>
  <c r="AB15" i="4"/>
  <c r="AB8" i="4" s="1"/>
  <c r="N44" i="4"/>
  <c r="N43" i="4" s="1"/>
  <c r="N42" i="4" s="1"/>
  <c r="Z44" i="4"/>
  <c r="Z43" i="4" s="1"/>
  <c r="Z42" i="4" s="1"/>
  <c r="C48" i="4"/>
  <c r="H47" i="4"/>
  <c r="C47" i="4" s="1"/>
  <c r="H54" i="4"/>
  <c r="C54" i="4" s="1"/>
  <c r="C55" i="4"/>
  <c r="X17" i="4"/>
  <c r="N16" i="4"/>
  <c r="P16" i="4"/>
  <c r="AB18" i="4"/>
  <c r="O15" i="4"/>
  <c r="G36" i="4"/>
  <c r="G35" i="4" s="1"/>
  <c r="L16" i="4"/>
  <c r="Z16" i="4"/>
  <c r="K15" i="4"/>
  <c r="K8" i="4" s="1"/>
  <c r="I15" i="4"/>
  <c r="I8" i="4" s="1"/>
  <c r="Q15" i="4"/>
  <c r="Q8" i="4" s="1"/>
  <c r="V16" i="4"/>
  <c r="O9" i="4"/>
  <c r="G11" i="4"/>
  <c r="G10" i="4" s="1"/>
  <c r="G9" i="4" s="1"/>
  <c r="E10" i="4"/>
  <c r="E9" i="4" s="1"/>
  <c r="AD12" i="4"/>
  <c r="B11" i="4"/>
  <c r="B61" i="4" s="1"/>
  <c r="G14" i="4"/>
  <c r="G13" i="4" s="1"/>
  <c r="G12" i="4" s="1"/>
  <c r="E13" i="4"/>
  <c r="E12" i="4" s="1"/>
  <c r="F14" i="4"/>
  <c r="P15" i="4"/>
  <c r="P8" i="4" s="1"/>
  <c r="V21" i="4"/>
  <c r="V20" i="4" s="1"/>
  <c r="V15" i="4" s="1"/>
  <c r="R20" i="4"/>
  <c r="R15" i="4" s="1"/>
  <c r="R8" i="4" s="1"/>
  <c r="J15" i="4"/>
  <c r="J8" i="4" s="1"/>
  <c r="L60" i="4"/>
  <c r="L15" i="4"/>
  <c r="L8" i="4" s="1"/>
  <c r="AD54" i="4"/>
  <c r="N60" i="4"/>
  <c r="AD18" i="4"/>
  <c r="AD62" i="4" s="1"/>
  <c r="AD60" i="4" s="1"/>
  <c r="X21" i="4"/>
  <c r="X20" i="4" s="1"/>
  <c r="X15" i="4" s="1"/>
  <c r="X8" i="4" s="1"/>
  <c r="B17" i="4"/>
  <c r="R61" i="4"/>
  <c r="T18" i="4"/>
  <c r="AB44" i="4"/>
  <c r="AB43" i="4" s="1"/>
  <c r="AB42" i="4" s="1"/>
  <c r="AD47" i="4"/>
  <c r="J60" i="4"/>
  <c r="B36" i="4"/>
  <c r="B35" i="4" s="1"/>
  <c r="G22" i="4"/>
  <c r="R16" i="4" l="1"/>
  <c r="C61" i="4"/>
  <c r="C60" i="4" s="1"/>
  <c r="T16" i="4"/>
  <c r="T62" i="4"/>
  <c r="T60" i="4" s="1"/>
  <c r="F11" i="4"/>
  <c r="F9" i="4" s="1"/>
  <c r="H16" i="4"/>
  <c r="H62" i="4"/>
  <c r="H60" i="4" s="1"/>
  <c r="R62" i="4"/>
  <c r="R60" i="4" s="1"/>
  <c r="AB16" i="4"/>
  <c r="AB62" i="4"/>
  <c r="AB60" i="4" s="1"/>
  <c r="G23" i="4"/>
  <c r="C21" i="4"/>
  <c r="C20" i="4" s="1"/>
  <c r="G20" i="4" s="1"/>
  <c r="V8" i="4"/>
  <c r="H42" i="4"/>
  <c r="C42" i="4" s="1"/>
  <c r="B10" i="4"/>
  <c r="B9" i="4" s="1"/>
  <c r="X16" i="4"/>
  <c r="C44" i="4"/>
  <c r="O8" i="4"/>
  <c r="B21" i="4"/>
  <c r="F22" i="4"/>
  <c r="B18" i="4"/>
  <c r="B62" i="4" s="1"/>
  <c r="F62" i="4" s="1"/>
  <c r="AD42" i="4"/>
  <c r="AD16" i="4"/>
  <c r="B60" i="4" l="1"/>
  <c r="F10" i="4"/>
  <c r="C15" i="4"/>
  <c r="G21" i="4"/>
  <c r="G18" i="4"/>
  <c r="C16" i="4"/>
  <c r="B16" i="4"/>
  <c r="F18" i="4"/>
  <c r="AD15" i="4"/>
  <c r="B20" i="4"/>
  <c r="B15" i="4" s="1"/>
  <c r="B8" i="4" s="1"/>
  <c r="F21" i="4"/>
  <c r="C8" i="4" l="1"/>
  <c r="G62" i="4"/>
  <c r="F20" i="4"/>
  <c r="AD8" i="4"/>
  <c r="E17" i="4" l="1"/>
  <c r="F17" i="4" s="1"/>
  <c r="E26" i="4"/>
  <c r="E25" i="4" s="1"/>
  <c r="E15" i="4" s="1"/>
  <c r="G27" i="4"/>
  <c r="G26" i="4" s="1"/>
  <c r="G25" i="4" s="1"/>
  <c r="F27" i="4"/>
  <c r="F26" i="4" s="1"/>
  <c r="F25" i="4" s="1"/>
  <c r="E16" i="4" l="1"/>
  <c r="G16" i="4" s="1"/>
  <c r="F15" i="4"/>
  <c r="E8" i="4"/>
  <c r="G15" i="4"/>
  <c r="G17" i="4"/>
  <c r="E61" i="4"/>
  <c r="F16" i="4" l="1"/>
  <c r="G8" i="4"/>
  <c r="F8" i="4"/>
  <c r="F61" i="4"/>
  <c r="G61" i="4"/>
  <c r="E60" i="4"/>
  <c r="G60" i="4" l="1"/>
  <c r="F60" i="4"/>
</calcChain>
</file>

<file path=xl/sharedStrings.xml><?xml version="1.0" encoding="utf-8"?>
<sst xmlns="http://schemas.openxmlformats.org/spreadsheetml/2006/main" count="122" uniqueCount="64">
  <si>
    <t>Всего</t>
  </si>
  <si>
    <t>Подпрограмма 1. Дети города Когалыма</t>
  </si>
  <si>
    <t>бюджет города Когалыма</t>
  </si>
  <si>
    <t>привлечённые средства</t>
  </si>
  <si>
    <t>Подпрограмма 2. Преодоление социальной исключенности</t>
  </si>
  <si>
    <t>январь</t>
  </si>
  <si>
    <t>февраль</t>
  </si>
  <si>
    <t>март</t>
  </si>
  <si>
    <t>апрель</t>
  </si>
  <si>
    <t>май</t>
  </si>
  <si>
    <t>июнь</t>
  </si>
  <si>
    <t>июль</t>
  </si>
  <si>
    <t>август</t>
  </si>
  <si>
    <t>сентябрь</t>
  </si>
  <si>
    <t>октябрь</t>
  </si>
  <si>
    <t>ноябрь</t>
  </si>
  <si>
    <t>декабрь</t>
  </si>
  <si>
    <t>План на 2016 год</t>
  </si>
  <si>
    <t>Основные мероприятия программы</t>
  </si>
  <si>
    <t>федеральный бюджет</t>
  </si>
  <si>
    <t>Итого по программе, в том числе:</t>
  </si>
  <si>
    <t>1.3.1. Организация деятельности лагерей с дневным пребыванием детей, лагерях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t>
  </si>
  <si>
    <t xml:space="preserve">1.3.2. Предоставление детям-сиротам и детям, оставшихся без попечения родителей путёвок, курсовок, а также оплаты проезда к месту лечения (оздоровления) и обратно. </t>
  </si>
  <si>
    <t>1.3.3. Организации культурно-досуговой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</si>
  <si>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 xml:space="preserve">2.1.1. Обеспечение жилыми помещениями детей-сирот и детей, оставшихся без попечения родителей, лиц из их числа </t>
  </si>
  <si>
    <t>2.1.2.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</si>
  <si>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"Социальная поддержка жителей города Когалыма"</t>
  </si>
  <si>
    <t>бюджет автономного округа</t>
  </si>
  <si>
    <r>
      <t>2.1. Повышение уровня благосостояния граждан и граждан, нуждающихся в особой заботе государства</t>
    </r>
    <r>
      <rPr>
        <b/>
        <sz val="11"/>
        <color rgb="FFFF0000"/>
        <rFont val="Times New Roman"/>
        <family val="1"/>
        <charset val="204"/>
      </rPr>
      <t xml:space="preserve"> </t>
    </r>
    <r>
      <rPr>
        <b/>
        <sz val="11"/>
        <rFont val="Times New Roman"/>
        <family val="1"/>
        <charset val="204"/>
      </rPr>
      <t>(показатель 5,6)</t>
    </r>
  </si>
  <si>
    <t>1.3. Организация отдыха и оздоровления детей (показатель 1,2)</t>
  </si>
  <si>
    <t>1.2.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 (показатель 4)</t>
  </si>
  <si>
    <t>1.1.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(показатель 3)</t>
  </si>
  <si>
    <t>Исполнение %</t>
  </si>
  <si>
    <t>к текущему году</t>
  </si>
  <si>
    <t>на отчетную дату</t>
  </si>
  <si>
    <t>Результаты реализации и причины отклонений факта от плана</t>
  </si>
  <si>
    <t>неисполнение в размере 17,76 в связи с непредоставлением счетов на приобретение футболок и нанесение логотипа., неисполнение в размере 82,79 связано с тем,что в июне на двух спортивных площадках работали тренера МАУ "Дворец Спорта" в счет своей "рабочей нагрузки". Остатки будут возвращены в бюджет</t>
  </si>
  <si>
    <t>КУМИ в феврале-марте произведён окончательный расчёт по контрактам, заключенным в 2014 году. 
В соответствии с лимитами бюджетных обязательств, в июне 2015 комитетом заключены муниципальные контракты на приобретение 17 квартир общей площадью 591 кв.м. на сумму 30 116,7 тыс.руб. Бюджетные обязательства по заключённым контрактам исполнены в полном объеме. Задолженность по контрактам отсутствует.
Сумма невостребованных средств составила 3 454,8 тыс.рублей, из них: средства окружного бюджета 3 388,3 тыс. рублей, средства местного бюджета 66,5 тыс. рублей. При этом, 14.12.2015 Администрацией г.Когалыма направлено обращение в адрес отраслевого Департамента ХМАО-Югры по вопросу закрытия остатков неиспользованных бюджетных ассигнований ОБ в размере 3 388,3 тыс.руб. 
29.12.2015 от Департамента ХМАО-Югры поступил ответ о невозможности закрытия экономии средств в виду отсутствия доп. потребности в бюджетных ассигнованиях у муниципальных образования ХМАО-Югры.</t>
  </si>
  <si>
    <t>Отчет о ходе реализации муниципальной программы " Социальная поддержка жителей города Когалыма"</t>
  </si>
  <si>
    <t>АДМИНИСТРАЦИИ ГОРОДА КОГАЛЫМА</t>
  </si>
  <si>
    <t>Сетевой график</t>
  </si>
  <si>
    <t>по реализации мероприятий муниципальной программы</t>
  </si>
  <si>
    <t>г. Когалым</t>
  </si>
  <si>
    <t>2016 год</t>
  </si>
  <si>
    <t>ОТДЕЛ ПО СВЯЗЯМ С ОБЩЕСТВЕННОСТЬЮ</t>
  </si>
  <si>
    <t>И СОЦИАЛЬНЫМ ВОПРОСАМ</t>
  </si>
  <si>
    <t>план</t>
  </si>
  <si>
    <t>кассовый расход</t>
  </si>
  <si>
    <t>Исполнитель: ответственные соисполнители, руководители структурных подразделений Администрации города Когалыма</t>
  </si>
  <si>
    <t>1.4.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комиссий по делам несовершеннолетних и защите их прав (показатель 5)</t>
  </si>
  <si>
    <t>93-620</t>
  </si>
  <si>
    <t>на 01.08.2016</t>
  </si>
  <si>
    <t xml:space="preserve">Отклонение факта от плана составляет  675,25 тыс.руб.                                                                                             
1. Неисполнение по прочим выплатам персоналу (гарантии) сложилось в связи с тем, что не все муниципальные служащие Администрации города Когалыма  воспользовались правом на оплату льготного, лечебного проезда и частичную компенсацию стоимости оздоровительных и санаторно-курортных путевок.                                                                                                                                                                               
2.  Отклонение по начислениям на оплату труда, в результате оплаты листов нетрудоспособности.    
3. Неисполнение по услугам связи сложилась, согласно фактически оказанным услугам (меньшим количеством соединений, чем запланировано).           
4. Экономия средств по транспортным услугам сложилась согласно фактически оказанным услугам.                                      
5. Экономия в результате проведения электронного аукциона по страхованию муниципальных служащих.
</t>
  </si>
  <si>
    <t>Результаты реализации: 25 детей охвачено отдыхом по линиии опеки и попечительства (запланированный  охват -30 человек); заключен контракт на оказание услуг по организации отдыха детей-сирот и детей, оставшихся без попечения родителей в детском оздоровительном лагере с обеспечением доставки детей к месту отдыха и обратно                                                                                                                                                                       Отклонение факта от плана в сумме 552,33 связано в связи с тем, что 28.04.2016 аукцион не состоялся, в связи с тем, что ни один участник не подал заявку. Аукцион был размещен повторно и контракт заключен 30.05.2016. Оплата за 1 смену была осуществлена 25.07.2016, за 2 смену оплата будет произведена в начале августа 2016 года.</t>
  </si>
  <si>
    <t>За 7 месяцев текущего года проведено 17 заседаний Комиссии по делам несовершеннолетних. Составлено 37 административных протоколов в отношении несовершеннолетних, 195 -в отношении родителей. Отклонение финансовых планов, связанных с деятельностью комиссий по делам несовершеннолетних и защите их прав от фактических затрат на 01.08.2016 составляет 475,09 тыс.рублей. Возникло вследствии  неисполнения по заработной плате (планы выше фактических выплат с учётом листов нетрудоспособности , неисполнение по прочим выплатам персоналу), в результате экономии по текущему ремонту и услугам связи.</t>
  </si>
  <si>
    <t>за август 2016 год</t>
  </si>
  <si>
    <t>План на 01.09.2016</t>
  </si>
  <si>
    <t>Профинансировано на 01.09.2016</t>
  </si>
  <si>
    <t>Кассовый расход на 01.09.2016</t>
  </si>
  <si>
    <r>
      <rPr>
        <b/>
        <sz val="10"/>
        <rFont val="Times New Roman"/>
        <family val="1"/>
        <charset val="204"/>
      </rPr>
      <t xml:space="preserve">МБУ "МКЦ "Феникс" в результате исполнения мероприятий в рамках данного пункта </t>
    </r>
    <r>
      <rPr>
        <sz val="10"/>
        <rFont val="Times New Roman"/>
        <family val="1"/>
        <charset val="204"/>
      </rPr>
      <t xml:space="preserve">приобретены ростовые куклы, куртки-ветровки, банданы, футболки; произведена оплата договора по нанесению логотипа на футболки . Мероприятиями, проводимыми на летних дворовых площадках (6 площадок), охвачено в июне- 1917 несовершеннолетних и в июле 2 446 детей.                                                                 </t>
    </r>
    <r>
      <rPr>
        <b/>
        <sz val="10"/>
        <rFont val="Times New Roman"/>
        <family val="1"/>
        <charset val="204"/>
      </rPr>
      <t>МАУ "Дворец спорта" приобретены аптечки универсальные , спортивный инвентарь волейбольные мячи.Л</t>
    </r>
    <r>
      <rPr>
        <sz val="10"/>
        <rFont val="Times New Roman"/>
        <family val="1"/>
        <charset val="204"/>
      </rPr>
      <t xml:space="preserve">агерями дневного пребывания на базе  МАУ "Дворец спорта" охвачено 90 несовершеннолетних.                                                                                                                                                                                                                                                                                                      </t>
    </r>
    <r>
      <rPr>
        <b/>
        <sz val="10"/>
        <rFont val="Times New Roman"/>
        <family val="1"/>
        <charset val="204"/>
      </rPr>
      <t>МАУ "Дворец спорта" август</t>
    </r>
    <r>
      <rPr>
        <sz val="10"/>
        <rFont val="Times New Roman"/>
        <family val="1"/>
        <charset val="204"/>
      </rPr>
      <t xml:space="preserve">- оплата по договорам ГПХ будет произведена 10 сентября 2016г.                                                                                                                                                                                                                                                                                       </t>
    </r>
  </si>
  <si>
    <t>Начальник ОСОиСВ Администрации города Когалыма</t>
  </si>
  <si>
    <t>А.А.Анищенко</t>
  </si>
  <si>
    <t xml:space="preserve">Результаты реализации: были осуществлены выплаты на вознаграждение приемным родителям (53 чел).                                                                                                                                                      
Отклонение плана от факта: в связи с осуществлением перерасчета вознаграждения приёмной семье по причине временного направления несовершеннолетних в оздоровительное учреждение, выезд 8 детей-сирот в детский оздоровительный лагерь (в связи с этим приостановлена выплата на период временного пребывания детей), также в связи с отсранением и приостановлением вознаграждения приемному родителю на 4 детей. </t>
  </si>
  <si>
    <r>
      <t xml:space="preserve"> В текущем периоде на 01.08.2016 года 732 человека охвачено отдыхом в летних пришкольных лагерях с дневным пребыванием; 326 детей в выездных лагерях (организованных  УО);                                                                                                                      Июнь: - образовательные организации (школы, ДДТ) произвели расход по МБ на сумму 1 990,0 тыс. руб.                                                                                                                                                                                                                                                                                                                                                По исполнителю -Управление образования оплачена 2 смена: по Анапе (ОБ=1460,76 тыс.руб.; по Крыму: ОБ=792,72 тыс.руб. , МБ=273,03 тыс.руб. Образовательные организации (школы, "Дом детского творчества"- работа пришкольных лагерей) произвели расходы по МБ=5561,85 тыс.руб., ОБ=1370,29 тыс.руб.Не полное освоение по МБ=1762,44 тыс.рублей, ОБ=265,94 тыс.руб. связано с оплатой по факту оказанных услуг и поставки товаров.Оплата будет произведена в августе месяце. В период проведения летней кампании запланированы к реализации  средства от предпринимательской деятельности (частичная оплата путёвок в лагеря с дневным пребыванием на базе образовательных учреждений города) в сумме 2510,10  тыс.руб.                                                                                                                                                            </t>
    </r>
    <r>
      <rPr>
        <b/>
        <sz val="10"/>
        <rFont val="Times New Roman"/>
        <family val="1"/>
        <charset val="204"/>
      </rPr>
      <t xml:space="preserve"> МБУ МКЦ"Феникс" в июне- июле</t>
    </r>
    <r>
      <rPr>
        <u/>
        <sz val="10"/>
        <rFont val="Times New Roman"/>
        <family val="1"/>
        <charset val="204"/>
      </rPr>
      <t xml:space="preserve"> летним лагерем труда и </t>
    </r>
    <r>
      <rPr>
        <sz val="10"/>
        <rFont val="Times New Roman"/>
        <family val="1"/>
        <charset val="204"/>
      </rPr>
      <t xml:space="preserve">отдыха </t>
    </r>
    <r>
      <rPr>
        <u/>
        <sz val="10"/>
        <rFont val="Times New Roman"/>
        <family val="1"/>
        <charset val="204"/>
      </rPr>
      <t>охвачено  40 человек.</t>
    </r>
    <r>
      <rPr>
        <b/>
        <sz val="10"/>
        <rFont val="Times New Roman"/>
        <family val="1"/>
        <charset val="204"/>
      </rPr>
      <t xml:space="preserve"> </t>
    </r>
    <r>
      <rPr>
        <sz val="10"/>
        <rFont val="Times New Roman"/>
        <family val="1"/>
        <charset val="204"/>
      </rPr>
      <t xml:space="preserve"> </t>
    </r>
    <r>
      <rPr>
        <u/>
        <sz val="10"/>
        <rFont val="Times New Roman"/>
        <family val="1"/>
        <charset val="204"/>
      </rPr>
      <t xml:space="preserve"> ВСЕГО освоено 79,0 тыс.руб.  </t>
    </r>
    <r>
      <rPr>
        <sz val="10"/>
        <rFont val="Times New Roman"/>
        <family val="1"/>
        <charset val="204"/>
      </rPr>
      <t xml:space="preserve">        </t>
    </r>
    <r>
      <rPr>
        <b/>
        <u/>
        <sz val="10"/>
        <rFont val="Times New Roman"/>
        <family val="1"/>
        <charset val="204"/>
      </rPr>
      <t>МАУ "Дворец спорта":  Заключен договор с ООО «Западно-Сибирский Экспресс» № 3-А/16 от 23.05.2016г. на приобретение путевок для тренинировочных сборов  для детей , занимающихся  в МАУ "Дворец спорта" по направлению - Крым, г. Евпатория, в количестве 72 шт. Оплата произведена в полном объеме. по состоянию на конец июля 14 человек выехали в Евапаторию.     Всего 90 несовершеннолетних охвачено лагерями дневного пребывания (по исполнителю "Дворец спорта",  оплата питания в лагере с дневным пребыванием детей из ОБ составила 191,15 тыс.руб) .</t>
    </r>
    <r>
      <rPr>
        <b/>
        <sz val="10"/>
        <rFont val="Times New Roman"/>
        <family val="1"/>
        <charset val="204"/>
      </rPr>
      <t xml:space="preserve">                                                                                                                              </t>
    </r>
    <r>
      <rPr>
        <b/>
        <u/>
        <sz val="10"/>
        <rFont val="Times New Roman"/>
        <family val="1"/>
        <charset val="204"/>
      </rPr>
      <t xml:space="preserve">          МАУ "Дворец спорта" в августе</t>
    </r>
    <r>
      <rPr>
        <b/>
        <sz val="10"/>
        <rFont val="Times New Roman"/>
        <family val="1"/>
        <charset val="204"/>
      </rPr>
      <t xml:space="preserve"> оплата за путевки в детский оздоровительный центр Курганской области будет произведена в сентябре месяце; приобретены путевки в г. Евпаторию Н/Ц "Украина" для проведения в летний период 2016 года тренировочных сборов для детей, занимающихся в МАУ "Дворец спорта". Остаток денежных средств в размере 8709,14 руб. будет возвращен в местный бюджетв конце 2016г. </t>
    </r>
    <r>
      <rPr>
        <b/>
        <u/>
        <sz val="10"/>
        <rFont val="Times New Roman"/>
        <family val="1"/>
        <charset val="204"/>
      </rPr>
      <t xml:space="preserve">ОУ за август: </t>
    </r>
    <r>
      <rPr>
        <b/>
        <sz val="10"/>
        <rFont val="Times New Roman"/>
        <family val="1"/>
        <charset val="204"/>
      </rPr>
      <t>оплата перевозки детей льготной категории-МБ =185,5 тыс.руб.; окончательный расчет Анапа (МБ=567,0 тыс.руб), Крым 3-я смена (МБ=620,3 тыс.руб.,ОБ=628,2 тыс.руб.) образовательные организации(школы, ДДТ)(работа пришкольных лагерей) произвели расход по МБ=1911,9 тыс.руб., ОБ=1583,7. Не полное освоение средств по МБ=2075,3 тыс.руб., ОБ=1364,1 тыс.руб.Оплата за путевки в Крым- окончательный расчет в сентябре. Экономия связана с оплатой по факту оказанных услуг и поставки товаров, согласно фактическому количеству детодней питания по пришкольным лагерям. Остатки плановых ассигнований по МБ будут использованы для приобретения путевок для отдыха детей в период зимних каникул. Средства от предпринимательской деятельности (Частичная оплата путевок в лагеря с дневным прибыванием на базе образовательных учреждений города).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</si>
</sst>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0"/>
      <name val="Arial Cyr"/>
      <charset val="204"/>
    </font>
    <font>
      <sz val="11"/>
      <name val="Times New Roman"/>
      <family val="1"/>
      <charset val="204"/>
    </font>
    <font>
      <b/>
      <sz val="11"/>
      <name val="Times New Roman"/>
      <family val="1"/>
      <charset val="204"/>
    </font>
    <font>
      <b/>
      <sz val="13"/>
      <name val="Times New Roman"/>
      <family val="1"/>
      <charset val="204"/>
    </font>
    <font>
      <b/>
      <sz val="11"/>
      <color rgb="FFFF0000"/>
      <name val="Times New Roman"/>
      <family val="1"/>
      <charset val="204"/>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sz val="10"/>
      <name val="Arial"/>
      <family val="2"/>
      <charset val="204"/>
    </font>
    <font>
      <i/>
      <sz val="14"/>
      <name val="Times New Roman"/>
      <family val="1"/>
      <charset val="204"/>
    </font>
    <font>
      <sz val="10"/>
      <name val="Times New Roman"/>
      <family val="1"/>
      <charset val="204"/>
    </font>
    <font>
      <sz val="18"/>
      <name val="Times New Roman"/>
      <family val="1"/>
      <charset val="204"/>
    </font>
    <font>
      <sz val="15"/>
      <name val="Times New Roman"/>
      <family val="1"/>
      <charset val="204"/>
    </font>
    <font>
      <sz val="15"/>
      <name val="Arial"/>
      <family val="2"/>
      <charset val="204"/>
    </font>
    <font>
      <sz val="13"/>
      <name val="Times New Roman"/>
      <family val="1"/>
      <charset val="204"/>
    </font>
    <font>
      <b/>
      <sz val="16"/>
      <name val="Times New Roman"/>
      <family val="1"/>
      <charset val="204"/>
    </font>
    <font>
      <b/>
      <i/>
      <sz val="11"/>
      <name val="Times New Roman"/>
      <family val="1"/>
      <charset val="204"/>
    </font>
    <font>
      <i/>
      <sz val="10"/>
      <name val="Arial Cyr"/>
      <charset val="204"/>
    </font>
    <font>
      <b/>
      <sz val="13"/>
      <color rgb="FFFF0000"/>
      <name val="Times New Roman"/>
      <family val="1"/>
      <charset val="204"/>
    </font>
    <font>
      <sz val="11"/>
      <color theme="1"/>
      <name val="Times New Roman"/>
      <family val="1"/>
      <charset val="204"/>
    </font>
    <font>
      <b/>
      <sz val="10"/>
      <name val="Arial Cyr"/>
      <charset val="204"/>
    </font>
    <font>
      <b/>
      <sz val="10"/>
      <name val="Times New Roman"/>
      <family val="1"/>
      <charset val="204"/>
    </font>
    <font>
      <b/>
      <u/>
      <sz val="10"/>
      <name val="Times New Roman"/>
      <family val="1"/>
      <charset val="204"/>
    </font>
    <font>
      <u/>
      <sz val="10"/>
      <name val="Times New Roman"/>
      <family val="1"/>
      <charset val="204"/>
    </font>
    <font>
      <sz val="16"/>
      <color rgb="FFFF0000"/>
      <name val="Times New Roman"/>
      <family val="1"/>
      <charset val="204"/>
    </font>
    <font>
      <b/>
      <sz val="18"/>
      <color rgb="FFFF0000"/>
      <name val="Times New Roman"/>
      <family val="1"/>
      <charset val="204"/>
    </font>
    <font>
      <b/>
      <sz val="11"/>
      <color theme="1"/>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79998168889431442"/>
        <bgColor indexed="3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39997558519241921"/>
        <bgColor indexed="3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64"/>
      </left>
      <right style="medium">
        <color indexed="64"/>
      </right>
      <top style="thin">
        <color indexed="64"/>
      </top>
      <bottom style="thin">
        <color indexed="64"/>
      </bottom>
      <diagonal/>
    </border>
    <border>
      <left style="thin">
        <color indexed="8"/>
      </left>
      <right style="medium">
        <color indexed="64"/>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style="thin">
        <color indexed="8"/>
      </top>
      <bottom/>
      <diagonal/>
    </border>
    <border>
      <left style="thin">
        <color indexed="64"/>
      </left>
      <right style="medium">
        <color indexed="64"/>
      </right>
      <top/>
      <bottom/>
      <diagonal/>
    </border>
    <border>
      <left style="thin">
        <color indexed="64"/>
      </left>
      <right style="medium">
        <color indexed="64"/>
      </right>
      <top/>
      <bottom style="thin">
        <color indexed="8"/>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9" fillId="0" borderId="0"/>
  </cellStyleXfs>
  <cellXfs count="178">
    <xf numFmtId="0" fontId="0" fillId="0" borderId="0" xfId="0"/>
    <xf numFmtId="0" fontId="1" fillId="2" borderId="0" xfId="0" applyFont="1" applyFill="1" applyAlignment="1">
      <alignment horizontal="center" vertical="center"/>
    </xf>
    <xf numFmtId="0" fontId="1" fillId="2" borderId="0" xfId="0" applyFont="1" applyFill="1"/>
    <xf numFmtId="4" fontId="1" fillId="2" borderId="1" xfId="0" applyNumberFormat="1" applyFont="1" applyFill="1" applyBorder="1" applyAlignment="1">
      <alignment horizontal="center" vertical="center"/>
    </xf>
    <xf numFmtId="0" fontId="1" fillId="2" borderId="0" xfId="0" applyFont="1" applyFill="1" applyAlignment="1">
      <alignment horizontal="center"/>
    </xf>
    <xf numFmtId="0" fontId="2" fillId="2" borderId="0" xfId="0" applyFont="1" applyFill="1"/>
    <xf numFmtId="4" fontId="1" fillId="2" borderId="0" xfId="0" applyNumberFormat="1" applyFont="1" applyFill="1" applyBorder="1" applyAlignment="1">
      <alignment horizontal="center" vertical="center"/>
    </xf>
    <xf numFmtId="4" fontId="2" fillId="2" borderId="0" xfId="0" applyNumberFormat="1" applyFont="1" applyFill="1" applyBorder="1" applyAlignment="1">
      <alignment horizontal="center" wrapText="1"/>
    </xf>
    <xf numFmtId="4" fontId="2" fillId="2" borderId="0"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0" fontId="2" fillId="2" borderId="0" xfId="0" applyFont="1" applyFill="1" applyAlignment="1">
      <alignment horizontal="left" vertical="center"/>
    </xf>
    <xf numFmtId="0" fontId="2" fillId="3" borderId="0" xfId="0" applyFont="1" applyFill="1"/>
    <xf numFmtId="0" fontId="1" fillId="2" borderId="0" xfId="0" applyFont="1" applyFill="1" applyBorder="1" applyAlignment="1"/>
    <xf numFmtId="0" fontId="1" fillId="2" borderId="0" xfId="0" applyFont="1" applyFill="1" applyAlignment="1">
      <alignment vertical="center"/>
    </xf>
    <xf numFmtId="0" fontId="1" fillId="2" borderId="0" xfId="0" applyFont="1" applyFill="1" applyBorder="1"/>
    <xf numFmtId="0" fontId="3" fillId="2" borderId="0" xfId="0" applyFont="1" applyFill="1" applyBorder="1" applyAlignment="1">
      <alignment horizontal="left"/>
    </xf>
    <xf numFmtId="4" fontId="3" fillId="2" borderId="0" xfId="0" applyNumberFormat="1" applyFont="1" applyFill="1" applyBorder="1" applyAlignment="1">
      <alignment horizontal="center" vertical="center"/>
    </xf>
    <xf numFmtId="0" fontId="3" fillId="2" borderId="0" xfId="0" applyFont="1" applyFill="1" applyAlignment="1">
      <alignment horizontal="center"/>
    </xf>
    <xf numFmtId="0" fontId="3" fillId="2" borderId="0" xfId="0" applyFont="1" applyFill="1"/>
    <xf numFmtId="4" fontId="2"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top" wrapText="1"/>
    </xf>
    <xf numFmtId="164" fontId="2" fillId="0" borderId="1" xfId="0" applyNumberFormat="1"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2" borderId="0" xfId="0" applyFont="1" applyFill="1" applyAlignment="1">
      <alignment horizontal="justify" vertical="center" wrapText="1"/>
    </xf>
    <xf numFmtId="4" fontId="5" fillId="2" borderId="4" xfId="0" applyNumberFormat="1" applyFont="1" applyFill="1" applyBorder="1" applyAlignment="1">
      <alignment horizontal="left" vertical="center" wrapText="1"/>
    </xf>
    <xf numFmtId="4" fontId="6" fillId="2" borderId="4" xfId="0" applyNumberFormat="1" applyFont="1" applyFill="1" applyBorder="1" applyAlignment="1">
      <alignment horizontal="left" vertical="center" wrapText="1"/>
    </xf>
    <xf numFmtId="4" fontId="7" fillId="2" borderId="6" xfId="0" applyNumberFormat="1" applyFont="1" applyFill="1" applyBorder="1" applyAlignment="1">
      <alignment horizontal="left" vertical="center" wrapText="1"/>
    </xf>
    <xf numFmtId="4" fontId="5" fillId="2" borderId="6" xfId="0" applyNumberFormat="1" applyFont="1" applyFill="1" applyBorder="1" applyAlignment="1">
      <alignment horizontal="left" vertical="center" wrapText="1"/>
    </xf>
    <xf numFmtId="4" fontId="5" fillId="2" borderId="0" xfId="0" applyNumberFormat="1" applyFont="1" applyFill="1" applyBorder="1" applyAlignment="1">
      <alignment horizontal="left" vertical="center" wrapText="1"/>
    </xf>
    <xf numFmtId="4" fontId="6" fillId="2" borderId="0" xfId="0" applyNumberFormat="1" applyFont="1" applyFill="1" applyBorder="1" applyAlignment="1">
      <alignment horizontal="left" vertical="center" wrapText="1"/>
    </xf>
    <xf numFmtId="4" fontId="7" fillId="2" borderId="0" xfId="0" applyNumberFormat="1" applyFont="1" applyFill="1" applyBorder="1" applyAlignment="1">
      <alignment horizontal="left" vertical="center" wrapText="1"/>
    </xf>
    <xf numFmtId="4" fontId="8" fillId="2" borderId="0" xfId="0" applyNumberFormat="1" applyFont="1" applyFill="1" applyAlignment="1">
      <alignment horizontal="left" vertical="center" wrapText="1"/>
    </xf>
    <xf numFmtId="0" fontId="7" fillId="2" borderId="0" xfId="0" applyFont="1" applyFill="1" applyAlignment="1">
      <alignment horizontal="left" vertical="center" wrapText="1"/>
    </xf>
    <xf numFmtId="0" fontId="8" fillId="2" borderId="0" xfId="0" applyFont="1" applyFill="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xf numFmtId="0" fontId="2" fillId="0" borderId="0" xfId="0" applyFont="1" applyBorder="1" applyAlignment="1"/>
    <xf numFmtId="49" fontId="6" fillId="2" borderId="0" xfId="0" applyNumberFormat="1" applyFont="1" applyFill="1" applyBorder="1" applyAlignment="1" applyProtection="1">
      <alignment horizontal="left" vertical="center" wrapText="1"/>
      <protection locked="0"/>
    </xf>
    <xf numFmtId="0" fontId="2" fillId="0" borderId="8" xfId="0" applyFont="1" applyBorder="1" applyAlignment="1">
      <alignment horizontal="center" vertical="center"/>
    </xf>
    <xf numFmtId="4" fontId="5" fillId="2" borderId="7" xfId="0" applyNumberFormat="1" applyFont="1" applyFill="1" applyBorder="1" applyAlignment="1">
      <alignment horizontal="center" wrapText="1"/>
    </xf>
    <xf numFmtId="0" fontId="11" fillId="0" borderId="0" xfId="1" applyFont="1"/>
    <xf numFmtId="164" fontId="2" fillId="4" borderId="1" xfId="0" applyNumberFormat="1" applyFont="1" applyFill="1" applyBorder="1" applyAlignment="1">
      <alignment horizontal="justify" vertical="center" wrapText="1"/>
    </xf>
    <xf numFmtId="4" fontId="2" fillId="4" borderId="1" xfId="0" applyNumberFormat="1" applyFont="1" applyFill="1" applyBorder="1" applyAlignment="1">
      <alignment horizontal="center" vertical="center"/>
    </xf>
    <xf numFmtId="0" fontId="2" fillId="4" borderId="0" xfId="0" applyFont="1" applyFill="1"/>
    <xf numFmtId="0" fontId="16" fillId="0" borderId="0" xfId="0" applyFont="1" applyAlignment="1"/>
    <xf numFmtId="0" fontId="17" fillId="2" borderId="0" xfId="0" applyFont="1" applyFill="1" applyAlignment="1"/>
    <xf numFmtId="0" fontId="18" fillId="0" borderId="0" xfId="0" applyFont="1" applyAlignment="1"/>
    <xf numFmtId="0" fontId="1" fillId="2" borderId="0" xfId="0" applyFont="1" applyFill="1" applyAlignment="1">
      <alignment horizontal="center" vertical="center" wrapText="1"/>
    </xf>
    <xf numFmtId="0" fontId="12" fillId="0" borderId="0" xfId="1" applyFont="1" applyBorder="1" applyAlignment="1">
      <alignment horizontal="center"/>
    </xf>
    <xf numFmtId="0" fontId="12" fillId="0" borderId="0" xfId="1" applyFont="1"/>
    <xf numFmtId="4" fontId="19" fillId="2" borderId="0" xfId="0" applyNumberFormat="1" applyFont="1" applyFill="1" applyBorder="1" applyAlignment="1">
      <alignment horizontal="center" vertical="center"/>
    </xf>
    <xf numFmtId="0" fontId="19" fillId="0" borderId="0" xfId="0" applyFont="1" applyFill="1"/>
    <xf numFmtId="0" fontId="19" fillId="2" borderId="0" xfId="0" applyFont="1" applyFill="1"/>
    <xf numFmtId="0" fontId="2"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0" xfId="0" applyNumberFormat="1" applyFont="1" applyFill="1" applyAlignment="1">
      <alignment horizontal="left"/>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4" fontId="2" fillId="5" borderId="1" xfId="0" applyNumberFormat="1" applyFont="1" applyFill="1" applyBorder="1" applyAlignment="1">
      <alignment horizontal="center" vertical="center"/>
    </xf>
    <xf numFmtId="164" fontId="1" fillId="6" borderId="1" xfId="0" applyNumberFormat="1" applyFont="1" applyFill="1" applyBorder="1" applyAlignment="1">
      <alignment horizontal="left" vertical="center" wrapText="1"/>
    </xf>
    <xf numFmtId="4" fontId="1" fillId="6" borderId="1" xfId="0" applyNumberFormat="1" applyFont="1" applyFill="1" applyBorder="1" applyAlignment="1">
      <alignment horizontal="center" vertical="center"/>
    </xf>
    <xf numFmtId="4" fontId="2" fillId="6" borderId="1" xfId="0" applyNumberFormat="1" applyFont="1" applyFill="1" applyBorder="1" applyAlignment="1">
      <alignment horizontal="center" vertical="center"/>
    </xf>
    <xf numFmtId="4" fontId="5" fillId="6" borderId="4" xfId="0" applyNumberFormat="1" applyFont="1" applyFill="1" applyBorder="1" applyAlignment="1">
      <alignment horizontal="left" vertical="center" wrapText="1"/>
    </xf>
    <xf numFmtId="0" fontId="1" fillId="6" borderId="0" xfId="0" applyFont="1" applyFill="1"/>
    <xf numFmtId="4" fontId="6" fillId="6" borderId="4" xfId="0" applyNumberFormat="1" applyFont="1" applyFill="1" applyBorder="1" applyAlignment="1">
      <alignment horizontal="left" vertical="center" wrapText="1"/>
    </xf>
    <xf numFmtId="0" fontId="1" fillId="7" borderId="1" xfId="0" applyFont="1" applyFill="1" applyBorder="1" applyAlignment="1">
      <alignment horizontal="left" vertical="center" wrapText="1"/>
    </xf>
    <xf numFmtId="4" fontId="2" fillId="7" borderId="1" xfId="0" applyNumberFormat="1" applyFont="1" applyFill="1" applyBorder="1" applyAlignment="1">
      <alignment horizontal="center" vertical="center"/>
    </xf>
    <xf numFmtId="4" fontId="5" fillId="8" borderId="4" xfId="0" applyNumberFormat="1" applyFont="1" applyFill="1" applyBorder="1" applyAlignment="1">
      <alignment horizontal="left" vertical="center" wrapText="1"/>
    </xf>
    <xf numFmtId="0" fontId="2" fillId="7" borderId="0" xfId="0" applyFont="1" applyFill="1"/>
    <xf numFmtId="4" fontId="1" fillId="7" borderId="1" xfId="0" applyNumberFormat="1" applyFont="1" applyFill="1" applyBorder="1" applyAlignment="1">
      <alignment horizontal="center" vertical="center"/>
    </xf>
    <xf numFmtId="4" fontId="6" fillId="7" borderId="4" xfId="0" applyNumberFormat="1" applyFont="1" applyFill="1" applyBorder="1" applyAlignment="1" applyProtection="1">
      <alignment horizontal="left" vertical="center" wrapText="1"/>
    </xf>
    <xf numFmtId="0" fontId="1" fillId="7" borderId="0" xfId="0" applyFont="1" applyFill="1"/>
    <xf numFmtId="3" fontId="2" fillId="2" borderId="1" xfId="0" applyNumberFormat="1" applyFont="1" applyFill="1" applyBorder="1" applyAlignment="1">
      <alignment horizontal="center" vertical="center"/>
    </xf>
    <xf numFmtId="0" fontId="2" fillId="2" borderId="0" xfId="0" applyFont="1" applyFill="1" applyAlignment="1">
      <alignment horizontal="center" vertical="center"/>
    </xf>
    <xf numFmtId="4" fontId="2" fillId="2" borderId="0" xfId="0" applyNumberFormat="1" applyFont="1" applyFill="1" applyBorder="1" applyAlignment="1">
      <alignment horizontal="center" vertical="center"/>
    </xf>
    <xf numFmtId="0" fontId="4" fillId="2" borderId="0" xfId="0" applyFont="1" applyFill="1" applyAlignment="1">
      <alignment horizontal="center" vertical="center"/>
    </xf>
    <xf numFmtId="164" fontId="1" fillId="6" borderId="1" xfId="0" applyNumberFormat="1" applyFont="1" applyFill="1" applyBorder="1" applyAlignment="1">
      <alignment vertical="center" wrapText="1"/>
    </xf>
    <xf numFmtId="4" fontId="5" fillId="5" borderId="4" xfId="0" applyNumberFormat="1" applyFont="1" applyFill="1" applyBorder="1" applyAlignment="1">
      <alignment horizontal="left" vertical="center" wrapText="1"/>
    </xf>
    <xf numFmtId="0" fontId="1" fillId="7" borderId="1" xfId="0" applyFont="1" applyFill="1" applyBorder="1" applyAlignment="1">
      <alignment vertical="center" wrapText="1"/>
    </xf>
    <xf numFmtId="4" fontId="5" fillId="7" borderId="4" xfId="0" applyNumberFormat="1"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164" fontId="2" fillId="9" borderId="1" xfId="0" applyNumberFormat="1" applyFont="1" applyFill="1" applyBorder="1" applyAlignment="1">
      <alignment horizontal="left" vertical="center" wrapText="1"/>
    </xf>
    <xf numFmtId="4" fontId="2" fillId="9" borderId="1" xfId="0" applyNumberFormat="1" applyFont="1" applyFill="1" applyBorder="1" applyAlignment="1">
      <alignment horizontal="center" vertical="center"/>
    </xf>
    <xf numFmtId="0" fontId="1" fillId="9" borderId="0" xfId="0" applyFont="1" applyFill="1"/>
    <xf numFmtId="0" fontId="2" fillId="9" borderId="0" xfId="0" applyFont="1" applyFill="1"/>
    <xf numFmtId="4" fontId="6" fillId="4" borderId="4" xfId="0" applyNumberFormat="1" applyFont="1" applyFill="1" applyBorder="1" applyAlignment="1">
      <alignment horizontal="left" vertical="center" wrapText="1"/>
    </xf>
    <xf numFmtId="164" fontId="2" fillId="5" borderId="1" xfId="0" applyNumberFormat="1" applyFont="1" applyFill="1" applyBorder="1" applyAlignment="1">
      <alignment horizontal="justify" vertical="center" wrapText="1"/>
    </xf>
    <xf numFmtId="0" fontId="2" fillId="5" borderId="0" xfId="0" applyFont="1" applyFill="1"/>
    <xf numFmtId="0" fontId="2" fillId="10" borderId="1" xfId="0" applyFont="1" applyFill="1" applyBorder="1" applyAlignment="1">
      <alignment horizontal="left" vertical="center" wrapText="1"/>
    </xf>
    <xf numFmtId="4" fontId="2" fillId="10" borderId="1" xfId="0" applyNumberFormat="1" applyFont="1" applyFill="1" applyBorder="1" applyAlignment="1">
      <alignment horizontal="center" vertical="center"/>
    </xf>
    <xf numFmtId="4" fontId="5" fillId="10" borderId="4" xfId="0" applyNumberFormat="1" applyFont="1" applyFill="1" applyBorder="1" applyAlignment="1">
      <alignment horizontal="left" vertical="center" wrapText="1"/>
    </xf>
    <xf numFmtId="0" fontId="2" fillId="10" borderId="0" xfId="0" applyFont="1" applyFill="1" applyBorder="1" applyAlignment="1">
      <alignment horizontal="left" vertical="top" wrapText="1"/>
    </xf>
    <xf numFmtId="0" fontId="3" fillId="10" borderId="1" xfId="0" applyFont="1" applyFill="1" applyBorder="1" applyAlignment="1">
      <alignment horizontal="left" vertical="center" wrapText="1"/>
    </xf>
    <xf numFmtId="4" fontId="5" fillId="11" borderId="4" xfId="0" applyNumberFormat="1" applyFont="1" applyFill="1" applyBorder="1" applyAlignment="1">
      <alignment horizontal="left" vertical="center" wrapText="1"/>
    </xf>
    <xf numFmtId="0" fontId="1" fillId="10" borderId="0" xfId="0" applyFont="1" applyFill="1"/>
    <xf numFmtId="4" fontId="11" fillId="4" borderId="4" xfId="0" applyNumberFormat="1" applyFont="1" applyFill="1" applyBorder="1" applyAlignment="1">
      <alignment horizontal="left" vertical="center" wrapText="1"/>
    </xf>
    <xf numFmtId="0" fontId="11" fillId="5" borderId="1" xfId="0" applyFont="1" applyFill="1" applyBorder="1" applyAlignment="1">
      <alignment horizontal="left" vertical="center" wrapText="1"/>
    </xf>
    <xf numFmtId="4" fontId="5" fillId="2" borderId="5" xfId="0" applyNumberFormat="1" applyFont="1" applyFill="1" applyBorder="1" applyAlignment="1">
      <alignment horizontal="left" vertical="center" wrapText="1"/>
    </xf>
    <xf numFmtId="0" fontId="2" fillId="5" borderId="0" xfId="0" applyFont="1" applyFill="1" applyBorder="1"/>
    <xf numFmtId="0" fontId="2" fillId="3" borderId="0" xfId="0" applyFont="1" applyFill="1" applyBorder="1"/>
    <xf numFmtId="4" fontId="2" fillId="3" borderId="1" xfId="0" applyNumberFormat="1" applyFont="1" applyFill="1" applyBorder="1" applyAlignment="1">
      <alignment horizontal="center" vertical="center"/>
    </xf>
    <xf numFmtId="0" fontId="1" fillId="10" borderId="1" xfId="0" applyFont="1" applyFill="1" applyBorder="1" applyAlignment="1">
      <alignment vertical="center" wrapText="1"/>
    </xf>
    <xf numFmtId="4" fontId="1" fillId="10" borderId="1" xfId="0" applyNumberFormat="1" applyFont="1" applyFill="1" applyBorder="1" applyAlignment="1">
      <alignment horizontal="center" vertical="center"/>
    </xf>
    <xf numFmtId="0" fontId="3" fillId="10" borderId="1" xfId="0" applyFont="1" applyFill="1" applyBorder="1"/>
    <xf numFmtId="4" fontId="5" fillId="10"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4" fontId="20" fillId="0" borderId="1" xfId="0" applyNumberFormat="1" applyFont="1" applyFill="1" applyBorder="1" applyAlignment="1">
      <alignment horizontal="center" vertical="center"/>
    </xf>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center" vertical="center"/>
    </xf>
    <xf numFmtId="4" fontId="1" fillId="0" borderId="0" xfId="0" applyNumberFormat="1" applyFont="1" applyFill="1" applyAlignment="1">
      <alignment horizontal="center" vertical="center"/>
    </xf>
    <xf numFmtId="0" fontId="2" fillId="0" borderId="0" xfId="0" applyFont="1" applyFill="1" applyAlignment="1">
      <alignment horizontal="center"/>
    </xf>
    <xf numFmtId="0" fontId="2" fillId="0" borderId="0" xfId="0" applyFont="1" applyFill="1"/>
    <xf numFmtId="0" fontId="2" fillId="0" borderId="0" xfId="0" applyFont="1" applyFill="1" applyBorder="1" applyAlignment="1">
      <alignment horizontal="center"/>
    </xf>
    <xf numFmtId="0" fontId="2" fillId="0" borderId="0" xfId="0" applyFont="1" applyFill="1" applyBorder="1"/>
    <xf numFmtId="0" fontId="1" fillId="0" borderId="0" xfId="0" applyFont="1" applyFill="1" applyBorder="1" applyAlignment="1">
      <alignment horizontal="center"/>
    </xf>
    <xf numFmtId="0" fontId="1" fillId="0" borderId="0" xfId="0" applyFont="1" applyFill="1" applyBorder="1"/>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4" fontId="25" fillId="0" borderId="0" xfId="0" applyNumberFormat="1" applyFont="1" applyFill="1" applyAlignment="1">
      <alignment horizontal="center" vertical="center" wrapText="1"/>
    </xf>
    <xf numFmtId="0" fontId="26" fillId="2" borderId="0" xfId="0" applyFont="1" applyFill="1"/>
    <xf numFmtId="4" fontId="1" fillId="4" borderId="1" xfId="0" applyNumberFormat="1" applyFont="1" applyFill="1" applyBorder="1" applyAlignment="1">
      <alignment horizontal="center" vertical="center"/>
    </xf>
    <xf numFmtId="4" fontId="5" fillId="2" borderId="5" xfId="0" applyNumberFormat="1" applyFont="1" applyFill="1" applyBorder="1" applyAlignment="1">
      <alignment horizontal="left" vertical="center" wrapText="1"/>
    </xf>
    <xf numFmtId="4" fontId="5" fillId="6" borderId="7" xfId="0" applyNumberFormat="1" applyFont="1" applyFill="1" applyBorder="1" applyAlignment="1">
      <alignment horizontal="left" vertical="center" wrapText="1"/>
    </xf>
    <xf numFmtId="4" fontId="5" fillId="4" borderId="5" xfId="0" applyNumberFormat="1" applyFont="1" applyFill="1" applyBorder="1" applyAlignment="1">
      <alignment horizontal="left" vertical="center" wrapText="1"/>
    </xf>
    <xf numFmtId="4" fontId="5" fillId="2" borderId="1" xfId="0" applyNumberFormat="1" applyFont="1" applyFill="1" applyBorder="1" applyAlignment="1">
      <alignment horizontal="left" wrapText="1"/>
    </xf>
    <xf numFmtId="4" fontId="27"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3" fillId="0" borderId="0" xfId="1" applyFont="1" applyAlignment="1">
      <alignment horizontal="center"/>
    </xf>
    <xf numFmtId="0" fontId="14" fillId="0" borderId="0" xfId="1" applyFont="1" applyAlignment="1">
      <alignment horizontal="center"/>
    </xf>
    <xf numFmtId="0" fontId="15" fillId="0" borderId="0" xfId="1" applyFont="1" applyBorder="1" applyAlignment="1">
      <alignment horizontal="center"/>
    </xf>
    <xf numFmtId="0" fontId="10" fillId="0" borderId="0" xfId="1" applyFont="1" applyBorder="1" applyAlignment="1">
      <alignment horizontal="left"/>
    </xf>
    <xf numFmtId="0" fontId="12" fillId="0" borderId="0" xfId="1" applyFont="1" applyBorder="1" applyAlignment="1">
      <alignment horizontal="center"/>
    </xf>
    <xf numFmtId="0" fontId="13" fillId="0" borderId="0" xfId="1" applyFont="1" applyBorder="1" applyAlignment="1">
      <alignment horizontal="center"/>
    </xf>
    <xf numFmtId="0" fontId="2" fillId="2" borderId="2" xfId="0" applyFont="1" applyFill="1" applyBorder="1" applyAlignment="1">
      <alignment horizontal="center" vertical="center"/>
    </xf>
    <xf numFmtId="0" fontId="0" fillId="0" borderId="3" xfId="0" applyFont="1" applyBorder="1" applyAlignment="1">
      <alignment horizontal="center" vertical="center"/>
    </xf>
    <xf numFmtId="0" fontId="6" fillId="2" borderId="1" xfId="0" applyFont="1" applyFill="1" applyBorder="1" applyAlignment="1">
      <alignment horizontal="center" vertical="center" wrapText="1"/>
    </xf>
    <xf numFmtId="0" fontId="0" fillId="0" borderId="3" xfId="0"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horizontal="center" vertical="center"/>
    </xf>
    <xf numFmtId="4" fontId="11" fillId="5" borderId="12" xfId="0" applyNumberFormat="1" applyFont="1" applyFill="1"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4" fontId="5" fillId="2" borderId="16" xfId="0" applyNumberFormat="1" applyFont="1" applyFill="1" applyBorder="1" applyAlignment="1">
      <alignment horizontal="left" vertical="center" wrapText="1"/>
    </xf>
    <xf numFmtId="0" fontId="0" fillId="0" borderId="14" xfId="0" applyBorder="1" applyAlignment="1">
      <alignment horizontal="left" vertical="center" wrapText="1"/>
    </xf>
    <xf numFmtId="4" fontId="11" fillId="2" borderId="12" xfId="0" applyNumberFormat="1" applyFont="1" applyFill="1" applyBorder="1" applyAlignment="1">
      <alignment horizontal="left" vertical="top" wrapText="1"/>
    </xf>
    <xf numFmtId="4" fontId="11" fillId="2" borderId="13" xfId="0" applyNumberFormat="1" applyFont="1" applyFill="1" applyBorder="1" applyAlignment="1">
      <alignment horizontal="left" vertical="top" wrapText="1"/>
    </xf>
    <xf numFmtId="4" fontId="11" fillId="2" borderId="14" xfId="0" applyNumberFormat="1" applyFont="1" applyFill="1" applyBorder="1" applyAlignment="1">
      <alignment horizontal="left" vertical="top" wrapText="1"/>
    </xf>
    <xf numFmtId="0" fontId="16" fillId="2" borderId="0" xfId="0" applyFont="1" applyFill="1" applyAlignment="1">
      <alignment horizontal="center" vertical="top"/>
    </xf>
    <xf numFmtId="0" fontId="0" fillId="0" borderId="0" xfId="0" applyAlignment="1">
      <alignment horizontal="center"/>
    </xf>
    <xf numFmtId="0" fontId="16" fillId="2" borderId="11" xfId="0" applyFont="1" applyFill="1" applyBorder="1" applyAlignment="1">
      <alignment horizontal="center"/>
    </xf>
    <xf numFmtId="0" fontId="0" fillId="0" borderId="11" xfId="0" applyBorder="1" applyAlignment="1">
      <alignment horizontal="center"/>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2" borderId="9" xfId="0" applyFont="1" applyFill="1" applyBorder="1" applyAlignment="1">
      <alignment horizontal="center" vertical="center" wrapText="1"/>
    </xf>
    <xf numFmtId="0" fontId="21" fillId="2" borderId="10" xfId="0" applyFont="1" applyFill="1" applyBorder="1" applyAlignment="1">
      <alignment horizontal="center" vertical="center"/>
    </xf>
    <xf numFmtId="0" fontId="21" fillId="2" borderId="8"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2" fillId="2" borderId="2" xfId="0" applyFont="1" applyFill="1" applyBorder="1" applyAlignment="1">
      <alignment horizontal="center" vertical="center" shrinkToFit="1"/>
    </xf>
    <xf numFmtId="0" fontId="0" fillId="0" borderId="3" xfId="0" applyBorder="1" applyAlignment="1">
      <alignment horizontal="center" vertical="center" shrinkToFit="1"/>
    </xf>
    <xf numFmtId="0" fontId="1" fillId="2" borderId="3" xfId="0" applyFont="1" applyFill="1" applyBorder="1" applyAlignment="1">
      <alignment horizontal="center" vertical="center" wrapText="1"/>
    </xf>
    <xf numFmtId="4" fontId="2" fillId="12" borderId="1" xfId="0" applyNumberFormat="1"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workbookViewId="0">
      <selection activeCell="L13" sqref="L13"/>
    </sheetView>
  </sheetViews>
  <sheetFormatPr defaultRowHeight="12.75" x14ac:dyDescent="0.2"/>
  <cols>
    <col min="1" max="1" width="10.85546875" style="47" customWidth="1"/>
    <col min="2" max="8" width="9.140625" style="47"/>
    <col min="9" max="9" width="12" style="47" customWidth="1"/>
    <col min="10" max="256" width="9.140625" style="47"/>
    <col min="257" max="257" width="10.85546875" style="47" customWidth="1"/>
    <col min="258" max="264" width="9.140625" style="47"/>
    <col min="265" max="265" width="12" style="47" customWidth="1"/>
    <col min="266" max="512" width="9.140625" style="47"/>
    <col min="513" max="513" width="10.85546875" style="47" customWidth="1"/>
    <col min="514" max="520" width="9.140625" style="47"/>
    <col min="521" max="521" width="12" style="47" customWidth="1"/>
    <col min="522" max="768" width="9.140625" style="47"/>
    <col min="769" max="769" width="10.85546875" style="47" customWidth="1"/>
    <col min="770" max="776" width="9.140625" style="47"/>
    <col min="777" max="777" width="12" style="47" customWidth="1"/>
    <col min="778" max="1024" width="9.140625" style="47"/>
    <col min="1025" max="1025" width="10.85546875" style="47" customWidth="1"/>
    <col min="1026" max="1032" width="9.140625" style="47"/>
    <col min="1033" max="1033" width="12" style="47" customWidth="1"/>
    <col min="1034" max="1280" width="9.140625" style="47"/>
    <col min="1281" max="1281" width="10.85546875" style="47" customWidth="1"/>
    <col min="1282" max="1288" width="9.140625" style="47"/>
    <col min="1289" max="1289" width="12" style="47" customWidth="1"/>
    <col min="1290" max="1536" width="9.140625" style="47"/>
    <col min="1537" max="1537" width="10.85546875" style="47" customWidth="1"/>
    <col min="1538" max="1544" width="9.140625" style="47"/>
    <col min="1545" max="1545" width="12" style="47" customWidth="1"/>
    <col min="1546" max="1792" width="9.140625" style="47"/>
    <col min="1793" max="1793" width="10.85546875" style="47" customWidth="1"/>
    <col min="1794" max="1800" width="9.140625" style="47"/>
    <col min="1801" max="1801" width="12" style="47" customWidth="1"/>
    <col min="1802" max="2048" width="9.140625" style="47"/>
    <col min="2049" max="2049" width="10.85546875" style="47" customWidth="1"/>
    <col min="2050" max="2056" width="9.140625" style="47"/>
    <col min="2057" max="2057" width="12" style="47" customWidth="1"/>
    <col min="2058" max="2304" width="9.140625" style="47"/>
    <col min="2305" max="2305" width="10.85546875" style="47" customWidth="1"/>
    <col min="2306" max="2312" width="9.140625" style="47"/>
    <col min="2313" max="2313" width="12" style="47" customWidth="1"/>
    <col min="2314" max="2560" width="9.140625" style="47"/>
    <col min="2561" max="2561" width="10.85546875" style="47" customWidth="1"/>
    <col min="2562" max="2568" width="9.140625" style="47"/>
    <col min="2569" max="2569" width="12" style="47" customWidth="1"/>
    <col min="2570" max="2816" width="9.140625" style="47"/>
    <col min="2817" max="2817" width="10.85546875" style="47" customWidth="1"/>
    <col min="2818" max="2824" width="9.140625" style="47"/>
    <col min="2825" max="2825" width="12" style="47" customWidth="1"/>
    <col min="2826" max="3072" width="9.140625" style="47"/>
    <col min="3073" max="3073" width="10.85546875" style="47" customWidth="1"/>
    <col min="3074" max="3080" width="9.140625" style="47"/>
    <col min="3081" max="3081" width="12" style="47" customWidth="1"/>
    <col min="3082" max="3328" width="9.140625" style="47"/>
    <col min="3329" max="3329" width="10.85546875" style="47" customWidth="1"/>
    <col min="3330" max="3336" width="9.140625" style="47"/>
    <col min="3337" max="3337" width="12" style="47" customWidth="1"/>
    <col min="3338" max="3584" width="9.140625" style="47"/>
    <col min="3585" max="3585" width="10.85546875" style="47" customWidth="1"/>
    <col min="3586" max="3592" width="9.140625" style="47"/>
    <col min="3593" max="3593" width="12" style="47" customWidth="1"/>
    <col min="3594" max="3840" width="9.140625" style="47"/>
    <col min="3841" max="3841" width="10.85546875" style="47" customWidth="1"/>
    <col min="3842" max="3848" width="9.140625" style="47"/>
    <col min="3849" max="3849" width="12" style="47" customWidth="1"/>
    <col min="3850" max="4096" width="9.140625" style="47"/>
    <col min="4097" max="4097" width="10.85546875" style="47" customWidth="1"/>
    <col min="4098" max="4104" width="9.140625" style="47"/>
    <col min="4105" max="4105" width="12" style="47" customWidth="1"/>
    <col min="4106" max="4352" width="9.140625" style="47"/>
    <col min="4353" max="4353" width="10.85546875" style="47" customWidth="1"/>
    <col min="4354" max="4360" width="9.140625" style="47"/>
    <col min="4361" max="4361" width="12" style="47" customWidth="1"/>
    <col min="4362" max="4608" width="9.140625" style="47"/>
    <col min="4609" max="4609" width="10.85546875" style="47" customWidth="1"/>
    <col min="4610" max="4616" width="9.140625" style="47"/>
    <col min="4617" max="4617" width="12" style="47" customWidth="1"/>
    <col min="4618" max="4864" width="9.140625" style="47"/>
    <col min="4865" max="4865" width="10.85546875" style="47" customWidth="1"/>
    <col min="4866" max="4872" width="9.140625" style="47"/>
    <col min="4873" max="4873" width="12" style="47" customWidth="1"/>
    <col min="4874" max="5120" width="9.140625" style="47"/>
    <col min="5121" max="5121" width="10.85546875" style="47" customWidth="1"/>
    <col min="5122" max="5128" width="9.140625" style="47"/>
    <col min="5129" max="5129" width="12" style="47" customWidth="1"/>
    <col min="5130" max="5376" width="9.140625" style="47"/>
    <col min="5377" max="5377" width="10.85546875" style="47" customWidth="1"/>
    <col min="5378" max="5384" width="9.140625" style="47"/>
    <col min="5385" max="5385" width="12" style="47" customWidth="1"/>
    <col min="5386" max="5632" width="9.140625" style="47"/>
    <col min="5633" max="5633" width="10.85546875" style="47" customWidth="1"/>
    <col min="5634" max="5640" width="9.140625" style="47"/>
    <col min="5641" max="5641" width="12" style="47" customWidth="1"/>
    <col min="5642" max="5888" width="9.140625" style="47"/>
    <col min="5889" max="5889" width="10.85546875" style="47" customWidth="1"/>
    <col min="5890" max="5896" width="9.140625" style="47"/>
    <col min="5897" max="5897" width="12" style="47" customWidth="1"/>
    <col min="5898" max="6144" width="9.140625" style="47"/>
    <col min="6145" max="6145" width="10.85546875" style="47" customWidth="1"/>
    <col min="6146" max="6152" width="9.140625" style="47"/>
    <col min="6153" max="6153" width="12" style="47" customWidth="1"/>
    <col min="6154" max="6400" width="9.140625" style="47"/>
    <col min="6401" max="6401" width="10.85546875" style="47" customWidth="1"/>
    <col min="6402" max="6408" width="9.140625" style="47"/>
    <col min="6409" max="6409" width="12" style="47" customWidth="1"/>
    <col min="6410" max="6656" width="9.140625" style="47"/>
    <col min="6657" max="6657" width="10.85546875" style="47" customWidth="1"/>
    <col min="6658" max="6664" width="9.140625" style="47"/>
    <col min="6665" max="6665" width="12" style="47" customWidth="1"/>
    <col min="6666" max="6912" width="9.140625" style="47"/>
    <col min="6913" max="6913" width="10.85546875" style="47" customWidth="1"/>
    <col min="6914" max="6920" width="9.140625" style="47"/>
    <col min="6921" max="6921" width="12" style="47" customWidth="1"/>
    <col min="6922" max="7168" width="9.140625" style="47"/>
    <col min="7169" max="7169" width="10.85546875" style="47" customWidth="1"/>
    <col min="7170" max="7176" width="9.140625" style="47"/>
    <col min="7177" max="7177" width="12" style="47" customWidth="1"/>
    <col min="7178" max="7424" width="9.140625" style="47"/>
    <col min="7425" max="7425" width="10.85546875" style="47" customWidth="1"/>
    <col min="7426" max="7432" width="9.140625" style="47"/>
    <col min="7433" max="7433" width="12" style="47" customWidth="1"/>
    <col min="7434" max="7680" width="9.140625" style="47"/>
    <col min="7681" max="7681" width="10.85546875" style="47" customWidth="1"/>
    <col min="7682" max="7688" width="9.140625" style="47"/>
    <col min="7689" max="7689" width="12" style="47" customWidth="1"/>
    <col min="7690" max="7936" width="9.140625" style="47"/>
    <col min="7937" max="7937" width="10.85546875" style="47" customWidth="1"/>
    <col min="7938" max="7944" width="9.140625" style="47"/>
    <col min="7945" max="7945" width="12" style="47" customWidth="1"/>
    <col min="7946" max="8192" width="9.140625" style="47"/>
    <col min="8193" max="8193" width="10.85546875" style="47" customWidth="1"/>
    <col min="8194" max="8200" width="9.140625" style="47"/>
    <col min="8201" max="8201" width="12" style="47" customWidth="1"/>
    <col min="8202" max="8448" width="9.140625" style="47"/>
    <col min="8449" max="8449" width="10.85546875" style="47" customWidth="1"/>
    <col min="8450" max="8456" width="9.140625" style="47"/>
    <col min="8457" max="8457" width="12" style="47" customWidth="1"/>
    <col min="8458" max="8704" width="9.140625" style="47"/>
    <col min="8705" max="8705" width="10.85546875" style="47" customWidth="1"/>
    <col min="8706" max="8712" width="9.140625" style="47"/>
    <col min="8713" max="8713" width="12" style="47" customWidth="1"/>
    <col min="8714" max="8960" width="9.140625" style="47"/>
    <col min="8961" max="8961" width="10.85546875" style="47" customWidth="1"/>
    <col min="8962" max="8968" width="9.140625" style="47"/>
    <col min="8969" max="8969" width="12" style="47" customWidth="1"/>
    <col min="8970" max="9216" width="9.140625" style="47"/>
    <col min="9217" max="9217" width="10.85546875" style="47" customWidth="1"/>
    <col min="9218" max="9224" width="9.140625" style="47"/>
    <col min="9225" max="9225" width="12" style="47" customWidth="1"/>
    <col min="9226" max="9472" width="9.140625" style="47"/>
    <col min="9473" max="9473" width="10.85546875" style="47" customWidth="1"/>
    <col min="9474" max="9480" width="9.140625" style="47"/>
    <col min="9481" max="9481" width="12" style="47" customWidth="1"/>
    <col min="9482" max="9728" width="9.140625" style="47"/>
    <col min="9729" max="9729" width="10.85546875" style="47" customWidth="1"/>
    <col min="9730" max="9736" width="9.140625" style="47"/>
    <col min="9737" max="9737" width="12" style="47" customWidth="1"/>
    <col min="9738" max="9984" width="9.140625" style="47"/>
    <col min="9985" max="9985" width="10.85546875" style="47" customWidth="1"/>
    <col min="9986" max="9992" width="9.140625" style="47"/>
    <col min="9993" max="9993" width="12" style="47" customWidth="1"/>
    <col min="9994" max="10240" width="9.140625" style="47"/>
    <col min="10241" max="10241" width="10.85546875" style="47" customWidth="1"/>
    <col min="10242" max="10248" width="9.140625" style="47"/>
    <col min="10249" max="10249" width="12" style="47" customWidth="1"/>
    <col min="10250" max="10496" width="9.140625" style="47"/>
    <col min="10497" max="10497" width="10.85546875" style="47" customWidth="1"/>
    <col min="10498" max="10504" width="9.140625" style="47"/>
    <col min="10505" max="10505" width="12" style="47" customWidth="1"/>
    <col min="10506" max="10752" width="9.140625" style="47"/>
    <col min="10753" max="10753" width="10.85546875" style="47" customWidth="1"/>
    <col min="10754" max="10760" width="9.140625" style="47"/>
    <col min="10761" max="10761" width="12" style="47" customWidth="1"/>
    <col min="10762" max="11008" width="9.140625" style="47"/>
    <col min="11009" max="11009" width="10.85546875" style="47" customWidth="1"/>
    <col min="11010" max="11016" width="9.140625" style="47"/>
    <col min="11017" max="11017" width="12" style="47" customWidth="1"/>
    <col min="11018" max="11264" width="9.140625" style="47"/>
    <col min="11265" max="11265" width="10.85546875" style="47" customWidth="1"/>
    <col min="11266" max="11272" width="9.140625" style="47"/>
    <col min="11273" max="11273" width="12" style="47" customWidth="1"/>
    <col min="11274" max="11520" width="9.140625" style="47"/>
    <col min="11521" max="11521" width="10.85546875" style="47" customWidth="1"/>
    <col min="11522" max="11528" width="9.140625" style="47"/>
    <col min="11529" max="11529" width="12" style="47" customWidth="1"/>
    <col min="11530" max="11776" width="9.140625" style="47"/>
    <col min="11777" max="11777" width="10.85546875" style="47" customWidth="1"/>
    <col min="11778" max="11784" width="9.140625" style="47"/>
    <col min="11785" max="11785" width="12" style="47" customWidth="1"/>
    <col min="11786" max="12032" width="9.140625" style="47"/>
    <col min="12033" max="12033" width="10.85546875" style="47" customWidth="1"/>
    <col min="12034" max="12040" width="9.140625" style="47"/>
    <col min="12041" max="12041" width="12" style="47" customWidth="1"/>
    <col min="12042" max="12288" width="9.140625" style="47"/>
    <col min="12289" max="12289" width="10.85546875" style="47" customWidth="1"/>
    <col min="12290" max="12296" width="9.140625" style="47"/>
    <col min="12297" max="12297" width="12" style="47" customWidth="1"/>
    <col min="12298" max="12544" width="9.140625" style="47"/>
    <col min="12545" max="12545" width="10.85546875" style="47" customWidth="1"/>
    <col min="12546" max="12552" width="9.140625" style="47"/>
    <col min="12553" max="12553" width="12" style="47" customWidth="1"/>
    <col min="12554" max="12800" width="9.140625" style="47"/>
    <col min="12801" max="12801" width="10.85546875" style="47" customWidth="1"/>
    <col min="12802" max="12808" width="9.140625" style="47"/>
    <col min="12809" max="12809" width="12" style="47" customWidth="1"/>
    <col min="12810" max="13056" width="9.140625" style="47"/>
    <col min="13057" max="13057" width="10.85546875" style="47" customWidth="1"/>
    <col min="13058" max="13064" width="9.140625" style="47"/>
    <col min="13065" max="13065" width="12" style="47" customWidth="1"/>
    <col min="13066" max="13312" width="9.140625" style="47"/>
    <col min="13313" max="13313" width="10.85546875" style="47" customWidth="1"/>
    <col min="13314" max="13320" width="9.140625" style="47"/>
    <col min="13321" max="13321" width="12" style="47" customWidth="1"/>
    <col min="13322" max="13568" width="9.140625" style="47"/>
    <col min="13569" max="13569" width="10.85546875" style="47" customWidth="1"/>
    <col min="13570" max="13576" width="9.140625" style="47"/>
    <col min="13577" max="13577" width="12" style="47" customWidth="1"/>
    <col min="13578" max="13824" width="9.140625" style="47"/>
    <col min="13825" max="13825" width="10.85546875" style="47" customWidth="1"/>
    <col min="13826" max="13832" width="9.140625" style="47"/>
    <col min="13833" max="13833" width="12" style="47" customWidth="1"/>
    <col min="13834" max="14080" width="9.140625" style="47"/>
    <col min="14081" max="14081" width="10.85546875" style="47" customWidth="1"/>
    <col min="14082" max="14088" width="9.140625" style="47"/>
    <col min="14089" max="14089" width="12" style="47" customWidth="1"/>
    <col min="14090" max="14336" width="9.140625" style="47"/>
    <col min="14337" max="14337" width="10.85546875" style="47" customWidth="1"/>
    <col min="14338" max="14344" width="9.140625" style="47"/>
    <col min="14345" max="14345" width="12" style="47" customWidth="1"/>
    <col min="14346" max="14592" width="9.140625" style="47"/>
    <col min="14593" max="14593" width="10.85546875" style="47" customWidth="1"/>
    <col min="14594" max="14600" width="9.140625" style="47"/>
    <col min="14601" max="14601" width="12" style="47" customWidth="1"/>
    <col min="14602" max="14848" width="9.140625" style="47"/>
    <col min="14849" max="14849" width="10.85546875" style="47" customWidth="1"/>
    <col min="14850" max="14856" width="9.140625" style="47"/>
    <col min="14857" max="14857" width="12" style="47" customWidth="1"/>
    <col min="14858" max="15104" width="9.140625" style="47"/>
    <col min="15105" max="15105" width="10.85546875" style="47" customWidth="1"/>
    <col min="15106" max="15112" width="9.140625" style="47"/>
    <col min="15113" max="15113" width="12" style="47" customWidth="1"/>
    <col min="15114" max="15360" width="9.140625" style="47"/>
    <col min="15361" max="15361" width="10.85546875" style="47" customWidth="1"/>
    <col min="15362" max="15368" width="9.140625" style="47"/>
    <col min="15369" max="15369" width="12" style="47" customWidth="1"/>
    <col min="15370" max="15616" width="9.140625" style="47"/>
    <col min="15617" max="15617" width="10.85546875" style="47" customWidth="1"/>
    <col min="15618" max="15624" width="9.140625" style="47"/>
    <col min="15625" max="15625" width="12" style="47" customWidth="1"/>
    <col min="15626" max="15872" width="9.140625" style="47"/>
    <col min="15873" max="15873" width="10.85546875" style="47" customWidth="1"/>
    <col min="15874" max="15880" width="9.140625" style="47"/>
    <col min="15881" max="15881" width="12" style="47" customWidth="1"/>
    <col min="15882" max="16128" width="9.140625" style="47"/>
    <col min="16129" max="16129" width="10.85546875" style="47" customWidth="1"/>
    <col min="16130" max="16136" width="9.140625" style="47"/>
    <col min="16137" max="16137" width="12" style="47" customWidth="1"/>
    <col min="16138" max="16384" width="9.140625" style="47"/>
  </cols>
  <sheetData>
    <row r="1" spans="1:9" ht="18.75" x14ac:dyDescent="0.3">
      <c r="A1" s="141"/>
      <c r="B1" s="141"/>
    </row>
    <row r="10" spans="1:9" ht="23.25" x14ac:dyDescent="0.35">
      <c r="A10" s="142" t="s">
        <v>44</v>
      </c>
      <c r="B10" s="142"/>
      <c r="C10" s="142"/>
      <c r="D10" s="142"/>
      <c r="E10" s="142"/>
      <c r="F10" s="142"/>
      <c r="G10" s="142"/>
      <c r="H10" s="142"/>
      <c r="I10" s="142"/>
    </row>
    <row r="11" spans="1:9" ht="23.25" x14ac:dyDescent="0.35">
      <c r="A11" s="55"/>
      <c r="B11" s="56" t="s">
        <v>45</v>
      </c>
      <c r="E11" s="55"/>
      <c r="F11" s="55"/>
      <c r="G11" s="55"/>
      <c r="H11" s="55"/>
      <c r="I11" s="55"/>
    </row>
    <row r="12" spans="1:9" ht="23.25" x14ac:dyDescent="0.35">
      <c r="A12" s="142" t="s">
        <v>39</v>
      </c>
      <c r="B12" s="142"/>
      <c r="C12" s="142"/>
      <c r="D12" s="142"/>
      <c r="E12" s="142"/>
      <c r="F12" s="142"/>
      <c r="G12" s="142"/>
      <c r="H12" s="142"/>
      <c r="I12" s="142"/>
    </row>
    <row r="14" spans="1:9" ht="27" customHeight="1" x14ac:dyDescent="0.3">
      <c r="A14" s="143" t="s">
        <v>40</v>
      </c>
      <c r="B14" s="143"/>
      <c r="C14" s="143"/>
      <c r="D14" s="143"/>
      <c r="E14" s="143"/>
      <c r="F14" s="143"/>
      <c r="G14" s="143"/>
      <c r="H14" s="143"/>
      <c r="I14" s="143"/>
    </row>
    <row r="15" spans="1:9" ht="27" customHeight="1" x14ac:dyDescent="0.3">
      <c r="A15" s="143" t="s">
        <v>41</v>
      </c>
      <c r="B15" s="143"/>
      <c r="C15" s="143"/>
      <c r="D15" s="143"/>
      <c r="E15" s="143"/>
      <c r="F15" s="143"/>
      <c r="G15" s="143"/>
      <c r="H15" s="143"/>
      <c r="I15" s="143"/>
    </row>
    <row r="16" spans="1:9" ht="27" customHeight="1" x14ac:dyDescent="0.3">
      <c r="A16" s="143" t="s">
        <v>26</v>
      </c>
      <c r="B16" s="143"/>
      <c r="C16" s="143"/>
      <c r="D16" s="143"/>
      <c r="E16" s="143"/>
      <c r="F16" s="143"/>
      <c r="G16" s="143"/>
      <c r="H16" s="143"/>
      <c r="I16" s="143"/>
    </row>
    <row r="17" spans="1:9" ht="19.5" x14ac:dyDescent="0.3">
      <c r="A17" s="138" t="s">
        <v>51</v>
      </c>
      <c r="B17" s="139"/>
      <c r="C17" s="139"/>
      <c r="D17" s="139"/>
      <c r="E17" s="139"/>
      <c r="F17" s="139"/>
      <c r="G17" s="139"/>
      <c r="H17" s="139"/>
      <c r="I17" s="139"/>
    </row>
    <row r="47" spans="1:9" ht="16.5" x14ac:dyDescent="0.25">
      <c r="A47" s="140" t="s">
        <v>42</v>
      </c>
      <c r="B47" s="140"/>
      <c r="C47" s="140"/>
      <c r="D47" s="140"/>
      <c r="E47" s="140"/>
      <c r="F47" s="140"/>
      <c r="G47" s="140"/>
      <c r="H47" s="140"/>
      <c r="I47" s="140"/>
    </row>
    <row r="48" spans="1:9" ht="16.5" x14ac:dyDescent="0.25">
      <c r="A48" s="140" t="s">
        <v>43</v>
      </c>
      <c r="B48" s="140"/>
      <c r="C48" s="140"/>
      <c r="D48" s="140"/>
      <c r="E48" s="140"/>
      <c r="F48" s="140"/>
      <c r="G48" s="140"/>
      <c r="H48" s="140"/>
      <c r="I48" s="140"/>
    </row>
  </sheetData>
  <sheetProtection selectLockedCells="1" selectUnlockedCells="1"/>
  <mergeCells count="9">
    <mergeCell ref="A17:I17"/>
    <mergeCell ref="A47:I47"/>
    <mergeCell ref="A48:I48"/>
    <mergeCell ref="A1:B1"/>
    <mergeCell ref="A10:I10"/>
    <mergeCell ref="A12:I12"/>
    <mergeCell ref="A14:I14"/>
    <mergeCell ref="A15:I15"/>
    <mergeCell ref="A16:I16"/>
  </mergeCells>
  <pageMargins left="0.7" right="0.7" top="0.75" bottom="0.75" header="0.51180555555555551" footer="0.51180555555555551"/>
  <pageSetup paperSize="9"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F82"/>
  <sheetViews>
    <sheetView tabSelected="1" zoomScale="64" zoomScaleNormal="64" workbookViewId="0">
      <pane xSplit="7" ySplit="5" topLeftCell="S45" activePane="bottomRight" state="frozen"/>
      <selection pane="topRight" activeCell="H1" sqref="H1"/>
      <selection pane="bottomLeft" activeCell="A6" sqref="A6"/>
      <selection pane="bottomRight" activeCell="V43" sqref="V43:W43"/>
    </sheetView>
  </sheetViews>
  <sheetFormatPr defaultColWidth="9.140625" defaultRowHeight="15.75" x14ac:dyDescent="0.25"/>
  <cols>
    <col min="1" max="1" width="58.7109375" style="2" customWidth="1"/>
    <col min="2" max="2" width="17" style="1" customWidth="1"/>
    <col min="3" max="3" width="17.140625" style="81" customWidth="1"/>
    <col min="4" max="4" width="15.140625" style="1" customWidth="1"/>
    <col min="5" max="5" width="13.7109375" style="1" customWidth="1"/>
    <col min="6" max="7" width="16.140625" style="1" customWidth="1"/>
    <col min="8" max="12" width="13.7109375" style="2" customWidth="1"/>
    <col min="13" max="13" width="12" style="2" customWidth="1"/>
    <col min="14" max="19" width="13.7109375" style="2" customWidth="1"/>
    <col min="20" max="20" width="13.85546875" style="2" customWidth="1"/>
    <col min="21" max="22" width="13.7109375" style="2" customWidth="1"/>
    <col min="23" max="23" width="12.85546875" style="2" customWidth="1"/>
    <col min="24" max="26" width="13.7109375" style="2" customWidth="1"/>
    <col min="27" max="27" width="11.28515625" style="2" customWidth="1"/>
    <col min="28" max="30" width="13.7109375" style="2" customWidth="1"/>
    <col min="31" max="31" width="12.5703125" style="2" customWidth="1"/>
    <col min="32" max="32" width="90.85546875" style="30" customWidth="1"/>
    <col min="33" max="33" width="40.28515625" style="2" customWidth="1"/>
    <col min="34" max="16384" width="9.140625" style="2"/>
  </cols>
  <sheetData>
    <row r="1" spans="1:35" x14ac:dyDescent="0.25">
      <c r="A1" s="5"/>
      <c r="B1" s="11"/>
      <c r="C1" s="11"/>
      <c r="D1" s="11"/>
      <c r="E1" s="11"/>
      <c r="F1" s="11"/>
      <c r="G1" s="11"/>
      <c r="H1" s="5"/>
      <c r="I1" s="5"/>
      <c r="J1" s="5"/>
      <c r="K1" s="5"/>
      <c r="L1" s="5"/>
      <c r="M1" s="5"/>
      <c r="N1" s="52"/>
      <c r="O1" s="53"/>
      <c r="P1" s="5"/>
      <c r="Q1" s="5"/>
      <c r="R1" s="5"/>
      <c r="S1" s="5"/>
      <c r="T1" s="5"/>
      <c r="U1" s="5"/>
      <c r="V1" s="5"/>
      <c r="W1" s="5"/>
      <c r="X1" s="5"/>
      <c r="Y1" s="5"/>
      <c r="Z1" s="5"/>
      <c r="AA1" s="5"/>
      <c r="AB1" s="5"/>
      <c r="AC1" s="5"/>
      <c r="AD1" s="5"/>
      <c r="AE1" s="42"/>
      <c r="AF1" s="41"/>
    </row>
    <row r="2" spans="1:35" ht="20.25" x14ac:dyDescent="0.3">
      <c r="A2" s="158" t="s">
        <v>38</v>
      </c>
      <c r="B2" s="159"/>
      <c r="C2" s="159"/>
      <c r="D2" s="159"/>
      <c r="E2" s="159"/>
      <c r="F2" s="159"/>
      <c r="G2" s="159"/>
      <c r="H2" s="159"/>
      <c r="I2" s="159"/>
      <c r="J2" s="159"/>
      <c r="K2" s="159"/>
      <c r="L2" s="159"/>
      <c r="M2" s="159"/>
      <c r="N2" s="159"/>
      <c r="O2" s="159"/>
      <c r="P2" s="51"/>
      <c r="Q2" s="51"/>
      <c r="R2" s="51"/>
      <c r="S2" s="51"/>
      <c r="T2" s="51"/>
      <c r="U2" s="51"/>
      <c r="V2" s="51"/>
      <c r="W2" s="51"/>
      <c r="X2" s="51"/>
      <c r="Y2" s="51"/>
      <c r="Z2" s="51"/>
      <c r="AA2" s="51"/>
      <c r="AB2" s="51"/>
      <c r="AC2" s="51"/>
      <c r="AD2" s="51"/>
      <c r="AE2" s="43"/>
      <c r="AF2" s="41"/>
    </row>
    <row r="3" spans="1:35" ht="20.25" x14ac:dyDescent="0.3">
      <c r="A3" s="160" t="s">
        <v>55</v>
      </c>
      <c r="B3" s="161"/>
      <c r="C3" s="161"/>
      <c r="D3" s="161"/>
      <c r="E3" s="161"/>
      <c r="F3" s="161"/>
      <c r="G3" s="161"/>
      <c r="H3" s="161"/>
      <c r="I3" s="161"/>
      <c r="J3" s="161"/>
      <c r="K3" s="161"/>
      <c r="L3" s="161"/>
      <c r="M3" s="161"/>
      <c r="N3" s="161"/>
      <c r="O3" s="161"/>
      <c r="P3" s="5"/>
      <c r="Q3" s="5"/>
      <c r="R3" s="5"/>
      <c r="S3" s="5"/>
      <c r="T3" s="5"/>
      <c r="U3" s="5"/>
      <c r="V3" s="5"/>
      <c r="W3" s="5"/>
      <c r="X3" s="5"/>
      <c r="Y3" s="5"/>
      <c r="Z3" s="5"/>
      <c r="AA3" s="5"/>
      <c r="AB3" s="5"/>
      <c r="AC3" s="5"/>
      <c r="AD3" s="5"/>
      <c r="AE3" s="42"/>
      <c r="AF3" s="44"/>
    </row>
    <row r="4" spans="1:35" ht="15" x14ac:dyDescent="0.25">
      <c r="A4" s="162" t="s">
        <v>18</v>
      </c>
      <c r="B4" s="162" t="s">
        <v>17</v>
      </c>
      <c r="C4" s="164" t="s">
        <v>56</v>
      </c>
      <c r="D4" s="167" t="s">
        <v>57</v>
      </c>
      <c r="E4" s="167" t="s">
        <v>58</v>
      </c>
      <c r="F4" s="170" t="s">
        <v>32</v>
      </c>
      <c r="G4" s="171"/>
      <c r="H4" s="172" t="s">
        <v>5</v>
      </c>
      <c r="I4" s="173"/>
      <c r="J4" s="144" t="s">
        <v>6</v>
      </c>
      <c r="K4" s="147"/>
      <c r="L4" s="144" t="s">
        <v>7</v>
      </c>
      <c r="M4" s="147"/>
      <c r="N4" s="174" t="s">
        <v>8</v>
      </c>
      <c r="O4" s="175"/>
      <c r="P4" s="144" t="s">
        <v>9</v>
      </c>
      <c r="Q4" s="145"/>
      <c r="R4" s="144" t="s">
        <v>10</v>
      </c>
      <c r="S4" s="147"/>
      <c r="T4" s="144" t="s">
        <v>11</v>
      </c>
      <c r="U4" s="147"/>
      <c r="V4" s="144" t="s">
        <v>12</v>
      </c>
      <c r="W4" s="147"/>
      <c r="X4" s="144" t="s">
        <v>13</v>
      </c>
      <c r="Y4" s="147"/>
      <c r="Z4" s="144" t="s">
        <v>14</v>
      </c>
      <c r="AA4" s="147"/>
      <c r="AB4" s="148" t="s">
        <v>15</v>
      </c>
      <c r="AC4" s="149"/>
      <c r="AD4" s="148" t="s">
        <v>16</v>
      </c>
      <c r="AE4" s="149"/>
      <c r="AF4" s="146" t="s">
        <v>35</v>
      </c>
      <c r="AG4" s="116"/>
      <c r="AH4" s="116"/>
      <c r="AI4" s="117"/>
    </row>
    <row r="5" spans="1:35" ht="45" x14ac:dyDescent="0.25">
      <c r="A5" s="162"/>
      <c r="B5" s="162"/>
      <c r="C5" s="165"/>
      <c r="D5" s="168"/>
      <c r="E5" s="168"/>
      <c r="F5" s="60" t="s">
        <v>33</v>
      </c>
      <c r="G5" s="88" t="s">
        <v>34</v>
      </c>
      <c r="H5" s="62" t="s">
        <v>46</v>
      </c>
      <c r="I5" s="61" t="s">
        <v>47</v>
      </c>
      <c r="J5" s="60" t="s">
        <v>33</v>
      </c>
      <c r="K5" s="61" t="s">
        <v>34</v>
      </c>
      <c r="L5" s="60" t="s">
        <v>33</v>
      </c>
      <c r="M5" s="61" t="s">
        <v>34</v>
      </c>
      <c r="N5" s="60" t="s">
        <v>33</v>
      </c>
      <c r="O5" s="61" t="s">
        <v>34</v>
      </c>
      <c r="P5" s="60" t="s">
        <v>33</v>
      </c>
      <c r="Q5" s="61" t="s">
        <v>34</v>
      </c>
      <c r="R5" s="60" t="s">
        <v>33</v>
      </c>
      <c r="S5" s="61" t="s">
        <v>34</v>
      </c>
      <c r="T5" s="60" t="s">
        <v>33</v>
      </c>
      <c r="U5" s="61" t="s">
        <v>34</v>
      </c>
      <c r="V5" s="136" t="s">
        <v>33</v>
      </c>
      <c r="W5" s="176" t="s">
        <v>34</v>
      </c>
      <c r="X5" s="60" t="s">
        <v>33</v>
      </c>
      <c r="Y5" s="61" t="s">
        <v>34</v>
      </c>
      <c r="Z5" s="60" t="s">
        <v>33</v>
      </c>
      <c r="AA5" s="61" t="s">
        <v>34</v>
      </c>
      <c r="AB5" s="60" t="s">
        <v>33</v>
      </c>
      <c r="AC5" s="62" t="s">
        <v>34</v>
      </c>
      <c r="AD5" s="60" t="s">
        <v>33</v>
      </c>
      <c r="AE5" s="62" t="s">
        <v>34</v>
      </c>
      <c r="AF5" s="146"/>
      <c r="AG5" s="116"/>
      <c r="AH5" s="116"/>
      <c r="AI5" s="117"/>
    </row>
    <row r="6" spans="1:35" x14ac:dyDescent="0.25">
      <c r="A6" s="162"/>
      <c r="B6" s="163"/>
      <c r="C6" s="166"/>
      <c r="D6" s="169"/>
      <c r="E6" s="169"/>
      <c r="F6" s="64"/>
      <c r="G6" s="89"/>
      <c r="H6" s="65"/>
      <c r="I6" s="65"/>
      <c r="J6" s="22"/>
      <c r="K6" s="22"/>
      <c r="L6" s="22"/>
      <c r="M6" s="22"/>
      <c r="N6" s="22"/>
      <c r="O6" s="22"/>
      <c r="P6" s="22"/>
      <c r="Q6" s="22"/>
      <c r="R6" s="22"/>
      <c r="S6" s="22"/>
      <c r="T6" s="22"/>
      <c r="U6" s="22"/>
      <c r="V6" s="137"/>
      <c r="W6" s="137"/>
      <c r="X6" s="22"/>
      <c r="Y6" s="22"/>
      <c r="Z6" s="22"/>
      <c r="AA6" s="22"/>
      <c r="AB6" s="45"/>
      <c r="AC6" s="45"/>
      <c r="AD6" s="45"/>
      <c r="AE6" s="45"/>
      <c r="AF6" s="46"/>
      <c r="AG6" s="118"/>
      <c r="AH6" s="116"/>
      <c r="AI6" s="117"/>
    </row>
    <row r="7" spans="1:35" ht="15" x14ac:dyDescent="0.25">
      <c r="A7" s="23">
        <v>1</v>
      </c>
      <c r="B7" s="10">
        <v>2</v>
      </c>
      <c r="C7" s="80">
        <v>3</v>
      </c>
      <c r="D7" s="10">
        <v>4</v>
      </c>
      <c r="E7" s="10">
        <v>5</v>
      </c>
      <c r="F7" s="10">
        <v>6</v>
      </c>
      <c r="G7" s="10">
        <v>7</v>
      </c>
      <c r="H7" s="10">
        <v>8</v>
      </c>
      <c r="I7" s="10">
        <v>9</v>
      </c>
      <c r="J7" s="10">
        <v>10</v>
      </c>
      <c r="K7" s="10">
        <v>11</v>
      </c>
      <c r="L7" s="10">
        <v>12</v>
      </c>
      <c r="M7" s="10">
        <v>13</v>
      </c>
      <c r="N7" s="10">
        <v>14</v>
      </c>
      <c r="O7" s="10">
        <v>15</v>
      </c>
      <c r="P7" s="10">
        <v>16</v>
      </c>
      <c r="Q7" s="10">
        <v>17</v>
      </c>
      <c r="R7" s="10">
        <v>18</v>
      </c>
      <c r="S7" s="10">
        <v>19</v>
      </c>
      <c r="T7" s="10">
        <v>20</v>
      </c>
      <c r="U7" s="10">
        <v>21</v>
      </c>
      <c r="V7" s="10">
        <v>22</v>
      </c>
      <c r="W7" s="10">
        <v>23</v>
      </c>
      <c r="X7" s="10">
        <v>24</v>
      </c>
      <c r="Y7" s="10">
        <v>25</v>
      </c>
      <c r="Z7" s="10">
        <v>26</v>
      </c>
      <c r="AA7" s="10">
        <v>27</v>
      </c>
      <c r="AB7" s="10">
        <v>28</v>
      </c>
      <c r="AC7" s="10">
        <v>29</v>
      </c>
      <c r="AD7" s="10">
        <v>30</v>
      </c>
      <c r="AE7" s="10">
        <v>31</v>
      </c>
      <c r="AF7" s="10">
        <v>32</v>
      </c>
      <c r="AG7" s="118"/>
      <c r="AH7" s="116"/>
      <c r="AI7" s="117"/>
    </row>
    <row r="8" spans="1:35" s="103" customFormat="1" ht="16.5" x14ac:dyDescent="0.25">
      <c r="A8" s="101" t="s">
        <v>1</v>
      </c>
      <c r="B8" s="98">
        <f>B9+B12+B15+B35</f>
        <v>81703.706999999995</v>
      </c>
      <c r="C8" s="98">
        <f>C9+C12+C15+C35</f>
        <v>64332.487000000001</v>
      </c>
      <c r="D8" s="98">
        <f>D9+D12+D15+D35</f>
        <v>56458.799999999996</v>
      </c>
      <c r="E8" s="98">
        <f>E9+E12+E15+E35</f>
        <v>56042.090000000004</v>
      </c>
      <c r="F8" s="98">
        <f>E8/B8*100</f>
        <v>68.591857160165333</v>
      </c>
      <c r="G8" s="98">
        <f>E8/C8*100</f>
        <v>87.113203007370132</v>
      </c>
      <c r="H8" s="98">
        <f t="shared" ref="H8:AE8" si="0">H9+H12+H15+H35</f>
        <v>4553.9400000000005</v>
      </c>
      <c r="I8" s="98">
        <f t="shared" si="0"/>
        <v>3758.14</v>
      </c>
      <c r="J8" s="98">
        <f t="shared" si="0"/>
        <v>4321.7299999999996</v>
      </c>
      <c r="K8" s="98">
        <f t="shared" si="0"/>
        <v>3901.8999999999996</v>
      </c>
      <c r="L8" s="98">
        <f t="shared" si="0"/>
        <v>3907.63</v>
      </c>
      <c r="M8" s="98">
        <f t="shared" si="0"/>
        <v>3821.6100000000006</v>
      </c>
      <c r="N8" s="98">
        <f t="shared" si="0"/>
        <v>4926.9279999999999</v>
      </c>
      <c r="O8" s="98">
        <f t="shared" si="0"/>
        <v>4584.9799999999996</v>
      </c>
      <c r="P8" s="98">
        <f t="shared" si="0"/>
        <v>8174.57</v>
      </c>
      <c r="Q8" s="98">
        <f t="shared" si="0"/>
        <v>5555.39</v>
      </c>
      <c r="R8" s="98">
        <f t="shared" si="0"/>
        <v>13746.508999999998</v>
      </c>
      <c r="S8" s="98">
        <f t="shared" si="0"/>
        <v>9353.5999999999985</v>
      </c>
      <c r="T8" s="98">
        <f t="shared" si="0"/>
        <v>13682.88</v>
      </c>
      <c r="U8" s="98">
        <f t="shared" si="0"/>
        <v>5237.79</v>
      </c>
      <c r="V8" s="98">
        <f t="shared" si="0"/>
        <v>11018.300000000001</v>
      </c>
      <c r="W8" s="98">
        <f t="shared" si="0"/>
        <v>10175.48</v>
      </c>
      <c r="X8" s="98">
        <f t="shared" si="0"/>
        <v>4338.26</v>
      </c>
      <c r="Y8" s="98">
        <f t="shared" si="0"/>
        <v>0</v>
      </c>
      <c r="Z8" s="98">
        <f t="shared" si="0"/>
        <v>4172.99</v>
      </c>
      <c r="AA8" s="98">
        <f t="shared" si="0"/>
        <v>0</v>
      </c>
      <c r="AB8" s="98">
        <f t="shared" si="0"/>
        <v>3042.9500000000003</v>
      </c>
      <c r="AC8" s="98">
        <f t="shared" si="0"/>
        <v>0</v>
      </c>
      <c r="AD8" s="98">
        <f t="shared" si="0"/>
        <v>5817.0199999999995</v>
      </c>
      <c r="AE8" s="98">
        <f t="shared" si="0"/>
        <v>0</v>
      </c>
      <c r="AF8" s="102"/>
      <c r="AG8" s="118"/>
      <c r="AH8" s="116"/>
      <c r="AI8" s="117"/>
    </row>
    <row r="9" spans="1:35" s="50" customFormat="1" ht="102.75" customHeight="1" x14ac:dyDescent="0.2">
      <c r="A9" s="48" t="s">
        <v>31</v>
      </c>
      <c r="B9" s="49">
        <f>B10</f>
        <v>26078.799999999999</v>
      </c>
      <c r="C9" s="49">
        <f>C10</f>
        <v>15320</v>
      </c>
      <c r="D9" s="49">
        <f t="shared" ref="D9:E9" si="1">D10</f>
        <v>14477.3</v>
      </c>
      <c r="E9" s="49">
        <f t="shared" si="1"/>
        <v>14477.3</v>
      </c>
      <c r="F9" s="49">
        <f>F11</f>
        <v>55.513673942052542</v>
      </c>
      <c r="G9" s="49">
        <f t="shared" ref="G9:V10" si="2">G10</f>
        <v>94.499347258485628</v>
      </c>
      <c r="H9" s="49">
        <f t="shared" si="2"/>
        <v>0</v>
      </c>
      <c r="I9" s="49">
        <f t="shared" si="2"/>
        <v>0</v>
      </c>
      <c r="J9" s="49">
        <f t="shared" si="2"/>
        <v>2140</v>
      </c>
      <c r="K9" s="49">
        <f t="shared" si="2"/>
        <v>2136.39</v>
      </c>
      <c r="L9" s="49">
        <f t="shared" si="2"/>
        <v>2200</v>
      </c>
      <c r="M9" s="49">
        <f t="shared" si="2"/>
        <v>2159.5300000000002</v>
      </c>
      <c r="N9" s="49">
        <f t="shared" si="2"/>
        <v>2190</v>
      </c>
      <c r="O9" s="49">
        <f t="shared" si="2"/>
        <v>2098.44</v>
      </c>
      <c r="P9" s="49">
        <f t="shared" si="2"/>
        <v>2220</v>
      </c>
      <c r="Q9" s="49">
        <f t="shared" si="2"/>
        <v>2061.98</v>
      </c>
      <c r="R9" s="49">
        <f t="shared" si="2"/>
        <v>2190</v>
      </c>
      <c r="S9" s="49">
        <f t="shared" si="2"/>
        <v>2024.49</v>
      </c>
      <c r="T9" s="49">
        <f t="shared" si="2"/>
        <v>2190</v>
      </c>
      <c r="U9" s="49">
        <f t="shared" si="2"/>
        <v>1975.82</v>
      </c>
      <c r="V9" s="49">
        <f t="shared" si="2"/>
        <v>2190</v>
      </c>
      <c r="W9" s="49">
        <f t="shared" ref="W9:AE10" si="3">W10</f>
        <v>2020.65</v>
      </c>
      <c r="X9" s="49">
        <f t="shared" si="3"/>
        <v>2190</v>
      </c>
      <c r="Y9" s="49">
        <f t="shared" si="3"/>
        <v>0</v>
      </c>
      <c r="Z9" s="49">
        <f t="shared" si="3"/>
        <v>2190</v>
      </c>
      <c r="AA9" s="49">
        <f t="shared" si="3"/>
        <v>0</v>
      </c>
      <c r="AB9" s="49">
        <f t="shared" si="3"/>
        <v>2190</v>
      </c>
      <c r="AC9" s="49">
        <f t="shared" si="3"/>
        <v>0</v>
      </c>
      <c r="AD9" s="49">
        <f t="shared" si="3"/>
        <v>4188.8</v>
      </c>
      <c r="AE9" s="49">
        <f t="shared" si="3"/>
        <v>0</v>
      </c>
      <c r="AF9" s="104" t="s">
        <v>62</v>
      </c>
      <c r="AG9" s="119"/>
      <c r="AH9" s="120"/>
      <c r="AI9" s="121"/>
    </row>
    <row r="10" spans="1:35" s="12" customFormat="1" x14ac:dyDescent="0.2">
      <c r="A10" s="24" t="s">
        <v>0</v>
      </c>
      <c r="B10" s="20">
        <f>H10+J10+L10+N10+P10+R10+T10+V10+X10+Z10+AB10+AD10</f>
        <v>26078.799999999999</v>
      </c>
      <c r="C10" s="20">
        <f>C11</f>
        <v>15320</v>
      </c>
      <c r="D10" s="20">
        <v>14477.3</v>
      </c>
      <c r="E10" s="20">
        <f>E11</f>
        <v>14477.3</v>
      </c>
      <c r="F10" s="20">
        <f>F11</f>
        <v>55.513673942052542</v>
      </c>
      <c r="G10" s="9">
        <f t="shared" si="2"/>
        <v>94.499347258485628</v>
      </c>
      <c r="H10" s="20">
        <f t="shared" si="2"/>
        <v>0</v>
      </c>
      <c r="I10" s="20">
        <f t="shared" si="2"/>
        <v>0</v>
      </c>
      <c r="J10" s="20">
        <f>J11</f>
        <v>2140</v>
      </c>
      <c r="K10" s="20">
        <f t="shared" si="2"/>
        <v>2136.39</v>
      </c>
      <c r="L10" s="20">
        <f t="shared" si="2"/>
        <v>2200</v>
      </c>
      <c r="M10" s="20">
        <f t="shared" si="2"/>
        <v>2159.5300000000002</v>
      </c>
      <c r="N10" s="20">
        <f t="shared" si="2"/>
        <v>2190</v>
      </c>
      <c r="O10" s="20">
        <f t="shared" si="2"/>
        <v>2098.44</v>
      </c>
      <c r="P10" s="20">
        <f t="shared" si="2"/>
        <v>2220</v>
      </c>
      <c r="Q10" s="20">
        <f t="shared" si="2"/>
        <v>2061.98</v>
      </c>
      <c r="R10" s="20">
        <f t="shared" si="2"/>
        <v>2190</v>
      </c>
      <c r="S10" s="20">
        <f t="shared" si="2"/>
        <v>2024.49</v>
      </c>
      <c r="T10" s="20">
        <f t="shared" si="2"/>
        <v>2190</v>
      </c>
      <c r="U10" s="20">
        <f t="shared" si="2"/>
        <v>1975.82</v>
      </c>
      <c r="V10" s="9">
        <f t="shared" si="2"/>
        <v>2190</v>
      </c>
      <c r="W10" s="9">
        <f t="shared" si="3"/>
        <v>2020.65</v>
      </c>
      <c r="X10" s="20">
        <f t="shared" si="3"/>
        <v>2190</v>
      </c>
      <c r="Y10" s="20">
        <f t="shared" si="3"/>
        <v>0</v>
      </c>
      <c r="Z10" s="20">
        <f t="shared" si="3"/>
        <v>2190</v>
      </c>
      <c r="AA10" s="20">
        <f t="shared" si="3"/>
        <v>0</v>
      </c>
      <c r="AB10" s="20">
        <f t="shared" si="3"/>
        <v>2190</v>
      </c>
      <c r="AC10" s="20">
        <f t="shared" si="3"/>
        <v>0</v>
      </c>
      <c r="AD10" s="20">
        <f t="shared" si="3"/>
        <v>4188.8</v>
      </c>
      <c r="AE10" s="20">
        <f t="shared" si="3"/>
        <v>0</v>
      </c>
      <c r="AF10" s="31"/>
      <c r="AG10" s="119"/>
      <c r="AH10" s="120"/>
      <c r="AI10" s="121"/>
    </row>
    <row r="11" spans="1:35" s="71" customFormat="1" x14ac:dyDescent="0.25">
      <c r="A11" s="67" t="s">
        <v>27</v>
      </c>
      <c r="B11" s="68">
        <f>H11+J11+L11+N11+P11+R11+T11+V11+X11+Z11+AB11+AD11</f>
        <v>26078.799999999999</v>
      </c>
      <c r="C11" s="68">
        <f>H11+J11+L11+N11+P11+R11+T11+V11</f>
        <v>15320</v>
      </c>
      <c r="D11" s="68">
        <v>14477.3</v>
      </c>
      <c r="E11" s="68">
        <f>I11+K11+M11+O11+Q11+S11+U11+W11</f>
        <v>14477.3</v>
      </c>
      <c r="F11" s="68">
        <f>E11/B11*100</f>
        <v>55.513673942052542</v>
      </c>
      <c r="G11" s="68">
        <f>E11/C11*100</f>
        <v>94.499347258485628</v>
      </c>
      <c r="H11" s="68">
        <v>0</v>
      </c>
      <c r="I11" s="68">
        <v>0</v>
      </c>
      <c r="J11" s="68">
        <v>2140</v>
      </c>
      <c r="K11" s="68">
        <v>2136.39</v>
      </c>
      <c r="L11" s="68">
        <v>2200</v>
      </c>
      <c r="M11" s="68">
        <v>2159.5300000000002</v>
      </c>
      <c r="N11" s="68">
        <v>2190</v>
      </c>
      <c r="O11" s="68">
        <v>2098.44</v>
      </c>
      <c r="P11" s="68">
        <v>2220</v>
      </c>
      <c r="Q11" s="68">
        <v>2061.98</v>
      </c>
      <c r="R11" s="68">
        <v>2190</v>
      </c>
      <c r="S11" s="68">
        <v>2024.49</v>
      </c>
      <c r="T11" s="68">
        <v>2190</v>
      </c>
      <c r="U11" s="68">
        <v>1975.82</v>
      </c>
      <c r="V11" s="68">
        <f>3235-1045</f>
        <v>2190</v>
      </c>
      <c r="W11" s="68">
        <v>2020.65</v>
      </c>
      <c r="X11" s="68">
        <v>2190</v>
      </c>
      <c r="Y11" s="68"/>
      <c r="Z11" s="68">
        <v>2190</v>
      </c>
      <c r="AA11" s="68"/>
      <c r="AB11" s="68">
        <v>2190</v>
      </c>
      <c r="AC11" s="68"/>
      <c r="AD11" s="68">
        <v>4188.8</v>
      </c>
      <c r="AE11" s="68"/>
      <c r="AF11" s="70"/>
      <c r="AG11" s="119"/>
      <c r="AH11" s="116"/>
      <c r="AI11" s="117"/>
    </row>
    <row r="12" spans="1:35" s="50" customFormat="1" ht="165.75" customHeight="1" x14ac:dyDescent="0.2">
      <c r="A12" s="48" t="s">
        <v>30</v>
      </c>
      <c r="B12" s="49">
        <f>B13</f>
        <v>15686.009999999998</v>
      </c>
      <c r="C12" s="49">
        <f>C13</f>
        <v>12070.73</v>
      </c>
      <c r="D12" s="49">
        <f>D13</f>
        <v>11207.54</v>
      </c>
      <c r="E12" s="49">
        <f>E13</f>
        <v>11207.54</v>
      </c>
      <c r="F12" s="49">
        <f t="shared" ref="F12:G12" si="4">F13</f>
        <v>37.345507238615816</v>
      </c>
      <c r="G12" s="49">
        <f t="shared" si="4"/>
        <v>92.848899776566967</v>
      </c>
      <c r="H12" s="49">
        <f>H13</f>
        <v>3118.79</v>
      </c>
      <c r="I12" s="49">
        <f>I13</f>
        <v>2544.52</v>
      </c>
      <c r="J12" s="49">
        <f>J13</f>
        <v>1479.02</v>
      </c>
      <c r="K12" s="49">
        <f t="shared" ref="K12:AE13" si="5">K13</f>
        <v>1202.25</v>
      </c>
      <c r="L12" s="49">
        <f t="shared" si="5"/>
        <v>738.14</v>
      </c>
      <c r="M12" s="49">
        <f t="shared" si="5"/>
        <v>642.28</v>
      </c>
      <c r="N12" s="49">
        <f t="shared" si="5"/>
        <v>1603.16</v>
      </c>
      <c r="O12" s="49">
        <f t="shared" si="5"/>
        <v>1468.97</v>
      </c>
      <c r="P12" s="49">
        <f t="shared" si="5"/>
        <v>1308.74</v>
      </c>
      <c r="Q12" s="49">
        <f t="shared" si="5"/>
        <v>1115.83</v>
      </c>
      <c r="R12" s="49">
        <f t="shared" si="5"/>
        <v>963.98</v>
      </c>
      <c r="S12" s="49">
        <f t="shared" si="5"/>
        <v>1381.5</v>
      </c>
      <c r="T12" s="49">
        <f t="shared" si="5"/>
        <v>1772.14</v>
      </c>
      <c r="U12" s="49">
        <f t="shared" si="5"/>
        <v>1866.03</v>
      </c>
      <c r="V12" s="49">
        <f t="shared" si="5"/>
        <v>1086.76</v>
      </c>
      <c r="W12" s="49">
        <f t="shared" si="5"/>
        <v>986.16</v>
      </c>
      <c r="X12" s="49">
        <f t="shared" si="5"/>
        <v>575.89</v>
      </c>
      <c r="Y12" s="49">
        <f t="shared" si="5"/>
        <v>0</v>
      </c>
      <c r="Z12" s="49">
        <f t="shared" si="5"/>
        <v>1189.56</v>
      </c>
      <c r="AA12" s="49">
        <f t="shared" si="5"/>
        <v>0</v>
      </c>
      <c r="AB12" s="49">
        <f t="shared" si="5"/>
        <v>570.47</v>
      </c>
      <c r="AC12" s="49">
        <f t="shared" si="5"/>
        <v>0</v>
      </c>
      <c r="AD12" s="49">
        <f t="shared" si="5"/>
        <v>1279.3599999999999</v>
      </c>
      <c r="AE12" s="49">
        <f t="shared" si="5"/>
        <v>0</v>
      </c>
      <c r="AF12" s="104" t="s">
        <v>52</v>
      </c>
      <c r="AG12" s="119"/>
      <c r="AH12" s="120"/>
      <c r="AI12" s="121"/>
    </row>
    <row r="13" spans="1:35" s="12" customFormat="1" x14ac:dyDescent="0.2">
      <c r="A13" s="24" t="s">
        <v>0</v>
      </c>
      <c r="B13" s="20">
        <f>B14</f>
        <v>15686.009999999998</v>
      </c>
      <c r="C13" s="9">
        <f t="shared" ref="C13:AD13" si="6">C14</f>
        <v>12070.73</v>
      </c>
      <c r="D13" s="20">
        <f t="shared" si="6"/>
        <v>11207.54</v>
      </c>
      <c r="E13" s="20">
        <f t="shared" si="6"/>
        <v>11207.54</v>
      </c>
      <c r="F13" s="3">
        <f>(I13+K13+M13+O13)/B13*100</f>
        <v>37.345507238615816</v>
      </c>
      <c r="G13" s="9">
        <f t="shared" si="6"/>
        <v>92.848899776566967</v>
      </c>
      <c r="H13" s="20">
        <f t="shared" si="6"/>
        <v>3118.79</v>
      </c>
      <c r="I13" s="20">
        <f t="shared" si="6"/>
        <v>2544.52</v>
      </c>
      <c r="J13" s="20">
        <f t="shared" si="6"/>
        <v>1479.02</v>
      </c>
      <c r="K13" s="20">
        <f>K14</f>
        <v>1202.25</v>
      </c>
      <c r="L13" s="20">
        <f t="shared" si="6"/>
        <v>738.14</v>
      </c>
      <c r="M13" s="20">
        <f t="shared" si="6"/>
        <v>642.28</v>
      </c>
      <c r="N13" s="20">
        <f t="shared" si="6"/>
        <v>1603.16</v>
      </c>
      <c r="O13" s="20">
        <f t="shared" si="6"/>
        <v>1468.97</v>
      </c>
      <c r="P13" s="20">
        <f t="shared" si="6"/>
        <v>1308.74</v>
      </c>
      <c r="Q13" s="20">
        <f t="shared" si="6"/>
        <v>1115.83</v>
      </c>
      <c r="R13" s="20">
        <f t="shared" si="6"/>
        <v>963.98</v>
      </c>
      <c r="S13" s="20">
        <f t="shared" si="6"/>
        <v>1381.5</v>
      </c>
      <c r="T13" s="20">
        <f t="shared" si="6"/>
        <v>1772.14</v>
      </c>
      <c r="U13" s="20">
        <f t="shared" si="6"/>
        <v>1866.03</v>
      </c>
      <c r="V13" s="9">
        <f t="shared" si="6"/>
        <v>1086.76</v>
      </c>
      <c r="W13" s="9">
        <f t="shared" si="6"/>
        <v>986.16</v>
      </c>
      <c r="X13" s="20">
        <f t="shared" si="6"/>
        <v>575.89</v>
      </c>
      <c r="Y13" s="20">
        <f t="shared" si="6"/>
        <v>0</v>
      </c>
      <c r="Z13" s="20">
        <f t="shared" si="6"/>
        <v>1189.56</v>
      </c>
      <c r="AA13" s="20">
        <f t="shared" si="6"/>
        <v>0</v>
      </c>
      <c r="AB13" s="20">
        <f t="shared" si="6"/>
        <v>570.47</v>
      </c>
      <c r="AC13" s="20">
        <f t="shared" si="6"/>
        <v>0</v>
      </c>
      <c r="AD13" s="20">
        <f t="shared" si="6"/>
        <v>1279.3599999999999</v>
      </c>
      <c r="AE13" s="20">
        <f t="shared" si="5"/>
        <v>0</v>
      </c>
      <c r="AF13" s="31"/>
      <c r="AG13" s="119"/>
      <c r="AH13" s="120"/>
      <c r="AI13" s="121"/>
    </row>
    <row r="14" spans="1:35" s="71" customFormat="1" x14ac:dyDescent="0.25">
      <c r="A14" s="67" t="s">
        <v>27</v>
      </c>
      <c r="B14" s="68">
        <f>H14+J14+L14+N14+P14+R14+T14+V14+X14+Z14+AB14+AD14</f>
        <v>15686.009999999998</v>
      </c>
      <c r="C14" s="68">
        <f>H14+J14+L14+N14+P14+R14+T14+V14</f>
        <v>12070.73</v>
      </c>
      <c r="D14" s="68">
        <v>11207.54</v>
      </c>
      <c r="E14" s="68">
        <f>I14+K14+M14+O14+Q14+S14+U14+W14+Y14+AA14+AC14+AE14</f>
        <v>11207.54</v>
      </c>
      <c r="F14" s="68">
        <f>E14/B14*100</f>
        <v>71.449272313354399</v>
      </c>
      <c r="G14" s="68">
        <f>E14/C14*100</f>
        <v>92.848899776566967</v>
      </c>
      <c r="H14" s="68">
        <v>3118.79</v>
      </c>
      <c r="I14" s="68">
        <v>2544.52</v>
      </c>
      <c r="J14" s="68">
        <v>1479.02</v>
      </c>
      <c r="K14" s="68">
        <v>1202.25</v>
      </c>
      <c r="L14" s="68">
        <v>738.14</v>
      </c>
      <c r="M14" s="68">
        <v>642.28</v>
      </c>
      <c r="N14" s="68">
        <v>1603.16</v>
      </c>
      <c r="O14" s="68">
        <v>1468.97</v>
      </c>
      <c r="P14" s="68">
        <v>1308.74</v>
      </c>
      <c r="Q14" s="68">
        <v>1115.83</v>
      </c>
      <c r="R14" s="68">
        <v>963.98</v>
      </c>
      <c r="S14" s="68">
        <v>1381.5</v>
      </c>
      <c r="T14" s="68">
        <v>1772.14</v>
      </c>
      <c r="U14" s="68">
        <v>1866.03</v>
      </c>
      <c r="V14" s="68">
        <v>1086.76</v>
      </c>
      <c r="W14" s="68">
        <v>986.16</v>
      </c>
      <c r="X14" s="68">
        <v>575.89</v>
      </c>
      <c r="Y14" s="68"/>
      <c r="Z14" s="68">
        <v>1189.56</v>
      </c>
      <c r="AA14" s="68"/>
      <c r="AB14" s="68">
        <v>570.47</v>
      </c>
      <c r="AC14" s="68"/>
      <c r="AD14" s="68">
        <v>1279.3599999999999</v>
      </c>
      <c r="AE14" s="68"/>
      <c r="AF14" s="70"/>
      <c r="AG14" s="119"/>
      <c r="AH14" s="116"/>
      <c r="AI14" s="117"/>
    </row>
    <row r="15" spans="1:35" s="50" customFormat="1" ht="28.5" x14ac:dyDescent="0.2">
      <c r="A15" s="48" t="s">
        <v>29</v>
      </c>
      <c r="B15" s="130">
        <f>B20+B25+B28</f>
        <v>32711.896999999997</v>
      </c>
      <c r="C15" s="130">
        <f>C20+C25+C28</f>
        <v>31063.296999999999</v>
      </c>
      <c r="D15" s="130">
        <f>D20+D25+D28</f>
        <v>25616.079999999994</v>
      </c>
      <c r="E15" s="130">
        <f>E20+E25+E28</f>
        <v>25345.780000000002</v>
      </c>
      <c r="F15" s="49">
        <f>(E15/B15*100)</f>
        <v>77.481840933896322</v>
      </c>
      <c r="G15" s="49">
        <f>E15/C15*100</f>
        <v>81.593978900565517</v>
      </c>
      <c r="H15" s="49">
        <f t="shared" ref="H15:AE15" si="7">H20+H25+H28</f>
        <v>0</v>
      </c>
      <c r="I15" s="49">
        <f t="shared" si="7"/>
        <v>0</v>
      </c>
      <c r="J15" s="49">
        <f t="shared" si="7"/>
        <v>0</v>
      </c>
      <c r="K15" s="49">
        <f t="shared" si="7"/>
        <v>0</v>
      </c>
      <c r="L15" s="49">
        <f t="shared" si="7"/>
        <v>384.3</v>
      </c>
      <c r="M15" s="49">
        <f t="shared" si="7"/>
        <v>384.3</v>
      </c>
      <c r="N15" s="49">
        <f t="shared" si="7"/>
        <v>324.38800000000003</v>
      </c>
      <c r="O15" s="49">
        <f t="shared" si="7"/>
        <v>212.56</v>
      </c>
      <c r="P15" s="49">
        <f t="shared" si="7"/>
        <v>4024.7700000000004</v>
      </c>
      <c r="Q15" s="49">
        <f t="shared" si="7"/>
        <v>1751.8700000000001</v>
      </c>
      <c r="R15" s="49">
        <f t="shared" si="7"/>
        <v>10158.048999999999</v>
      </c>
      <c r="S15" s="49">
        <f t="shared" si="7"/>
        <v>5415.31</v>
      </c>
      <c r="T15" s="49">
        <f t="shared" si="7"/>
        <v>8782.619999999999</v>
      </c>
      <c r="U15" s="49">
        <f t="shared" si="7"/>
        <v>759.87000000000012</v>
      </c>
      <c r="V15" s="49">
        <f t="shared" si="7"/>
        <v>7389.17</v>
      </c>
      <c r="W15" s="49">
        <f t="shared" si="7"/>
        <v>7022.26</v>
      </c>
      <c r="X15" s="49">
        <f t="shared" si="7"/>
        <v>1301.2</v>
      </c>
      <c r="Y15" s="49">
        <f t="shared" si="7"/>
        <v>0</v>
      </c>
      <c r="Z15" s="49">
        <f t="shared" si="7"/>
        <v>324</v>
      </c>
      <c r="AA15" s="49">
        <f t="shared" si="7"/>
        <v>0</v>
      </c>
      <c r="AB15" s="49">
        <f t="shared" si="7"/>
        <v>0</v>
      </c>
      <c r="AC15" s="49">
        <f t="shared" si="7"/>
        <v>0</v>
      </c>
      <c r="AD15" s="49">
        <f t="shared" si="7"/>
        <v>23.4</v>
      </c>
      <c r="AE15" s="49">
        <f t="shared" si="7"/>
        <v>0</v>
      </c>
      <c r="AF15" s="133"/>
      <c r="AG15" s="119"/>
      <c r="AH15" s="120"/>
      <c r="AI15" s="121"/>
    </row>
    <row r="16" spans="1:35" s="12" customFormat="1" x14ac:dyDescent="0.25">
      <c r="A16" s="24" t="s">
        <v>0</v>
      </c>
      <c r="B16" s="20">
        <f t="shared" ref="B16:AD16" si="8">B18+B17+B19</f>
        <v>32711.896999999997</v>
      </c>
      <c r="C16" s="9">
        <f t="shared" si="8"/>
        <v>31063.296999999999</v>
      </c>
      <c r="D16" s="20">
        <f t="shared" si="8"/>
        <v>25616.079999999998</v>
      </c>
      <c r="E16" s="20">
        <f>E18+E17+E19</f>
        <v>25345.780000000002</v>
      </c>
      <c r="F16" s="9">
        <f>(E16/B16*100)</f>
        <v>77.481840933896322</v>
      </c>
      <c r="G16" s="9">
        <f>E16/C16*100</f>
        <v>81.593978900565517</v>
      </c>
      <c r="H16" s="20">
        <f t="shared" si="8"/>
        <v>0</v>
      </c>
      <c r="I16" s="20"/>
      <c r="J16" s="20">
        <f t="shared" si="8"/>
        <v>0</v>
      </c>
      <c r="K16" s="20"/>
      <c r="L16" s="20">
        <f t="shared" si="8"/>
        <v>384.3</v>
      </c>
      <c r="M16" s="20">
        <v>384.3</v>
      </c>
      <c r="N16" s="20">
        <f t="shared" si="8"/>
        <v>324.38800000000003</v>
      </c>
      <c r="O16" s="20">
        <v>212.56</v>
      </c>
      <c r="P16" s="20">
        <f t="shared" si="8"/>
        <v>4024.7700000000004</v>
      </c>
      <c r="Q16" s="20">
        <f>Q19+Q18+Q17</f>
        <v>1751.87</v>
      </c>
      <c r="R16" s="20">
        <f>R18+R17+R19</f>
        <v>10158.048999999999</v>
      </c>
      <c r="S16" s="20">
        <f>S17+S18+S19</f>
        <v>5481.66</v>
      </c>
      <c r="T16" s="20">
        <f t="shared" si="8"/>
        <v>8782.619999999999</v>
      </c>
      <c r="U16" s="20">
        <f>U17+U18+U19</f>
        <v>10493.130000000001</v>
      </c>
      <c r="V16" s="9">
        <f t="shared" si="8"/>
        <v>7389.17</v>
      </c>
      <c r="W16" s="9">
        <f>W17+W18+W19</f>
        <v>7022.26</v>
      </c>
      <c r="X16" s="20">
        <f t="shared" si="8"/>
        <v>1301.2</v>
      </c>
      <c r="Y16" s="20"/>
      <c r="Z16" s="20">
        <f t="shared" si="8"/>
        <v>324</v>
      </c>
      <c r="AA16" s="20"/>
      <c r="AB16" s="20">
        <f t="shared" si="8"/>
        <v>0</v>
      </c>
      <c r="AC16" s="20"/>
      <c r="AD16" s="20">
        <f t="shared" si="8"/>
        <v>23.4</v>
      </c>
      <c r="AE16" s="20"/>
      <c r="AF16" s="134"/>
      <c r="AG16" s="119"/>
      <c r="AH16" s="120"/>
      <c r="AI16" s="121"/>
    </row>
    <row r="17" spans="1:40" s="71" customFormat="1" x14ac:dyDescent="0.25">
      <c r="A17" s="67" t="s">
        <v>27</v>
      </c>
      <c r="B17" s="68">
        <f>B22+B27+B30</f>
        <v>16305.3</v>
      </c>
      <c r="C17" s="68">
        <f>C22+C27+C30</f>
        <v>14948.699999999999</v>
      </c>
      <c r="D17" s="68">
        <f>D22+D27+D30</f>
        <v>12171.98</v>
      </c>
      <c r="E17" s="68">
        <f>E22+E27+E30</f>
        <v>12171.980000000001</v>
      </c>
      <c r="F17" s="68">
        <f>E17/B17*100</f>
        <v>74.650451080323592</v>
      </c>
      <c r="G17" s="68">
        <f>E17/C17*100</f>
        <v>81.42500685678354</v>
      </c>
      <c r="H17" s="68">
        <f>H22+H27+H30</f>
        <v>0</v>
      </c>
      <c r="I17" s="68"/>
      <c r="J17" s="68">
        <f>J22+J27+J30</f>
        <v>0</v>
      </c>
      <c r="K17" s="68"/>
      <c r="L17" s="68">
        <f>L22+L27+L30</f>
        <v>0</v>
      </c>
      <c r="M17" s="68"/>
      <c r="N17" s="68">
        <f>N22+N27+N30</f>
        <v>44.8</v>
      </c>
      <c r="O17" s="68">
        <f>O22+O27+O30</f>
        <v>44.8</v>
      </c>
      <c r="P17" s="68">
        <f>P22+P27+P30</f>
        <v>1765</v>
      </c>
      <c r="Q17" s="68">
        <f>Q22+Q27+Q30</f>
        <v>720</v>
      </c>
      <c r="R17" s="68">
        <f>R22+R27+R30</f>
        <v>2510.6</v>
      </c>
      <c r="S17" s="68">
        <f>S22+S27</f>
        <v>2252.3000000000002</v>
      </c>
      <c r="T17" s="68">
        <f>T22+T27+T30</f>
        <v>5728.9</v>
      </c>
      <c r="U17" s="68">
        <f>U22+U27+U30</f>
        <v>6195.83</v>
      </c>
      <c r="V17" s="68">
        <f>V22+V27+V30</f>
        <v>4899.3999999999996</v>
      </c>
      <c r="W17" s="68">
        <f>W22+W27+W30</f>
        <v>2959.05</v>
      </c>
      <c r="X17" s="68">
        <f>X22+X27+X30</f>
        <v>1182.9000000000001</v>
      </c>
      <c r="Y17" s="68"/>
      <c r="Z17" s="68">
        <f>Z22+Z27+Z30</f>
        <v>173.7</v>
      </c>
      <c r="AA17" s="68"/>
      <c r="AB17" s="68">
        <f>AB22+AB27+AB30</f>
        <v>0</v>
      </c>
      <c r="AC17" s="68"/>
      <c r="AD17" s="68">
        <f>AD22+AD27+AD30</f>
        <v>0</v>
      </c>
      <c r="AE17" s="68"/>
      <c r="AF17" s="132"/>
      <c r="AG17" s="119"/>
      <c r="AH17" s="116"/>
      <c r="AI17" s="117"/>
    </row>
    <row r="18" spans="1:40" s="79" customFormat="1" x14ac:dyDescent="0.25">
      <c r="A18" s="73" t="s">
        <v>2</v>
      </c>
      <c r="B18" s="77">
        <f>B23+B31</f>
        <v>13896.496999999998</v>
      </c>
      <c r="C18" s="77">
        <f>C23+C31</f>
        <v>13604.496999999998</v>
      </c>
      <c r="D18" s="77">
        <f>D23+D31</f>
        <v>10934</v>
      </c>
      <c r="E18" s="77">
        <f>E23+E31</f>
        <v>10934</v>
      </c>
      <c r="F18" s="77">
        <f>E18/B18*100</f>
        <v>78.681699423962755</v>
      </c>
      <c r="G18" s="77">
        <f>E18/C18*100</f>
        <v>80.370483377665508</v>
      </c>
      <c r="H18" s="77">
        <f>H23+H31</f>
        <v>0</v>
      </c>
      <c r="I18" s="77"/>
      <c r="J18" s="77">
        <f>J23+J31</f>
        <v>0</v>
      </c>
      <c r="K18" s="77"/>
      <c r="L18" s="77">
        <f>L23+L31</f>
        <v>384.3</v>
      </c>
      <c r="M18" s="77">
        <v>384.3</v>
      </c>
      <c r="N18" s="77">
        <f t="shared" ref="N18:X18" si="9">N23+N31</f>
        <v>279.58800000000002</v>
      </c>
      <c r="O18" s="77">
        <f t="shared" si="9"/>
        <v>167.76</v>
      </c>
      <c r="P18" s="77">
        <f t="shared" si="9"/>
        <v>2104.4700000000003</v>
      </c>
      <c r="Q18" s="77">
        <f t="shared" si="9"/>
        <v>1031.8699999999999</v>
      </c>
      <c r="R18" s="77">
        <f t="shared" si="9"/>
        <v>5292.6489999999994</v>
      </c>
      <c r="S18" s="77">
        <f t="shared" si="9"/>
        <v>2562.2599999999998</v>
      </c>
      <c r="T18" s="77">
        <f t="shared" si="9"/>
        <v>3053.7200000000003</v>
      </c>
      <c r="U18" s="77">
        <f t="shared" si="9"/>
        <v>3765.51</v>
      </c>
      <c r="V18" s="77">
        <f t="shared" si="9"/>
        <v>2489.77</v>
      </c>
      <c r="W18" s="77">
        <f t="shared" si="9"/>
        <v>3022.2999999999997</v>
      </c>
      <c r="X18" s="77">
        <f t="shared" si="9"/>
        <v>118.3</v>
      </c>
      <c r="Y18" s="77"/>
      <c r="Z18" s="77">
        <f>Z23+Z31</f>
        <v>150.30000000000001</v>
      </c>
      <c r="AA18" s="77"/>
      <c r="AB18" s="77">
        <f>AB23+AB31</f>
        <v>0</v>
      </c>
      <c r="AC18" s="77"/>
      <c r="AD18" s="77">
        <f>AD23+AD31</f>
        <v>23.4</v>
      </c>
      <c r="AE18" s="77"/>
      <c r="AF18" s="78"/>
      <c r="AG18" s="119"/>
      <c r="AH18" s="116"/>
      <c r="AI18" s="117"/>
    </row>
    <row r="19" spans="1:40" x14ac:dyDescent="0.25">
      <c r="A19" s="27" t="s">
        <v>3</v>
      </c>
      <c r="B19" s="3">
        <v>2510.1</v>
      </c>
      <c r="C19" s="3">
        <f>C24</f>
        <v>2510.1000000000004</v>
      </c>
      <c r="D19" s="3">
        <f>D24</f>
        <v>2510.1</v>
      </c>
      <c r="E19" s="3">
        <f>S19+U19+W19</f>
        <v>2239.8000000000002</v>
      </c>
      <c r="F19" s="3">
        <f>F24</f>
        <v>89.231504720927461</v>
      </c>
      <c r="G19" s="3">
        <f>G24</f>
        <v>89.231504720927447</v>
      </c>
      <c r="H19" s="3"/>
      <c r="I19" s="3"/>
      <c r="J19" s="3"/>
      <c r="K19" s="3"/>
      <c r="L19" s="3"/>
      <c r="M19" s="3"/>
      <c r="N19" s="3">
        <v>0</v>
      </c>
      <c r="O19" s="3">
        <v>0</v>
      </c>
      <c r="P19" s="3">
        <f>P24</f>
        <v>155.30000000000001</v>
      </c>
      <c r="Q19" s="3">
        <v>0</v>
      </c>
      <c r="R19" s="3">
        <f>R24</f>
        <v>2354.8000000000002</v>
      </c>
      <c r="S19" s="3">
        <f>S24</f>
        <v>667.1</v>
      </c>
      <c r="T19" s="3">
        <f>T24</f>
        <v>0</v>
      </c>
      <c r="U19" s="3">
        <f>U24</f>
        <v>531.79</v>
      </c>
      <c r="V19" s="3">
        <v>0</v>
      </c>
      <c r="W19" s="3">
        <f>W24</f>
        <v>1040.9100000000001</v>
      </c>
      <c r="X19" s="3"/>
      <c r="Y19" s="3"/>
      <c r="Z19" s="3"/>
      <c r="AA19" s="3"/>
      <c r="AB19" s="3"/>
      <c r="AC19" s="3"/>
      <c r="AD19" s="3"/>
      <c r="AE19" s="3"/>
      <c r="AF19" s="32"/>
      <c r="AG19" s="119"/>
      <c r="AH19" s="116"/>
      <c r="AI19" s="117"/>
    </row>
    <row r="20" spans="1:40" s="96" customFormat="1" ht="312.75" customHeight="1" x14ac:dyDescent="0.2">
      <c r="A20" s="95" t="s">
        <v>21</v>
      </c>
      <c r="B20" s="66">
        <f>B21</f>
        <v>28872.199999999997</v>
      </c>
      <c r="C20" s="66">
        <f>C21</f>
        <v>27335.699999999997</v>
      </c>
      <c r="D20" s="66">
        <f>D21</f>
        <v>23624.469999999998</v>
      </c>
      <c r="E20" s="66">
        <f>E21</f>
        <v>23354.170000000002</v>
      </c>
      <c r="F20" s="66">
        <f>E20/B20*100</f>
        <v>80.888086117441702</v>
      </c>
      <c r="G20" s="66">
        <f>E20/C20*100</f>
        <v>85.434687972139017</v>
      </c>
      <c r="H20" s="66">
        <f t="shared" ref="H20:AD20" si="10">H21</f>
        <v>0</v>
      </c>
      <c r="I20" s="66">
        <f t="shared" si="10"/>
        <v>0</v>
      </c>
      <c r="J20" s="66">
        <f t="shared" si="10"/>
        <v>0</v>
      </c>
      <c r="K20" s="66">
        <f t="shared" si="10"/>
        <v>0</v>
      </c>
      <c r="L20" s="66">
        <f t="shared" si="10"/>
        <v>384.3</v>
      </c>
      <c r="M20" s="66">
        <f t="shared" si="10"/>
        <v>384.3</v>
      </c>
      <c r="N20" s="66">
        <f t="shared" si="10"/>
        <v>89.6</v>
      </c>
      <c r="O20" s="66">
        <f t="shared" si="10"/>
        <v>89.6</v>
      </c>
      <c r="P20" s="66">
        <f t="shared" si="10"/>
        <v>2545.3000000000002</v>
      </c>
      <c r="Q20" s="66">
        <f t="shared" si="10"/>
        <v>1417.17</v>
      </c>
      <c r="R20" s="66">
        <f t="shared" si="10"/>
        <v>9959.0099999999984</v>
      </c>
      <c r="S20" s="66">
        <f>S21</f>
        <v>5315.31</v>
      </c>
      <c r="T20" s="66">
        <f t="shared" si="10"/>
        <v>8381.7999999999993</v>
      </c>
      <c r="U20" s="66">
        <v>79</v>
      </c>
      <c r="V20" s="66">
        <f t="shared" si="10"/>
        <v>5975.6900000000005</v>
      </c>
      <c r="W20" s="66">
        <f>W21</f>
        <v>6537.31</v>
      </c>
      <c r="X20" s="66">
        <f t="shared" si="10"/>
        <v>1189.1000000000001</v>
      </c>
      <c r="Y20" s="66"/>
      <c r="Z20" s="66">
        <f t="shared" si="10"/>
        <v>324</v>
      </c>
      <c r="AA20" s="66"/>
      <c r="AB20" s="66">
        <f t="shared" si="10"/>
        <v>0</v>
      </c>
      <c r="AC20" s="66"/>
      <c r="AD20" s="66">
        <f t="shared" si="10"/>
        <v>23.4</v>
      </c>
      <c r="AE20" s="66"/>
      <c r="AF20" s="155" t="s">
        <v>63</v>
      </c>
      <c r="AG20" s="128"/>
      <c r="AH20" s="120"/>
      <c r="AI20" s="121"/>
    </row>
    <row r="21" spans="1:40" s="12" customFormat="1" ht="40.15" customHeight="1" x14ac:dyDescent="0.2">
      <c r="A21" s="24" t="s">
        <v>0</v>
      </c>
      <c r="B21" s="20">
        <f>B23+B22+B24</f>
        <v>28872.199999999997</v>
      </c>
      <c r="C21" s="9">
        <f>C24+C23+C22</f>
        <v>27335.699999999997</v>
      </c>
      <c r="D21" s="20">
        <f>D23+D22+D24</f>
        <v>23624.469999999998</v>
      </c>
      <c r="E21" s="20">
        <f>E22+E23+E24</f>
        <v>23354.170000000002</v>
      </c>
      <c r="F21" s="20">
        <f>E21/B21*100</f>
        <v>80.888086117441702</v>
      </c>
      <c r="G21" s="9">
        <f>E21/C21*100</f>
        <v>85.434687972139017</v>
      </c>
      <c r="H21" s="20">
        <f t="shared" ref="H21:Q21" si="11">H22+H23+H24</f>
        <v>0</v>
      </c>
      <c r="I21" s="20">
        <f t="shared" si="11"/>
        <v>0</v>
      </c>
      <c r="J21" s="20">
        <f t="shared" si="11"/>
        <v>0</v>
      </c>
      <c r="K21" s="20">
        <f t="shared" si="11"/>
        <v>0</v>
      </c>
      <c r="L21" s="20">
        <f t="shared" si="11"/>
        <v>384.3</v>
      </c>
      <c r="M21" s="20">
        <f t="shared" si="11"/>
        <v>384.3</v>
      </c>
      <c r="N21" s="20">
        <f t="shared" si="11"/>
        <v>89.6</v>
      </c>
      <c r="O21" s="20">
        <f t="shared" si="11"/>
        <v>89.6</v>
      </c>
      <c r="P21" s="20">
        <f t="shared" si="11"/>
        <v>2545.3000000000002</v>
      </c>
      <c r="Q21" s="20">
        <f t="shared" si="11"/>
        <v>1417.17</v>
      </c>
      <c r="R21" s="20">
        <f>R23+R22+R24</f>
        <v>9959.0099999999984</v>
      </c>
      <c r="S21" s="20">
        <f>S22+S23+S24</f>
        <v>5315.31</v>
      </c>
      <c r="T21" s="20">
        <f>T23+T22+T24</f>
        <v>8381.7999999999993</v>
      </c>
      <c r="U21" s="20">
        <f>U22+U23+U24</f>
        <v>9610.48</v>
      </c>
      <c r="V21" s="9">
        <f>V23+V22+V24</f>
        <v>5975.6900000000005</v>
      </c>
      <c r="W21" s="9">
        <v>6537.31</v>
      </c>
      <c r="X21" s="20">
        <f>X23+X22+X24</f>
        <v>1189.1000000000001</v>
      </c>
      <c r="Y21" s="20"/>
      <c r="Z21" s="20">
        <f>Z23+Z22+Z24</f>
        <v>324</v>
      </c>
      <c r="AA21" s="20"/>
      <c r="AB21" s="20">
        <f>AB23+AB22+AB24</f>
        <v>0</v>
      </c>
      <c r="AC21" s="20"/>
      <c r="AD21" s="20">
        <f>AD23+AD22+AD24</f>
        <v>23.4</v>
      </c>
      <c r="AE21" s="20"/>
      <c r="AF21" s="156"/>
      <c r="AG21" s="119"/>
      <c r="AH21" s="120"/>
      <c r="AI21" s="121"/>
    </row>
    <row r="22" spans="1:40" ht="73.900000000000006" customHeight="1" x14ac:dyDescent="0.25">
      <c r="A22" s="25" t="s">
        <v>27</v>
      </c>
      <c r="B22" s="21">
        <f>N22+P22+R22+T22+V22+X22+Z22+AB22+AD22</f>
        <v>14215.3</v>
      </c>
      <c r="C22" s="135">
        <f>N22+P22+R22+T22+V22</f>
        <v>12858.699999999999</v>
      </c>
      <c r="D22" s="20">
        <v>11494.56</v>
      </c>
      <c r="E22" s="3">
        <f>O22+Q22+S22+U22+W22</f>
        <v>11494.560000000001</v>
      </c>
      <c r="F22" s="21">
        <f>E22/B22*100</f>
        <v>80.860481312388771</v>
      </c>
      <c r="G22" s="3">
        <f>E22/C22*100</f>
        <v>89.391307052812508</v>
      </c>
      <c r="H22" s="3">
        <v>0</v>
      </c>
      <c r="I22" s="3">
        <v>0</v>
      </c>
      <c r="J22" s="3">
        <v>0</v>
      </c>
      <c r="K22" s="3">
        <v>0</v>
      </c>
      <c r="L22" s="3">
        <v>0</v>
      </c>
      <c r="M22" s="3">
        <v>0</v>
      </c>
      <c r="N22" s="3">
        <v>44.8</v>
      </c>
      <c r="O22" s="3">
        <v>44.8</v>
      </c>
      <c r="P22" s="3">
        <v>720</v>
      </c>
      <c r="Q22" s="21">
        <v>720</v>
      </c>
      <c r="R22" s="21">
        <v>2510.6</v>
      </c>
      <c r="S22" s="21">
        <v>2252.3000000000002</v>
      </c>
      <c r="T22" s="21">
        <v>5728.9</v>
      </c>
      <c r="U22" s="21">
        <v>5703.16</v>
      </c>
      <c r="V22" s="3">
        <v>3854.4</v>
      </c>
      <c r="W22" s="3">
        <v>2774.3</v>
      </c>
      <c r="X22" s="21">
        <v>1182.9000000000001</v>
      </c>
      <c r="Y22" s="21"/>
      <c r="Z22" s="21">
        <v>173.7</v>
      </c>
      <c r="AA22" s="21"/>
      <c r="AB22" s="21">
        <v>0</v>
      </c>
      <c r="AC22" s="21"/>
      <c r="AD22" s="21">
        <v>0</v>
      </c>
      <c r="AE22" s="21"/>
      <c r="AF22" s="156"/>
      <c r="AG22" s="119"/>
      <c r="AH22" s="116"/>
      <c r="AI22" s="117"/>
    </row>
    <row r="23" spans="1:40" ht="71.45" customHeight="1" x14ac:dyDescent="0.25">
      <c r="A23" s="26" t="s">
        <v>2</v>
      </c>
      <c r="B23" s="21">
        <f>L23+N23+P23+R23+T23+V23+X23+Z23+AB23+AD23</f>
        <v>12146.799999999997</v>
      </c>
      <c r="C23" s="20">
        <f>H23+J23+L23+N23+P23+R23+T23+V23</f>
        <v>11966.899999999998</v>
      </c>
      <c r="D23" s="20">
        <f>E23</f>
        <v>9619.81</v>
      </c>
      <c r="E23" s="21">
        <f>M23+O23+Q23+S23+U23+W23</f>
        <v>9619.81</v>
      </c>
      <c r="F23" s="21">
        <f>E23/B23*100</f>
        <v>79.196249217901027</v>
      </c>
      <c r="G23" s="21">
        <f>E23/C23*100</f>
        <v>80.386816970142647</v>
      </c>
      <c r="H23" s="21">
        <v>0</v>
      </c>
      <c r="I23" s="21">
        <v>0</v>
      </c>
      <c r="J23" s="21">
        <v>0</v>
      </c>
      <c r="K23" s="21">
        <v>0</v>
      </c>
      <c r="L23" s="21">
        <v>384.3</v>
      </c>
      <c r="M23" s="21">
        <v>384.3</v>
      </c>
      <c r="N23" s="21">
        <v>44.8</v>
      </c>
      <c r="O23" s="21">
        <v>44.8</v>
      </c>
      <c r="P23" s="21">
        <v>1670</v>
      </c>
      <c r="Q23" s="21">
        <v>697.17</v>
      </c>
      <c r="R23" s="21">
        <v>5093.6099999999997</v>
      </c>
      <c r="S23" s="21">
        <v>2395.91</v>
      </c>
      <c r="T23" s="21">
        <v>2652.9</v>
      </c>
      <c r="U23" s="21">
        <v>3375.53</v>
      </c>
      <c r="V23" s="3">
        <v>2121.29</v>
      </c>
      <c r="W23" s="3">
        <v>2722.1</v>
      </c>
      <c r="X23" s="21">
        <v>6.2</v>
      </c>
      <c r="Y23" s="21"/>
      <c r="Z23" s="21">
        <v>150.30000000000001</v>
      </c>
      <c r="AA23" s="21"/>
      <c r="AB23" s="21">
        <v>0</v>
      </c>
      <c r="AC23" s="21"/>
      <c r="AD23" s="21">
        <v>23.4</v>
      </c>
      <c r="AE23" s="21"/>
      <c r="AF23" s="156"/>
      <c r="AG23" s="119"/>
      <c r="AH23" s="116"/>
      <c r="AI23" s="117"/>
    </row>
    <row r="24" spans="1:40" ht="119.25" customHeight="1" x14ac:dyDescent="0.25">
      <c r="A24" s="27" t="s">
        <v>3</v>
      </c>
      <c r="B24" s="21">
        <v>2510.1</v>
      </c>
      <c r="C24" s="20">
        <f>P24+R24</f>
        <v>2510.1000000000004</v>
      </c>
      <c r="D24" s="20">
        <v>2510.1</v>
      </c>
      <c r="E24" s="21">
        <f>S24+U24+W24</f>
        <v>2239.8000000000002</v>
      </c>
      <c r="F24" s="21">
        <f>E24/B24*100</f>
        <v>89.231504720927461</v>
      </c>
      <c r="G24" s="21">
        <f>E24/C24*100</f>
        <v>89.231504720927447</v>
      </c>
      <c r="H24" s="21">
        <v>0</v>
      </c>
      <c r="I24" s="21">
        <v>0</v>
      </c>
      <c r="J24" s="21">
        <v>0</v>
      </c>
      <c r="K24" s="21">
        <v>0</v>
      </c>
      <c r="L24" s="21">
        <v>0</v>
      </c>
      <c r="M24" s="21">
        <v>0</v>
      </c>
      <c r="N24" s="21">
        <v>0</v>
      </c>
      <c r="O24" s="21">
        <v>0</v>
      </c>
      <c r="P24" s="21">
        <v>155.30000000000001</v>
      </c>
      <c r="Q24" s="21">
        <v>0</v>
      </c>
      <c r="R24" s="21">
        <v>2354.8000000000002</v>
      </c>
      <c r="S24" s="21">
        <v>667.1</v>
      </c>
      <c r="T24" s="21">
        <v>0</v>
      </c>
      <c r="U24" s="21">
        <v>531.79</v>
      </c>
      <c r="V24" s="3">
        <v>0</v>
      </c>
      <c r="W24" s="3">
        <v>1040.9100000000001</v>
      </c>
      <c r="X24" s="21"/>
      <c r="Y24" s="21"/>
      <c r="Z24" s="21"/>
      <c r="AA24" s="21"/>
      <c r="AB24" s="21"/>
      <c r="AC24" s="21"/>
      <c r="AD24" s="21"/>
      <c r="AE24" s="21"/>
      <c r="AF24" s="157"/>
      <c r="AG24" s="119"/>
      <c r="AH24" s="116"/>
      <c r="AI24" s="117"/>
    </row>
    <row r="25" spans="1:40" s="96" customFormat="1" ht="102" customHeight="1" x14ac:dyDescent="0.2">
      <c r="A25" s="95" t="s">
        <v>22</v>
      </c>
      <c r="B25" s="66">
        <f>B26</f>
        <v>2090</v>
      </c>
      <c r="C25" s="66">
        <f t="shared" ref="C25:E25" si="12">C26</f>
        <v>2090</v>
      </c>
      <c r="D25" s="66">
        <f>D26</f>
        <v>677.42</v>
      </c>
      <c r="E25" s="66">
        <f t="shared" si="12"/>
        <v>677.42000000000007</v>
      </c>
      <c r="F25" s="66">
        <f t="shared" ref="F25:G25" si="13">F26</f>
        <v>32.412440191387567</v>
      </c>
      <c r="G25" s="66">
        <f t="shared" si="13"/>
        <v>32.412440191387567</v>
      </c>
      <c r="H25" s="66">
        <f>H26</f>
        <v>0</v>
      </c>
      <c r="I25" s="66">
        <f t="shared" ref="I25:AE26" si="14">I26</f>
        <v>0</v>
      </c>
      <c r="J25" s="66">
        <f t="shared" si="14"/>
        <v>0</v>
      </c>
      <c r="K25" s="66">
        <f t="shared" si="14"/>
        <v>0</v>
      </c>
      <c r="L25" s="66">
        <f t="shared" si="14"/>
        <v>0</v>
      </c>
      <c r="M25" s="66">
        <f t="shared" si="14"/>
        <v>0</v>
      </c>
      <c r="N25" s="66">
        <f t="shared" si="14"/>
        <v>0</v>
      </c>
      <c r="O25" s="66">
        <f t="shared" si="14"/>
        <v>0</v>
      </c>
      <c r="P25" s="66">
        <f t="shared" si="14"/>
        <v>1045</v>
      </c>
      <c r="Q25" s="66">
        <f t="shared" si="14"/>
        <v>0</v>
      </c>
      <c r="R25" s="66">
        <f t="shared" si="14"/>
        <v>0</v>
      </c>
      <c r="S25" s="66">
        <f t="shared" si="14"/>
        <v>0</v>
      </c>
      <c r="T25" s="66">
        <f t="shared" si="14"/>
        <v>0</v>
      </c>
      <c r="U25" s="66">
        <f t="shared" si="14"/>
        <v>492.67</v>
      </c>
      <c r="V25" s="66">
        <f t="shared" si="14"/>
        <v>1045</v>
      </c>
      <c r="W25" s="66">
        <f t="shared" si="14"/>
        <v>184.75</v>
      </c>
      <c r="X25" s="66">
        <f t="shared" si="14"/>
        <v>0</v>
      </c>
      <c r="Y25" s="66">
        <f t="shared" si="14"/>
        <v>0</v>
      </c>
      <c r="Z25" s="66">
        <f t="shared" si="14"/>
        <v>0</v>
      </c>
      <c r="AA25" s="66">
        <f t="shared" si="14"/>
        <v>0</v>
      </c>
      <c r="AB25" s="66">
        <f t="shared" si="14"/>
        <v>0</v>
      </c>
      <c r="AC25" s="66">
        <f t="shared" si="14"/>
        <v>0</v>
      </c>
      <c r="AD25" s="66">
        <f t="shared" si="14"/>
        <v>0</v>
      </c>
      <c r="AE25" s="66">
        <f t="shared" si="14"/>
        <v>0</v>
      </c>
      <c r="AF25" s="150" t="s">
        <v>53</v>
      </c>
      <c r="AG25" s="128"/>
      <c r="AH25" s="120"/>
      <c r="AI25" s="121"/>
    </row>
    <row r="26" spans="1:40" s="12" customFormat="1" ht="15" x14ac:dyDescent="0.2">
      <c r="A26" s="24" t="s">
        <v>0</v>
      </c>
      <c r="B26" s="20">
        <f>H26+J26+L26+N26+P26+R26+T26+V26+X26+Z26+AB26+AD26</f>
        <v>2090</v>
      </c>
      <c r="C26" s="20">
        <f>C27</f>
        <v>2090</v>
      </c>
      <c r="D26" s="20">
        <f>D27</f>
        <v>677.42</v>
      </c>
      <c r="E26" s="20">
        <f>E27</f>
        <v>677.42000000000007</v>
      </c>
      <c r="F26" s="20">
        <f t="shared" ref="F26:G26" si="15">F27</f>
        <v>32.412440191387567</v>
      </c>
      <c r="G26" s="20">
        <f t="shared" si="15"/>
        <v>32.412440191387567</v>
      </c>
      <c r="H26" s="20">
        <f>H27</f>
        <v>0</v>
      </c>
      <c r="I26" s="20">
        <f t="shared" si="14"/>
        <v>0</v>
      </c>
      <c r="J26" s="20">
        <f t="shared" si="14"/>
        <v>0</v>
      </c>
      <c r="K26" s="20">
        <f t="shared" si="14"/>
        <v>0</v>
      </c>
      <c r="L26" s="20">
        <f t="shared" si="14"/>
        <v>0</v>
      </c>
      <c r="M26" s="20">
        <f t="shared" si="14"/>
        <v>0</v>
      </c>
      <c r="N26" s="20">
        <f t="shared" si="14"/>
        <v>0</v>
      </c>
      <c r="O26" s="20">
        <f t="shared" si="14"/>
        <v>0</v>
      </c>
      <c r="P26" s="20">
        <f t="shared" si="14"/>
        <v>1045</v>
      </c>
      <c r="Q26" s="20">
        <f t="shared" si="14"/>
        <v>0</v>
      </c>
      <c r="R26" s="20">
        <f t="shared" si="14"/>
        <v>0</v>
      </c>
      <c r="S26" s="20">
        <f t="shared" si="14"/>
        <v>0</v>
      </c>
      <c r="T26" s="20">
        <f t="shared" si="14"/>
        <v>0</v>
      </c>
      <c r="U26" s="20">
        <f t="shared" si="14"/>
        <v>492.67</v>
      </c>
      <c r="V26" s="9">
        <f t="shared" si="14"/>
        <v>1045</v>
      </c>
      <c r="W26" s="9">
        <f t="shared" si="14"/>
        <v>184.75</v>
      </c>
      <c r="X26" s="20">
        <f t="shared" si="14"/>
        <v>0</v>
      </c>
      <c r="Y26" s="20">
        <f t="shared" si="14"/>
        <v>0</v>
      </c>
      <c r="Z26" s="20">
        <f t="shared" si="14"/>
        <v>0</v>
      </c>
      <c r="AA26" s="20">
        <f t="shared" si="14"/>
        <v>0</v>
      </c>
      <c r="AB26" s="20">
        <f t="shared" si="14"/>
        <v>0</v>
      </c>
      <c r="AC26" s="20">
        <f t="shared" si="14"/>
        <v>0</v>
      </c>
      <c r="AD26" s="20">
        <f t="shared" si="14"/>
        <v>0</v>
      </c>
      <c r="AE26" s="20">
        <f t="shared" si="14"/>
        <v>0</v>
      </c>
      <c r="AF26" s="151"/>
      <c r="AG26" s="119"/>
      <c r="AH26" s="120"/>
      <c r="AI26" s="121"/>
    </row>
    <row r="27" spans="1:40" ht="15" x14ac:dyDescent="0.25">
      <c r="A27" s="114" t="s">
        <v>27</v>
      </c>
      <c r="B27" s="115">
        <f>H27+J27+L27+N27+P27+R27+T27+V27+X27+Z27+AB27+AD27</f>
        <v>2090</v>
      </c>
      <c r="C27" s="20">
        <f>H27+J27+L27+N27+P27+R27+T27+V27</f>
        <v>2090</v>
      </c>
      <c r="D27" s="21">
        <v>677.42</v>
      </c>
      <c r="E27" s="21">
        <f>I27+K27+M27+O27+Q27+S27+U27+W27+Y27+AA27+AC27+AE27</f>
        <v>677.42000000000007</v>
      </c>
      <c r="F27" s="21">
        <f>E27/B27*100</f>
        <v>32.412440191387567</v>
      </c>
      <c r="G27" s="21">
        <f>E27/C27*100</f>
        <v>32.412440191387567</v>
      </c>
      <c r="H27" s="3">
        <v>0</v>
      </c>
      <c r="I27" s="3">
        <v>0</v>
      </c>
      <c r="J27" s="3">
        <v>0</v>
      </c>
      <c r="K27" s="3">
        <v>0</v>
      </c>
      <c r="L27" s="3">
        <v>0</v>
      </c>
      <c r="M27" s="3">
        <v>0</v>
      </c>
      <c r="N27" s="3">
        <v>0</v>
      </c>
      <c r="O27" s="3">
        <v>0</v>
      </c>
      <c r="P27" s="3">
        <v>1045</v>
      </c>
      <c r="Q27" s="3">
        <v>0</v>
      </c>
      <c r="R27" s="3">
        <v>0</v>
      </c>
      <c r="S27" s="3">
        <v>0</v>
      </c>
      <c r="T27" s="3">
        <v>0</v>
      </c>
      <c r="U27" s="3">
        <v>492.67</v>
      </c>
      <c r="V27" s="3">
        <v>1045</v>
      </c>
      <c r="W27" s="3">
        <v>184.75</v>
      </c>
      <c r="X27" s="3"/>
      <c r="Y27" s="3"/>
      <c r="Z27" s="3"/>
      <c r="AA27" s="3"/>
      <c r="AB27" s="3"/>
      <c r="AC27" s="3"/>
      <c r="AD27" s="3"/>
      <c r="AE27" s="3"/>
      <c r="AF27" s="152"/>
      <c r="AG27" s="119"/>
      <c r="AH27" s="116"/>
      <c r="AI27" s="117"/>
    </row>
    <row r="28" spans="1:40" s="96" customFormat="1" ht="256.5" customHeight="1" x14ac:dyDescent="0.2">
      <c r="A28" s="95" t="s">
        <v>23</v>
      </c>
      <c r="B28" s="66">
        <f>B29</f>
        <v>1749.6969999999999</v>
      </c>
      <c r="C28" s="66">
        <f>C29</f>
        <v>1637.597</v>
      </c>
      <c r="D28" s="66">
        <f>D29</f>
        <v>1314.19</v>
      </c>
      <c r="E28" s="66">
        <f>E29</f>
        <v>1314.19</v>
      </c>
      <c r="F28" s="66">
        <f t="shared" ref="F28:AD28" si="16">F29</f>
        <v>75.109576115178811</v>
      </c>
      <c r="G28" s="66">
        <f t="shared" si="16"/>
        <v>80.25112405555214</v>
      </c>
      <c r="H28" s="66">
        <f t="shared" si="16"/>
        <v>0</v>
      </c>
      <c r="I28" s="66"/>
      <c r="J28" s="66">
        <f t="shared" si="16"/>
        <v>0</v>
      </c>
      <c r="K28" s="66"/>
      <c r="L28" s="66">
        <f t="shared" si="16"/>
        <v>0</v>
      </c>
      <c r="M28" s="66"/>
      <c r="N28" s="66">
        <f t="shared" si="16"/>
        <v>234.78800000000001</v>
      </c>
      <c r="O28" s="66">
        <v>122.96</v>
      </c>
      <c r="P28" s="66">
        <f t="shared" si="16"/>
        <v>434.47</v>
      </c>
      <c r="Q28" s="66">
        <f>Q29</f>
        <v>334.7</v>
      </c>
      <c r="R28" s="66">
        <f t="shared" si="16"/>
        <v>199.03899999999999</v>
      </c>
      <c r="S28" s="66">
        <v>100</v>
      </c>
      <c r="T28" s="66">
        <f t="shared" si="16"/>
        <v>400.82</v>
      </c>
      <c r="U28" s="66">
        <v>188.2</v>
      </c>
      <c r="V28" s="66">
        <f t="shared" si="16"/>
        <v>368.48</v>
      </c>
      <c r="W28" s="66">
        <f>W29</f>
        <v>300.2</v>
      </c>
      <c r="X28" s="66">
        <f t="shared" si="16"/>
        <v>112.1</v>
      </c>
      <c r="Y28" s="66"/>
      <c r="Z28" s="66">
        <f t="shared" si="16"/>
        <v>0</v>
      </c>
      <c r="AA28" s="66"/>
      <c r="AB28" s="66">
        <f t="shared" si="16"/>
        <v>0</v>
      </c>
      <c r="AC28" s="66"/>
      <c r="AD28" s="66">
        <f t="shared" si="16"/>
        <v>0</v>
      </c>
      <c r="AE28" s="66"/>
      <c r="AF28" s="105" t="s">
        <v>59</v>
      </c>
      <c r="AG28" s="128"/>
      <c r="AH28" s="122"/>
      <c r="AI28" s="123"/>
      <c r="AJ28" s="107"/>
      <c r="AK28" s="107"/>
      <c r="AL28" s="107"/>
      <c r="AM28" s="107"/>
      <c r="AN28" s="107"/>
    </row>
    <row r="29" spans="1:40" s="12" customFormat="1" ht="15" x14ac:dyDescent="0.2">
      <c r="A29" s="24" t="s">
        <v>0</v>
      </c>
      <c r="B29" s="20">
        <f>B31</f>
        <v>1749.6969999999999</v>
      </c>
      <c r="C29" s="20">
        <f>C31</f>
        <v>1637.597</v>
      </c>
      <c r="D29" s="20">
        <f>D31</f>
        <v>1314.19</v>
      </c>
      <c r="E29" s="20">
        <f>E30+E31</f>
        <v>1314.19</v>
      </c>
      <c r="F29" s="20">
        <f t="shared" ref="F29:G29" si="17">F30+F31</f>
        <v>75.109576115178811</v>
      </c>
      <c r="G29" s="9">
        <f t="shared" si="17"/>
        <v>80.25112405555214</v>
      </c>
      <c r="H29" s="20">
        <f t="shared" ref="H29:AD29" si="18">H31</f>
        <v>0</v>
      </c>
      <c r="I29" s="20"/>
      <c r="J29" s="20">
        <f t="shared" si="18"/>
        <v>0</v>
      </c>
      <c r="K29" s="20"/>
      <c r="L29" s="20">
        <f t="shared" si="18"/>
        <v>0</v>
      </c>
      <c r="M29" s="20"/>
      <c r="N29" s="20">
        <f t="shared" si="18"/>
        <v>234.78800000000001</v>
      </c>
      <c r="O29" s="21">
        <v>122.96</v>
      </c>
      <c r="P29" s="20">
        <f t="shared" si="18"/>
        <v>434.47</v>
      </c>
      <c r="Q29" s="20">
        <f>Q31+Q30</f>
        <v>334.7</v>
      </c>
      <c r="R29" s="20">
        <f t="shared" si="18"/>
        <v>199.03899999999999</v>
      </c>
      <c r="S29" s="20">
        <f>S31</f>
        <v>166.35</v>
      </c>
      <c r="T29" s="20">
        <f t="shared" si="18"/>
        <v>400.82</v>
      </c>
      <c r="U29" s="20">
        <f>U31</f>
        <v>389.98</v>
      </c>
      <c r="V29" s="9">
        <f t="shared" si="18"/>
        <v>368.48</v>
      </c>
      <c r="W29" s="9">
        <f>W31</f>
        <v>300.2</v>
      </c>
      <c r="X29" s="20">
        <f t="shared" si="18"/>
        <v>112.1</v>
      </c>
      <c r="Y29" s="20"/>
      <c r="Z29" s="20">
        <f t="shared" si="18"/>
        <v>0</v>
      </c>
      <c r="AA29" s="20"/>
      <c r="AB29" s="20">
        <f t="shared" si="18"/>
        <v>0</v>
      </c>
      <c r="AC29" s="20"/>
      <c r="AD29" s="20">
        <f t="shared" si="18"/>
        <v>0</v>
      </c>
      <c r="AE29" s="20"/>
      <c r="AF29" s="153"/>
      <c r="AG29" s="119"/>
      <c r="AH29" s="122"/>
      <c r="AI29" s="123"/>
      <c r="AJ29" s="108"/>
      <c r="AK29" s="108"/>
      <c r="AL29" s="108"/>
      <c r="AM29" s="108"/>
      <c r="AN29" s="108"/>
    </row>
    <row r="30" spans="1:40" s="5" customFormat="1" ht="15" x14ac:dyDescent="0.2">
      <c r="A30" s="25" t="s">
        <v>27</v>
      </c>
      <c r="B30" s="3">
        <v>0</v>
      </c>
      <c r="C30" s="21">
        <f>H30+J30+L30+N30+P30+R30+T30+V30</f>
        <v>0</v>
      </c>
      <c r="D30" s="21">
        <v>0</v>
      </c>
      <c r="E30" s="3">
        <f>I30+K30+M30+O30+Q30+S30+U30+W30+Y30+AA30+AC30+AE30</f>
        <v>0</v>
      </c>
      <c r="F30" s="3"/>
      <c r="G30" s="3"/>
      <c r="H30" s="3">
        <v>0</v>
      </c>
      <c r="I30" s="3"/>
      <c r="J30" s="9">
        <v>0</v>
      </c>
      <c r="K30" s="9"/>
      <c r="L30" s="9">
        <v>0</v>
      </c>
      <c r="M30" s="9"/>
      <c r="N30" s="20">
        <v>0</v>
      </c>
      <c r="O30" s="20">
        <v>0</v>
      </c>
      <c r="P30" s="20">
        <v>0</v>
      </c>
      <c r="Q30" s="20">
        <v>0</v>
      </c>
      <c r="R30" s="20">
        <v>0</v>
      </c>
      <c r="S30" s="20">
        <v>0</v>
      </c>
      <c r="T30" s="20">
        <v>0</v>
      </c>
      <c r="U30" s="20">
        <v>0</v>
      </c>
      <c r="V30" s="9">
        <v>0</v>
      </c>
      <c r="W30" s="9">
        <v>0</v>
      </c>
      <c r="X30" s="9">
        <v>0</v>
      </c>
      <c r="Y30" s="9"/>
      <c r="Z30" s="9">
        <v>0</v>
      </c>
      <c r="AA30" s="9"/>
      <c r="AB30" s="9">
        <v>0</v>
      </c>
      <c r="AC30" s="9"/>
      <c r="AD30" s="9">
        <v>0</v>
      </c>
      <c r="AE30" s="9"/>
      <c r="AF30" s="151"/>
      <c r="AG30" s="119"/>
      <c r="AH30" s="122"/>
      <c r="AI30" s="123"/>
      <c r="AJ30" s="42"/>
      <c r="AK30" s="42"/>
      <c r="AL30" s="42"/>
      <c r="AM30" s="42"/>
      <c r="AN30" s="42"/>
    </row>
    <row r="31" spans="1:40" ht="15" x14ac:dyDescent="0.25">
      <c r="A31" s="26" t="s">
        <v>2</v>
      </c>
      <c r="B31" s="3">
        <f>H31+J31+L31+N31+P31+R31+T31+V31+X31+Z31+AB31+AD31</f>
        <v>1749.6969999999999</v>
      </c>
      <c r="C31" s="21">
        <f>H31+J31+L31+N31+P31+R31+T31+V31</f>
        <v>1637.597</v>
      </c>
      <c r="D31" s="115">
        <f>E31</f>
        <v>1314.19</v>
      </c>
      <c r="E31" s="21">
        <f>I31+K31+M31+O31+Q31+S31+U31+W31+Y31+AA31+AC31+AE31</f>
        <v>1314.19</v>
      </c>
      <c r="F31" s="3">
        <f>E31/B31*100</f>
        <v>75.109576115178811</v>
      </c>
      <c r="G31" s="3">
        <f>E31/C31*100</f>
        <v>80.25112405555214</v>
      </c>
      <c r="H31" s="3">
        <f>H32</f>
        <v>0</v>
      </c>
      <c r="I31" s="3"/>
      <c r="J31" s="3">
        <f>J32</f>
        <v>0</v>
      </c>
      <c r="K31" s="3"/>
      <c r="L31" s="3">
        <f>L32</f>
        <v>0</v>
      </c>
      <c r="M31" s="3"/>
      <c r="N31" s="21">
        <v>234.78800000000001</v>
      </c>
      <c r="O31" s="21">
        <v>122.96</v>
      </c>
      <c r="P31" s="21">
        <v>434.47</v>
      </c>
      <c r="Q31" s="21">
        <v>334.7</v>
      </c>
      <c r="R31" s="21">
        <v>199.03899999999999</v>
      </c>
      <c r="S31" s="21">
        <v>166.35</v>
      </c>
      <c r="T31" s="21">
        <v>400.82</v>
      </c>
      <c r="U31" s="21">
        <v>389.98</v>
      </c>
      <c r="V31" s="3">
        <v>368.48</v>
      </c>
      <c r="W31" s="3">
        <v>300.2</v>
      </c>
      <c r="X31" s="21">
        <v>112.1</v>
      </c>
      <c r="Y31" s="21">
        <v>0</v>
      </c>
      <c r="Z31" s="3">
        <f>Z32</f>
        <v>0</v>
      </c>
      <c r="AA31" s="3">
        <v>0</v>
      </c>
      <c r="AB31" s="3">
        <f>AB32</f>
        <v>0</v>
      </c>
      <c r="AC31" s="3">
        <v>0</v>
      </c>
      <c r="AD31" s="3">
        <f>AD32</f>
        <v>0</v>
      </c>
      <c r="AE31" s="3">
        <v>0</v>
      </c>
      <c r="AF31" s="151"/>
      <c r="AG31" s="119"/>
      <c r="AH31" s="124"/>
      <c r="AI31" s="125"/>
      <c r="AJ31" s="15"/>
      <c r="AK31" s="15"/>
      <c r="AL31" s="15"/>
      <c r="AM31" s="15"/>
      <c r="AN31" s="15"/>
    </row>
    <row r="32" spans="1:40" s="5" customFormat="1" ht="15" hidden="1" x14ac:dyDescent="0.2">
      <c r="A32" s="26"/>
      <c r="B32" s="3"/>
      <c r="C32" s="3"/>
      <c r="D32" s="3"/>
      <c r="E32" s="3"/>
      <c r="F32" s="3"/>
      <c r="G32" s="3"/>
      <c r="H32" s="3"/>
      <c r="I32" s="3"/>
      <c r="J32" s="9"/>
      <c r="K32" s="9"/>
      <c r="L32" s="9"/>
      <c r="M32" s="9"/>
      <c r="N32" s="9"/>
      <c r="O32" s="9"/>
      <c r="P32" s="9"/>
      <c r="Q32" s="9"/>
      <c r="R32" s="9"/>
      <c r="S32" s="9"/>
      <c r="T32" s="9"/>
      <c r="U32" s="9"/>
      <c r="V32" s="9"/>
      <c r="W32" s="9"/>
      <c r="X32" s="9"/>
      <c r="Y32" s="9"/>
      <c r="Z32" s="9"/>
      <c r="AA32" s="9"/>
      <c r="AB32" s="9"/>
      <c r="AC32" s="9"/>
      <c r="AD32" s="9"/>
      <c r="AE32" s="9"/>
      <c r="AF32" s="151"/>
      <c r="AG32" s="119"/>
      <c r="AH32" s="122"/>
      <c r="AI32" s="123"/>
      <c r="AJ32" s="42"/>
      <c r="AK32" s="42"/>
      <c r="AL32" s="42"/>
      <c r="AM32" s="42"/>
      <c r="AN32" s="42"/>
    </row>
    <row r="33" spans="1:40" s="5" customFormat="1" ht="15" x14ac:dyDescent="0.2">
      <c r="A33" s="26" t="s">
        <v>19</v>
      </c>
      <c r="B33" s="3"/>
      <c r="C33" s="3">
        <f t="shared" ref="C33:C59" si="19">H33</f>
        <v>0</v>
      </c>
      <c r="D33" s="3"/>
      <c r="E33" s="3"/>
      <c r="F33" s="3"/>
      <c r="G33" s="3"/>
      <c r="H33" s="3"/>
      <c r="I33" s="3"/>
      <c r="J33" s="9"/>
      <c r="K33" s="9"/>
      <c r="L33" s="9"/>
      <c r="M33" s="9"/>
      <c r="N33" s="9"/>
      <c r="O33" s="9"/>
      <c r="P33" s="9"/>
      <c r="Q33" s="9"/>
      <c r="R33" s="9"/>
      <c r="S33" s="9"/>
      <c r="T33" s="9"/>
      <c r="U33" s="9"/>
      <c r="V33" s="9"/>
      <c r="W33" s="9"/>
      <c r="X33" s="9"/>
      <c r="Y33" s="9"/>
      <c r="Z33" s="9"/>
      <c r="AA33" s="9"/>
      <c r="AB33" s="9"/>
      <c r="AC33" s="9"/>
      <c r="AD33" s="9"/>
      <c r="AE33" s="9"/>
      <c r="AF33" s="151"/>
      <c r="AG33" s="119"/>
      <c r="AH33" s="122"/>
      <c r="AI33" s="123"/>
      <c r="AJ33" s="42"/>
      <c r="AK33" s="42"/>
      <c r="AL33" s="42"/>
      <c r="AM33" s="42"/>
      <c r="AN33" s="42"/>
    </row>
    <row r="34" spans="1:40" s="5" customFormat="1" ht="15" x14ac:dyDescent="0.2">
      <c r="A34" s="26" t="s">
        <v>3</v>
      </c>
      <c r="B34" s="3"/>
      <c r="C34" s="3">
        <f t="shared" si="19"/>
        <v>0</v>
      </c>
      <c r="D34" s="3"/>
      <c r="E34" s="3"/>
      <c r="F34" s="3"/>
      <c r="G34" s="3"/>
      <c r="H34" s="3"/>
      <c r="I34" s="3"/>
      <c r="J34" s="9"/>
      <c r="K34" s="9"/>
      <c r="L34" s="9"/>
      <c r="M34" s="9"/>
      <c r="N34" s="9"/>
      <c r="O34" s="9"/>
      <c r="P34" s="9"/>
      <c r="Q34" s="9"/>
      <c r="R34" s="9"/>
      <c r="S34" s="9"/>
      <c r="T34" s="9"/>
      <c r="U34" s="9"/>
      <c r="V34" s="9"/>
      <c r="W34" s="9"/>
      <c r="X34" s="9"/>
      <c r="Y34" s="9"/>
      <c r="Z34" s="9"/>
      <c r="AA34" s="9"/>
      <c r="AB34" s="9"/>
      <c r="AC34" s="9"/>
      <c r="AD34" s="9"/>
      <c r="AE34" s="9"/>
      <c r="AF34" s="154"/>
      <c r="AG34" s="119"/>
      <c r="AH34" s="122"/>
      <c r="AI34" s="123"/>
      <c r="AJ34" s="42"/>
      <c r="AK34" s="42"/>
      <c r="AL34" s="42"/>
      <c r="AM34" s="42"/>
      <c r="AN34" s="42"/>
    </row>
    <row r="35" spans="1:40" s="50" customFormat="1" ht="174" customHeight="1" x14ac:dyDescent="0.2">
      <c r="A35" s="48" t="s">
        <v>49</v>
      </c>
      <c r="B35" s="49">
        <f>B36</f>
        <v>7226.9999999999991</v>
      </c>
      <c r="C35" s="49">
        <f>C36</f>
        <v>5878.4599999999991</v>
      </c>
      <c r="D35" s="49">
        <f t="shared" ref="D35" si="20">D36</f>
        <v>5157.88</v>
      </c>
      <c r="E35" s="49">
        <f>I35+K35+M35+O35+Q35+S35+U35</f>
        <v>5011.47</v>
      </c>
      <c r="F35" s="49">
        <f t="shared" ref="F35:AE36" si="21">F36</f>
        <v>71.369586273695873</v>
      </c>
      <c r="G35" s="49">
        <f t="shared" si="21"/>
        <v>87.742027673914606</v>
      </c>
      <c r="H35" s="49">
        <f t="shared" si="21"/>
        <v>1435.15</v>
      </c>
      <c r="I35" s="49">
        <f t="shared" si="21"/>
        <v>1213.6199999999999</v>
      </c>
      <c r="J35" s="49">
        <f t="shared" si="21"/>
        <v>702.71</v>
      </c>
      <c r="K35" s="49">
        <f t="shared" si="21"/>
        <v>563.26</v>
      </c>
      <c r="L35" s="49">
        <v>585.19000000000005</v>
      </c>
      <c r="M35" s="49">
        <f>M37</f>
        <v>635.5</v>
      </c>
      <c r="N35" s="49">
        <f t="shared" si="21"/>
        <v>809.38</v>
      </c>
      <c r="O35" s="49">
        <f t="shared" si="21"/>
        <v>805.01</v>
      </c>
      <c r="P35" s="49">
        <f t="shared" si="21"/>
        <v>621.05999999999995</v>
      </c>
      <c r="Q35" s="49">
        <f t="shared" si="21"/>
        <v>625.71</v>
      </c>
      <c r="R35" s="49">
        <f t="shared" si="21"/>
        <v>434.48</v>
      </c>
      <c r="S35" s="49">
        <f t="shared" si="21"/>
        <v>532.29999999999995</v>
      </c>
      <c r="T35" s="49">
        <f t="shared" si="21"/>
        <v>938.12</v>
      </c>
      <c r="U35" s="49">
        <f t="shared" si="21"/>
        <v>636.07000000000005</v>
      </c>
      <c r="V35" s="49">
        <f t="shared" si="21"/>
        <v>352.37</v>
      </c>
      <c r="W35" s="49">
        <f t="shared" si="21"/>
        <v>146.41</v>
      </c>
      <c r="X35" s="49">
        <f t="shared" si="21"/>
        <v>271.17</v>
      </c>
      <c r="Y35" s="49">
        <f t="shared" si="21"/>
        <v>0</v>
      </c>
      <c r="Z35" s="49">
        <f t="shared" si="21"/>
        <v>469.43</v>
      </c>
      <c r="AA35" s="49">
        <f t="shared" si="21"/>
        <v>0</v>
      </c>
      <c r="AB35" s="49">
        <f t="shared" si="21"/>
        <v>282.48</v>
      </c>
      <c r="AC35" s="49">
        <f t="shared" si="21"/>
        <v>0</v>
      </c>
      <c r="AD35" s="49">
        <f t="shared" si="21"/>
        <v>325.45999999999998</v>
      </c>
      <c r="AE35" s="49">
        <f t="shared" si="21"/>
        <v>0</v>
      </c>
      <c r="AF35" s="104" t="s">
        <v>54</v>
      </c>
      <c r="AG35" s="128"/>
      <c r="AH35" s="120"/>
      <c r="AI35" s="121"/>
    </row>
    <row r="36" spans="1:40" s="12" customFormat="1" x14ac:dyDescent="0.2">
      <c r="A36" s="24" t="s">
        <v>0</v>
      </c>
      <c r="B36" s="20">
        <f>B37</f>
        <v>7226.9999999999991</v>
      </c>
      <c r="C36" s="20">
        <f>C37</f>
        <v>5878.4599999999991</v>
      </c>
      <c r="D36" s="20">
        <f>D37</f>
        <v>5157.88</v>
      </c>
      <c r="E36" s="20">
        <f>E37</f>
        <v>5157.88</v>
      </c>
      <c r="F36" s="20">
        <f t="shared" si="21"/>
        <v>71.369586273695873</v>
      </c>
      <c r="G36" s="9">
        <f t="shared" si="21"/>
        <v>87.742027673914606</v>
      </c>
      <c r="H36" s="20">
        <f>H37</f>
        <v>1435.15</v>
      </c>
      <c r="I36" s="20">
        <f>I37</f>
        <v>1213.6199999999999</v>
      </c>
      <c r="J36" s="20">
        <f t="shared" si="21"/>
        <v>702.71</v>
      </c>
      <c r="K36" s="20">
        <f t="shared" si="21"/>
        <v>563.26</v>
      </c>
      <c r="L36" s="20">
        <f t="shared" si="21"/>
        <v>585.19000000000005</v>
      </c>
      <c r="M36" s="20">
        <f t="shared" si="21"/>
        <v>635.5</v>
      </c>
      <c r="N36" s="20">
        <f t="shared" si="21"/>
        <v>809.38</v>
      </c>
      <c r="O36" s="20">
        <f t="shared" si="21"/>
        <v>805.01</v>
      </c>
      <c r="P36" s="20">
        <f t="shared" si="21"/>
        <v>621.05999999999995</v>
      </c>
      <c r="Q36" s="20">
        <f t="shared" si="21"/>
        <v>625.71</v>
      </c>
      <c r="R36" s="20">
        <f t="shared" si="21"/>
        <v>434.48</v>
      </c>
      <c r="S36" s="20">
        <f t="shared" si="21"/>
        <v>532.29999999999995</v>
      </c>
      <c r="T36" s="20">
        <f t="shared" si="21"/>
        <v>938.12</v>
      </c>
      <c r="U36" s="20">
        <v>636.07000000000005</v>
      </c>
      <c r="V36" s="9">
        <f t="shared" si="21"/>
        <v>352.37</v>
      </c>
      <c r="W36" s="9">
        <f t="shared" si="21"/>
        <v>146.41</v>
      </c>
      <c r="X36" s="20">
        <f t="shared" si="21"/>
        <v>271.17</v>
      </c>
      <c r="Y36" s="20">
        <f t="shared" si="21"/>
        <v>0</v>
      </c>
      <c r="Z36" s="20">
        <f t="shared" si="21"/>
        <v>469.43</v>
      </c>
      <c r="AA36" s="20">
        <f t="shared" si="21"/>
        <v>0</v>
      </c>
      <c r="AB36" s="20">
        <f t="shared" si="21"/>
        <v>282.48</v>
      </c>
      <c r="AC36" s="20">
        <f t="shared" si="21"/>
        <v>0</v>
      </c>
      <c r="AD36" s="20">
        <f t="shared" si="21"/>
        <v>325.45999999999998</v>
      </c>
      <c r="AE36" s="20">
        <f t="shared" si="21"/>
        <v>0</v>
      </c>
      <c r="AF36" s="31"/>
      <c r="AG36" s="119"/>
      <c r="AH36" s="120"/>
      <c r="AI36" s="121"/>
    </row>
    <row r="37" spans="1:40" s="71" customFormat="1" ht="27.75" customHeight="1" x14ac:dyDescent="0.25">
      <c r="A37" s="67" t="s">
        <v>27</v>
      </c>
      <c r="B37" s="68">
        <f>H37+J37+L37+N37+P37+R37+T37+V37+X37+Z37+AB37+AD37</f>
        <v>7226.9999999999991</v>
      </c>
      <c r="C37" s="68">
        <f>H37+J37+L37+N37+P37+R37+T37+V37</f>
        <v>5878.4599999999991</v>
      </c>
      <c r="D37" s="68">
        <v>5157.88</v>
      </c>
      <c r="E37" s="68">
        <f>I37+K37+M37+O37+Q37+S37+U37+W37</f>
        <v>5157.88</v>
      </c>
      <c r="F37" s="68">
        <f>(I37+K37+M37+O37+Q37+S37+U37+W37+Y37+AA37+AC37+AE37)/B37*100</f>
        <v>71.369586273695873</v>
      </c>
      <c r="G37" s="68">
        <f>(I37+K37+M37+O37+Q37+S37+U37+W37+Y37+AA37+AC37+AE37)/C37*100</f>
        <v>87.742027673914606</v>
      </c>
      <c r="H37" s="68">
        <v>1435.15</v>
      </c>
      <c r="I37" s="68">
        <f>1213.62</f>
        <v>1213.6199999999999</v>
      </c>
      <c r="J37" s="68">
        <v>702.71</v>
      </c>
      <c r="K37" s="68">
        <f>563.26</f>
        <v>563.26</v>
      </c>
      <c r="L37" s="68">
        <v>585.19000000000005</v>
      </c>
      <c r="M37" s="68">
        <f>635.5</f>
        <v>635.5</v>
      </c>
      <c r="N37" s="68">
        <v>809.38</v>
      </c>
      <c r="O37" s="68">
        <f>805.01</f>
        <v>805.01</v>
      </c>
      <c r="P37" s="68">
        <v>621.05999999999995</v>
      </c>
      <c r="Q37" s="68">
        <f>625.71</f>
        <v>625.71</v>
      </c>
      <c r="R37" s="68">
        <v>434.48</v>
      </c>
      <c r="S37" s="68">
        <f>532.3</f>
        <v>532.29999999999995</v>
      </c>
      <c r="T37" s="68">
        <v>938.12</v>
      </c>
      <c r="U37" s="68">
        <v>636.07000000000005</v>
      </c>
      <c r="V37" s="68">
        <v>352.37</v>
      </c>
      <c r="W37" s="68">
        <v>146.41</v>
      </c>
      <c r="X37" s="68">
        <v>271.17</v>
      </c>
      <c r="Y37" s="68"/>
      <c r="Z37" s="68">
        <v>469.43</v>
      </c>
      <c r="AA37" s="68"/>
      <c r="AB37" s="68">
        <v>282.48</v>
      </c>
      <c r="AC37" s="68"/>
      <c r="AD37" s="68">
        <v>325.45999999999998</v>
      </c>
      <c r="AE37" s="68"/>
      <c r="AF37" s="72"/>
      <c r="AG37" s="119"/>
      <c r="AH37" s="116"/>
      <c r="AI37" s="117"/>
    </row>
    <row r="38" spans="1:40" s="5" customFormat="1" ht="77.25" hidden="1" customHeight="1" x14ac:dyDescent="0.2">
      <c r="A38" s="28" t="s">
        <v>2</v>
      </c>
      <c r="B38" s="9"/>
      <c r="C38" s="9">
        <f t="shared" si="19"/>
        <v>0</v>
      </c>
      <c r="D38" s="9"/>
      <c r="E38" s="109"/>
      <c r="F38" s="9" t="e">
        <f t="shared" ref="F38:F41" si="22">I38/B38*100</f>
        <v>#DIV/0!</v>
      </c>
      <c r="G38" s="9" t="e">
        <f t="shared" ref="G38:G41" si="23">I38/C38*100</f>
        <v>#DIV/0!</v>
      </c>
      <c r="H38" s="9"/>
      <c r="I38" s="9"/>
      <c r="J38" s="9"/>
      <c r="K38" s="9"/>
      <c r="L38" s="9"/>
      <c r="M38" s="9"/>
      <c r="N38" s="9"/>
      <c r="O38" s="9"/>
      <c r="P38" s="9"/>
      <c r="Q38" s="9"/>
      <c r="R38" s="3"/>
      <c r="S38" s="3"/>
      <c r="T38" s="3"/>
      <c r="U38" s="3"/>
      <c r="V38" s="3"/>
      <c r="W38" s="3"/>
      <c r="X38" s="3"/>
      <c r="Y38" s="3"/>
      <c r="Z38" s="3"/>
      <c r="AA38" s="3"/>
      <c r="AB38" s="3"/>
      <c r="AC38" s="3"/>
      <c r="AD38" s="3"/>
      <c r="AE38" s="3"/>
      <c r="AF38" s="32"/>
      <c r="AG38" s="119"/>
      <c r="AH38" s="120"/>
      <c r="AI38" s="121"/>
    </row>
    <row r="39" spans="1:40" s="5" customFormat="1" ht="77.25" hidden="1" customHeight="1" x14ac:dyDescent="0.2">
      <c r="A39" s="28"/>
      <c r="B39" s="9">
        <f>H39+J39+L39+N39+P39+R39+T39+V39+X39+Z39+AB39+AD39</f>
        <v>850.7</v>
      </c>
      <c r="C39" s="9">
        <f t="shared" si="19"/>
        <v>0</v>
      </c>
      <c r="D39" s="9"/>
      <c r="E39" s="109"/>
      <c r="F39" s="9">
        <f t="shared" si="22"/>
        <v>0</v>
      </c>
      <c r="G39" s="9" t="e">
        <f t="shared" si="23"/>
        <v>#DIV/0!</v>
      </c>
      <c r="H39" s="9"/>
      <c r="I39" s="9"/>
      <c r="J39" s="9"/>
      <c r="K39" s="9"/>
      <c r="L39" s="9"/>
      <c r="M39" s="9"/>
      <c r="N39" s="9">
        <v>247.2</v>
      </c>
      <c r="O39" s="9"/>
      <c r="P39" s="9">
        <v>6.3</v>
      </c>
      <c r="Q39" s="9"/>
      <c r="R39" s="9">
        <v>199.1</v>
      </c>
      <c r="S39" s="9"/>
      <c r="T39" s="9">
        <v>199.1</v>
      </c>
      <c r="U39" s="9"/>
      <c r="V39" s="9">
        <v>199</v>
      </c>
      <c r="W39" s="9"/>
      <c r="X39" s="9"/>
      <c r="Y39" s="9"/>
      <c r="Z39" s="9"/>
      <c r="AA39" s="9"/>
      <c r="AB39" s="9"/>
      <c r="AC39" s="9"/>
      <c r="AD39" s="9"/>
      <c r="AE39" s="9"/>
      <c r="AF39" s="33"/>
      <c r="AG39" s="119"/>
      <c r="AH39" s="120"/>
      <c r="AI39" s="121"/>
    </row>
    <row r="40" spans="1:40" s="5" customFormat="1" ht="77.25" hidden="1" customHeight="1" x14ac:dyDescent="0.2">
      <c r="A40" s="28" t="s">
        <v>19</v>
      </c>
      <c r="B40" s="9"/>
      <c r="C40" s="9">
        <f t="shared" si="19"/>
        <v>0</v>
      </c>
      <c r="D40" s="9"/>
      <c r="E40" s="109"/>
      <c r="F40" s="9" t="e">
        <f t="shared" si="22"/>
        <v>#DIV/0!</v>
      </c>
      <c r="G40" s="9" t="e">
        <f t="shared" si="23"/>
        <v>#DIV/0!</v>
      </c>
      <c r="H40" s="9"/>
      <c r="I40" s="9"/>
      <c r="J40" s="9"/>
      <c r="K40" s="9"/>
      <c r="L40" s="9"/>
      <c r="M40" s="9"/>
      <c r="N40" s="9"/>
      <c r="O40" s="9"/>
      <c r="P40" s="9"/>
      <c r="Q40" s="9"/>
      <c r="R40" s="9"/>
      <c r="S40" s="9"/>
      <c r="T40" s="9"/>
      <c r="U40" s="9"/>
      <c r="V40" s="9"/>
      <c r="W40" s="9"/>
      <c r="X40" s="9"/>
      <c r="Y40" s="9"/>
      <c r="Z40" s="9"/>
      <c r="AA40" s="9"/>
      <c r="AB40" s="9"/>
      <c r="AC40" s="9"/>
      <c r="AD40" s="9"/>
      <c r="AE40" s="9"/>
      <c r="AF40" s="34" t="s">
        <v>36</v>
      </c>
      <c r="AG40" s="119"/>
      <c r="AH40" s="120"/>
      <c r="AI40" s="121"/>
    </row>
    <row r="41" spans="1:40" s="5" customFormat="1" ht="77.25" hidden="1" customHeight="1" x14ac:dyDescent="0.2">
      <c r="A41" s="28" t="s">
        <v>3</v>
      </c>
      <c r="B41" s="9"/>
      <c r="C41" s="9">
        <f t="shared" si="19"/>
        <v>0</v>
      </c>
      <c r="D41" s="9"/>
      <c r="E41" s="109"/>
      <c r="F41" s="9" t="e">
        <f t="shared" si="22"/>
        <v>#DIV/0!</v>
      </c>
      <c r="G41" s="9" t="e">
        <f t="shared" si="23"/>
        <v>#DIV/0!</v>
      </c>
      <c r="H41" s="9"/>
      <c r="I41" s="9"/>
      <c r="J41" s="9"/>
      <c r="K41" s="9"/>
      <c r="L41" s="9"/>
      <c r="M41" s="9"/>
      <c r="N41" s="9"/>
      <c r="O41" s="9"/>
      <c r="P41" s="9"/>
      <c r="Q41" s="9"/>
      <c r="R41" s="9"/>
      <c r="S41" s="9"/>
      <c r="T41" s="9"/>
      <c r="U41" s="9"/>
      <c r="V41" s="9"/>
      <c r="W41" s="9"/>
      <c r="X41" s="9"/>
      <c r="Y41" s="9"/>
      <c r="Z41" s="9"/>
      <c r="AA41" s="9"/>
      <c r="AB41" s="9"/>
      <c r="AC41" s="9"/>
      <c r="AD41" s="9"/>
      <c r="AE41" s="9"/>
      <c r="AF41" s="31"/>
      <c r="AG41" s="119"/>
      <c r="AH41" s="120"/>
      <c r="AI41" s="121"/>
    </row>
    <row r="42" spans="1:40" s="100" customFormat="1" ht="27.75" customHeight="1" x14ac:dyDescent="0.2">
      <c r="A42" s="97" t="s">
        <v>4</v>
      </c>
      <c r="B42" s="98">
        <f>B43</f>
        <v>6847.5</v>
      </c>
      <c r="C42" s="98">
        <f t="shared" si="19"/>
        <v>0</v>
      </c>
      <c r="D42" s="98"/>
      <c r="E42" s="98"/>
      <c r="F42" s="98"/>
      <c r="G42" s="98"/>
      <c r="H42" s="98">
        <f t="shared" ref="H42:AD42" si="24">H43</f>
        <v>0</v>
      </c>
      <c r="I42" s="98"/>
      <c r="J42" s="98">
        <f t="shared" si="24"/>
        <v>0</v>
      </c>
      <c r="K42" s="98"/>
      <c r="L42" s="98">
        <f t="shared" si="24"/>
        <v>0</v>
      </c>
      <c r="M42" s="98"/>
      <c r="N42" s="98">
        <f t="shared" si="24"/>
        <v>0</v>
      </c>
      <c r="O42" s="98"/>
      <c r="P42" s="98">
        <f t="shared" si="24"/>
        <v>0</v>
      </c>
      <c r="Q42" s="98"/>
      <c r="R42" s="98">
        <f t="shared" si="24"/>
        <v>0</v>
      </c>
      <c r="S42" s="98"/>
      <c r="T42" s="98">
        <f t="shared" si="24"/>
        <v>0</v>
      </c>
      <c r="U42" s="98"/>
      <c r="V42" s="98">
        <f t="shared" si="24"/>
        <v>0</v>
      </c>
      <c r="W42" s="98">
        <v>0</v>
      </c>
      <c r="X42" s="98">
        <f t="shared" si="24"/>
        <v>0</v>
      </c>
      <c r="Y42" s="98"/>
      <c r="Z42" s="98">
        <f t="shared" si="24"/>
        <v>0</v>
      </c>
      <c r="AA42" s="98"/>
      <c r="AB42" s="98">
        <f t="shared" si="24"/>
        <v>0</v>
      </c>
      <c r="AC42" s="98"/>
      <c r="AD42" s="98">
        <f t="shared" si="24"/>
        <v>6847.5</v>
      </c>
      <c r="AE42" s="98"/>
      <c r="AF42" s="99"/>
      <c r="AG42" s="119"/>
      <c r="AH42" s="126"/>
      <c r="AI42" s="127"/>
    </row>
    <row r="43" spans="1:40" s="50" customFormat="1" ht="42.75" x14ac:dyDescent="0.2">
      <c r="A43" s="48" t="s">
        <v>28</v>
      </c>
      <c r="B43" s="49">
        <f>B44</f>
        <v>6847.5</v>
      </c>
      <c r="C43" s="49">
        <f t="shared" si="19"/>
        <v>0</v>
      </c>
      <c r="D43" s="49">
        <v>0</v>
      </c>
      <c r="E43" s="49">
        <v>0</v>
      </c>
      <c r="F43" s="49"/>
      <c r="G43" s="49"/>
      <c r="H43" s="49">
        <f t="shared" ref="H43:AD43" si="25">H44</f>
        <v>0</v>
      </c>
      <c r="I43" s="49"/>
      <c r="J43" s="49">
        <f t="shared" si="25"/>
        <v>0</v>
      </c>
      <c r="K43" s="49"/>
      <c r="L43" s="49">
        <f t="shared" si="25"/>
        <v>0</v>
      </c>
      <c r="M43" s="49"/>
      <c r="N43" s="49">
        <f t="shared" si="25"/>
        <v>0</v>
      </c>
      <c r="O43" s="49"/>
      <c r="P43" s="49">
        <f t="shared" si="25"/>
        <v>0</v>
      </c>
      <c r="Q43" s="49"/>
      <c r="R43" s="49">
        <f t="shared" si="25"/>
        <v>0</v>
      </c>
      <c r="S43" s="49"/>
      <c r="T43" s="49">
        <f t="shared" si="25"/>
        <v>0</v>
      </c>
      <c r="U43" s="49"/>
      <c r="V43" s="49">
        <f t="shared" si="25"/>
        <v>0</v>
      </c>
      <c r="W43" s="49">
        <v>0</v>
      </c>
      <c r="X43" s="49">
        <f t="shared" si="25"/>
        <v>0</v>
      </c>
      <c r="Y43" s="49"/>
      <c r="Z43" s="49">
        <f t="shared" si="25"/>
        <v>0</v>
      </c>
      <c r="AA43" s="49"/>
      <c r="AB43" s="49">
        <f t="shared" si="25"/>
        <v>0</v>
      </c>
      <c r="AC43" s="49"/>
      <c r="AD43" s="49">
        <f t="shared" si="25"/>
        <v>6847.5</v>
      </c>
      <c r="AE43" s="49"/>
      <c r="AF43" s="94"/>
      <c r="AG43" s="119"/>
      <c r="AH43" s="120"/>
      <c r="AI43" s="121"/>
    </row>
    <row r="44" spans="1:40" s="12" customFormat="1" x14ac:dyDescent="0.2">
      <c r="A44" s="24" t="s">
        <v>0</v>
      </c>
      <c r="B44" s="20">
        <f>B45+B46</f>
        <v>6847.5</v>
      </c>
      <c r="C44" s="9">
        <f t="shared" si="19"/>
        <v>0</v>
      </c>
      <c r="D44" s="20">
        <v>0</v>
      </c>
      <c r="E44" s="20">
        <v>0</v>
      </c>
      <c r="F44" s="20"/>
      <c r="G44" s="9"/>
      <c r="H44" s="20">
        <f t="shared" ref="H44:AD44" si="26">H45+H46</f>
        <v>0</v>
      </c>
      <c r="I44" s="20"/>
      <c r="J44" s="20">
        <f t="shared" si="26"/>
        <v>0</v>
      </c>
      <c r="K44" s="20"/>
      <c r="L44" s="20">
        <f t="shared" si="26"/>
        <v>0</v>
      </c>
      <c r="M44" s="20"/>
      <c r="N44" s="20">
        <f t="shared" si="26"/>
        <v>0</v>
      </c>
      <c r="O44" s="20"/>
      <c r="P44" s="20">
        <f t="shared" si="26"/>
        <v>0</v>
      </c>
      <c r="Q44" s="20"/>
      <c r="R44" s="20">
        <f t="shared" si="26"/>
        <v>0</v>
      </c>
      <c r="S44" s="20"/>
      <c r="T44" s="20">
        <f t="shared" si="26"/>
        <v>0</v>
      </c>
      <c r="U44" s="20"/>
      <c r="V44" s="9">
        <f t="shared" si="26"/>
        <v>0</v>
      </c>
      <c r="W44" s="9">
        <v>0</v>
      </c>
      <c r="X44" s="20">
        <f t="shared" si="26"/>
        <v>0</v>
      </c>
      <c r="Y44" s="20"/>
      <c r="Z44" s="20">
        <f t="shared" si="26"/>
        <v>0</v>
      </c>
      <c r="AA44" s="20"/>
      <c r="AB44" s="20">
        <f t="shared" si="26"/>
        <v>0</v>
      </c>
      <c r="AC44" s="20"/>
      <c r="AD44" s="20">
        <f t="shared" si="26"/>
        <v>6847.5</v>
      </c>
      <c r="AE44" s="20"/>
      <c r="AF44" s="32"/>
      <c r="AG44" s="119"/>
      <c r="AH44" s="120"/>
      <c r="AI44" s="121"/>
    </row>
    <row r="45" spans="1:40" s="71" customFormat="1" x14ac:dyDescent="0.25">
      <c r="A45" s="67" t="s">
        <v>27</v>
      </c>
      <c r="B45" s="68">
        <f>B49+B56</f>
        <v>6847.5</v>
      </c>
      <c r="C45" s="69">
        <f>C49+C56</f>
        <v>0</v>
      </c>
      <c r="D45" s="68">
        <v>0</v>
      </c>
      <c r="E45" s="68">
        <v>0</v>
      </c>
      <c r="F45" s="68"/>
      <c r="G45" s="68"/>
      <c r="H45" s="68">
        <f t="shared" ref="H45:AD45" si="27">H49+H56</f>
        <v>0</v>
      </c>
      <c r="I45" s="68"/>
      <c r="J45" s="68">
        <f t="shared" si="27"/>
        <v>0</v>
      </c>
      <c r="K45" s="68"/>
      <c r="L45" s="68">
        <f t="shared" si="27"/>
        <v>0</v>
      </c>
      <c r="M45" s="68"/>
      <c r="N45" s="68">
        <f t="shared" si="27"/>
        <v>0</v>
      </c>
      <c r="O45" s="68"/>
      <c r="P45" s="68">
        <f t="shared" si="27"/>
        <v>0</v>
      </c>
      <c r="Q45" s="68"/>
      <c r="R45" s="68">
        <f t="shared" si="27"/>
        <v>0</v>
      </c>
      <c r="S45" s="68"/>
      <c r="T45" s="68">
        <f t="shared" si="27"/>
        <v>0</v>
      </c>
      <c r="U45" s="68"/>
      <c r="V45" s="68">
        <f t="shared" si="27"/>
        <v>0</v>
      </c>
      <c r="W45" s="68">
        <v>0</v>
      </c>
      <c r="X45" s="68">
        <f t="shared" si="27"/>
        <v>0</v>
      </c>
      <c r="Y45" s="68"/>
      <c r="Z45" s="68">
        <f t="shared" si="27"/>
        <v>0</v>
      </c>
      <c r="AA45" s="68"/>
      <c r="AB45" s="68">
        <f t="shared" si="27"/>
        <v>0</v>
      </c>
      <c r="AC45" s="68"/>
      <c r="AD45" s="68">
        <f t="shared" si="27"/>
        <v>6847.5</v>
      </c>
      <c r="AE45" s="68"/>
      <c r="AF45" s="72"/>
      <c r="AG45" s="119"/>
      <c r="AH45" s="116"/>
      <c r="AI45" s="117"/>
    </row>
    <row r="46" spans="1:40" s="76" customFormat="1" x14ac:dyDescent="0.2">
      <c r="A46" s="73" t="s">
        <v>2</v>
      </c>
      <c r="B46" s="74">
        <f>B50</f>
        <v>0</v>
      </c>
      <c r="C46" s="74">
        <f>H46+J46+L46+N46+P46+R46+T46+V46</f>
        <v>0</v>
      </c>
      <c r="D46" s="74">
        <v>0</v>
      </c>
      <c r="E46" s="74">
        <v>0</v>
      </c>
      <c r="F46" s="74"/>
      <c r="G46" s="74"/>
      <c r="H46" s="74">
        <f t="shared" ref="H46:AD46" si="28">H50</f>
        <v>0</v>
      </c>
      <c r="I46" s="74"/>
      <c r="J46" s="74">
        <f t="shared" si="28"/>
        <v>0</v>
      </c>
      <c r="K46" s="74"/>
      <c r="L46" s="74">
        <f t="shared" si="28"/>
        <v>0</v>
      </c>
      <c r="M46" s="74"/>
      <c r="N46" s="74">
        <f t="shared" si="28"/>
        <v>0</v>
      </c>
      <c r="O46" s="74"/>
      <c r="P46" s="74">
        <f t="shared" si="28"/>
        <v>0</v>
      </c>
      <c r="Q46" s="74"/>
      <c r="R46" s="74">
        <f t="shared" si="28"/>
        <v>0</v>
      </c>
      <c r="S46" s="74"/>
      <c r="T46" s="74">
        <f t="shared" si="28"/>
        <v>0</v>
      </c>
      <c r="U46" s="74"/>
      <c r="V46" s="74">
        <f t="shared" si="28"/>
        <v>0</v>
      </c>
      <c r="W46" s="74">
        <v>0</v>
      </c>
      <c r="X46" s="74">
        <f t="shared" si="28"/>
        <v>0</v>
      </c>
      <c r="Y46" s="74"/>
      <c r="Z46" s="74">
        <f t="shared" si="28"/>
        <v>0</v>
      </c>
      <c r="AA46" s="74"/>
      <c r="AB46" s="74">
        <f t="shared" si="28"/>
        <v>0</v>
      </c>
      <c r="AC46" s="74"/>
      <c r="AD46" s="74">
        <f t="shared" si="28"/>
        <v>0</v>
      </c>
      <c r="AE46" s="74"/>
      <c r="AF46" s="75"/>
      <c r="AG46" s="119"/>
      <c r="AH46" s="120"/>
      <c r="AI46" s="121"/>
    </row>
    <row r="47" spans="1:40" s="96" customFormat="1" ht="42.75" x14ac:dyDescent="0.2">
      <c r="A47" s="95" t="s">
        <v>24</v>
      </c>
      <c r="B47" s="66">
        <f>B48</f>
        <v>6726.6</v>
      </c>
      <c r="C47" s="66">
        <f t="shared" si="19"/>
        <v>0</v>
      </c>
      <c r="D47" s="66">
        <v>0</v>
      </c>
      <c r="E47" s="66">
        <v>0</v>
      </c>
      <c r="F47" s="66"/>
      <c r="G47" s="66"/>
      <c r="H47" s="66">
        <f t="shared" ref="H47:AD48" si="29">H48</f>
        <v>0</v>
      </c>
      <c r="I47" s="66"/>
      <c r="J47" s="66">
        <f t="shared" si="29"/>
        <v>0</v>
      </c>
      <c r="K47" s="66"/>
      <c r="L47" s="66">
        <f t="shared" si="29"/>
        <v>0</v>
      </c>
      <c r="M47" s="66"/>
      <c r="N47" s="66">
        <f t="shared" si="29"/>
        <v>0</v>
      </c>
      <c r="O47" s="66"/>
      <c r="P47" s="66">
        <f t="shared" si="29"/>
        <v>0</v>
      </c>
      <c r="Q47" s="66"/>
      <c r="R47" s="66">
        <f t="shared" si="29"/>
        <v>0</v>
      </c>
      <c r="S47" s="66"/>
      <c r="T47" s="66">
        <f t="shared" si="29"/>
        <v>0</v>
      </c>
      <c r="U47" s="66"/>
      <c r="V47" s="66">
        <f t="shared" si="29"/>
        <v>0</v>
      </c>
      <c r="W47" s="66">
        <v>0</v>
      </c>
      <c r="X47" s="66">
        <f t="shared" si="29"/>
        <v>0</v>
      </c>
      <c r="Y47" s="66"/>
      <c r="Z47" s="66">
        <f t="shared" si="29"/>
        <v>0</v>
      </c>
      <c r="AA47" s="66"/>
      <c r="AB47" s="66">
        <f t="shared" si="29"/>
        <v>0</v>
      </c>
      <c r="AC47" s="66"/>
      <c r="AD47" s="66">
        <f t="shared" si="29"/>
        <v>6726.6</v>
      </c>
      <c r="AE47" s="66"/>
      <c r="AF47" s="85"/>
      <c r="AG47" s="119"/>
      <c r="AH47" s="120"/>
      <c r="AI47" s="121"/>
    </row>
    <row r="48" spans="1:40" s="12" customFormat="1" ht="25.5" customHeight="1" x14ac:dyDescent="0.2">
      <c r="A48" s="24" t="s">
        <v>0</v>
      </c>
      <c r="B48" s="20">
        <f>B49</f>
        <v>6726.6</v>
      </c>
      <c r="C48" s="9">
        <f t="shared" si="19"/>
        <v>0</v>
      </c>
      <c r="D48" s="20">
        <v>0</v>
      </c>
      <c r="E48" s="20">
        <v>0</v>
      </c>
      <c r="F48" s="20"/>
      <c r="G48" s="9"/>
      <c r="H48" s="20">
        <f t="shared" si="29"/>
        <v>0</v>
      </c>
      <c r="I48" s="20"/>
      <c r="J48" s="20">
        <f t="shared" si="29"/>
        <v>0</v>
      </c>
      <c r="K48" s="20"/>
      <c r="L48" s="20">
        <f t="shared" si="29"/>
        <v>0</v>
      </c>
      <c r="M48" s="20"/>
      <c r="N48" s="20">
        <f t="shared" si="29"/>
        <v>0</v>
      </c>
      <c r="O48" s="20"/>
      <c r="P48" s="20">
        <f t="shared" si="29"/>
        <v>0</v>
      </c>
      <c r="Q48" s="20"/>
      <c r="R48" s="20">
        <f t="shared" si="29"/>
        <v>0</v>
      </c>
      <c r="S48" s="20"/>
      <c r="T48" s="20">
        <f t="shared" si="29"/>
        <v>0</v>
      </c>
      <c r="U48" s="20"/>
      <c r="V48" s="9">
        <f t="shared" si="29"/>
        <v>0</v>
      </c>
      <c r="W48" s="9">
        <v>0</v>
      </c>
      <c r="X48" s="20">
        <f t="shared" si="29"/>
        <v>0</v>
      </c>
      <c r="Y48" s="20"/>
      <c r="Z48" s="20">
        <f t="shared" si="29"/>
        <v>0</v>
      </c>
      <c r="AA48" s="20"/>
      <c r="AB48" s="20">
        <f t="shared" si="29"/>
        <v>0</v>
      </c>
      <c r="AC48" s="20"/>
      <c r="AD48" s="20">
        <f t="shared" si="29"/>
        <v>6726.6</v>
      </c>
      <c r="AE48" s="20"/>
      <c r="AF48" s="31"/>
      <c r="AG48" s="119"/>
      <c r="AH48" s="120"/>
      <c r="AI48" s="121"/>
    </row>
    <row r="49" spans="1:266" ht="22.5" customHeight="1" x14ac:dyDescent="0.25">
      <c r="A49" s="25" t="s">
        <v>27</v>
      </c>
      <c r="B49" s="3">
        <f>H49+J49+L49+N49+P49+R49+T49+V49+X49+Z49+AB49+AD49</f>
        <v>6726.6</v>
      </c>
      <c r="C49" s="9">
        <f>H49+J49+L49+N49+P49+V49</f>
        <v>0</v>
      </c>
      <c r="D49" s="3">
        <v>0</v>
      </c>
      <c r="E49" s="3">
        <v>0</v>
      </c>
      <c r="F49" s="3"/>
      <c r="G49" s="3"/>
      <c r="H49" s="3">
        <v>0</v>
      </c>
      <c r="I49" s="3"/>
      <c r="J49" s="3">
        <v>0</v>
      </c>
      <c r="K49" s="3"/>
      <c r="L49" s="3">
        <v>0</v>
      </c>
      <c r="M49" s="3"/>
      <c r="N49" s="3">
        <v>0</v>
      </c>
      <c r="O49" s="3"/>
      <c r="P49" s="3">
        <v>0</v>
      </c>
      <c r="Q49" s="3"/>
      <c r="R49" s="3">
        <v>0</v>
      </c>
      <c r="S49" s="3"/>
      <c r="T49" s="3">
        <v>0</v>
      </c>
      <c r="U49" s="3"/>
      <c r="V49" s="3">
        <v>0</v>
      </c>
      <c r="W49" s="3">
        <v>0</v>
      </c>
      <c r="X49" s="3">
        <v>0</v>
      </c>
      <c r="Y49" s="3"/>
      <c r="Z49" s="3">
        <v>0</v>
      </c>
      <c r="AA49" s="3"/>
      <c r="AB49" s="3">
        <v>0</v>
      </c>
      <c r="AC49" s="3"/>
      <c r="AD49" s="3">
        <v>6726.6</v>
      </c>
      <c r="AE49" s="3"/>
      <c r="AF49" s="31"/>
      <c r="AG49" s="119"/>
      <c r="AH49" s="116"/>
      <c r="AI49" s="117"/>
    </row>
    <row r="50" spans="1:266" s="5" customFormat="1" hidden="1" x14ac:dyDescent="0.2">
      <c r="A50" s="26" t="s">
        <v>2</v>
      </c>
      <c r="B50" s="9"/>
      <c r="C50" s="9">
        <f>H50+J50+L50+N50+P50</f>
        <v>0</v>
      </c>
      <c r="D50" s="9"/>
      <c r="E50" s="9">
        <v>0</v>
      </c>
      <c r="F50" s="9"/>
      <c r="G50" s="9"/>
      <c r="H50" s="9"/>
      <c r="I50" s="9"/>
      <c r="J50" s="9"/>
      <c r="K50" s="9"/>
      <c r="L50" s="9"/>
      <c r="M50" s="9"/>
      <c r="N50" s="9"/>
      <c r="O50" s="9"/>
      <c r="P50" s="9"/>
      <c r="Q50" s="9"/>
      <c r="R50" s="3"/>
      <c r="S50" s="3"/>
      <c r="T50" s="3"/>
      <c r="U50" s="3"/>
      <c r="V50" s="3"/>
      <c r="W50" s="3"/>
      <c r="X50" s="3"/>
      <c r="Y50" s="3"/>
      <c r="Z50" s="3"/>
      <c r="AA50" s="3"/>
      <c r="AB50" s="3"/>
      <c r="AC50" s="3"/>
      <c r="AD50" s="3"/>
      <c r="AE50" s="3"/>
      <c r="AF50" s="32"/>
      <c r="AG50" s="119"/>
      <c r="AH50" s="120"/>
      <c r="AI50" s="121"/>
    </row>
    <row r="51" spans="1:266" s="5" customFormat="1" hidden="1" x14ac:dyDescent="0.2">
      <c r="A51" s="28"/>
      <c r="B51" s="9">
        <f>H51+J51+L51+N51+P51+R51+T51+V51+X51+Z51+AB51+AD51</f>
        <v>850.7</v>
      </c>
      <c r="C51" s="9">
        <f t="shared" si="19"/>
        <v>0</v>
      </c>
      <c r="D51" s="9"/>
      <c r="E51" s="9"/>
      <c r="F51" s="9"/>
      <c r="G51" s="9"/>
      <c r="H51" s="9"/>
      <c r="I51" s="9"/>
      <c r="J51" s="9"/>
      <c r="K51" s="9"/>
      <c r="L51" s="9"/>
      <c r="M51" s="9"/>
      <c r="N51" s="9">
        <v>247.2</v>
      </c>
      <c r="O51" s="9"/>
      <c r="P51" s="9">
        <v>6.3</v>
      </c>
      <c r="Q51" s="9"/>
      <c r="R51" s="9">
        <v>199.1</v>
      </c>
      <c r="S51" s="9"/>
      <c r="T51" s="9">
        <v>199.1</v>
      </c>
      <c r="U51" s="9"/>
      <c r="V51" s="9">
        <v>199</v>
      </c>
      <c r="W51" s="9"/>
      <c r="X51" s="9"/>
      <c r="Y51" s="9"/>
      <c r="Z51" s="9"/>
      <c r="AA51" s="9"/>
      <c r="AB51" s="9"/>
      <c r="AC51" s="9"/>
      <c r="AD51" s="9"/>
      <c r="AE51" s="9"/>
      <c r="AF51" s="32"/>
      <c r="AG51" s="119"/>
      <c r="AH51" s="120"/>
      <c r="AI51" s="121"/>
    </row>
    <row r="52" spans="1:266" s="5" customFormat="1" ht="236.25" hidden="1" x14ac:dyDescent="0.2">
      <c r="A52" s="28" t="s">
        <v>19</v>
      </c>
      <c r="B52" s="9"/>
      <c r="C52" s="9">
        <f t="shared" si="19"/>
        <v>0</v>
      </c>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31" t="s">
        <v>37</v>
      </c>
      <c r="AG52" s="119"/>
      <c r="AH52" s="120"/>
      <c r="AI52" s="121"/>
    </row>
    <row r="53" spans="1:266" s="5" customFormat="1" hidden="1" x14ac:dyDescent="0.2">
      <c r="A53" s="28" t="s">
        <v>3</v>
      </c>
      <c r="B53" s="9"/>
      <c r="C53" s="9">
        <f t="shared" si="19"/>
        <v>0</v>
      </c>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31"/>
      <c r="AG53" s="119"/>
      <c r="AH53" s="120"/>
      <c r="AI53" s="121"/>
    </row>
    <row r="54" spans="1:266" s="96" customFormat="1" ht="57" x14ac:dyDescent="0.2">
      <c r="A54" s="95" t="s">
        <v>25</v>
      </c>
      <c r="B54" s="66">
        <f>B55</f>
        <v>120.9</v>
      </c>
      <c r="C54" s="66">
        <f t="shared" si="19"/>
        <v>0</v>
      </c>
      <c r="D54" s="66">
        <v>0</v>
      </c>
      <c r="E54" s="66">
        <v>0</v>
      </c>
      <c r="F54" s="66"/>
      <c r="G54" s="66"/>
      <c r="H54" s="66">
        <f t="shared" ref="H54:AD55" si="30">H55</f>
        <v>0</v>
      </c>
      <c r="I54" s="66"/>
      <c r="J54" s="66">
        <f t="shared" si="30"/>
        <v>0</v>
      </c>
      <c r="K54" s="66"/>
      <c r="L54" s="66">
        <f t="shared" si="30"/>
        <v>0</v>
      </c>
      <c r="M54" s="66"/>
      <c r="N54" s="66">
        <f t="shared" si="30"/>
        <v>0</v>
      </c>
      <c r="O54" s="66"/>
      <c r="P54" s="66">
        <f t="shared" si="30"/>
        <v>0</v>
      </c>
      <c r="Q54" s="66"/>
      <c r="R54" s="66">
        <f t="shared" si="30"/>
        <v>0</v>
      </c>
      <c r="S54" s="66"/>
      <c r="T54" s="66">
        <f t="shared" si="30"/>
        <v>0</v>
      </c>
      <c r="U54" s="66"/>
      <c r="V54" s="66">
        <f t="shared" si="30"/>
        <v>0</v>
      </c>
      <c r="W54" s="66">
        <v>0</v>
      </c>
      <c r="X54" s="66">
        <f t="shared" si="30"/>
        <v>0</v>
      </c>
      <c r="Y54" s="66"/>
      <c r="Z54" s="66">
        <f t="shared" si="30"/>
        <v>0</v>
      </c>
      <c r="AA54" s="66"/>
      <c r="AB54" s="66">
        <f t="shared" si="30"/>
        <v>0</v>
      </c>
      <c r="AC54" s="66"/>
      <c r="AD54" s="66">
        <f t="shared" si="30"/>
        <v>120.9</v>
      </c>
      <c r="AE54" s="66"/>
      <c r="AF54" s="85"/>
      <c r="AG54" s="119"/>
      <c r="AH54" s="120"/>
      <c r="AI54" s="121"/>
    </row>
    <row r="55" spans="1:266" s="12" customFormat="1" x14ac:dyDescent="0.2">
      <c r="A55" s="24" t="s">
        <v>0</v>
      </c>
      <c r="B55" s="20">
        <f>B56</f>
        <v>120.9</v>
      </c>
      <c r="C55" s="9">
        <f t="shared" si="19"/>
        <v>0</v>
      </c>
      <c r="D55" s="20"/>
      <c r="E55" s="20"/>
      <c r="F55" s="20"/>
      <c r="G55" s="9"/>
      <c r="H55" s="20">
        <f t="shared" si="30"/>
        <v>0</v>
      </c>
      <c r="I55" s="20"/>
      <c r="J55" s="20">
        <f t="shared" si="30"/>
        <v>0</v>
      </c>
      <c r="K55" s="20"/>
      <c r="L55" s="20">
        <f t="shared" si="30"/>
        <v>0</v>
      </c>
      <c r="M55" s="20"/>
      <c r="N55" s="20">
        <f t="shared" si="30"/>
        <v>0</v>
      </c>
      <c r="O55" s="20"/>
      <c r="P55" s="20">
        <f t="shared" si="30"/>
        <v>0</v>
      </c>
      <c r="Q55" s="20"/>
      <c r="R55" s="20">
        <f t="shared" si="30"/>
        <v>0</v>
      </c>
      <c r="S55" s="20"/>
      <c r="T55" s="20">
        <f t="shared" si="30"/>
        <v>0</v>
      </c>
      <c r="U55" s="20"/>
      <c r="V55" s="9">
        <f t="shared" si="30"/>
        <v>0</v>
      </c>
      <c r="W55" s="9">
        <v>0</v>
      </c>
      <c r="X55" s="20">
        <f t="shared" si="30"/>
        <v>0</v>
      </c>
      <c r="Y55" s="20"/>
      <c r="Z55" s="20">
        <f t="shared" si="30"/>
        <v>0</v>
      </c>
      <c r="AA55" s="20"/>
      <c r="AB55" s="20">
        <f t="shared" si="30"/>
        <v>0</v>
      </c>
      <c r="AC55" s="20"/>
      <c r="AD55" s="20">
        <f t="shared" si="30"/>
        <v>120.9</v>
      </c>
      <c r="AE55" s="20"/>
      <c r="AF55" s="31"/>
      <c r="AG55" s="119"/>
      <c r="AH55" s="120"/>
      <c r="AI55" s="121"/>
    </row>
    <row r="56" spans="1:266" x14ac:dyDescent="0.25">
      <c r="A56" s="25" t="s">
        <v>27</v>
      </c>
      <c r="B56" s="3">
        <f>H56+J56+L56+N56+P56+R56+T56+V56+X56+Z56+AB56+AD56</f>
        <v>120.9</v>
      </c>
      <c r="C56" s="9">
        <f>H56+J56+L56+N56+P56+R56+T56+V56</f>
        <v>0</v>
      </c>
      <c r="D56" s="3"/>
      <c r="E56" s="3"/>
      <c r="F56" s="3"/>
      <c r="G56" s="3"/>
      <c r="H56" s="3">
        <v>0</v>
      </c>
      <c r="I56" s="3"/>
      <c r="J56" s="3">
        <v>0</v>
      </c>
      <c r="K56" s="3"/>
      <c r="L56" s="3">
        <v>0</v>
      </c>
      <c r="M56" s="3"/>
      <c r="N56" s="3">
        <v>0</v>
      </c>
      <c r="O56" s="3"/>
      <c r="P56" s="3">
        <v>0</v>
      </c>
      <c r="Q56" s="3"/>
      <c r="R56" s="3">
        <v>0</v>
      </c>
      <c r="S56" s="3"/>
      <c r="T56" s="3">
        <v>0</v>
      </c>
      <c r="U56" s="3"/>
      <c r="V56" s="3">
        <v>0</v>
      </c>
      <c r="W56" s="3">
        <v>0</v>
      </c>
      <c r="X56" s="3">
        <v>0</v>
      </c>
      <c r="Y56" s="3"/>
      <c r="Z56" s="3">
        <v>0</v>
      </c>
      <c r="AA56" s="3"/>
      <c r="AB56" s="3">
        <v>0</v>
      </c>
      <c r="AC56" s="3"/>
      <c r="AD56" s="3">
        <v>120.9</v>
      </c>
      <c r="AE56" s="3"/>
      <c r="AF56" s="31"/>
      <c r="AG56" s="119"/>
      <c r="AH56" s="116"/>
      <c r="AI56" s="117"/>
    </row>
    <row r="57" spans="1:266" s="5" customFormat="1" x14ac:dyDescent="0.2">
      <c r="A57" s="26" t="s">
        <v>2</v>
      </c>
      <c r="B57" s="9"/>
      <c r="C57" s="9">
        <f t="shared" si="19"/>
        <v>0</v>
      </c>
      <c r="D57" s="9"/>
      <c r="E57" s="9"/>
      <c r="F57" s="9"/>
      <c r="G57" s="9"/>
      <c r="H57" s="9"/>
      <c r="I57" s="9"/>
      <c r="J57" s="9"/>
      <c r="K57" s="9"/>
      <c r="L57" s="9"/>
      <c r="M57" s="9"/>
      <c r="N57" s="9"/>
      <c r="O57" s="9"/>
      <c r="P57" s="9"/>
      <c r="Q57" s="9"/>
      <c r="R57" s="3"/>
      <c r="S57" s="3"/>
      <c r="T57" s="3"/>
      <c r="U57" s="3"/>
      <c r="V57" s="3"/>
      <c r="W57" s="3"/>
      <c r="X57" s="3"/>
      <c r="Y57" s="3"/>
      <c r="Z57" s="3"/>
      <c r="AA57" s="3"/>
      <c r="AB57" s="3"/>
      <c r="AC57" s="3"/>
      <c r="AD57" s="3"/>
      <c r="AE57" s="3"/>
      <c r="AF57" s="31"/>
      <c r="AG57" s="119"/>
      <c r="AH57" s="120"/>
      <c r="AI57" s="121"/>
    </row>
    <row r="58" spans="1:266" s="5" customFormat="1" x14ac:dyDescent="0.2">
      <c r="A58" s="26" t="s">
        <v>19</v>
      </c>
      <c r="B58" s="9"/>
      <c r="C58" s="9">
        <f t="shared" si="19"/>
        <v>0</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32"/>
      <c r="AG58" s="119"/>
      <c r="AH58" s="120"/>
      <c r="AI58" s="121"/>
    </row>
    <row r="59" spans="1:266" s="5" customFormat="1" ht="12.75" hidden="1" customHeight="1" x14ac:dyDescent="0.2">
      <c r="A59" s="28" t="s">
        <v>3</v>
      </c>
      <c r="B59" s="9"/>
      <c r="C59" s="9">
        <f t="shared" si="19"/>
        <v>0</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131"/>
      <c r="AG59" s="119"/>
      <c r="AH59" s="120"/>
      <c r="AI59" s="121"/>
    </row>
    <row r="60" spans="1:266" s="93" customFormat="1" ht="24" customHeight="1" x14ac:dyDescent="0.25">
      <c r="A60" s="90" t="s">
        <v>20</v>
      </c>
      <c r="B60" s="91">
        <f>B61+B62+B63+B64</f>
        <v>88551.207000000009</v>
      </c>
      <c r="C60" s="91">
        <f>C61+C62+C63+C64</f>
        <v>64332.486999999994</v>
      </c>
      <c r="D60" s="91">
        <f>D61+D62+D63+D64</f>
        <v>56458.799999999996</v>
      </c>
      <c r="E60" s="91">
        <f>E61+E62+E63+E64</f>
        <v>56188.5</v>
      </c>
      <c r="F60" s="91">
        <f>E60/B60*100</f>
        <v>63.453115890334502</v>
      </c>
      <c r="G60" s="91">
        <f>E60/C60*100</f>
        <v>87.340786312209573</v>
      </c>
      <c r="H60" s="91">
        <f t="shared" ref="H60:AE60" si="31">H61+H62+H63+H64</f>
        <v>4553.9400000000005</v>
      </c>
      <c r="I60" s="91">
        <f t="shared" si="31"/>
        <v>3758.14</v>
      </c>
      <c r="J60" s="91">
        <f t="shared" si="31"/>
        <v>4321.7299999999996</v>
      </c>
      <c r="K60" s="91">
        <f t="shared" si="31"/>
        <v>3901.8999999999996</v>
      </c>
      <c r="L60" s="91">
        <f t="shared" si="31"/>
        <v>3907.63</v>
      </c>
      <c r="M60" s="91">
        <f t="shared" si="31"/>
        <v>3821.6100000000006</v>
      </c>
      <c r="N60" s="91">
        <f t="shared" si="31"/>
        <v>4926.9279999999999</v>
      </c>
      <c r="O60" s="91">
        <f>O61+O62+O63+O64</f>
        <v>4584.9800000000005</v>
      </c>
      <c r="P60" s="91">
        <f t="shared" si="31"/>
        <v>8174.57</v>
      </c>
      <c r="Q60" s="91">
        <f t="shared" si="31"/>
        <v>5555.39</v>
      </c>
      <c r="R60" s="91">
        <f>R61+R62+R63+R64</f>
        <v>13746.508999999998</v>
      </c>
      <c r="S60" s="91">
        <f t="shared" si="31"/>
        <v>9419.9500000000007</v>
      </c>
      <c r="T60" s="91">
        <f>T61+T62+T63+T64</f>
        <v>13682.880000000001</v>
      </c>
      <c r="U60" s="91">
        <f t="shared" si="31"/>
        <v>14971.05</v>
      </c>
      <c r="V60" s="177">
        <f>V61+V62+V63+V64</f>
        <v>11018.300000000001</v>
      </c>
      <c r="W60" s="177">
        <f>W61+W62+W63+W64</f>
        <v>10175.48</v>
      </c>
      <c r="X60" s="91">
        <f>X61+X62+X63+X64</f>
        <v>4338.26</v>
      </c>
      <c r="Y60" s="91">
        <f>Y61+Y62+Y63+Y64</f>
        <v>0</v>
      </c>
      <c r="Z60" s="91">
        <f>Z61+Z62+Z63+Z64</f>
        <v>4172.99</v>
      </c>
      <c r="AA60" s="91">
        <f t="shared" si="31"/>
        <v>0</v>
      </c>
      <c r="AB60" s="91">
        <f t="shared" si="31"/>
        <v>3042.9500000000003</v>
      </c>
      <c r="AC60" s="91">
        <f t="shared" si="31"/>
        <v>0</v>
      </c>
      <c r="AD60" s="91">
        <f t="shared" si="31"/>
        <v>12664.52</v>
      </c>
      <c r="AE60" s="91">
        <f t="shared" si="31"/>
        <v>0</v>
      </c>
      <c r="AF60" s="91"/>
      <c r="AG60" s="119"/>
      <c r="AH60" s="116"/>
      <c r="AI60" s="117"/>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c r="EO60" s="92"/>
      <c r="EP60" s="92"/>
      <c r="EQ60" s="92"/>
      <c r="ER60" s="92"/>
      <c r="ES60" s="92"/>
      <c r="ET60" s="92"/>
      <c r="EU60" s="92"/>
      <c r="EV60" s="92"/>
      <c r="EW60" s="92"/>
      <c r="EX60" s="92"/>
      <c r="EY60" s="92"/>
      <c r="EZ60" s="92"/>
      <c r="FA60" s="92"/>
      <c r="FB60" s="92"/>
      <c r="FC60" s="92"/>
      <c r="FD60" s="92"/>
      <c r="FE60" s="92"/>
      <c r="FF60" s="92"/>
      <c r="FG60" s="92"/>
      <c r="FH60" s="92"/>
      <c r="FI60" s="92"/>
      <c r="FJ60" s="92"/>
      <c r="FK60" s="92"/>
      <c r="FL60" s="92"/>
      <c r="FM60" s="92"/>
      <c r="FN60" s="92"/>
      <c r="FO60" s="92"/>
      <c r="FP60" s="92"/>
      <c r="FQ60" s="92"/>
      <c r="FR60" s="92"/>
      <c r="FS60" s="92"/>
      <c r="FT60" s="92"/>
      <c r="FU60" s="92"/>
      <c r="FV60" s="92"/>
      <c r="FW60" s="92"/>
      <c r="FX60" s="92"/>
      <c r="FY60" s="92"/>
      <c r="FZ60" s="92"/>
      <c r="GA60" s="92"/>
      <c r="GB60" s="92"/>
      <c r="GC60" s="92"/>
      <c r="GD60" s="92"/>
      <c r="GE60" s="92"/>
      <c r="GF60" s="92"/>
      <c r="GG60" s="92"/>
      <c r="GH60" s="92"/>
      <c r="GI60" s="92"/>
      <c r="GJ60" s="92"/>
      <c r="GK60" s="92"/>
      <c r="GL60" s="92"/>
      <c r="GM60" s="92"/>
      <c r="GN60" s="92"/>
      <c r="GO60" s="92"/>
      <c r="GP60" s="92"/>
      <c r="GQ60" s="92"/>
      <c r="GR60" s="92"/>
      <c r="GS60" s="92"/>
      <c r="GT60" s="92"/>
      <c r="GU60" s="92"/>
      <c r="GV60" s="92"/>
      <c r="GW60" s="92"/>
      <c r="GX60" s="92"/>
      <c r="GY60" s="92"/>
      <c r="GZ60" s="92"/>
      <c r="HA60" s="92"/>
      <c r="HB60" s="92"/>
      <c r="HC60" s="92"/>
      <c r="HD60" s="92"/>
      <c r="HE60" s="92"/>
      <c r="HF60" s="92"/>
      <c r="HG60" s="92"/>
      <c r="HH60" s="92"/>
      <c r="HI60" s="92"/>
      <c r="HJ60" s="92"/>
      <c r="HK60" s="92"/>
      <c r="HL60" s="92"/>
      <c r="HM60" s="92"/>
      <c r="HN60" s="92"/>
      <c r="HO60" s="92"/>
      <c r="HP60" s="92"/>
      <c r="HQ60" s="92"/>
      <c r="HR60" s="92"/>
      <c r="HS60" s="92"/>
      <c r="HT60" s="92"/>
      <c r="HU60" s="92"/>
      <c r="HV60" s="92"/>
      <c r="HW60" s="92"/>
      <c r="HX60" s="92"/>
      <c r="HY60" s="92"/>
      <c r="HZ60" s="92"/>
      <c r="IA60" s="92"/>
      <c r="IB60" s="92"/>
      <c r="IC60" s="92"/>
      <c r="ID60" s="92"/>
      <c r="IE60" s="92"/>
      <c r="IF60" s="92"/>
      <c r="IG60" s="92"/>
      <c r="IH60" s="92"/>
      <c r="II60" s="92"/>
      <c r="IJ60" s="92"/>
      <c r="IK60" s="92"/>
      <c r="IL60" s="92"/>
      <c r="IM60" s="92"/>
      <c r="IN60" s="92"/>
      <c r="IO60" s="92"/>
      <c r="IP60" s="92"/>
      <c r="IQ60" s="92"/>
      <c r="IR60" s="92"/>
      <c r="IS60" s="92"/>
      <c r="IT60" s="92"/>
      <c r="IU60" s="92"/>
      <c r="IV60" s="92"/>
      <c r="IW60" s="92"/>
      <c r="IX60" s="92"/>
      <c r="IY60" s="92"/>
      <c r="IZ60" s="92"/>
      <c r="JA60" s="92"/>
      <c r="JB60" s="92"/>
      <c r="JC60" s="92"/>
      <c r="JD60" s="92"/>
      <c r="JE60" s="92"/>
      <c r="JF60" s="92"/>
    </row>
    <row r="61" spans="1:266" s="71" customFormat="1" ht="19.5" customHeight="1" x14ac:dyDescent="0.25">
      <c r="A61" s="84" t="s">
        <v>27</v>
      </c>
      <c r="B61" s="68">
        <f>B11+B14+B22+B27+B30+B37+B49+B56</f>
        <v>72144.61</v>
      </c>
      <c r="C61" s="68">
        <f>H61+J61+L61+N61+P61+R61+T61+V61</f>
        <v>48217.89</v>
      </c>
      <c r="D61" s="68">
        <f>D45+D37+D17+D14+D11</f>
        <v>43014.7</v>
      </c>
      <c r="E61" s="68">
        <f>E11+E14+E17+E37+E45</f>
        <v>43014.7</v>
      </c>
      <c r="F61" s="68">
        <f>E61/B61*100</f>
        <v>59.622887974583271</v>
      </c>
      <c r="G61" s="68">
        <f>E61/C61*100</f>
        <v>89.20900520532939</v>
      </c>
      <c r="H61" s="68">
        <f>H11+H14+H22+H27+H30+H37+H49+H56</f>
        <v>4553.9400000000005</v>
      </c>
      <c r="I61" s="68">
        <f>I11+I14+I22+I27+I30+I37+I49+I56</f>
        <v>3758.14</v>
      </c>
      <c r="J61" s="68">
        <f>J11+J14+J22+J27+J30+J37+J49+J56</f>
        <v>4321.7299999999996</v>
      </c>
      <c r="K61" s="68">
        <f>K11+K14+K22+K27+K30+K37+K49+K56</f>
        <v>3901.8999999999996</v>
      </c>
      <c r="L61" s="68">
        <f>L11+L14+L22+L27+L30+L37+L49+L56</f>
        <v>3523.33</v>
      </c>
      <c r="M61" s="68">
        <f>M45+M37+M17+M14+M11</f>
        <v>3437.3100000000004</v>
      </c>
      <c r="N61" s="68">
        <f>N11+N14+N22+N27+N30+N37+N49+N56</f>
        <v>4647.34</v>
      </c>
      <c r="O61" s="68">
        <f>O11+O14+O17+O37+O45</f>
        <v>4417.22</v>
      </c>
      <c r="P61" s="68">
        <f>P11+P14+P22+P27+P30+P37+P49+P56</f>
        <v>5914.7999999999993</v>
      </c>
      <c r="Q61" s="68">
        <f>Q45+Q37+Q14+Q11+Q17</f>
        <v>4523.5200000000004</v>
      </c>
      <c r="R61" s="68">
        <f>R11+R14+R22+R27+R30+R37+R49+R56</f>
        <v>6099.0599999999995</v>
      </c>
      <c r="S61" s="68">
        <f>S11+S14+S17+S37+S45</f>
        <v>6190.59</v>
      </c>
      <c r="T61" s="68">
        <f>T11+T14+T22+T27+T30+T37+T49+T56</f>
        <v>10629.160000000002</v>
      </c>
      <c r="U61" s="68">
        <f>U45+U37+U17+U14+U11</f>
        <v>10673.75</v>
      </c>
      <c r="V61" s="68">
        <f>V11+V14+V17+V37+V45</f>
        <v>8528.5300000000007</v>
      </c>
      <c r="W61" s="68">
        <f>W45+W37+W17+W14+W11</f>
        <v>6112.27</v>
      </c>
      <c r="X61" s="68">
        <f>X11+X14+X22+X27+X30+X37+X49+X56</f>
        <v>4219.96</v>
      </c>
      <c r="Y61" s="68"/>
      <c r="Z61" s="68">
        <f>Z11+Z14+Z22+Z27+Z30+Z37+Z49+Z56</f>
        <v>4022.6899999999996</v>
      </c>
      <c r="AA61" s="68"/>
      <c r="AB61" s="68">
        <f>AB11+AB14+AB22+AB27+AB30+AB37+AB49+AB56</f>
        <v>3042.9500000000003</v>
      </c>
      <c r="AC61" s="68"/>
      <c r="AD61" s="68">
        <f>AD11+AD14+AD22+AD27+AD30+AD37+AD49+AD56</f>
        <v>12641.12</v>
      </c>
      <c r="AE61" s="68"/>
      <c r="AF61" s="132"/>
      <c r="AG61" s="118"/>
      <c r="AH61" s="116"/>
      <c r="AI61" s="117"/>
    </row>
    <row r="62" spans="1:266" s="79" customFormat="1" ht="19.5" customHeight="1" x14ac:dyDescent="0.25">
      <c r="A62" s="86" t="s">
        <v>2</v>
      </c>
      <c r="B62" s="77">
        <f>B18</f>
        <v>13896.496999999998</v>
      </c>
      <c r="C62" s="77">
        <f>C46+C18</f>
        <v>13604.496999999998</v>
      </c>
      <c r="D62" s="77">
        <f>D18+D46</f>
        <v>10934</v>
      </c>
      <c r="E62" s="77">
        <f>E18+E46</f>
        <v>10934</v>
      </c>
      <c r="F62" s="77">
        <f>E62/B62*100</f>
        <v>78.681699423962755</v>
      </c>
      <c r="G62" s="77">
        <f>E62/C62*100</f>
        <v>80.370483377665508</v>
      </c>
      <c r="H62" s="77">
        <f t="shared" ref="H62:U62" si="32">H18</f>
        <v>0</v>
      </c>
      <c r="I62" s="77">
        <f t="shared" si="32"/>
        <v>0</v>
      </c>
      <c r="J62" s="77">
        <f t="shared" si="32"/>
        <v>0</v>
      </c>
      <c r="K62" s="77">
        <f t="shared" si="32"/>
        <v>0</v>
      </c>
      <c r="L62" s="77">
        <f t="shared" si="32"/>
        <v>384.3</v>
      </c>
      <c r="M62" s="77">
        <f t="shared" si="32"/>
        <v>384.3</v>
      </c>
      <c r="N62" s="77">
        <f t="shared" si="32"/>
        <v>279.58800000000002</v>
      </c>
      <c r="O62" s="77">
        <f t="shared" si="32"/>
        <v>167.76</v>
      </c>
      <c r="P62" s="77">
        <f t="shared" si="32"/>
        <v>2104.4700000000003</v>
      </c>
      <c r="Q62" s="77">
        <f t="shared" si="32"/>
        <v>1031.8699999999999</v>
      </c>
      <c r="R62" s="77">
        <f t="shared" si="32"/>
        <v>5292.6489999999994</v>
      </c>
      <c r="S62" s="77">
        <f t="shared" si="32"/>
        <v>2562.2599999999998</v>
      </c>
      <c r="T62" s="77">
        <f t="shared" si="32"/>
        <v>3053.7200000000003</v>
      </c>
      <c r="U62" s="77">
        <f t="shared" si="32"/>
        <v>3765.51</v>
      </c>
      <c r="V62" s="77">
        <f>V18+V46</f>
        <v>2489.77</v>
      </c>
      <c r="W62" s="77">
        <f>W18</f>
        <v>3022.2999999999997</v>
      </c>
      <c r="X62" s="77">
        <f>X18+X46</f>
        <v>118.3</v>
      </c>
      <c r="Y62" s="77">
        <f>Y18</f>
        <v>0</v>
      </c>
      <c r="Z62" s="77">
        <f>Z18+Z46</f>
        <v>150.30000000000001</v>
      </c>
      <c r="AA62" s="77">
        <f>AA18</f>
        <v>0</v>
      </c>
      <c r="AB62" s="77">
        <f>AB18</f>
        <v>0</v>
      </c>
      <c r="AC62" s="77">
        <f>AC18</f>
        <v>0</v>
      </c>
      <c r="AD62" s="77">
        <f>AD18</f>
        <v>23.4</v>
      </c>
      <c r="AE62" s="77">
        <f>AE18</f>
        <v>0</v>
      </c>
      <c r="AF62" s="87"/>
      <c r="AG62" s="118"/>
      <c r="AH62" s="116"/>
      <c r="AI62" s="117"/>
    </row>
    <row r="63" spans="1:266" ht="19.5" customHeight="1" x14ac:dyDescent="0.25">
      <c r="A63" s="29" t="s">
        <v>19</v>
      </c>
      <c r="B63" s="3">
        <v>0</v>
      </c>
      <c r="C63" s="3">
        <v>0</v>
      </c>
      <c r="D63" s="3">
        <v>0</v>
      </c>
      <c r="E63" s="3">
        <v>0</v>
      </c>
      <c r="F63" s="3"/>
      <c r="G63" s="3"/>
      <c r="H63" s="3"/>
      <c r="I63" s="3"/>
      <c r="J63" s="3"/>
      <c r="K63" s="3"/>
      <c r="L63" s="3"/>
      <c r="M63" s="3"/>
      <c r="N63" s="3"/>
      <c r="O63" s="3"/>
      <c r="P63" s="3"/>
      <c r="Q63" s="3"/>
      <c r="R63" s="3"/>
      <c r="S63" s="3"/>
      <c r="T63" s="3"/>
      <c r="U63" s="3"/>
      <c r="V63" s="3">
        <v>0</v>
      </c>
      <c r="W63" s="3">
        <v>0</v>
      </c>
      <c r="X63" s="3"/>
      <c r="Y63" s="3"/>
      <c r="Z63" s="3"/>
      <c r="AA63" s="3"/>
      <c r="AB63" s="3"/>
      <c r="AC63" s="3"/>
      <c r="AD63" s="3"/>
      <c r="AE63" s="3"/>
      <c r="AF63" s="106"/>
      <c r="AG63" s="118"/>
      <c r="AH63" s="116"/>
      <c r="AI63" s="117"/>
    </row>
    <row r="64" spans="1:266" ht="19.5" customHeight="1" x14ac:dyDescent="0.25">
      <c r="A64" s="110" t="s">
        <v>3</v>
      </c>
      <c r="B64" s="111">
        <f>B24</f>
        <v>2510.1</v>
      </c>
      <c r="C64" s="111">
        <f>C24</f>
        <v>2510.1000000000004</v>
      </c>
      <c r="D64" s="111">
        <f>D24</f>
        <v>2510.1</v>
      </c>
      <c r="E64" s="111">
        <f>E19</f>
        <v>2239.8000000000002</v>
      </c>
      <c r="F64" s="111">
        <f>E63:E64/B64*100</f>
        <v>89.231504720927461</v>
      </c>
      <c r="G64" s="111">
        <f>E64/C64*100</f>
        <v>89.231504720927447</v>
      </c>
      <c r="H64" s="111">
        <f>H24</f>
        <v>0</v>
      </c>
      <c r="I64" s="111"/>
      <c r="J64" s="111"/>
      <c r="K64" s="111"/>
      <c r="L64" s="111"/>
      <c r="M64" s="111"/>
      <c r="N64" s="111"/>
      <c r="O64" s="112"/>
      <c r="P64" s="111">
        <v>155.30000000000001</v>
      </c>
      <c r="Q64" s="111">
        <v>0</v>
      </c>
      <c r="R64" s="111">
        <v>2354.8000000000002</v>
      </c>
      <c r="S64" s="111">
        <v>667.1</v>
      </c>
      <c r="T64" s="111">
        <f>T19</f>
        <v>0</v>
      </c>
      <c r="U64" s="111">
        <f>U19</f>
        <v>531.79</v>
      </c>
      <c r="V64" s="111">
        <f>V19</f>
        <v>0</v>
      </c>
      <c r="W64" s="111">
        <f>W19</f>
        <v>1040.9100000000001</v>
      </c>
      <c r="X64" s="111"/>
      <c r="Y64" s="111"/>
      <c r="Z64" s="111"/>
      <c r="AA64" s="111"/>
      <c r="AB64" s="111"/>
      <c r="AC64" s="111"/>
      <c r="AD64" s="111"/>
      <c r="AE64" s="111"/>
      <c r="AF64" s="113"/>
      <c r="AG64" s="1"/>
      <c r="AH64" s="4"/>
    </row>
    <row r="65" spans="1:32" s="19" customFormat="1" ht="42.75" customHeight="1" x14ac:dyDescent="0.25">
      <c r="A65" s="16" t="s">
        <v>60</v>
      </c>
      <c r="B65" s="57"/>
      <c r="C65" s="17"/>
      <c r="D65" s="17"/>
      <c r="E65" s="17"/>
      <c r="F65" s="17"/>
      <c r="G65" s="19" t="s">
        <v>61</v>
      </c>
      <c r="H65" s="18"/>
      <c r="I65" s="18"/>
      <c r="O65" s="2"/>
      <c r="Z65" s="58"/>
      <c r="AB65" s="59"/>
      <c r="AF65" s="35"/>
    </row>
    <row r="66" spans="1:32" ht="15.75" customHeight="1" x14ac:dyDescent="0.25">
      <c r="A66" s="13"/>
      <c r="B66" s="6"/>
      <c r="C66" s="82"/>
      <c r="D66" s="6"/>
      <c r="E66" s="6"/>
      <c r="F66" s="6"/>
      <c r="G66" s="6"/>
      <c r="AF66" s="35"/>
    </row>
    <row r="67" spans="1:32" x14ac:dyDescent="0.25">
      <c r="A67" s="14" t="s">
        <v>48</v>
      </c>
      <c r="AF67" s="35"/>
    </row>
    <row r="68" spans="1:32" x14ac:dyDescent="0.25">
      <c r="A68" s="14"/>
      <c r="AF68" s="35"/>
    </row>
    <row r="69" spans="1:32" x14ac:dyDescent="0.25">
      <c r="C69" s="83"/>
      <c r="D69" s="54"/>
      <c r="AF69" s="36"/>
    </row>
    <row r="70" spans="1:32" x14ac:dyDescent="0.25">
      <c r="A70" s="63" t="s">
        <v>50</v>
      </c>
      <c r="H70" s="7"/>
      <c r="I70" s="7"/>
      <c r="J70" s="7"/>
      <c r="K70" s="7"/>
      <c r="L70" s="15"/>
      <c r="M70" s="15"/>
      <c r="AF70" s="35"/>
    </row>
    <row r="71" spans="1:32" x14ac:dyDescent="0.25">
      <c r="B71" s="8"/>
      <c r="C71" s="8"/>
      <c r="D71" s="8"/>
      <c r="E71" s="8"/>
      <c r="F71" s="8"/>
      <c r="G71" s="8"/>
      <c r="H71" s="15"/>
      <c r="I71" s="15"/>
      <c r="J71" s="15"/>
      <c r="K71" s="15"/>
      <c r="L71" s="15"/>
      <c r="M71" s="15"/>
      <c r="AF71" s="35"/>
    </row>
    <row r="72" spans="1:32" x14ac:dyDescent="0.25">
      <c r="AF72" s="35"/>
    </row>
    <row r="73" spans="1:32" ht="22.5" x14ac:dyDescent="0.3">
      <c r="A73" s="129"/>
      <c r="AF73" s="35"/>
    </row>
    <row r="74" spans="1:32" x14ac:dyDescent="0.25">
      <c r="AF74" s="35"/>
    </row>
    <row r="75" spans="1:32" ht="18.75" x14ac:dyDescent="0.25">
      <c r="AF75" s="37"/>
    </row>
    <row r="76" spans="1:32" ht="18.75" x14ac:dyDescent="0.25">
      <c r="AF76" s="38"/>
    </row>
    <row r="77" spans="1:32" ht="18.75" x14ac:dyDescent="0.25">
      <c r="AF77" s="39"/>
    </row>
    <row r="78" spans="1:32" ht="18.75" x14ac:dyDescent="0.25">
      <c r="AF78" s="40"/>
    </row>
    <row r="79" spans="1:32" ht="18.75" x14ac:dyDescent="0.25">
      <c r="AF79" s="40"/>
    </row>
    <row r="80" spans="1:32" ht="18.75" x14ac:dyDescent="0.25">
      <c r="AF80" s="40"/>
    </row>
    <row r="81" spans="32:32" ht="18.75" x14ac:dyDescent="0.25">
      <c r="AF81" s="40"/>
    </row>
    <row r="82" spans="32:32" ht="18.75" x14ac:dyDescent="0.25">
      <c r="AF82" s="40"/>
    </row>
  </sheetData>
  <mergeCells count="24">
    <mergeCell ref="AF25:AF27"/>
    <mergeCell ref="AF29:AF34"/>
    <mergeCell ref="AF20:AF24"/>
    <mergeCell ref="V4:W4"/>
    <mergeCell ref="A2:O2"/>
    <mergeCell ref="A3:O3"/>
    <mergeCell ref="A4:A6"/>
    <mergeCell ref="B4:B6"/>
    <mergeCell ref="C4:C6"/>
    <mergeCell ref="D4:D6"/>
    <mergeCell ref="E4:E6"/>
    <mergeCell ref="F4:G4"/>
    <mergeCell ref="H4:I4"/>
    <mergeCell ref="J4:K4"/>
    <mergeCell ref="L4:M4"/>
    <mergeCell ref="N4:O4"/>
    <mergeCell ref="P4:Q4"/>
    <mergeCell ref="AF4:AF5"/>
    <mergeCell ref="R4:S4"/>
    <mergeCell ref="X4:Y4"/>
    <mergeCell ref="Z4:AA4"/>
    <mergeCell ref="AB4:AC4"/>
    <mergeCell ref="AD4:AE4"/>
    <mergeCell ref="T4:U4"/>
  </mergeCells>
  <printOptions horizontalCentered="1" verticalCentered="1"/>
  <pageMargins left="0.23622047244094491" right="0.23622047244094491" top="0.35433070866141736" bottom="0.35433070866141736" header="0.31496062992125984" footer="0.31496062992125984"/>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 лист</vt:lpstr>
      <vt:lpstr>Июль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Обухова Елена Амировна</dc:creator>
  <cp:lastModifiedBy>Серова Софья Андреевна</cp:lastModifiedBy>
  <cp:lastPrinted>2016-09-05T10:14:43Z</cp:lastPrinted>
  <dcterms:created xsi:type="dcterms:W3CDTF">2015-12-21T11:46:56Z</dcterms:created>
  <dcterms:modified xsi:type="dcterms:W3CDTF">2016-11-11T15:24:18Z</dcterms:modified>
</cp:coreProperties>
</file>