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3270" windowWidth="28710" windowHeight="8565"/>
  </bookViews>
  <sheets>
    <sheet name="ноябрь" sheetId="11" r:id="rId1"/>
  </sheets>
  <definedNames>
    <definedName name="_xlnm.Print_Titles" localSheetId="0">ноябрь!$1:$8</definedName>
    <definedName name="_xlnm.Print_Area" localSheetId="0">ноябрь!$A$1:$AF$89</definedName>
  </definedNames>
  <calcPr calcId="144525"/>
</workbook>
</file>

<file path=xl/calcChain.xml><?xml version="1.0" encoding="utf-8"?>
<calcChain xmlns="http://schemas.openxmlformats.org/spreadsheetml/2006/main">
  <c r="E14" i="11" l="1"/>
  <c r="C77" i="11"/>
  <c r="C69" i="11"/>
  <c r="C63" i="11"/>
  <c r="C57" i="11"/>
  <c r="C50" i="11"/>
  <c r="C44" i="11"/>
  <c r="C38" i="11"/>
  <c r="C32" i="11"/>
  <c r="C26" i="11"/>
  <c r="C20" i="11"/>
  <c r="C14" i="11"/>
  <c r="C12" i="11" s="1"/>
  <c r="G26" i="11" l="1"/>
  <c r="AA74" i="11"/>
  <c r="C68" i="11" l="1"/>
  <c r="C62" i="11"/>
  <c r="C82" i="11" l="1"/>
  <c r="AE82" i="11"/>
  <c r="AD82" i="11"/>
  <c r="AD80" i="11" s="1"/>
  <c r="AC82" i="11"/>
  <c r="AB82" i="11"/>
  <c r="AA82" i="11"/>
  <c r="Z82" i="11"/>
  <c r="Y82" i="11"/>
  <c r="X82" i="11"/>
  <c r="W82" i="11"/>
  <c r="V82" i="11"/>
  <c r="U82" i="11"/>
  <c r="S82" i="11"/>
  <c r="R82" i="11"/>
  <c r="Q82" i="11"/>
  <c r="P82" i="11"/>
  <c r="O82" i="11"/>
  <c r="M82" i="11"/>
  <c r="K82" i="11"/>
  <c r="I82" i="11"/>
  <c r="H82" i="11"/>
  <c r="E82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E81" i="11"/>
  <c r="C81" i="11"/>
  <c r="D81" i="11" s="1"/>
  <c r="AE80" i="11"/>
  <c r="AC80" i="11"/>
  <c r="AB80" i="11"/>
  <c r="AA80" i="11"/>
  <c r="Z80" i="11"/>
  <c r="Y80" i="11"/>
  <c r="X80" i="11"/>
  <c r="W80" i="11"/>
  <c r="V80" i="11"/>
  <c r="U80" i="11"/>
  <c r="S80" i="11"/>
  <c r="R80" i="11"/>
  <c r="Q80" i="11"/>
  <c r="P80" i="11"/>
  <c r="O80" i="11"/>
  <c r="M80" i="11"/>
  <c r="K80" i="11"/>
  <c r="I80" i="11"/>
  <c r="H80" i="11"/>
  <c r="E80" i="11"/>
  <c r="L77" i="11"/>
  <c r="E77" i="11"/>
  <c r="B77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E75" i="11"/>
  <c r="B75" i="11"/>
  <c r="AE74" i="11"/>
  <c r="AD74" i="11"/>
  <c r="AC74" i="11"/>
  <c r="E74" i="11" s="1"/>
  <c r="E72" i="11" s="1"/>
  <c r="AB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B74" i="11"/>
  <c r="B72" i="11" s="1"/>
  <c r="AE72" i="11"/>
  <c r="AC72" i="11"/>
  <c r="AA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E69" i="11"/>
  <c r="G69" i="11" s="1"/>
  <c r="D69" i="11"/>
  <c r="B69" i="11"/>
  <c r="E68" i="11"/>
  <c r="D68" i="11"/>
  <c r="D67" i="11" s="1"/>
  <c r="B68" i="11"/>
  <c r="B81" i="11" s="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E67" i="11"/>
  <c r="G67" i="11" s="1"/>
  <c r="C67" i="11"/>
  <c r="B67" i="11"/>
  <c r="E63" i="11"/>
  <c r="D63" i="11"/>
  <c r="B63" i="11"/>
  <c r="E62" i="11"/>
  <c r="D62" i="11"/>
  <c r="B62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E61" i="11"/>
  <c r="C61" i="11"/>
  <c r="B61" i="11"/>
  <c r="E57" i="11"/>
  <c r="G57" i="11" s="1"/>
  <c r="D57" i="11"/>
  <c r="D55" i="11" s="1"/>
  <c r="B57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C55" i="11"/>
  <c r="B55" i="11"/>
  <c r="E50" i="11"/>
  <c r="G50" i="11" s="1"/>
  <c r="D50" i="11"/>
  <c r="D48" i="11" s="1"/>
  <c r="B50" i="11"/>
  <c r="B48" i="11" s="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E48" i="11"/>
  <c r="G48" i="11" s="1"/>
  <c r="C48" i="11"/>
  <c r="E44" i="11"/>
  <c r="G44" i="11" s="1"/>
  <c r="D44" i="11"/>
  <c r="D42" i="11" s="1"/>
  <c r="B44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C42" i="11"/>
  <c r="B42" i="11"/>
  <c r="T38" i="11"/>
  <c r="E38" i="11"/>
  <c r="G38" i="11" s="1"/>
  <c r="B38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E36" i="11"/>
  <c r="F36" i="11" s="1"/>
  <c r="B36" i="11"/>
  <c r="N32" i="11"/>
  <c r="N82" i="11" s="1"/>
  <c r="N80" i="11" s="1"/>
  <c r="L32" i="11"/>
  <c r="L82" i="11" s="1"/>
  <c r="L80" i="11" s="1"/>
  <c r="J32" i="11"/>
  <c r="J82" i="11" s="1"/>
  <c r="J80" i="11" s="1"/>
  <c r="E32" i="11"/>
  <c r="G32" i="11" s="1"/>
  <c r="D32" i="11"/>
  <c r="D30" i="11" s="1"/>
  <c r="B32" i="11"/>
  <c r="B30" i="11" s="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C30" i="11"/>
  <c r="E26" i="11"/>
  <c r="D26" i="11"/>
  <c r="D24" i="11" s="1"/>
  <c r="B26" i="11"/>
  <c r="B24" i="11" s="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E24" i="11"/>
  <c r="C24" i="11"/>
  <c r="E20" i="11"/>
  <c r="D20" i="11"/>
  <c r="D18" i="11" s="1"/>
  <c r="B20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E18" i="11"/>
  <c r="C18" i="11"/>
  <c r="B18" i="11"/>
  <c r="T14" i="11"/>
  <c r="T82" i="11" s="1"/>
  <c r="T80" i="11" s="1"/>
  <c r="B14" i="11"/>
  <c r="B82" i="11" s="1"/>
  <c r="AE12" i="11"/>
  <c r="AD12" i="11"/>
  <c r="AD9" i="11" s="1"/>
  <c r="AC12" i="11"/>
  <c r="AB12" i="11"/>
  <c r="AA12" i="11"/>
  <c r="AA9" i="11" s="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E12" i="11"/>
  <c r="AE9" i="11"/>
  <c r="AC9" i="11"/>
  <c r="AB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C9" i="11" l="1"/>
  <c r="D9" i="11" s="1"/>
  <c r="E42" i="11"/>
  <c r="G42" i="11" s="1"/>
  <c r="E9" i="11"/>
  <c r="E30" i="11"/>
  <c r="F75" i="11"/>
  <c r="F77" i="11"/>
  <c r="E55" i="11"/>
  <c r="G55" i="11" s="1"/>
  <c r="F38" i="11"/>
  <c r="B9" i="11"/>
  <c r="G30" i="11"/>
  <c r="G18" i="11"/>
  <c r="G20" i="11"/>
  <c r="F74" i="11"/>
  <c r="F72" i="11" s="1"/>
  <c r="B12" i="11"/>
  <c r="F14" i="11"/>
  <c r="F12" i="11" s="1"/>
  <c r="F26" i="11"/>
  <c r="F24" i="11" s="1"/>
  <c r="D61" i="11"/>
  <c r="B80" i="11"/>
  <c r="F80" i="11" s="1"/>
  <c r="G77" i="11"/>
  <c r="C80" i="11"/>
  <c r="G80" i="11" s="1"/>
  <c r="D82" i="11"/>
  <c r="D80" i="11" s="1"/>
  <c r="D38" i="11"/>
  <c r="D36" i="11" s="1"/>
  <c r="C36" i="11"/>
  <c r="D77" i="11"/>
  <c r="D75" i="11" s="1"/>
  <c r="D74" i="11" s="1"/>
  <c r="D72" i="11" s="1"/>
  <c r="C75" i="11"/>
  <c r="C74" i="11" s="1"/>
  <c r="C72" i="11" s="1"/>
  <c r="G82" i="11"/>
  <c r="G14" i="11"/>
  <c r="G12" i="11" s="1"/>
  <c r="F18" i="11"/>
  <c r="F20" i="11"/>
  <c r="G24" i="11"/>
  <c r="F30" i="11"/>
  <c r="F32" i="11"/>
  <c r="G36" i="11"/>
  <c r="F42" i="11"/>
  <c r="F44" i="11"/>
  <c r="F48" i="11"/>
  <c r="F50" i="11"/>
  <c r="F55" i="11"/>
  <c r="F57" i="11"/>
  <c r="F67" i="11"/>
  <c r="F69" i="11"/>
  <c r="G74" i="11"/>
  <c r="G72" i="11" s="1"/>
  <c r="F82" i="11"/>
  <c r="D14" i="11"/>
  <c r="D12" i="11" s="1"/>
  <c r="G9" i="11" l="1"/>
  <c r="F9" i="11"/>
  <c r="G75" i="11"/>
</calcChain>
</file>

<file path=xl/sharedStrings.xml><?xml version="1.0" encoding="utf-8"?>
<sst xmlns="http://schemas.openxmlformats.org/spreadsheetml/2006/main" count="137" uniqueCount="59">
  <si>
    <t>тыс.руб.</t>
  </si>
  <si>
    <t>Мероприятия программы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</si>
  <si>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</si>
  <si>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</si>
  <si>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</si>
  <si>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</si>
  <si>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</si>
  <si>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</si>
  <si>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</si>
  <si>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</si>
  <si>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</si>
  <si>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</si>
  <si>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</si>
  <si>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</si>
  <si>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</si>
  <si>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</si>
  <si>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</si>
  <si>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</si>
  <si>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</si>
  <si>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</si>
  <si>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</si>
  <si>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</si>
  <si>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</si>
  <si>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</si>
  <si>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Задача  1 "Совершенствование системы управления муниципальным имуществом города Когалыма</t>
  </si>
  <si>
    <t>Мероприятия:</t>
  </si>
  <si>
    <t>"Техническая инвентаризация и паспортизация объектов муниципальной собственности города Когалыма, в том числе земельных участков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</si>
  <si>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</si>
  <si>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</si>
  <si>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</si>
  <si>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</si>
  <si>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</si>
  <si>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"Оценка стоимости объектов муниципальной собственности города Когалыма, в том числе земельных участков"</t>
  </si>
  <si>
    <t>"Мероприятия по землеустройству и землепользованию"</t>
  </si>
  <si>
    <t>"Оплата агентских услуг по приему платежей за наем жилых помещений муниципального жилищного фонда города Когалыма</t>
  </si>
  <si>
    <t>"Компенсация выпадающих доходов организациям,в связи с оказанием услуг по содержанию муниципального жилищного фонда в городе Когалыме"</t>
  </si>
  <si>
    <t>"Обязательное страхование гражданской ответственности владельца транспортных средств (ОСАГО)"</t>
  </si>
  <si>
    <t>"Уплата налогов и сборов, предусмотренных действующим законодательством"</t>
  </si>
  <si>
    <t>"Предоставление субсидии в целях обеспечения страховой защиты муниципального имущества города Когалыма"</t>
  </si>
  <si>
    <t>Задача  2 "Обеспечение условий для выполнения функций ,возложенных на Комитет по управлению муниципальным имуществом Администрации города Когалыма"</t>
  </si>
  <si>
    <t>"Организационно-техническое и финансовое обеспечение Комитета по управлению муниципальным имуществом Администрации города Когалыма"</t>
  </si>
  <si>
    <t>Итого по программе, в том числе</t>
  </si>
  <si>
    <t xml:space="preserve">Председатель комитета  по управлению муниципальным имуществом Администрации города Когалыма                              </t>
  </si>
  <si>
    <t>А.В.Ковальчук</t>
  </si>
  <si>
    <t>План на 2015 год</t>
  </si>
  <si>
    <t>"Поддержание объектов муниципальной собственности города Когалыма, не переданных во временное пользование и не подлежащих реализации, а также объектов ,находящихся во временном безвозмездном пользовании организаций,в надлежащем сосотоянии,посредством привлечения специализированных организаций "</t>
  </si>
  <si>
    <t>Оплата произведена за фактически оказанные услуги по приему платежей за наём жилых помещений, находящиеся в муниципальной собственности, согласно выставленным счетам</t>
  </si>
  <si>
    <t>"Бюджетные инвестиции на приобретение объектов недвижимого имущества в муниципальную собственность для размещения библиотеки филиала №2"</t>
  </si>
  <si>
    <t>Исполнитель: Ильин Андрей Александрович</t>
  </si>
  <si>
    <t>тел. 93-806</t>
  </si>
  <si>
    <t>Муниципальная программа "Управление муниципальным имуществом города Когалыма на 2014-2019 годы</t>
  </si>
  <si>
    <t>Неисполнение мероприятия связано с несвоевременным выставлением счетов контрагентами</t>
  </si>
  <si>
    <t>В связи с наличием листов временной нетрудоспособности, специалистов имеющих небольшой стаж.</t>
  </si>
  <si>
    <t>Неисполнение мероприятия связано с несвоевременным выставлением счетов получателями субсидии</t>
  </si>
  <si>
    <t>В связи с фактически начисленной суммой транспортного налога за 3 кв. 2015 года</t>
  </si>
  <si>
    <t>Проведение мероприятия по технической инвентаризации объектов муниципальной собственности запланировано в декабре 2015 года.</t>
  </si>
  <si>
    <t>Проведение мероприятия по оценке муниципального имущества города Когалыма запланировано в декабре 2015 года.</t>
  </si>
  <si>
    <t>Выполнение кадастровых работ по земельным участкам запланировано в декабре 2015 года.</t>
  </si>
  <si>
    <t>Отчет о ходе реализации муниципальной программы "Управление муниципальным имуществом города Когалыма на 2014-2019 годы" на 01.12.2015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</si>
</sst>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</numFmts>
  <fonts count="1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onotype Corsiva"/>
      <family val="4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8" fillId="2" borderId="1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justify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>
      <alignment horizontal="justify" wrapText="1"/>
    </xf>
    <xf numFmtId="0" fontId="1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67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wrapText="1"/>
    </xf>
    <xf numFmtId="0" fontId="11" fillId="2" borderId="2" xfId="0" applyFont="1" applyFill="1" applyBorder="1" applyAlignment="1">
      <alignment horizontal="justify" vertical="center" wrapText="1"/>
    </xf>
    <xf numFmtId="164" fontId="4" fillId="2" borderId="0" xfId="0" applyNumberFormat="1" applyFont="1" applyFill="1" applyAlignment="1">
      <alignment horizontal="justify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wrapText="1"/>
    </xf>
    <xf numFmtId="164" fontId="3" fillId="2" borderId="0" xfId="0" applyNumberFormat="1" applyFont="1" applyFill="1" applyAlignment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4" fontId="10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left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164" fontId="14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justify" vertical="center" wrapText="1"/>
    </xf>
    <xf numFmtId="164" fontId="4" fillId="3" borderId="0" xfId="0" applyNumberFormat="1" applyFont="1" applyFill="1" applyAlignment="1">
      <alignment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vertical="center" wrapText="1"/>
    </xf>
    <xf numFmtId="4" fontId="5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164" fontId="4" fillId="4" borderId="0" xfId="0" applyNumberFormat="1" applyFont="1" applyFill="1" applyAlignment="1">
      <alignment vertical="center" wrapText="1"/>
    </xf>
    <xf numFmtId="4" fontId="10" fillId="4" borderId="2" xfId="0" applyNumberFormat="1" applyFont="1" applyFill="1" applyBorder="1" applyAlignment="1" applyProtection="1">
      <alignment horizontal="center" vertical="center" wrapText="1"/>
    </xf>
    <xf numFmtId="4" fontId="11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vertical="center" wrapText="1"/>
    </xf>
    <xf numFmtId="4" fontId="5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4" fontId="4" fillId="4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0" fontId="11" fillId="5" borderId="2" xfId="0" applyFont="1" applyFill="1" applyBorder="1" applyAlignment="1">
      <alignment horizontal="justify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 applyProtection="1">
      <alignment horizontal="center" vertical="center" wrapText="1"/>
    </xf>
    <xf numFmtId="4" fontId="5" fillId="5" borderId="2" xfId="0" applyNumberFormat="1" applyFont="1" applyFill="1" applyBorder="1" applyAlignment="1">
      <alignment horizont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 applyProtection="1">
      <alignment horizontal="center" vertical="center" wrapText="1"/>
    </xf>
    <xf numFmtId="4" fontId="11" fillId="5" borderId="2" xfId="0" applyNumberFormat="1" applyFont="1" applyFill="1" applyBorder="1" applyAlignment="1">
      <alignment horizontal="center" wrapText="1"/>
    </xf>
    <xf numFmtId="4" fontId="4" fillId="2" borderId="0" xfId="1" applyNumberFormat="1" applyFont="1" applyFill="1" applyAlignment="1">
      <alignment vertical="center" wrapText="1"/>
    </xf>
    <xf numFmtId="166" fontId="11" fillId="2" borderId="0" xfId="1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49" fontId="11" fillId="7" borderId="2" xfId="0" applyNumberFormat="1" applyFont="1" applyFill="1" applyBorder="1" applyAlignment="1" applyProtection="1">
      <alignment horizontal="left" vertical="center"/>
      <protection locked="0"/>
    </xf>
    <xf numFmtId="49" fontId="11" fillId="7" borderId="2" xfId="0" applyNumberFormat="1" applyFont="1" applyFill="1" applyBorder="1" applyAlignment="1" applyProtection="1">
      <alignment horizontal="center" vertical="center"/>
      <protection locked="0"/>
    </xf>
    <xf numFmtId="164" fontId="11" fillId="7" borderId="2" xfId="0" applyNumberFormat="1" applyFont="1" applyFill="1" applyBorder="1" applyAlignment="1" applyProtection="1">
      <alignment horizontal="right" vertical="center"/>
    </xf>
    <xf numFmtId="164" fontId="11" fillId="7" borderId="2" xfId="0" applyNumberFormat="1" applyFont="1" applyFill="1" applyBorder="1" applyAlignment="1" applyProtection="1">
      <alignment horizontal="justify" vertical="center"/>
    </xf>
    <xf numFmtId="0" fontId="11" fillId="0" borderId="2" xfId="0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64" fontId="14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167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164" fontId="13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showGridLines="0" tabSelected="1" view="pageBreakPreview" zoomScale="55" zoomScaleNormal="100" zoomScaleSheetLayoutView="55" workbookViewId="0">
      <selection activeCell="B82" sqref="B82"/>
    </sheetView>
  </sheetViews>
  <sheetFormatPr defaultRowHeight="15.75" x14ac:dyDescent="0.2"/>
  <cols>
    <col min="1" max="1" width="52.42578125" style="7" customWidth="1"/>
    <col min="2" max="2" width="15.85546875" style="1" customWidth="1"/>
    <col min="3" max="3" width="16.42578125" style="2" customWidth="1"/>
    <col min="4" max="4" width="16" style="2" customWidth="1"/>
    <col min="5" max="5" width="16.5703125" style="3" customWidth="1"/>
    <col min="6" max="6" width="14.5703125" style="61" customWidth="1"/>
    <col min="7" max="7" width="13.42578125" style="52" customWidth="1"/>
    <col min="8" max="11" width="16.140625" style="5" customWidth="1"/>
    <col min="12" max="12" width="19.85546875" style="5" customWidth="1"/>
    <col min="13" max="13" width="16.140625" style="5" customWidth="1"/>
    <col min="14" max="14" width="14.28515625" style="67" customWidth="1"/>
    <col min="15" max="15" width="15.7109375" style="58" customWidth="1"/>
    <col min="16" max="16" width="16.140625" style="67" customWidth="1"/>
    <col min="17" max="17" width="18.5703125" style="58" customWidth="1"/>
    <col min="18" max="18" width="16.140625" style="67" customWidth="1"/>
    <col min="19" max="19" width="19" style="58" customWidth="1"/>
    <col min="20" max="20" width="14.42578125" style="61" customWidth="1"/>
    <col min="21" max="21" width="16.140625" style="52" customWidth="1"/>
    <col min="22" max="22" width="16.140625" style="61" customWidth="1"/>
    <col min="23" max="23" width="16.140625" style="52" customWidth="1"/>
    <col min="24" max="24" width="16.140625" style="61" customWidth="1"/>
    <col min="25" max="25" width="16.140625" style="52" customWidth="1"/>
    <col min="26" max="26" width="16.140625" style="61" customWidth="1"/>
    <col min="27" max="27" width="16.140625" style="52" customWidth="1"/>
    <col min="28" max="28" width="16.140625" style="61" customWidth="1"/>
    <col min="29" max="29" width="16.140625" style="52" customWidth="1"/>
    <col min="30" max="30" width="16.140625" style="61" customWidth="1"/>
    <col min="31" max="31" width="16.140625" style="52" customWidth="1"/>
    <col min="32" max="32" width="43.5703125" style="30" customWidth="1"/>
    <col min="33" max="16384" width="9.140625" style="4"/>
  </cols>
  <sheetData>
    <row r="1" spans="1:32" s="5" customFormat="1" ht="75" customHeight="1" x14ac:dyDescent="0.2">
      <c r="A1" s="71"/>
      <c r="B1" s="72"/>
      <c r="C1" s="3"/>
      <c r="D1" s="3"/>
      <c r="E1" s="3"/>
      <c r="F1" s="3"/>
      <c r="G1" s="107"/>
      <c r="H1" s="107"/>
      <c r="I1" s="35"/>
      <c r="J1" s="35"/>
      <c r="K1" s="35"/>
      <c r="N1" s="6"/>
      <c r="O1" s="108"/>
      <c r="P1" s="109"/>
      <c r="Q1" s="110"/>
      <c r="R1" s="110"/>
      <c r="S1" s="110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0"/>
    </row>
    <row r="2" spans="1:32" s="49" customFormat="1" ht="22.5" x14ac:dyDescent="0.2">
      <c r="A2" s="46" t="s">
        <v>58</v>
      </c>
      <c r="B2" s="47"/>
      <c r="C2" s="46"/>
      <c r="D2" s="46"/>
      <c r="E2" s="48"/>
      <c r="F2" s="48"/>
      <c r="G2" s="48"/>
      <c r="L2" s="50"/>
      <c r="M2" s="50"/>
      <c r="N2" s="50"/>
      <c r="O2" s="111"/>
      <c r="P2" s="111"/>
      <c r="Q2" s="111"/>
      <c r="R2" s="111"/>
      <c r="S2" s="111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51"/>
    </row>
    <row r="3" spans="1:32" s="5" customFormat="1" ht="20.25" x14ac:dyDescent="0.2">
      <c r="A3" s="73"/>
      <c r="B3" s="72"/>
      <c r="C3" s="3"/>
      <c r="D3" s="3"/>
      <c r="E3" s="3"/>
      <c r="F3" s="3"/>
      <c r="G3" s="3"/>
      <c r="O3" s="112"/>
      <c r="P3" s="112"/>
      <c r="Q3" s="112"/>
      <c r="R3" s="112"/>
      <c r="S3" s="11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1"/>
    </row>
    <row r="4" spans="1:32" s="36" customFormat="1" ht="2.25" customHeight="1" x14ac:dyDescent="0.35">
      <c r="A4" s="8"/>
      <c r="B4" s="74"/>
      <c r="C4" s="8"/>
      <c r="D4" s="8"/>
      <c r="E4" s="8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R4" s="8"/>
      <c r="S4" s="37" t="s">
        <v>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32" t="s">
        <v>0</v>
      </c>
    </row>
    <row r="5" spans="1:32" s="75" customFormat="1" ht="18.75" customHeight="1" x14ac:dyDescent="0.2">
      <c r="A5" s="103" t="s">
        <v>1</v>
      </c>
      <c r="B5" s="104" t="s">
        <v>44</v>
      </c>
      <c r="C5" s="104" t="s">
        <v>2</v>
      </c>
      <c r="D5" s="104" t="s">
        <v>3</v>
      </c>
      <c r="E5" s="104" t="s">
        <v>4</v>
      </c>
      <c r="F5" s="106" t="s">
        <v>5</v>
      </c>
      <c r="G5" s="106"/>
      <c r="H5" s="106" t="s">
        <v>6</v>
      </c>
      <c r="I5" s="106"/>
      <c r="J5" s="106" t="s">
        <v>7</v>
      </c>
      <c r="K5" s="106"/>
      <c r="L5" s="106" t="s">
        <v>8</v>
      </c>
      <c r="M5" s="106"/>
      <c r="N5" s="106" t="s">
        <v>9</v>
      </c>
      <c r="O5" s="106"/>
      <c r="P5" s="106" t="s">
        <v>10</v>
      </c>
      <c r="Q5" s="106"/>
      <c r="R5" s="106" t="s">
        <v>11</v>
      </c>
      <c r="S5" s="106"/>
      <c r="T5" s="106" t="s">
        <v>12</v>
      </c>
      <c r="U5" s="106"/>
      <c r="V5" s="106" t="s">
        <v>13</v>
      </c>
      <c r="W5" s="106"/>
      <c r="X5" s="106" t="s">
        <v>14</v>
      </c>
      <c r="Y5" s="106"/>
      <c r="Z5" s="106" t="s">
        <v>15</v>
      </c>
      <c r="AA5" s="106"/>
      <c r="AB5" s="106" t="s">
        <v>16</v>
      </c>
      <c r="AC5" s="106"/>
      <c r="AD5" s="106" t="s">
        <v>17</v>
      </c>
      <c r="AE5" s="106"/>
      <c r="AF5" s="103" t="s">
        <v>18</v>
      </c>
    </row>
    <row r="6" spans="1:32" s="72" customFormat="1" ht="84" customHeight="1" x14ac:dyDescent="0.2">
      <c r="A6" s="103"/>
      <c r="B6" s="105"/>
      <c r="C6" s="105"/>
      <c r="D6" s="105"/>
      <c r="E6" s="105"/>
      <c r="F6" s="100" t="s">
        <v>19</v>
      </c>
      <c r="G6" s="100" t="s">
        <v>20</v>
      </c>
      <c r="H6" s="9" t="s">
        <v>21</v>
      </c>
      <c r="I6" s="9" t="s">
        <v>22</v>
      </c>
      <c r="J6" s="9" t="s">
        <v>21</v>
      </c>
      <c r="K6" s="9" t="s">
        <v>22</v>
      </c>
      <c r="L6" s="9" t="s">
        <v>21</v>
      </c>
      <c r="M6" s="9" t="s">
        <v>22</v>
      </c>
      <c r="N6" s="9" t="s">
        <v>21</v>
      </c>
      <c r="O6" s="9" t="s">
        <v>22</v>
      </c>
      <c r="P6" s="9" t="s">
        <v>21</v>
      </c>
      <c r="Q6" s="9" t="s">
        <v>22</v>
      </c>
      <c r="R6" s="9" t="s">
        <v>21</v>
      </c>
      <c r="S6" s="9" t="s">
        <v>22</v>
      </c>
      <c r="T6" s="9" t="s">
        <v>21</v>
      </c>
      <c r="U6" s="9" t="s">
        <v>22</v>
      </c>
      <c r="V6" s="9" t="s">
        <v>21</v>
      </c>
      <c r="W6" s="9" t="s">
        <v>22</v>
      </c>
      <c r="X6" s="9" t="s">
        <v>21</v>
      </c>
      <c r="Y6" s="9" t="s">
        <v>22</v>
      </c>
      <c r="Z6" s="9" t="s">
        <v>21</v>
      </c>
      <c r="AA6" s="9" t="s">
        <v>22</v>
      </c>
      <c r="AB6" s="9" t="s">
        <v>21</v>
      </c>
      <c r="AC6" s="9" t="s">
        <v>22</v>
      </c>
      <c r="AD6" s="9" t="s">
        <v>21</v>
      </c>
      <c r="AE6" s="9" t="s">
        <v>23</v>
      </c>
      <c r="AF6" s="103"/>
    </row>
    <row r="7" spans="1:32" s="76" customFormat="1" ht="24.7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</row>
    <row r="8" spans="1:32" s="11" customFormat="1" ht="18.75" x14ac:dyDescent="0.2">
      <c r="A8" s="93" t="s">
        <v>50</v>
      </c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</row>
    <row r="9" spans="1:32" s="45" customFormat="1" ht="52.5" customHeight="1" x14ac:dyDescent="0.3">
      <c r="A9" s="42" t="s">
        <v>24</v>
      </c>
      <c r="B9" s="43">
        <f>H9+J9+L9+N9+P9+R9+T9+V9+X9+Z9+AB9+AD9</f>
        <v>63249.2</v>
      </c>
      <c r="C9" s="87">
        <f>H9+J9+L9+N9+P9+R9+T9+V9+X9+Z9+AB9</f>
        <v>60553.49</v>
      </c>
      <c r="D9" s="44">
        <f>C9</f>
        <v>60553.49</v>
      </c>
      <c r="E9" s="40">
        <f>I9+K9+M9+O9+Q9+S9+U9+W9+Y9+AA9+AC9+AE9</f>
        <v>57402.689999999995</v>
      </c>
      <c r="F9" s="62">
        <f>E9/B9*100</f>
        <v>90.756389013615973</v>
      </c>
      <c r="G9" s="55">
        <f>E9/C9*100</f>
        <v>94.796666550515909</v>
      </c>
      <c r="H9" s="40">
        <f>H12+H18+H24+H30+H36+H42+H48+H55+H67</f>
        <v>5738.5</v>
      </c>
      <c r="I9" s="40">
        <f t="shared" ref="I9:AE9" si="0">I12+I18+I24+I30+I36+I42+I48+I55+I67</f>
        <v>2919.4300000000003</v>
      </c>
      <c r="J9" s="40">
        <f t="shared" si="0"/>
        <v>4663.2</v>
      </c>
      <c r="K9" s="40">
        <f t="shared" si="0"/>
        <v>1458.9199999999998</v>
      </c>
      <c r="L9" s="40">
        <f t="shared" si="0"/>
        <v>5969.48</v>
      </c>
      <c r="M9" s="40">
        <f t="shared" si="0"/>
        <v>8900.39</v>
      </c>
      <c r="N9" s="40">
        <f t="shared" si="0"/>
        <v>6804.25</v>
      </c>
      <c r="O9" s="40">
        <f t="shared" si="0"/>
        <v>6768.8200000000006</v>
      </c>
      <c r="P9" s="40">
        <f t="shared" si="0"/>
        <v>5131.32</v>
      </c>
      <c r="Q9" s="40">
        <f t="shared" si="0"/>
        <v>4219.54</v>
      </c>
      <c r="R9" s="90">
        <f t="shared" si="0"/>
        <v>5440.99</v>
      </c>
      <c r="S9" s="90">
        <f t="shared" si="0"/>
        <v>5470.44</v>
      </c>
      <c r="T9" s="90">
        <f t="shared" si="0"/>
        <v>7723.63</v>
      </c>
      <c r="U9" s="90">
        <f t="shared" si="0"/>
        <v>6209.91</v>
      </c>
      <c r="V9" s="90">
        <f t="shared" si="0"/>
        <v>4762.5199999999995</v>
      </c>
      <c r="W9" s="90">
        <f t="shared" si="0"/>
        <v>4631.2</v>
      </c>
      <c r="X9" s="40">
        <f t="shared" si="0"/>
        <v>5065.6400000000003</v>
      </c>
      <c r="Y9" s="40">
        <f t="shared" si="0"/>
        <v>6668.29</v>
      </c>
      <c r="Z9" s="40">
        <f t="shared" si="0"/>
        <v>5588.34</v>
      </c>
      <c r="AA9" s="40">
        <f t="shared" si="0"/>
        <v>5555.69</v>
      </c>
      <c r="AB9" s="40">
        <f t="shared" si="0"/>
        <v>3665.62</v>
      </c>
      <c r="AC9" s="40">
        <f t="shared" si="0"/>
        <v>4600.0599999999995</v>
      </c>
      <c r="AD9" s="62">
        <f t="shared" si="0"/>
        <v>2695.7099999999996</v>
      </c>
      <c r="AE9" s="53">
        <f t="shared" si="0"/>
        <v>0</v>
      </c>
      <c r="AF9" s="33"/>
    </row>
    <row r="10" spans="1:32" s="13" customFormat="1" ht="18.75" x14ac:dyDescent="0.3">
      <c r="A10" s="14" t="s">
        <v>25</v>
      </c>
      <c r="B10" s="15"/>
      <c r="C10" s="16"/>
      <c r="D10" s="17"/>
      <c r="E10" s="41"/>
      <c r="F10" s="63"/>
      <c r="G10" s="54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89"/>
      <c r="S10" s="89"/>
      <c r="T10" s="89"/>
      <c r="U10" s="89"/>
      <c r="V10" s="89"/>
      <c r="W10" s="89"/>
      <c r="X10" s="41"/>
      <c r="Y10" s="41"/>
      <c r="Z10" s="41"/>
      <c r="AA10" s="41"/>
      <c r="AB10" s="41"/>
      <c r="AC10" s="41"/>
      <c r="AD10" s="63"/>
      <c r="AE10" s="54"/>
      <c r="AF10" s="33"/>
    </row>
    <row r="11" spans="1:32" s="13" customFormat="1" ht="262.5" customHeight="1" x14ac:dyDescent="0.3">
      <c r="A11" s="25" t="s">
        <v>26</v>
      </c>
      <c r="B11" s="15"/>
      <c r="C11" s="16"/>
      <c r="D11" s="17"/>
      <c r="E11" s="41"/>
      <c r="F11" s="63"/>
      <c r="G11" s="54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89"/>
      <c r="S11" s="89"/>
      <c r="T11" s="89"/>
      <c r="U11" s="89"/>
      <c r="V11" s="89"/>
      <c r="W11" s="89"/>
      <c r="X11" s="41"/>
      <c r="Y11" s="41"/>
      <c r="Z11" s="41"/>
      <c r="AA11" s="41"/>
      <c r="AB11" s="41"/>
      <c r="AC11" s="41"/>
      <c r="AD11" s="63"/>
      <c r="AE11" s="54"/>
      <c r="AF11" s="117" t="s">
        <v>55</v>
      </c>
    </row>
    <row r="12" spans="1:32" s="13" customFormat="1" ht="18.75" x14ac:dyDescent="0.3">
      <c r="A12" s="77" t="s">
        <v>27</v>
      </c>
      <c r="B12" s="78">
        <f>B13+B14+B15+B16</f>
        <v>1223.3</v>
      </c>
      <c r="C12" s="78">
        <f>C13+C14+C15+C16</f>
        <v>1196.3</v>
      </c>
      <c r="D12" s="78">
        <f>D13+D14+D15+D16</f>
        <v>1196.3</v>
      </c>
      <c r="E12" s="78">
        <f>E13+E14+E15+E16</f>
        <v>822.25999999999988</v>
      </c>
      <c r="F12" s="79">
        <f>F14</f>
        <v>67.216545409956666</v>
      </c>
      <c r="G12" s="79">
        <f>G14</f>
        <v>68.733595252027087</v>
      </c>
      <c r="H12" s="78">
        <f t="shared" ref="H12:AE12" si="1">H13+H14+H15+H16</f>
        <v>0</v>
      </c>
      <c r="I12" s="78">
        <f t="shared" si="1"/>
        <v>0</v>
      </c>
      <c r="J12" s="78">
        <f t="shared" si="1"/>
        <v>0</v>
      </c>
      <c r="K12" s="78">
        <f t="shared" si="1"/>
        <v>0</v>
      </c>
      <c r="L12" s="78">
        <f t="shared" si="1"/>
        <v>200</v>
      </c>
      <c r="M12" s="78">
        <f t="shared" si="1"/>
        <v>70.069999999999993</v>
      </c>
      <c r="N12" s="78">
        <f t="shared" si="1"/>
        <v>310</v>
      </c>
      <c r="O12" s="78">
        <f t="shared" si="1"/>
        <v>160.32</v>
      </c>
      <c r="P12" s="78">
        <f t="shared" si="1"/>
        <v>0</v>
      </c>
      <c r="Q12" s="78">
        <f t="shared" si="1"/>
        <v>0</v>
      </c>
      <c r="R12" s="78">
        <f t="shared" si="1"/>
        <v>0</v>
      </c>
      <c r="S12" s="78">
        <f t="shared" si="1"/>
        <v>74.89</v>
      </c>
      <c r="T12" s="78">
        <f t="shared" si="1"/>
        <v>686.3</v>
      </c>
      <c r="U12" s="78">
        <f t="shared" si="1"/>
        <v>363.81</v>
      </c>
      <c r="V12" s="80">
        <f t="shared" si="1"/>
        <v>0</v>
      </c>
      <c r="W12" s="80">
        <f t="shared" si="1"/>
        <v>0</v>
      </c>
      <c r="X12" s="80">
        <f t="shared" si="1"/>
        <v>0</v>
      </c>
      <c r="Y12" s="80">
        <f t="shared" si="1"/>
        <v>0</v>
      </c>
      <c r="Z12" s="80">
        <f t="shared" si="1"/>
        <v>0</v>
      </c>
      <c r="AA12" s="80">
        <f t="shared" si="1"/>
        <v>153.16999999999999</v>
      </c>
      <c r="AB12" s="80">
        <f t="shared" si="1"/>
        <v>0</v>
      </c>
      <c r="AC12" s="80">
        <f t="shared" si="1"/>
        <v>0</v>
      </c>
      <c r="AD12" s="80">
        <f t="shared" si="1"/>
        <v>27</v>
      </c>
      <c r="AE12" s="80">
        <f t="shared" si="1"/>
        <v>0</v>
      </c>
      <c r="AF12" s="117"/>
    </row>
    <row r="13" spans="1:32" s="13" customFormat="1" ht="18.75" x14ac:dyDescent="0.3">
      <c r="A13" s="19" t="s">
        <v>28</v>
      </c>
      <c r="B13" s="20"/>
      <c r="C13" s="16"/>
      <c r="D13" s="16"/>
      <c r="E13" s="21"/>
      <c r="F13" s="64"/>
      <c r="G13" s="5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17"/>
      <c r="S13" s="17"/>
      <c r="T13" s="17"/>
      <c r="U13" s="17"/>
      <c r="V13" s="17"/>
      <c r="W13" s="17"/>
      <c r="X13" s="86"/>
      <c r="Y13" s="86"/>
      <c r="Z13" s="86"/>
      <c r="AA13" s="86"/>
      <c r="AB13" s="86"/>
      <c r="AC13" s="86"/>
      <c r="AD13" s="64"/>
      <c r="AE13" s="55"/>
      <c r="AF13" s="117"/>
    </row>
    <row r="14" spans="1:32" s="11" customFormat="1" ht="18.75" x14ac:dyDescent="0.3">
      <c r="A14" s="19" t="s">
        <v>29</v>
      </c>
      <c r="B14" s="20">
        <f>H14+J14+L14+N14+P14+R14+T14+V14+X14+Z14+AB14+AD14</f>
        <v>1223.3</v>
      </c>
      <c r="C14" s="87">
        <f>H14+J14+L14+N14+P14+R14+T14+V14+X14+Z14+AB14</f>
        <v>1196.3</v>
      </c>
      <c r="D14" s="16">
        <f>C14</f>
        <v>1196.3</v>
      </c>
      <c r="E14" s="21">
        <f>I14+K14+M14+O14+Q14+S14+U14+W14+Y14+AA14+AC14+AE14</f>
        <v>822.25999999999988</v>
      </c>
      <c r="F14" s="64">
        <f>E14/B14*100</f>
        <v>67.216545409956666</v>
      </c>
      <c r="G14" s="55">
        <f>E14/C14*100</f>
        <v>68.733595252027087</v>
      </c>
      <c r="H14" s="86">
        <v>0</v>
      </c>
      <c r="I14" s="86">
        <v>0</v>
      </c>
      <c r="J14" s="86">
        <v>0</v>
      </c>
      <c r="K14" s="86">
        <v>0</v>
      </c>
      <c r="L14" s="86">
        <v>200</v>
      </c>
      <c r="M14" s="86">
        <v>70.069999999999993</v>
      </c>
      <c r="N14" s="86">
        <v>310</v>
      </c>
      <c r="O14" s="86">
        <v>160.32</v>
      </c>
      <c r="P14" s="86">
        <v>0</v>
      </c>
      <c r="Q14" s="86">
        <v>0</v>
      </c>
      <c r="R14" s="17">
        <v>0</v>
      </c>
      <c r="S14" s="17">
        <v>74.89</v>
      </c>
      <c r="T14" s="17">
        <f>1802.5-1116.2</f>
        <v>686.3</v>
      </c>
      <c r="U14" s="17">
        <v>363.81</v>
      </c>
      <c r="V14" s="17">
        <v>0</v>
      </c>
      <c r="W14" s="17">
        <v>0</v>
      </c>
      <c r="X14" s="86">
        <v>0</v>
      </c>
      <c r="Y14" s="86">
        <v>0</v>
      </c>
      <c r="Z14" s="86">
        <v>0</v>
      </c>
      <c r="AA14" s="86">
        <v>153.16999999999999</v>
      </c>
      <c r="AB14" s="86">
        <v>0</v>
      </c>
      <c r="AC14" s="86">
        <v>0</v>
      </c>
      <c r="AD14" s="64">
        <v>27</v>
      </c>
      <c r="AE14" s="55">
        <v>0</v>
      </c>
      <c r="AF14" s="117"/>
    </row>
    <row r="15" spans="1:32" s="13" customFormat="1" ht="18.75" x14ac:dyDescent="0.3">
      <c r="A15" s="19" t="s">
        <v>30</v>
      </c>
      <c r="B15" s="20"/>
      <c r="C15" s="87"/>
      <c r="D15" s="16"/>
      <c r="E15" s="21"/>
      <c r="F15" s="64"/>
      <c r="G15" s="5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17"/>
      <c r="S15" s="17"/>
      <c r="T15" s="17"/>
      <c r="U15" s="17"/>
      <c r="V15" s="17"/>
      <c r="W15" s="17"/>
      <c r="X15" s="86"/>
      <c r="Y15" s="86"/>
      <c r="Z15" s="86"/>
      <c r="AA15" s="86"/>
      <c r="AB15" s="86"/>
      <c r="AC15" s="86"/>
      <c r="AD15" s="64"/>
      <c r="AE15" s="55"/>
      <c r="AF15" s="117"/>
    </row>
    <row r="16" spans="1:32" s="13" customFormat="1" ht="18.75" x14ac:dyDescent="0.3">
      <c r="A16" s="19" t="s">
        <v>31</v>
      </c>
      <c r="B16" s="20"/>
      <c r="C16" s="87"/>
      <c r="D16" s="16"/>
      <c r="E16" s="21"/>
      <c r="F16" s="64"/>
      <c r="G16" s="5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17"/>
      <c r="S16" s="17"/>
      <c r="T16" s="17"/>
      <c r="U16" s="17"/>
      <c r="V16" s="17"/>
      <c r="W16" s="17"/>
      <c r="X16" s="86"/>
      <c r="Y16" s="86"/>
      <c r="Z16" s="86"/>
      <c r="AA16" s="86"/>
      <c r="AB16" s="86"/>
      <c r="AC16" s="86"/>
      <c r="AD16" s="64"/>
      <c r="AE16" s="55"/>
      <c r="AF16" s="117"/>
    </row>
    <row r="17" spans="1:32" s="13" customFormat="1" ht="75" x14ac:dyDescent="0.3">
      <c r="A17" s="23" t="s">
        <v>32</v>
      </c>
      <c r="B17" s="17"/>
      <c r="C17" s="16"/>
      <c r="D17" s="16"/>
      <c r="E17" s="21"/>
      <c r="F17" s="64"/>
      <c r="G17" s="5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17"/>
      <c r="S17" s="17"/>
      <c r="T17" s="17"/>
      <c r="U17" s="17"/>
      <c r="V17" s="17"/>
      <c r="W17" s="17"/>
      <c r="X17" s="86"/>
      <c r="Y17" s="86"/>
      <c r="Z17" s="86"/>
      <c r="AA17" s="86"/>
      <c r="AB17" s="86"/>
      <c r="AC17" s="86"/>
      <c r="AD17" s="64"/>
      <c r="AE17" s="55"/>
      <c r="AF17" s="117" t="s">
        <v>56</v>
      </c>
    </row>
    <row r="18" spans="1:32" s="13" customFormat="1" ht="18.75" x14ac:dyDescent="0.3">
      <c r="A18" s="77" t="s">
        <v>27</v>
      </c>
      <c r="B18" s="78">
        <f>B19+B20+B21+B22</f>
        <v>1819.3</v>
      </c>
      <c r="C18" s="78">
        <f>C19+C20+C21+C22</f>
        <v>1633.8999999999999</v>
      </c>
      <c r="D18" s="78">
        <f>D19+D20+D21+D22</f>
        <v>1633.8999999999999</v>
      </c>
      <c r="E18" s="78">
        <f>E19+E20+E21+E22</f>
        <v>1530.09</v>
      </c>
      <c r="F18" s="79">
        <f>E18/B18*100</f>
        <v>84.103226515692839</v>
      </c>
      <c r="G18" s="79">
        <f>E18/C18*100</f>
        <v>93.64648999326765</v>
      </c>
      <c r="H18" s="78">
        <f t="shared" ref="H18:AE18" si="2">H19+H20+H21+H22</f>
        <v>0</v>
      </c>
      <c r="I18" s="78">
        <f t="shared" si="2"/>
        <v>0</v>
      </c>
      <c r="J18" s="78">
        <f t="shared" si="2"/>
        <v>0</v>
      </c>
      <c r="K18" s="78">
        <f t="shared" si="2"/>
        <v>0</v>
      </c>
      <c r="L18" s="78">
        <f t="shared" si="2"/>
        <v>182.5</v>
      </c>
      <c r="M18" s="78">
        <f t="shared" si="2"/>
        <v>140</v>
      </c>
      <c r="N18" s="78">
        <f t="shared" si="2"/>
        <v>0</v>
      </c>
      <c r="O18" s="78">
        <f t="shared" si="2"/>
        <v>42.5</v>
      </c>
      <c r="P18" s="78">
        <f t="shared" si="2"/>
        <v>55</v>
      </c>
      <c r="Q18" s="78">
        <f t="shared" si="2"/>
        <v>55</v>
      </c>
      <c r="R18" s="78">
        <f t="shared" si="2"/>
        <v>292.5</v>
      </c>
      <c r="S18" s="78">
        <f t="shared" si="2"/>
        <v>206.25</v>
      </c>
      <c r="T18" s="78">
        <f t="shared" si="2"/>
        <v>1057.3</v>
      </c>
      <c r="U18" s="78">
        <f t="shared" si="2"/>
        <v>332.5</v>
      </c>
      <c r="V18" s="80">
        <f t="shared" si="2"/>
        <v>46.6</v>
      </c>
      <c r="W18" s="80">
        <f t="shared" si="2"/>
        <v>0</v>
      </c>
      <c r="X18" s="80">
        <f t="shared" si="2"/>
        <v>0</v>
      </c>
      <c r="Y18" s="80">
        <f t="shared" si="2"/>
        <v>431.34</v>
      </c>
      <c r="Z18" s="80">
        <f t="shared" si="2"/>
        <v>0</v>
      </c>
      <c r="AA18" s="80">
        <f t="shared" si="2"/>
        <v>322.5</v>
      </c>
      <c r="AB18" s="80">
        <f t="shared" si="2"/>
        <v>0</v>
      </c>
      <c r="AC18" s="80">
        <f t="shared" si="2"/>
        <v>0</v>
      </c>
      <c r="AD18" s="80">
        <f t="shared" si="2"/>
        <v>185.4</v>
      </c>
      <c r="AE18" s="80">
        <f t="shared" si="2"/>
        <v>0</v>
      </c>
      <c r="AF18" s="117"/>
    </row>
    <row r="19" spans="1:32" s="13" customFormat="1" ht="18.75" x14ac:dyDescent="0.3">
      <c r="A19" s="19" t="s">
        <v>28</v>
      </c>
      <c r="B19" s="20"/>
      <c r="C19" s="16"/>
      <c r="D19" s="16"/>
      <c r="E19" s="21"/>
      <c r="F19" s="64"/>
      <c r="G19" s="5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17"/>
      <c r="S19" s="17"/>
      <c r="T19" s="17"/>
      <c r="U19" s="17"/>
      <c r="V19" s="17"/>
      <c r="W19" s="17"/>
      <c r="X19" s="86"/>
      <c r="Y19" s="86"/>
      <c r="Z19" s="86"/>
      <c r="AA19" s="86"/>
      <c r="AB19" s="86"/>
      <c r="AC19" s="86"/>
      <c r="AD19" s="64"/>
      <c r="AE19" s="55"/>
      <c r="AF19" s="117"/>
    </row>
    <row r="20" spans="1:32" s="11" customFormat="1" ht="18.75" x14ac:dyDescent="0.3">
      <c r="A20" s="24" t="s">
        <v>29</v>
      </c>
      <c r="B20" s="20">
        <f>H20+J20+L20+N20+P20+R20+T20+V20+X20+Z20+AB20+AD20</f>
        <v>1819.3</v>
      </c>
      <c r="C20" s="87">
        <f>H20+J20+L20+N20+P20+R20+T20+V20+X20+Z20+AB20</f>
        <v>1633.8999999999999</v>
      </c>
      <c r="D20" s="16">
        <f>C20</f>
        <v>1633.8999999999999</v>
      </c>
      <c r="E20" s="21">
        <f>I20+K20+M20+O20+Q20+S20+U20+W20+Y20+AA20+AC20+AE20</f>
        <v>1530.09</v>
      </c>
      <c r="F20" s="64">
        <f>E20/B20*100</f>
        <v>84.103226515692839</v>
      </c>
      <c r="G20" s="55">
        <f>E20/C20*100</f>
        <v>93.64648999326765</v>
      </c>
      <c r="H20" s="86">
        <v>0</v>
      </c>
      <c r="I20" s="86">
        <v>0</v>
      </c>
      <c r="J20" s="86">
        <v>0</v>
      </c>
      <c r="K20" s="86">
        <v>0</v>
      </c>
      <c r="L20" s="17">
        <v>182.5</v>
      </c>
      <c r="M20" s="86">
        <v>140</v>
      </c>
      <c r="N20" s="86">
        <v>0</v>
      </c>
      <c r="O20" s="86">
        <v>42.5</v>
      </c>
      <c r="P20" s="86">
        <v>55</v>
      </c>
      <c r="Q20" s="86">
        <v>55</v>
      </c>
      <c r="R20" s="17">
        <v>292.5</v>
      </c>
      <c r="S20" s="17">
        <v>206.25</v>
      </c>
      <c r="T20" s="17">
        <v>1057.3</v>
      </c>
      <c r="U20" s="17">
        <v>332.5</v>
      </c>
      <c r="V20" s="17">
        <v>46.6</v>
      </c>
      <c r="W20" s="17">
        <v>0</v>
      </c>
      <c r="X20" s="86">
        <v>0</v>
      </c>
      <c r="Y20" s="86">
        <v>431.34</v>
      </c>
      <c r="Z20" s="86">
        <v>0</v>
      </c>
      <c r="AA20" s="86">
        <v>322.5</v>
      </c>
      <c r="AB20" s="86">
        <v>0</v>
      </c>
      <c r="AC20" s="86">
        <v>0</v>
      </c>
      <c r="AD20" s="64">
        <v>185.4</v>
      </c>
      <c r="AE20" s="55">
        <v>0</v>
      </c>
      <c r="AF20" s="117"/>
    </row>
    <row r="21" spans="1:32" s="13" customFormat="1" ht="18.75" x14ac:dyDescent="0.3">
      <c r="A21" s="19" t="s">
        <v>30</v>
      </c>
      <c r="B21" s="20"/>
      <c r="C21" s="16"/>
      <c r="D21" s="16"/>
      <c r="E21" s="21"/>
      <c r="F21" s="64"/>
      <c r="G21" s="5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17"/>
      <c r="S21" s="17"/>
      <c r="T21" s="17"/>
      <c r="U21" s="17"/>
      <c r="V21" s="17"/>
      <c r="W21" s="17"/>
      <c r="X21" s="86"/>
      <c r="Y21" s="86"/>
      <c r="Z21" s="86"/>
      <c r="AA21" s="86"/>
      <c r="AB21" s="86"/>
      <c r="AC21" s="86"/>
      <c r="AD21" s="64"/>
      <c r="AE21" s="55"/>
      <c r="AF21" s="117"/>
    </row>
    <row r="22" spans="1:32" s="13" customFormat="1" ht="18.75" x14ac:dyDescent="0.3">
      <c r="A22" s="19" t="s">
        <v>31</v>
      </c>
      <c r="B22" s="20"/>
      <c r="C22" s="16"/>
      <c r="D22" s="16"/>
      <c r="E22" s="21"/>
      <c r="F22" s="64"/>
      <c r="G22" s="5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17"/>
      <c r="S22" s="17"/>
      <c r="T22" s="17"/>
      <c r="U22" s="17"/>
      <c r="V22" s="17"/>
      <c r="W22" s="17"/>
      <c r="X22" s="86"/>
      <c r="Y22" s="86"/>
      <c r="Z22" s="86"/>
      <c r="AA22" s="86"/>
      <c r="AB22" s="86"/>
      <c r="AC22" s="86"/>
      <c r="AD22" s="64"/>
      <c r="AE22" s="55"/>
      <c r="AF22" s="117"/>
    </row>
    <row r="23" spans="1:32" s="13" customFormat="1" ht="37.5" x14ac:dyDescent="0.3">
      <c r="A23" s="25" t="s">
        <v>33</v>
      </c>
      <c r="B23" s="20"/>
      <c r="C23" s="16"/>
      <c r="D23" s="16"/>
      <c r="E23" s="21"/>
      <c r="F23" s="64"/>
      <c r="G23" s="5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17"/>
      <c r="S23" s="17"/>
      <c r="T23" s="17"/>
      <c r="U23" s="17"/>
      <c r="V23" s="17"/>
      <c r="W23" s="17"/>
      <c r="X23" s="86"/>
      <c r="Y23" s="86"/>
      <c r="Z23" s="86"/>
      <c r="AA23" s="86"/>
      <c r="AB23" s="86"/>
      <c r="AC23" s="86"/>
      <c r="AD23" s="64"/>
      <c r="AE23" s="55"/>
      <c r="AF23" s="117" t="s">
        <v>57</v>
      </c>
    </row>
    <row r="24" spans="1:32" s="13" customFormat="1" ht="18.75" x14ac:dyDescent="0.3">
      <c r="A24" s="77" t="s">
        <v>27</v>
      </c>
      <c r="B24" s="78">
        <f>B25+B26+B27+B28</f>
        <v>984.7</v>
      </c>
      <c r="C24" s="78">
        <f>C25+C26+C27+C28</f>
        <v>682.4</v>
      </c>
      <c r="D24" s="78">
        <f>D25+D26+D27+D28</f>
        <v>682.4</v>
      </c>
      <c r="E24" s="78">
        <f>E25+E26+E27+E28</f>
        <v>396</v>
      </c>
      <c r="F24" s="79">
        <f>F26</f>
        <v>40.215293998172029</v>
      </c>
      <c r="G24" s="79">
        <f>G26</f>
        <v>58.030480656506441</v>
      </c>
      <c r="H24" s="78">
        <f t="shared" ref="H24:AE24" si="3">H25+H26+H27+H28</f>
        <v>0</v>
      </c>
      <c r="I24" s="78">
        <f t="shared" si="3"/>
        <v>0</v>
      </c>
      <c r="J24" s="78">
        <f t="shared" si="3"/>
        <v>0</v>
      </c>
      <c r="K24" s="78">
        <f t="shared" si="3"/>
        <v>0</v>
      </c>
      <c r="L24" s="78">
        <f t="shared" si="3"/>
        <v>100</v>
      </c>
      <c r="M24" s="78">
        <f t="shared" si="3"/>
        <v>0</v>
      </c>
      <c r="N24" s="78">
        <f t="shared" si="3"/>
        <v>0</v>
      </c>
      <c r="O24" s="78">
        <f t="shared" si="3"/>
        <v>99</v>
      </c>
      <c r="P24" s="78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8">
        <f t="shared" si="3"/>
        <v>582.4</v>
      </c>
      <c r="U24" s="78">
        <f t="shared" si="3"/>
        <v>99</v>
      </c>
      <c r="V24" s="80">
        <f t="shared" si="3"/>
        <v>0</v>
      </c>
      <c r="W24" s="80">
        <f t="shared" si="3"/>
        <v>99</v>
      </c>
      <c r="X24" s="80">
        <f t="shared" si="3"/>
        <v>0</v>
      </c>
      <c r="Y24" s="80">
        <f t="shared" si="3"/>
        <v>99</v>
      </c>
      <c r="Z24" s="80">
        <f t="shared" si="3"/>
        <v>0</v>
      </c>
      <c r="AA24" s="80">
        <f t="shared" si="3"/>
        <v>0</v>
      </c>
      <c r="AB24" s="80">
        <f t="shared" si="3"/>
        <v>0</v>
      </c>
      <c r="AC24" s="80">
        <f t="shared" si="3"/>
        <v>0</v>
      </c>
      <c r="AD24" s="80">
        <f t="shared" si="3"/>
        <v>302.3</v>
      </c>
      <c r="AE24" s="80">
        <f t="shared" si="3"/>
        <v>0</v>
      </c>
      <c r="AF24" s="117"/>
    </row>
    <row r="25" spans="1:32" s="13" customFormat="1" ht="18.75" x14ac:dyDescent="0.3">
      <c r="A25" s="19" t="s">
        <v>28</v>
      </c>
      <c r="B25" s="20"/>
      <c r="C25" s="16"/>
      <c r="D25" s="16"/>
      <c r="E25" s="21"/>
      <c r="F25" s="64"/>
      <c r="G25" s="55"/>
      <c r="H25" s="86"/>
      <c r="I25" s="86"/>
      <c r="J25" s="86"/>
      <c r="K25" s="86"/>
      <c r="L25" s="86"/>
      <c r="M25" s="86"/>
      <c r="N25" s="26"/>
      <c r="O25" s="86"/>
      <c r="P25" s="86"/>
      <c r="Q25" s="86"/>
      <c r="R25" s="17"/>
      <c r="S25" s="17"/>
      <c r="T25" s="20"/>
      <c r="U25" s="17"/>
      <c r="V25" s="17"/>
      <c r="W25" s="17"/>
      <c r="X25" s="86"/>
      <c r="Y25" s="86"/>
      <c r="Z25" s="98"/>
      <c r="AA25" s="86"/>
      <c r="AB25" s="86"/>
      <c r="AC25" s="86"/>
      <c r="AD25" s="68"/>
      <c r="AE25" s="55"/>
      <c r="AF25" s="117"/>
    </row>
    <row r="26" spans="1:32" s="11" customFormat="1" ht="18.75" x14ac:dyDescent="0.3">
      <c r="A26" s="19" t="s">
        <v>29</v>
      </c>
      <c r="B26" s="20">
        <f>H26+J26+L26+N26+P26+R26+T26+V26+X26+Z26+AB26+AD26</f>
        <v>984.7</v>
      </c>
      <c r="C26" s="87">
        <f>H26+J26+L26+N26+P26+R26+T26+V26+X26+Z26+AB26</f>
        <v>682.4</v>
      </c>
      <c r="D26" s="16">
        <f>C26</f>
        <v>682.4</v>
      </c>
      <c r="E26" s="21">
        <f>I26+K26+M26+O26+Q26+S26+U26+W26+Y26+AA26+AC26+AE26</f>
        <v>396</v>
      </c>
      <c r="F26" s="64">
        <f>E26/B26*100</f>
        <v>40.215293998172029</v>
      </c>
      <c r="G26" s="55">
        <f>E26/C26*100</f>
        <v>58.030480656506441</v>
      </c>
      <c r="H26" s="86">
        <v>0</v>
      </c>
      <c r="I26" s="86">
        <v>0</v>
      </c>
      <c r="J26" s="86">
        <v>0</v>
      </c>
      <c r="K26" s="86">
        <v>0</v>
      </c>
      <c r="L26" s="86">
        <v>100</v>
      </c>
      <c r="M26" s="86">
        <v>0</v>
      </c>
      <c r="N26" s="86">
        <v>0</v>
      </c>
      <c r="O26" s="86">
        <v>99</v>
      </c>
      <c r="P26" s="86">
        <v>0</v>
      </c>
      <c r="Q26" s="86">
        <v>0</v>
      </c>
      <c r="R26" s="17">
        <v>0</v>
      </c>
      <c r="S26" s="17">
        <v>0</v>
      </c>
      <c r="T26" s="17">
        <v>582.4</v>
      </c>
      <c r="U26" s="17">
        <v>99</v>
      </c>
      <c r="V26" s="17">
        <v>0</v>
      </c>
      <c r="W26" s="17">
        <v>99</v>
      </c>
      <c r="X26" s="86">
        <v>0</v>
      </c>
      <c r="Y26" s="86">
        <v>99</v>
      </c>
      <c r="Z26" s="86">
        <v>0</v>
      </c>
      <c r="AA26" s="86">
        <v>0</v>
      </c>
      <c r="AB26" s="86">
        <v>0</v>
      </c>
      <c r="AC26" s="86">
        <v>0</v>
      </c>
      <c r="AD26" s="64">
        <v>302.3</v>
      </c>
      <c r="AE26" s="55">
        <v>0</v>
      </c>
      <c r="AF26" s="117"/>
    </row>
    <row r="27" spans="1:32" s="13" customFormat="1" ht="18.75" x14ac:dyDescent="0.3">
      <c r="A27" s="19" t="s">
        <v>30</v>
      </c>
      <c r="B27" s="20"/>
      <c r="C27" s="16"/>
      <c r="D27" s="16"/>
      <c r="E27" s="21"/>
      <c r="F27" s="64"/>
      <c r="G27" s="5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17"/>
      <c r="S27" s="17"/>
      <c r="T27" s="17"/>
      <c r="U27" s="17"/>
      <c r="V27" s="17"/>
      <c r="W27" s="17"/>
      <c r="X27" s="86"/>
      <c r="Y27" s="86"/>
      <c r="Z27" s="86"/>
      <c r="AA27" s="86"/>
      <c r="AB27" s="86"/>
      <c r="AC27" s="86"/>
      <c r="AD27" s="64"/>
      <c r="AE27" s="55"/>
      <c r="AF27" s="117"/>
    </row>
    <row r="28" spans="1:32" s="13" customFormat="1" ht="18.75" x14ac:dyDescent="0.3">
      <c r="A28" s="19" t="s">
        <v>31</v>
      </c>
      <c r="B28" s="20"/>
      <c r="C28" s="16"/>
      <c r="D28" s="16"/>
      <c r="E28" s="21"/>
      <c r="F28" s="64"/>
      <c r="G28" s="5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17"/>
      <c r="S28" s="17"/>
      <c r="T28" s="17"/>
      <c r="U28" s="17"/>
      <c r="V28" s="17"/>
      <c r="W28" s="17"/>
      <c r="X28" s="86"/>
      <c r="Y28" s="86"/>
      <c r="Z28" s="86"/>
      <c r="AA28" s="86"/>
      <c r="AB28" s="86"/>
      <c r="AC28" s="86"/>
      <c r="AD28" s="64"/>
      <c r="AE28" s="55"/>
      <c r="AF28" s="117"/>
    </row>
    <row r="29" spans="1:32" s="13" customFormat="1" ht="187.5" x14ac:dyDescent="0.3">
      <c r="A29" s="23" t="s">
        <v>45</v>
      </c>
      <c r="B29" s="17"/>
      <c r="C29" s="16"/>
      <c r="D29" s="16"/>
      <c r="E29" s="21"/>
      <c r="F29" s="64"/>
      <c r="G29" s="5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17"/>
      <c r="S29" s="17"/>
      <c r="T29" s="17"/>
      <c r="U29" s="17"/>
      <c r="V29" s="17"/>
      <c r="W29" s="17"/>
      <c r="X29" s="86"/>
      <c r="Y29" s="86"/>
      <c r="Z29" s="86"/>
      <c r="AA29" s="86"/>
      <c r="AB29" s="86"/>
      <c r="AC29" s="86"/>
      <c r="AD29" s="64"/>
      <c r="AE29" s="55"/>
      <c r="AF29" s="117" t="s">
        <v>51</v>
      </c>
    </row>
    <row r="30" spans="1:32" s="13" customFormat="1" ht="18.75" x14ac:dyDescent="0.3">
      <c r="A30" s="77" t="s">
        <v>27</v>
      </c>
      <c r="B30" s="78">
        <f>B31+B32+B33+B34</f>
        <v>34874.399999999994</v>
      </c>
      <c r="C30" s="78">
        <f>C31+C32+C33+C34</f>
        <v>33863.479999999996</v>
      </c>
      <c r="D30" s="78">
        <f>D31+D32+D33+D34</f>
        <v>33863.479999999996</v>
      </c>
      <c r="E30" s="78">
        <f>E31+E32+E33+E34</f>
        <v>32135.100000000002</v>
      </c>
      <c r="F30" s="79">
        <f>E30/B30*100</f>
        <v>92.145241208450926</v>
      </c>
      <c r="G30" s="79">
        <f>E30/C30*100</f>
        <v>94.896035493103497</v>
      </c>
      <c r="H30" s="78">
        <f t="shared" ref="H30:AE30" si="4">H31+H32+H33+H34</f>
        <v>3723.5</v>
      </c>
      <c r="I30" s="78">
        <f t="shared" si="4"/>
        <v>1263.3599999999999</v>
      </c>
      <c r="J30" s="78">
        <f t="shared" si="4"/>
        <v>3175.4</v>
      </c>
      <c r="K30" s="78">
        <f t="shared" si="4"/>
        <v>1452.57</v>
      </c>
      <c r="L30" s="78">
        <f t="shared" si="4"/>
        <v>3678.8</v>
      </c>
      <c r="M30" s="78">
        <f t="shared" si="4"/>
        <v>5618.23</v>
      </c>
      <c r="N30" s="78">
        <f t="shared" si="4"/>
        <v>4092.09</v>
      </c>
      <c r="O30" s="78">
        <f t="shared" si="4"/>
        <v>4365.72</v>
      </c>
      <c r="P30" s="78">
        <f t="shared" si="4"/>
        <v>3308.3</v>
      </c>
      <c r="Q30" s="78">
        <f t="shared" si="4"/>
        <v>1873.94</v>
      </c>
      <c r="R30" s="78">
        <f t="shared" si="4"/>
        <v>3351.37</v>
      </c>
      <c r="S30" s="78">
        <f t="shared" si="4"/>
        <v>3684.7</v>
      </c>
      <c r="T30" s="78">
        <f t="shared" si="4"/>
        <v>2655.85</v>
      </c>
      <c r="U30" s="78">
        <f t="shared" si="4"/>
        <v>3112.99</v>
      </c>
      <c r="V30" s="80">
        <f t="shared" si="4"/>
        <v>2669.07</v>
      </c>
      <c r="W30" s="80">
        <f t="shared" si="4"/>
        <v>2356.9899999999998</v>
      </c>
      <c r="X30" s="80">
        <f t="shared" si="4"/>
        <v>2096.36</v>
      </c>
      <c r="Y30" s="80">
        <f t="shared" si="4"/>
        <v>2812.79</v>
      </c>
      <c r="Z30" s="80">
        <f t="shared" si="4"/>
        <v>3240.38</v>
      </c>
      <c r="AA30" s="80">
        <f t="shared" si="4"/>
        <v>2760.54</v>
      </c>
      <c r="AB30" s="80">
        <f t="shared" si="4"/>
        <v>1872.36</v>
      </c>
      <c r="AC30" s="80">
        <f t="shared" si="4"/>
        <v>2833.27</v>
      </c>
      <c r="AD30" s="80">
        <f t="shared" si="4"/>
        <v>1010.92</v>
      </c>
      <c r="AE30" s="80">
        <f t="shared" si="4"/>
        <v>0</v>
      </c>
      <c r="AF30" s="117"/>
    </row>
    <row r="31" spans="1:32" s="13" customFormat="1" ht="18.75" x14ac:dyDescent="0.3">
      <c r="A31" s="19" t="s">
        <v>28</v>
      </c>
      <c r="B31" s="20"/>
      <c r="C31" s="16"/>
      <c r="D31" s="16"/>
      <c r="E31" s="21"/>
      <c r="F31" s="64"/>
      <c r="G31" s="5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17"/>
      <c r="S31" s="17"/>
      <c r="T31" s="17"/>
      <c r="U31" s="17"/>
      <c r="V31" s="17"/>
      <c r="W31" s="17"/>
      <c r="X31" s="86"/>
      <c r="Y31" s="86"/>
      <c r="Z31" s="86"/>
      <c r="AA31" s="86"/>
      <c r="AB31" s="86"/>
      <c r="AC31" s="86"/>
      <c r="AD31" s="64"/>
      <c r="AE31" s="55"/>
      <c r="AF31" s="117"/>
    </row>
    <row r="32" spans="1:32" s="11" customFormat="1" ht="18.75" x14ac:dyDescent="0.3">
      <c r="A32" s="19" t="s">
        <v>29</v>
      </c>
      <c r="B32" s="20">
        <f>H32+J32+L32+N32+P32+R32+T32+V32+X32+Z32+AB32+AD32</f>
        <v>34874.399999999994</v>
      </c>
      <c r="C32" s="87">
        <f>H32+J32+L32+N32+P32+R32+T32+V32+X32+Z32+AB32</f>
        <v>33863.479999999996</v>
      </c>
      <c r="D32" s="16">
        <f>C32</f>
        <v>33863.479999999996</v>
      </c>
      <c r="E32" s="21">
        <f>I32+K32+M32+O32+Q32+S32+U32+W32+Y32+AA32+AC32+AE32</f>
        <v>32135.100000000002</v>
      </c>
      <c r="F32" s="64">
        <f>E32/B32*100</f>
        <v>92.145241208450926</v>
      </c>
      <c r="G32" s="55">
        <f>E32/C32*100</f>
        <v>94.896035493103497</v>
      </c>
      <c r="H32" s="86">
        <v>3723.5</v>
      </c>
      <c r="I32" s="86">
        <v>1263.3599999999999</v>
      </c>
      <c r="J32" s="86">
        <f>3392.9-390-17+189.5</f>
        <v>3175.4</v>
      </c>
      <c r="K32" s="86">
        <v>1452.57</v>
      </c>
      <c r="L32" s="86">
        <f>3939.25-260.45</f>
        <v>3678.8</v>
      </c>
      <c r="M32" s="86">
        <v>5618.23</v>
      </c>
      <c r="N32" s="86">
        <f>3444.54-260.45+908</f>
        <v>4092.09</v>
      </c>
      <c r="O32" s="86">
        <v>4365.72</v>
      </c>
      <c r="P32" s="86">
        <v>3308.3</v>
      </c>
      <c r="Q32" s="86">
        <v>1873.94</v>
      </c>
      <c r="R32" s="17">
        <v>3351.37</v>
      </c>
      <c r="S32" s="17">
        <v>3684.7</v>
      </c>
      <c r="T32" s="17">
        <v>2655.85</v>
      </c>
      <c r="U32" s="17">
        <v>3112.99</v>
      </c>
      <c r="V32" s="17">
        <v>2669.07</v>
      </c>
      <c r="W32" s="17">
        <v>2356.9899999999998</v>
      </c>
      <c r="X32" s="86">
        <v>2096.36</v>
      </c>
      <c r="Y32" s="86">
        <v>2812.79</v>
      </c>
      <c r="Z32" s="86">
        <v>3240.38</v>
      </c>
      <c r="AA32" s="86">
        <v>2760.54</v>
      </c>
      <c r="AB32" s="86">
        <v>1872.36</v>
      </c>
      <c r="AC32" s="86">
        <v>2833.27</v>
      </c>
      <c r="AD32" s="88">
        <v>1010.92</v>
      </c>
      <c r="AE32" s="55">
        <v>0</v>
      </c>
      <c r="AF32" s="117"/>
    </row>
    <row r="33" spans="1:32" s="13" customFormat="1" ht="18.75" x14ac:dyDescent="0.3">
      <c r="A33" s="19" t="s">
        <v>30</v>
      </c>
      <c r="B33" s="20"/>
      <c r="C33" s="16"/>
      <c r="D33" s="16"/>
      <c r="E33" s="21"/>
      <c r="F33" s="64"/>
      <c r="G33" s="5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17"/>
      <c r="S33" s="17"/>
      <c r="T33" s="17"/>
      <c r="U33" s="17"/>
      <c r="V33" s="17"/>
      <c r="W33" s="17"/>
      <c r="X33" s="86"/>
      <c r="Y33" s="86"/>
      <c r="Z33" s="86"/>
      <c r="AA33" s="86"/>
      <c r="AB33" s="86"/>
      <c r="AC33" s="86"/>
      <c r="AD33" s="88"/>
      <c r="AE33" s="55"/>
      <c r="AF33" s="117"/>
    </row>
    <row r="34" spans="1:32" s="13" customFormat="1" ht="18.75" x14ac:dyDescent="0.3">
      <c r="A34" s="19" t="s">
        <v>31</v>
      </c>
      <c r="B34" s="20"/>
      <c r="C34" s="16"/>
      <c r="D34" s="16"/>
      <c r="E34" s="21"/>
      <c r="F34" s="64"/>
      <c r="G34" s="5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17"/>
      <c r="S34" s="17"/>
      <c r="T34" s="17"/>
      <c r="U34" s="17"/>
      <c r="V34" s="17"/>
      <c r="W34" s="17"/>
      <c r="X34" s="86"/>
      <c r="Y34" s="86"/>
      <c r="Z34" s="86"/>
      <c r="AA34" s="86"/>
      <c r="AB34" s="86"/>
      <c r="AC34" s="86"/>
      <c r="AD34" s="64"/>
      <c r="AE34" s="55"/>
      <c r="AF34" s="117"/>
    </row>
    <row r="35" spans="1:32" s="13" customFormat="1" ht="75" x14ac:dyDescent="0.3">
      <c r="A35" s="25" t="s">
        <v>34</v>
      </c>
      <c r="B35" s="20"/>
      <c r="C35" s="16"/>
      <c r="D35" s="16"/>
      <c r="E35" s="21"/>
      <c r="F35" s="64"/>
      <c r="G35" s="5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17"/>
      <c r="S35" s="17"/>
      <c r="T35" s="17"/>
      <c r="U35" s="17"/>
      <c r="V35" s="17"/>
      <c r="W35" s="17"/>
      <c r="X35" s="86"/>
      <c r="Y35" s="86"/>
      <c r="Z35" s="86"/>
      <c r="AA35" s="86"/>
      <c r="AB35" s="86"/>
      <c r="AC35" s="86"/>
      <c r="AD35" s="64"/>
      <c r="AE35" s="55"/>
      <c r="AF35" s="118" t="s">
        <v>46</v>
      </c>
    </row>
    <row r="36" spans="1:32" s="13" customFormat="1" ht="18.75" customHeight="1" x14ac:dyDescent="0.3">
      <c r="A36" s="77" t="s">
        <v>27</v>
      </c>
      <c r="B36" s="78">
        <f>B37+B38+B39+B40</f>
        <v>668</v>
      </c>
      <c r="C36" s="78">
        <f>C37+C38+C39+C40</f>
        <v>668</v>
      </c>
      <c r="D36" s="78">
        <f>D37+D38+D39+D40</f>
        <v>668</v>
      </c>
      <c r="E36" s="78">
        <f>E37+E38+E39+E40</f>
        <v>512.66</v>
      </c>
      <c r="F36" s="79">
        <f>E36/B36*100</f>
        <v>76.745508982035929</v>
      </c>
      <c r="G36" s="79">
        <f>E36/C36*100</f>
        <v>76.745508982035929</v>
      </c>
      <c r="H36" s="78">
        <f t="shared" ref="H36:AE36" si="5">H37+H38+H39+H40</f>
        <v>64.099999999999994</v>
      </c>
      <c r="I36" s="78">
        <f t="shared" si="5"/>
        <v>50.17</v>
      </c>
      <c r="J36" s="78">
        <f t="shared" si="5"/>
        <v>20.100000000000001</v>
      </c>
      <c r="K36" s="78">
        <f t="shared" si="5"/>
        <v>0</v>
      </c>
      <c r="L36" s="78">
        <f t="shared" si="5"/>
        <v>71.13</v>
      </c>
      <c r="M36" s="78">
        <f t="shared" si="5"/>
        <v>96.45</v>
      </c>
      <c r="N36" s="78">
        <f t="shared" si="5"/>
        <v>53.4</v>
      </c>
      <c r="O36" s="78">
        <f t="shared" si="5"/>
        <v>50.67</v>
      </c>
      <c r="P36" s="78">
        <f t="shared" si="5"/>
        <v>20.100000000000001</v>
      </c>
      <c r="Q36" s="78">
        <f t="shared" si="5"/>
        <v>18.579999999999998</v>
      </c>
      <c r="R36" s="78">
        <f t="shared" si="5"/>
        <v>20.100000000000001</v>
      </c>
      <c r="S36" s="78">
        <f t="shared" si="5"/>
        <v>19.93</v>
      </c>
      <c r="T36" s="78">
        <f t="shared" si="5"/>
        <v>402.90000000000003</v>
      </c>
      <c r="U36" s="78">
        <f t="shared" si="5"/>
        <v>0</v>
      </c>
      <c r="V36" s="80">
        <f t="shared" si="5"/>
        <v>16.170000000000002</v>
      </c>
      <c r="W36" s="80">
        <f t="shared" si="5"/>
        <v>159.51</v>
      </c>
      <c r="X36" s="80">
        <f t="shared" si="5"/>
        <v>0</v>
      </c>
      <c r="Y36" s="80">
        <f t="shared" si="5"/>
        <v>49.2</v>
      </c>
      <c r="Z36" s="80">
        <f t="shared" si="5"/>
        <v>0</v>
      </c>
      <c r="AA36" s="80">
        <f t="shared" si="5"/>
        <v>49.27</v>
      </c>
      <c r="AB36" s="80">
        <f t="shared" si="5"/>
        <v>0</v>
      </c>
      <c r="AC36" s="80">
        <f t="shared" si="5"/>
        <v>18.88</v>
      </c>
      <c r="AD36" s="80">
        <f t="shared" si="5"/>
        <v>0</v>
      </c>
      <c r="AE36" s="80">
        <f t="shared" si="5"/>
        <v>0</v>
      </c>
      <c r="AF36" s="118"/>
    </row>
    <row r="37" spans="1:32" s="13" customFormat="1" ht="18.75" customHeight="1" x14ac:dyDescent="0.3">
      <c r="A37" s="19" t="s">
        <v>28</v>
      </c>
      <c r="B37" s="20"/>
      <c r="C37" s="16"/>
      <c r="D37" s="16"/>
      <c r="E37" s="21"/>
      <c r="F37" s="64"/>
      <c r="G37" s="5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17"/>
      <c r="S37" s="17"/>
      <c r="T37" s="17"/>
      <c r="U37" s="17"/>
      <c r="V37" s="17"/>
      <c r="W37" s="17"/>
      <c r="X37" s="86"/>
      <c r="Y37" s="86"/>
      <c r="Z37" s="86"/>
      <c r="AA37" s="86"/>
      <c r="AB37" s="86"/>
      <c r="AC37" s="86"/>
      <c r="AD37" s="64"/>
      <c r="AE37" s="55"/>
      <c r="AF37" s="118"/>
    </row>
    <row r="38" spans="1:32" s="11" customFormat="1" ht="18.75" customHeight="1" x14ac:dyDescent="0.3">
      <c r="A38" s="19" t="s">
        <v>29</v>
      </c>
      <c r="B38" s="20">
        <f>H38+J38+L38+N38+P38+R38+T38+V38+X38+Z38+AB38+AD38</f>
        <v>668</v>
      </c>
      <c r="C38" s="87">
        <f>H38+J38+L38+N38+P38+R38+T38+V38+X38+Z38+AB38</f>
        <v>668</v>
      </c>
      <c r="D38" s="16">
        <f>C38</f>
        <v>668</v>
      </c>
      <c r="E38" s="21">
        <f>I38+K38+M38+O38+Q38+S38+U38+W38+Y38+AA38+AC38+AE38</f>
        <v>512.66</v>
      </c>
      <c r="F38" s="64">
        <f>E38/B38*100</f>
        <v>76.745508982035929</v>
      </c>
      <c r="G38" s="55">
        <f>E38/C38*100</f>
        <v>76.745508982035929</v>
      </c>
      <c r="H38" s="86">
        <v>64.099999999999994</v>
      </c>
      <c r="I38" s="86">
        <v>50.17</v>
      </c>
      <c r="J38" s="86">
        <v>20.100000000000001</v>
      </c>
      <c r="K38" s="86">
        <v>0</v>
      </c>
      <c r="L38" s="86">
        <v>71.13</v>
      </c>
      <c r="M38" s="86">
        <v>96.45</v>
      </c>
      <c r="N38" s="86">
        <v>53.4</v>
      </c>
      <c r="O38" s="86">
        <v>50.67</v>
      </c>
      <c r="P38" s="86">
        <v>20.100000000000001</v>
      </c>
      <c r="Q38" s="86">
        <v>18.579999999999998</v>
      </c>
      <c r="R38" s="17">
        <v>20.100000000000001</v>
      </c>
      <c r="S38" s="17">
        <v>19.93</v>
      </c>
      <c r="T38" s="17">
        <f>20.1+382.8</f>
        <v>402.90000000000003</v>
      </c>
      <c r="U38" s="17">
        <v>0</v>
      </c>
      <c r="V38" s="17">
        <v>16.170000000000002</v>
      </c>
      <c r="W38" s="17">
        <v>159.51</v>
      </c>
      <c r="X38" s="86">
        <v>0</v>
      </c>
      <c r="Y38" s="86">
        <v>49.2</v>
      </c>
      <c r="Z38" s="86">
        <v>0</v>
      </c>
      <c r="AA38" s="86">
        <v>49.27</v>
      </c>
      <c r="AB38" s="86">
        <v>0</v>
      </c>
      <c r="AC38" s="86">
        <v>18.88</v>
      </c>
      <c r="AD38" s="64">
        <v>0</v>
      </c>
      <c r="AE38" s="55">
        <v>0</v>
      </c>
      <c r="AF38" s="118"/>
    </row>
    <row r="39" spans="1:32" s="13" customFormat="1" ht="18.75" customHeight="1" x14ac:dyDescent="0.3">
      <c r="A39" s="19" t="s">
        <v>30</v>
      </c>
      <c r="B39" s="20"/>
      <c r="C39" s="16"/>
      <c r="D39" s="16"/>
      <c r="E39" s="21"/>
      <c r="F39" s="64"/>
      <c r="G39" s="5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17"/>
      <c r="S39" s="17"/>
      <c r="T39" s="17"/>
      <c r="U39" s="17"/>
      <c r="V39" s="17"/>
      <c r="W39" s="17"/>
      <c r="X39" s="86"/>
      <c r="Y39" s="86"/>
      <c r="Z39" s="86"/>
      <c r="AA39" s="86"/>
      <c r="AB39" s="86"/>
      <c r="AC39" s="86"/>
      <c r="AD39" s="64"/>
      <c r="AE39" s="55"/>
      <c r="AF39" s="118"/>
    </row>
    <row r="40" spans="1:32" s="13" customFormat="1" ht="18.75" customHeight="1" x14ac:dyDescent="0.3">
      <c r="A40" s="19" t="s">
        <v>31</v>
      </c>
      <c r="B40" s="20"/>
      <c r="C40" s="16"/>
      <c r="D40" s="16"/>
      <c r="E40" s="21"/>
      <c r="F40" s="64"/>
      <c r="G40" s="5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17"/>
      <c r="S40" s="17"/>
      <c r="T40" s="17"/>
      <c r="U40" s="17"/>
      <c r="V40" s="17"/>
      <c r="W40" s="17"/>
      <c r="X40" s="86"/>
      <c r="Y40" s="86"/>
      <c r="Z40" s="86"/>
      <c r="AA40" s="86"/>
      <c r="AB40" s="86"/>
      <c r="AC40" s="86"/>
      <c r="AD40" s="64"/>
      <c r="AE40" s="55"/>
      <c r="AF40" s="118"/>
    </row>
    <row r="41" spans="1:32" s="13" customFormat="1" ht="75" x14ac:dyDescent="0.3">
      <c r="A41" s="25" t="s">
        <v>35</v>
      </c>
      <c r="B41" s="20"/>
      <c r="C41" s="16"/>
      <c r="D41" s="16"/>
      <c r="E41" s="21"/>
      <c r="F41" s="64"/>
      <c r="G41" s="5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17"/>
      <c r="S41" s="17"/>
      <c r="T41" s="17"/>
      <c r="U41" s="17"/>
      <c r="V41" s="17"/>
      <c r="W41" s="17"/>
      <c r="X41" s="86"/>
      <c r="Y41" s="86"/>
      <c r="Z41" s="86"/>
      <c r="AA41" s="86"/>
      <c r="AB41" s="86"/>
      <c r="AC41" s="86"/>
      <c r="AD41" s="64"/>
      <c r="AE41" s="55"/>
      <c r="AF41" s="117" t="s">
        <v>53</v>
      </c>
    </row>
    <row r="42" spans="1:32" s="13" customFormat="1" ht="18.75" customHeight="1" x14ac:dyDescent="0.3">
      <c r="A42" s="77" t="s">
        <v>27</v>
      </c>
      <c r="B42" s="78">
        <f>B43+B44+B45+B46</f>
        <v>17799.399999999998</v>
      </c>
      <c r="C42" s="78">
        <f>C43+C44+C45+C46</f>
        <v>16889.759999999998</v>
      </c>
      <c r="D42" s="78">
        <f>D43+D44+D45+D46</f>
        <v>16889.759999999998</v>
      </c>
      <c r="E42" s="78">
        <f>E43+E44+E45+E46</f>
        <v>16481.04</v>
      </c>
      <c r="F42" s="79">
        <f>E42/B42*100</f>
        <v>92.593233479780238</v>
      </c>
      <c r="G42" s="79">
        <f>E42/C42*100</f>
        <v>97.580072185750439</v>
      </c>
      <c r="H42" s="78">
        <f t="shared" ref="H42:AE42" si="6">H43+H44+H45+H46</f>
        <v>1654.7</v>
      </c>
      <c r="I42" s="78">
        <f t="shared" si="6"/>
        <v>1605.9</v>
      </c>
      <c r="J42" s="78">
        <f t="shared" si="6"/>
        <v>1467.7</v>
      </c>
      <c r="K42" s="78">
        <f t="shared" si="6"/>
        <v>0</v>
      </c>
      <c r="L42" s="78">
        <f t="shared" si="6"/>
        <v>1467.7</v>
      </c>
      <c r="M42" s="78">
        <f t="shared" si="6"/>
        <v>2974.94</v>
      </c>
      <c r="N42" s="78">
        <f t="shared" si="6"/>
        <v>1478.21</v>
      </c>
      <c r="O42" s="78">
        <f t="shared" si="6"/>
        <v>1487.47</v>
      </c>
      <c r="P42" s="78">
        <f t="shared" si="6"/>
        <v>1487.47</v>
      </c>
      <c r="Q42" s="78">
        <f t="shared" si="6"/>
        <v>1484.67</v>
      </c>
      <c r="R42" s="78">
        <f t="shared" si="6"/>
        <v>1487.47</v>
      </c>
      <c r="S42" s="78">
        <f t="shared" si="6"/>
        <v>1484.67</v>
      </c>
      <c r="T42" s="78">
        <f t="shared" si="6"/>
        <v>1488.33</v>
      </c>
      <c r="U42" s="78">
        <f t="shared" si="6"/>
        <v>1493.06</v>
      </c>
      <c r="V42" s="80">
        <f t="shared" si="6"/>
        <v>1770.23</v>
      </c>
      <c r="W42" s="80">
        <f t="shared" si="6"/>
        <v>1494.8</v>
      </c>
      <c r="X42" s="80">
        <f t="shared" si="6"/>
        <v>1533.13</v>
      </c>
      <c r="Y42" s="80">
        <f t="shared" si="6"/>
        <v>1493.92</v>
      </c>
      <c r="Z42" s="80">
        <f t="shared" si="6"/>
        <v>1527.41</v>
      </c>
      <c r="AA42" s="80">
        <f t="shared" si="6"/>
        <v>1480.8</v>
      </c>
      <c r="AB42" s="80">
        <f t="shared" si="6"/>
        <v>1527.41</v>
      </c>
      <c r="AC42" s="80">
        <f t="shared" si="6"/>
        <v>1480.81</v>
      </c>
      <c r="AD42" s="80">
        <f t="shared" si="6"/>
        <v>909.64</v>
      </c>
      <c r="AE42" s="80">
        <f t="shared" si="6"/>
        <v>0</v>
      </c>
      <c r="AF42" s="117"/>
    </row>
    <row r="43" spans="1:32" s="13" customFormat="1" ht="18.75" customHeight="1" x14ac:dyDescent="0.3">
      <c r="A43" s="19" t="s">
        <v>28</v>
      </c>
      <c r="B43" s="20"/>
      <c r="C43" s="16"/>
      <c r="D43" s="16"/>
      <c r="E43" s="21"/>
      <c r="F43" s="64"/>
      <c r="G43" s="5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17"/>
      <c r="S43" s="17"/>
      <c r="T43" s="17"/>
      <c r="U43" s="17"/>
      <c r="V43" s="17"/>
      <c r="W43" s="17"/>
      <c r="X43" s="86"/>
      <c r="Y43" s="86"/>
      <c r="Z43" s="86"/>
      <c r="AA43" s="86"/>
      <c r="AB43" s="86"/>
      <c r="AC43" s="86"/>
      <c r="AD43" s="64"/>
      <c r="AE43" s="55"/>
      <c r="AF43" s="117"/>
    </row>
    <row r="44" spans="1:32" s="11" customFormat="1" ht="18.75" customHeight="1" x14ac:dyDescent="0.3">
      <c r="A44" s="19" t="s">
        <v>29</v>
      </c>
      <c r="B44" s="20">
        <f>H44+J44+L44+N44+P44+R44+T44+V44+X44+Z44+AB44+AD44</f>
        <v>17799.399999999998</v>
      </c>
      <c r="C44" s="87">
        <f>H44+J44+L44+N44+P44+R44+T44+V44+X44+Z44+AB44</f>
        <v>16889.759999999998</v>
      </c>
      <c r="D44" s="16">
        <f>C44</f>
        <v>16889.759999999998</v>
      </c>
      <c r="E44" s="21">
        <f>I44+K44+M44+O44+Q44+S44+U44+W44+Y44+AA44+AC44+AE44</f>
        <v>16481.04</v>
      </c>
      <c r="F44" s="64">
        <f>E44/B44*100</f>
        <v>92.593233479780238</v>
      </c>
      <c r="G44" s="55">
        <f>E44/C44*100</f>
        <v>97.580072185750439</v>
      </c>
      <c r="H44" s="86">
        <v>1654.7</v>
      </c>
      <c r="I44" s="86">
        <v>1605.9</v>
      </c>
      <c r="J44" s="86">
        <v>1467.7</v>
      </c>
      <c r="K44" s="86">
        <v>0</v>
      </c>
      <c r="L44" s="86">
        <v>1467.7</v>
      </c>
      <c r="M44" s="86">
        <v>2974.94</v>
      </c>
      <c r="N44" s="86">
        <v>1478.21</v>
      </c>
      <c r="O44" s="86">
        <v>1487.47</v>
      </c>
      <c r="P44" s="86">
        <v>1487.47</v>
      </c>
      <c r="Q44" s="86">
        <v>1484.67</v>
      </c>
      <c r="R44" s="17">
        <v>1487.47</v>
      </c>
      <c r="S44" s="17">
        <v>1484.67</v>
      </c>
      <c r="T44" s="17">
        <v>1488.33</v>
      </c>
      <c r="U44" s="17">
        <v>1493.06</v>
      </c>
      <c r="V44" s="17">
        <v>1770.23</v>
      </c>
      <c r="W44" s="17">
        <v>1494.8</v>
      </c>
      <c r="X44" s="86">
        <v>1533.13</v>
      </c>
      <c r="Y44" s="86">
        <v>1493.92</v>
      </c>
      <c r="Z44" s="86">
        <v>1527.41</v>
      </c>
      <c r="AA44" s="86">
        <v>1480.8</v>
      </c>
      <c r="AB44" s="86">
        <v>1527.41</v>
      </c>
      <c r="AC44" s="86">
        <v>1480.81</v>
      </c>
      <c r="AD44" s="64">
        <v>909.64</v>
      </c>
      <c r="AE44" s="55">
        <v>0</v>
      </c>
      <c r="AF44" s="117"/>
    </row>
    <row r="45" spans="1:32" s="13" customFormat="1" ht="18.75" customHeight="1" x14ac:dyDescent="0.3">
      <c r="A45" s="19" t="s">
        <v>30</v>
      </c>
      <c r="B45" s="20"/>
      <c r="C45" s="16"/>
      <c r="D45" s="16"/>
      <c r="E45" s="21"/>
      <c r="F45" s="64"/>
      <c r="G45" s="5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17"/>
      <c r="S45" s="17"/>
      <c r="T45" s="17"/>
      <c r="U45" s="17"/>
      <c r="V45" s="17"/>
      <c r="W45" s="17"/>
      <c r="X45" s="86"/>
      <c r="Y45" s="86"/>
      <c r="Z45" s="86"/>
      <c r="AA45" s="86"/>
      <c r="AB45" s="86"/>
      <c r="AC45" s="86"/>
      <c r="AD45" s="70"/>
      <c r="AE45" s="55"/>
      <c r="AF45" s="117"/>
    </row>
    <row r="46" spans="1:32" s="13" customFormat="1" ht="18.75" customHeight="1" x14ac:dyDescent="0.3">
      <c r="A46" s="19" t="s">
        <v>31</v>
      </c>
      <c r="B46" s="20"/>
      <c r="C46" s="16"/>
      <c r="D46" s="16"/>
      <c r="E46" s="21"/>
      <c r="F46" s="64"/>
      <c r="G46" s="5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17"/>
      <c r="S46" s="17"/>
      <c r="T46" s="17"/>
      <c r="U46" s="17"/>
      <c r="V46" s="17"/>
      <c r="W46" s="17"/>
      <c r="X46" s="86"/>
      <c r="Y46" s="86"/>
      <c r="Z46" s="86"/>
      <c r="AA46" s="86"/>
      <c r="AB46" s="86"/>
      <c r="AC46" s="86"/>
      <c r="AD46" s="64"/>
      <c r="AE46" s="55"/>
      <c r="AF46" s="117"/>
    </row>
    <row r="47" spans="1:32" s="13" customFormat="1" ht="187.5" customHeight="1" x14ac:dyDescent="0.3">
      <c r="A47" s="23" t="s">
        <v>36</v>
      </c>
      <c r="B47" s="17"/>
      <c r="C47" s="16"/>
      <c r="D47" s="16"/>
      <c r="E47" s="21"/>
      <c r="F47" s="64"/>
      <c r="G47" s="5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17"/>
      <c r="S47" s="17"/>
      <c r="T47" s="17"/>
      <c r="U47" s="17"/>
      <c r="V47" s="17"/>
      <c r="W47" s="17"/>
      <c r="X47" s="86"/>
      <c r="Y47" s="86"/>
      <c r="Z47" s="86"/>
      <c r="AA47" s="86"/>
      <c r="AB47" s="86"/>
      <c r="AC47" s="86"/>
      <c r="AD47" s="64"/>
      <c r="AE47" s="55"/>
      <c r="AF47" s="117"/>
    </row>
    <row r="48" spans="1:32" s="13" customFormat="1" ht="18.75" customHeight="1" x14ac:dyDescent="0.3">
      <c r="A48" s="77" t="s">
        <v>27</v>
      </c>
      <c r="B48" s="78">
        <f>B49+B50+B51+B52</f>
        <v>43.4</v>
      </c>
      <c r="C48" s="78">
        <f>C49+C50+C51+C52</f>
        <v>43.4</v>
      </c>
      <c r="D48" s="78">
        <f>D49+D50+D51+D52</f>
        <v>43.4</v>
      </c>
      <c r="E48" s="78">
        <f>E49+E50+E51+E52</f>
        <v>43.38</v>
      </c>
      <c r="F48" s="79">
        <f>E48/B48*100</f>
        <v>99.95391705069126</v>
      </c>
      <c r="G48" s="79">
        <f>E48/C48*100</f>
        <v>99.95391705069126</v>
      </c>
      <c r="H48" s="78">
        <f t="shared" ref="H48:AE48" si="7">H49+H50+H51+H52</f>
        <v>0</v>
      </c>
      <c r="I48" s="78">
        <f t="shared" si="7"/>
        <v>0</v>
      </c>
      <c r="J48" s="78">
        <f t="shared" si="7"/>
        <v>0</v>
      </c>
      <c r="K48" s="78">
        <f t="shared" si="7"/>
        <v>0</v>
      </c>
      <c r="L48" s="78">
        <f t="shared" si="7"/>
        <v>8.9</v>
      </c>
      <c r="M48" s="78">
        <f t="shared" si="7"/>
        <v>0</v>
      </c>
      <c r="N48" s="78">
        <f t="shared" si="7"/>
        <v>0</v>
      </c>
      <c r="O48" s="78">
        <f t="shared" si="7"/>
        <v>4.42</v>
      </c>
      <c r="P48" s="78">
        <f t="shared" si="7"/>
        <v>0</v>
      </c>
      <c r="Q48" s="78">
        <f t="shared" si="7"/>
        <v>0</v>
      </c>
      <c r="R48" s="78">
        <f t="shared" si="7"/>
        <v>29.1</v>
      </c>
      <c r="S48" s="78">
        <f t="shared" si="7"/>
        <v>0</v>
      </c>
      <c r="T48" s="78">
        <f t="shared" si="7"/>
        <v>0</v>
      </c>
      <c r="U48" s="78">
        <f t="shared" si="7"/>
        <v>20.89</v>
      </c>
      <c r="V48" s="80">
        <f t="shared" si="7"/>
        <v>0</v>
      </c>
      <c r="W48" s="80">
        <f t="shared" si="7"/>
        <v>0</v>
      </c>
      <c r="X48" s="80">
        <f t="shared" si="7"/>
        <v>0</v>
      </c>
      <c r="Y48" s="80">
        <f t="shared" si="7"/>
        <v>11.42</v>
      </c>
      <c r="Z48" s="80">
        <f t="shared" si="7"/>
        <v>0</v>
      </c>
      <c r="AA48" s="80">
        <f t="shared" si="7"/>
        <v>0</v>
      </c>
      <c r="AB48" s="80">
        <f t="shared" si="7"/>
        <v>5.4</v>
      </c>
      <c r="AC48" s="80">
        <f t="shared" si="7"/>
        <v>6.65</v>
      </c>
      <c r="AD48" s="80">
        <f t="shared" si="7"/>
        <v>0</v>
      </c>
      <c r="AE48" s="80">
        <f t="shared" si="7"/>
        <v>0</v>
      </c>
      <c r="AF48" s="117"/>
    </row>
    <row r="49" spans="1:32" s="13" customFormat="1" ht="18.75" customHeight="1" x14ac:dyDescent="0.3">
      <c r="A49" s="19" t="s">
        <v>28</v>
      </c>
      <c r="B49" s="20"/>
      <c r="C49" s="16"/>
      <c r="D49" s="16"/>
      <c r="E49" s="21"/>
      <c r="F49" s="64"/>
      <c r="G49" s="55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17"/>
      <c r="S49" s="17"/>
      <c r="T49" s="17"/>
      <c r="U49" s="17"/>
      <c r="V49" s="17"/>
      <c r="W49" s="17"/>
      <c r="X49" s="86"/>
      <c r="Y49" s="86"/>
      <c r="Z49" s="86"/>
      <c r="AA49" s="86"/>
      <c r="AB49" s="86"/>
      <c r="AC49" s="86"/>
      <c r="AD49" s="64"/>
      <c r="AE49" s="55"/>
      <c r="AF49" s="117"/>
    </row>
    <row r="50" spans="1:32" s="11" customFormat="1" ht="18.75" customHeight="1" x14ac:dyDescent="0.3">
      <c r="A50" s="19" t="s">
        <v>29</v>
      </c>
      <c r="B50" s="20">
        <f>H50+J50+L50+N50+P50+R50+T50+V50+X50+Z50+AB50+AD50</f>
        <v>43.4</v>
      </c>
      <c r="C50" s="87">
        <f>H50+J50+L50+N50+P50+R50+T50+V50+X50+Z50+AB50</f>
        <v>43.4</v>
      </c>
      <c r="D50" s="16">
        <f>C50</f>
        <v>43.4</v>
      </c>
      <c r="E50" s="21">
        <f>I50+K50+M50+O50+Q50+S50+U50+W50+Y50+AA50+AC50+AE50</f>
        <v>43.38</v>
      </c>
      <c r="F50" s="64">
        <f>E50/B50*100</f>
        <v>99.95391705069126</v>
      </c>
      <c r="G50" s="55">
        <f>E50/C50*100</f>
        <v>99.95391705069126</v>
      </c>
      <c r="H50" s="86">
        <v>0</v>
      </c>
      <c r="I50" s="86">
        <v>0</v>
      </c>
      <c r="J50" s="86">
        <v>0</v>
      </c>
      <c r="K50" s="86">
        <v>0</v>
      </c>
      <c r="L50" s="86">
        <v>8.9</v>
      </c>
      <c r="M50" s="86">
        <v>0</v>
      </c>
      <c r="N50" s="86">
        <v>0</v>
      </c>
      <c r="O50" s="86">
        <v>4.42</v>
      </c>
      <c r="P50" s="86">
        <v>0</v>
      </c>
      <c r="Q50" s="86">
        <v>0</v>
      </c>
      <c r="R50" s="17">
        <v>29.1</v>
      </c>
      <c r="S50" s="17">
        <v>0</v>
      </c>
      <c r="T50" s="17">
        <v>0</v>
      </c>
      <c r="U50" s="17">
        <v>20.89</v>
      </c>
      <c r="V50" s="17">
        <v>0</v>
      </c>
      <c r="W50" s="17">
        <v>0</v>
      </c>
      <c r="X50" s="86">
        <v>0</v>
      </c>
      <c r="Y50" s="86">
        <v>11.42</v>
      </c>
      <c r="Z50" s="86">
        <v>0</v>
      </c>
      <c r="AA50" s="86">
        <v>0</v>
      </c>
      <c r="AB50" s="86">
        <v>5.4</v>
      </c>
      <c r="AC50" s="86">
        <v>6.65</v>
      </c>
      <c r="AD50" s="64">
        <v>0</v>
      </c>
      <c r="AE50" s="55">
        <v>0</v>
      </c>
      <c r="AF50" s="117"/>
    </row>
    <row r="51" spans="1:32" s="13" customFormat="1" ht="18.75" customHeight="1" x14ac:dyDescent="0.3">
      <c r="A51" s="19" t="s">
        <v>30</v>
      </c>
      <c r="B51" s="20"/>
      <c r="C51" s="16"/>
      <c r="D51" s="16"/>
      <c r="E51" s="21"/>
      <c r="F51" s="64"/>
      <c r="G51" s="55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7"/>
      <c r="S51" s="17"/>
      <c r="T51" s="17"/>
      <c r="U51" s="17"/>
      <c r="V51" s="17"/>
      <c r="W51" s="17"/>
      <c r="X51" s="86"/>
      <c r="Y51" s="86"/>
      <c r="Z51" s="86"/>
      <c r="AA51" s="86"/>
      <c r="AB51" s="86"/>
      <c r="AC51" s="86"/>
      <c r="AD51" s="64"/>
      <c r="AE51" s="55"/>
      <c r="AF51" s="117"/>
    </row>
    <row r="52" spans="1:32" s="13" customFormat="1" ht="18.75" customHeight="1" x14ac:dyDescent="0.3">
      <c r="A52" s="19" t="s">
        <v>31</v>
      </c>
      <c r="B52" s="20"/>
      <c r="C52" s="16"/>
      <c r="D52" s="16"/>
      <c r="E52" s="21"/>
      <c r="F52" s="64"/>
      <c r="G52" s="55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17"/>
      <c r="S52" s="17"/>
      <c r="T52" s="17"/>
      <c r="U52" s="17"/>
      <c r="V52" s="17"/>
      <c r="W52" s="17"/>
      <c r="X52" s="86"/>
      <c r="Y52" s="86"/>
      <c r="Z52" s="86"/>
      <c r="AA52" s="86"/>
      <c r="AB52" s="86"/>
      <c r="AC52" s="86"/>
      <c r="AD52" s="64"/>
      <c r="AE52" s="55"/>
      <c r="AF52" s="117"/>
    </row>
    <row r="53" spans="1:32" s="13" customFormat="1" ht="18.75" customHeight="1" x14ac:dyDescent="0.3">
      <c r="A53" s="19" t="s">
        <v>25</v>
      </c>
      <c r="B53" s="20"/>
      <c r="C53" s="16"/>
      <c r="D53" s="16"/>
      <c r="E53" s="21"/>
      <c r="F53" s="64"/>
      <c r="G53" s="55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17"/>
      <c r="S53" s="17"/>
      <c r="T53" s="17"/>
      <c r="U53" s="17"/>
      <c r="V53" s="17"/>
      <c r="W53" s="17"/>
      <c r="X53" s="86"/>
      <c r="Y53" s="86"/>
      <c r="Z53" s="86"/>
      <c r="AA53" s="86"/>
      <c r="AB53" s="86"/>
      <c r="AC53" s="86"/>
      <c r="AD53" s="64"/>
      <c r="AE53" s="55"/>
      <c r="AF53" s="33"/>
    </row>
    <row r="54" spans="1:32" s="13" customFormat="1" ht="206.25" customHeight="1" x14ac:dyDescent="0.3">
      <c r="A54" s="25" t="s">
        <v>37</v>
      </c>
      <c r="B54" s="20"/>
      <c r="C54" s="16"/>
      <c r="D54" s="16"/>
      <c r="E54" s="21"/>
      <c r="F54" s="64"/>
      <c r="G54" s="5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17"/>
      <c r="S54" s="17"/>
      <c r="T54" s="17"/>
      <c r="U54" s="17"/>
      <c r="V54" s="17"/>
      <c r="W54" s="17"/>
      <c r="X54" s="86"/>
      <c r="Y54" s="86"/>
      <c r="Z54" s="86"/>
      <c r="AA54" s="86"/>
      <c r="AB54" s="86"/>
      <c r="AC54" s="86"/>
      <c r="AD54" s="64"/>
      <c r="AE54" s="55"/>
      <c r="AF54" s="117" t="s">
        <v>54</v>
      </c>
    </row>
    <row r="55" spans="1:32" s="13" customFormat="1" ht="18.75" x14ac:dyDescent="0.3">
      <c r="A55" s="77" t="s">
        <v>27</v>
      </c>
      <c r="B55" s="78">
        <f>B56+B57+B58+B59</f>
        <v>3232.2000000000003</v>
      </c>
      <c r="C55" s="78">
        <f>C56+C57+C58+C59</f>
        <v>3232.2000000000003</v>
      </c>
      <c r="D55" s="78">
        <f>D56+D57+D58+D59</f>
        <v>3232.2000000000003</v>
      </c>
      <c r="E55" s="78">
        <f>E56+E57+E58+E59</f>
        <v>3138.11</v>
      </c>
      <c r="F55" s="79">
        <f>E55/B55*100</f>
        <v>97.08897964234886</v>
      </c>
      <c r="G55" s="79">
        <f>E55/C55*100</f>
        <v>97.08897964234886</v>
      </c>
      <c r="H55" s="78">
        <f t="shared" ref="H55:AE55" si="8">H56+H57+H58+H59</f>
        <v>296.2</v>
      </c>
      <c r="I55" s="78">
        <f t="shared" si="8"/>
        <v>0</v>
      </c>
      <c r="J55" s="78">
        <f t="shared" si="8"/>
        <v>0</v>
      </c>
      <c r="K55" s="78">
        <f t="shared" si="8"/>
        <v>6.35</v>
      </c>
      <c r="L55" s="78">
        <f t="shared" si="8"/>
        <v>0</v>
      </c>
      <c r="M55" s="78">
        <f t="shared" si="8"/>
        <v>0.7</v>
      </c>
      <c r="N55" s="78">
        <f t="shared" si="8"/>
        <v>610.1</v>
      </c>
      <c r="O55" s="78">
        <f t="shared" si="8"/>
        <v>558.72</v>
      </c>
      <c r="P55" s="78">
        <f t="shared" si="8"/>
        <v>0</v>
      </c>
      <c r="Q55" s="78">
        <f t="shared" si="8"/>
        <v>6</v>
      </c>
      <c r="R55" s="78">
        <f t="shared" si="8"/>
        <v>0</v>
      </c>
      <c r="S55" s="78">
        <f t="shared" si="8"/>
        <v>0</v>
      </c>
      <c r="T55" s="78">
        <f t="shared" si="8"/>
        <v>590.1</v>
      </c>
      <c r="U55" s="78">
        <f t="shared" si="8"/>
        <v>527.21</v>
      </c>
      <c r="V55" s="80">
        <f t="shared" si="8"/>
        <v>0</v>
      </c>
      <c r="W55" s="80">
        <f t="shared" si="8"/>
        <v>0</v>
      </c>
      <c r="X55" s="80">
        <f t="shared" si="8"/>
        <v>1175.7</v>
      </c>
      <c r="Y55" s="80">
        <f t="shared" si="8"/>
        <v>1510.17</v>
      </c>
      <c r="Z55" s="80">
        <f t="shared" si="8"/>
        <v>560.1</v>
      </c>
      <c r="AA55" s="80">
        <f t="shared" si="8"/>
        <v>528.96</v>
      </c>
      <c r="AB55" s="80">
        <f t="shared" si="8"/>
        <v>0</v>
      </c>
      <c r="AC55" s="80">
        <f t="shared" si="8"/>
        <v>0</v>
      </c>
      <c r="AD55" s="80">
        <f t="shared" si="8"/>
        <v>0</v>
      </c>
      <c r="AE55" s="80">
        <f t="shared" si="8"/>
        <v>0</v>
      </c>
      <c r="AF55" s="117"/>
    </row>
    <row r="56" spans="1:32" s="13" customFormat="1" ht="18.75" x14ac:dyDescent="0.3">
      <c r="A56" s="19" t="s">
        <v>28</v>
      </c>
      <c r="B56" s="20"/>
      <c r="C56" s="16"/>
      <c r="D56" s="16"/>
      <c r="E56" s="21"/>
      <c r="F56" s="64"/>
      <c r="G56" s="55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17"/>
      <c r="S56" s="17"/>
      <c r="T56" s="17"/>
      <c r="U56" s="17"/>
      <c r="V56" s="17"/>
      <c r="W56" s="17"/>
      <c r="X56" s="86"/>
      <c r="Y56" s="86"/>
      <c r="Z56" s="86"/>
      <c r="AA56" s="86"/>
      <c r="AB56" s="86"/>
      <c r="AC56" s="86"/>
      <c r="AD56" s="64"/>
      <c r="AE56" s="55"/>
      <c r="AF56" s="117"/>
    </row>
    <row r="57" spans="1:32" s="11" customFormat="1" ht="18.75" x14ac:dyDescent="0.3">
      <c r="A57" s="19" t="s">
        <v>29</v>
      </c>
      <c r="B57" s="20">
        <f>H57+J57+L57+N57+P57+R57+T57+V57+X57+Z57+AB57+AD57</f>
        <v>3232.2000000000003</v>
      </c>
      <c r="C57" s="87">
        <f>H57+J57+L57+N57+P57+R57+T57+V57+X57+Z57+AB57</f>
        <v>3232.2000000000003</v>
      </c>
      <c r="D57" s="16">
        <f>C57</f>
        <v>3232.2000000000003</v>
      </c>
      <c r="E57" s="21">
        <f>I57+K57+M57+O57+Q57+S57+U57+W57+Y57+AA57+AC57+AE57</f>
        <v>3138.11</v>
      </c>
      <c r="F57" s="64">
        <f>E57/B57*100</f>
        <v>97.08897964234886</v>
      </c>
      <c r="G57" s="55">
        <f>E57/C57*100</f>
        <v>97.08897964234886</v>
      </c>
      <c r="H57" s="86">
        <v>296.2</v>
      </c>
      <c r="I57" s="86">
        <v>0</v>
      </c>
      <c r="J57" s="86">
        <v>0</v>
      </c>
      <c r="K57" s="86">
        <v>6.35</v>
      </c>
      <c r="L57" s="86">
        <v>0</v>
      </c>
      <c r="M57" s="86">
        <v>0.7</v>
      </c>
      <c r="N57" s="86">
        <v>610.1</v>
      </c>
      <c r="O57" s="86">
        <v>558.72</v>
      </c>
      <c r="P57" s="86">
        <v>0</v>
      </c>
      <c r="Q57" s="86">
        <v>6</v>
      </c>
      <c r="R57" s="17">
        <v>0</v>
      </c>
      <c r="S57" s="17">
        <v>0</v>
      </c>
      <c r="T57" s="17">
        <v>590.1</v>
      </c>
      <c r="U57" s="17">
        <v>527.21</v>
      </c>
      <c r="V57" s="17">
        <v>0</v>
      </c>
      <c r="W57" s="17">
        <v>0</v>
      </c>
      <c r="X57" s="86">
        <v>1175.7</v>
      </c>
      <c r="Y57" s="86">
        <v>1510.17</v>
      </c>
      <c r="Z57" s="86">
        <v>560.1</v>
      </c>
      <c r="AA57" s="86">
        <v>528.96</v>
      </c>
      <c r="AB57" s="86">
        <v>0</v>
      </c>
      <c r="AC57" s="86">
        <v>0</v>
      </c>
      <c r="AD57" s="64">
        <v>0</v>
      </c>
      <c r="AE57" s="55">
        <v>0</v>
      </c>
      <c r="AF57" s="117"/>
    </row>
    <row r="58" spans="1:32" s="13" customFormat="1" ht="18.75" x14ac:dyDescent="0.3">
      <c r="A58" s="19" t="s">
        <v>30</v>
      </c>
      <c r="B58" s="20"/>
      <c r="C58" s="16"/>
      <c r="D58" s="16"/>
      <c r="E58" s="21"/>
      <c r="F58" s="64"/>
      <c r="G58" s="55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17"/>
      <c r="S58" s="17"/>
      <c r="T58" s="17"/>
      <c r="U58" s="17"/>
      <c r="V58" s="17"/>
      <c r="W58" s="17"/>
      <c r="X58" s="86"/>
      <c r="Y58" s="86"/>
      <c r="Z58" s="86"/>
      <c r="AA58" s="86"/>
      <c r="AB58" s="86"/>
      <c r="AC58" s="86"/>
      <c r="AD58" s="64"/>
      <c r="AE58" s="55"/>
      <c r="AF58" s="117"/>
    </row>
    <row r="59" spans="1:32" s="13" customFormat="1" ht="18.75" x14ac:dyDescent="0.3">
      <c r="A59" s="19" t="s">
        <v>31</v>
      </c>
      <c r="B59" s="20"/>
      <c r="C59" s="16"/>
      <c r="D59" s="16"/>
      <c r="E59" s="21"/>
      <c r="F59" s="64"/>
      <c r="G59" s="55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17"/>
      <c r="S59" s="17"/>
      <c r="T59" s="17"/>
      <c r="U59" s="17"/>
      <c r="V59" s="17"/>
      <c r="W59" s="17"/>
      <c r="X59" s="86"/>
      <c r="Y59" s="86"/>
      <c r="Z59" s="86"/>
      <c r="AA59" s="86"/>
      <c r="AB59" s="86"/>
      <c r="AC59" s="86"/>
      <c r="AD59" s="64"/>
      <c r="AE59" s="55"/>
      <c r="AF59" s="117"/>
    </row>
    <row r="60" spans="1:32" s="13" customFormat="1" ht="75" x14ac:dyDescent="0.2">
      <c r="A60" s="27" t="s">
        <v>38</v>
      </c>
      <c r="B60" s="20"/>
      <c r="C60" s="16"/>
      <c r="D60" s="16"/>
      <c r="E60" s="21"/>
      <c r="F60" s="64"/>
      <c r="G60" s="55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17"/>
      <c r="S60" s="17"/>
      <c r="T60" s="17"/>
      <c r="U60" s="17"/>
      <c r="V60" s="17"/>
      <c r="W60" s="17"/>
      <c r="X60" s="86"/>
      <c r="Y60" s="86"/>
      <c r="Z60" s="86"/>
      <c r="AA60" s="86"/>
      <c r="AB60" s="86"/>
      <c r="AC60" s="86"/>
      <c r="AD60" s="64"/>
      <c r="AE60" s="55"/>
      <c r="AF60" s="117"/>
    </row>
    <row r="61" spans="1:32" s="13" customFormat="1" ht="18.75" x14ac:dyDescent="0.3">
      <c r="A61" s="77" t="s">
        <v>27</v>
      </c>
      <c r="B61" s="78">
        <f>B62+B63</f>
        <v>0</v>
      </c>
      <c r="C61" s="78">
        <f>C62+C63</f>
        <v>0</v>
      </c>
      <c r="D61" s="78">
        <f>D62+D63</f>
        <v>0</v>
      </c>
      <c r="E61" s="78">
        <f>E62+E63</f>
        <v>0</v>
      </c>
      <c r="F61" s="79">
        <v>0</v>
      </c>
      <c r="G61" s="79">
        <v>0</v>
      </c>
      <c r="H61" s="78">
        <f>H62+H63+H64+H65</f>
        <v>0</v>
      </c>
      <c r="I61" s="78">
        <f t="shared" ref="I61:Z61" si="9">I62+I63+I64+I65</f>
        <v>0</v>
      </c>
      <c r="J61" s="78">
        <f t="shared" si="9"/>
        <v>0</v>
      </c>
      <c r="K61" s="78">
        <f t="shared" si="9"/>
        <v>0</v>
      </c>
      <c r="L61" s="78">
        <f t="shared" si="9"/>
        <v>0</v>
      </c>
      <c r="M61" s="78">
        <f t="shared" si="9"/>
        <v>0</v>
      </c>
      <c r="N61" s="78">
        <f t="shared" si="9"/>
        <v>0</v>
      </c>
      <c r="O61" s="78">
        <f t="shared" si="9"/>
        <v>0</v>
      </c>
      <c r="P61" s="78">
        <f t="shared" si="9"/>
        <v>0</v>
      </c>
      <c r="Q61" s="78">
        <f t="shared" si="9"/>
        <v>0</v>
      </c>
      <c r="R61" s="78">
        <f t="shared" si="9"/>
        <v>0</v>
      </c>
      <c r="S61" s="78">
        <f t="shared" si="9"/>
        <v>0</v>
      </c>
      <c r="T61" s="78">
        <f t="shared" si="9"/>
        <v>0</v>
      </c>
      <c r="U61" s="78">
        <f t="shared" si="9"/>
        <v>0</v>
      </c>
      <c r="V61" s="80">
        <f t="shared" si="9"/>
        <v>0</v>
      </c>
      <c r="W61" s="80">
        <f t="shared" si="9"/>
        <v>0</v>
      </c>
      <c r="X61" s="80">
        <f t="shared" si="9"/>
        <v>0</v>
      </c>
      <c r="Y61" s="80">
        <f t="shared" si="9"/>
        <v>0</v>
      </c>
      <c r="Z61" s="80">
        <f t="shared" si="9"/>
        <v>0</v>
      </c>
      <c r="AA61" s="80">
        <f>AA62+AA63+AA64+AA65</f>
        <v>0</v>
      </c>
      <c r="AB61" s="80">
        <f t="shared" ref="AB61:AC61" si="10">AB62+AB63+AB64+AB65</f>
        <v>0</v>
      </c>
      <c r="AC61" s="80">
        <f t="shared" si="10"/>
        <v>0</v>
      </c>
      <c r="AD61" s="80">
        <f>AD62+AD63+AD64+AD65</f>
        <v>0</v>
      </c>
      <c r="AE61" s="80">
        <f t="shared" ref="AE61" si="11">AE62+AE63+AE64+AE65</f>
        <v>0</v>
      </c>
      <c r="AF61" s="117"/>
    </row>
    <row r="62" spans="1:32" s="11" customFormat="1" ht="18.75" x14ac:dyDescent="0.3">
      <c r="A62" s="19" t="s">
        <v>28</v>
      </c>
      <c r="B62" s="20">
        <f>H62+J62+L62+N62+P62+R62+T62+V62+X62+Z62+AB62+AD62</f>
        <v>0</v>
      </c>
      <c r="C62" s="87">
        <f>H62+J62+L62+N62+P62+R62+T62+V62+X62+Z62</f>
        <v>0</v>
      </c>
      <c r="D62" s="16">
        <f>C62</f>
        <v>0</v>
      </c>
      <c r="E62" s="21">
        <f>I62+K62+M62+O62+Q62+S62+U62+W62+Y62+AA62+AC62+AE62</f>
        <v>0</v>
      </c>
      <c r="F62" s="64">
        <v>0</v>
      </c>
      <c r="G62" s="55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0</v>
      </c>
      <c r="AC62" s="86">
        <v>0</v>
      </c>
      <c r="AD62" s="64">
        <v>0</v>
      </c>
      <c r="AE62" s="55">
        <v>0</v>
      </c>
      <c r="AF62" s="117"/>
    </row>
    <row r="63" spans="1:32" s="11" customFormat="1" ht="18.75" x14ac:dyDescent="0.3">
      <c r="A63" s="19" t="s">
        <v>29</v>
      </c>
      <c r="B63" s="20">
        <f>H63+J63+L63+N63+P63+R63+T63+V63+X63+Z63+AB63+AD63</f>
        <v>0</v>
      </c>
      <c r="C63" s="87">
        <f>H63+J63+L63+N63+P63+R63+T63+V63+X63+Z63+AB63</f>
        <v>0</v>
      </c>
      <c r="D63" s="16">
        <f>C63</f>
        <v>0</v>
      </c>
      <c r="E63" s="21">
        <f>I63+K63+M63+O63+Q63+S63+U63+W63+Y63+AA63+AC63+AE63</f>
        <v>0</v>
      </c>
      <c r="F63" s="64">
        <v>0</v>
      </c>
      <c r="G63" s="55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64">
        <v>0</v>
      </c>
      <c r="AE63" s="55">
        <v>0</v>
      </c>
      <c r="AF63" s="117"/>
    </row>
    <row r="64" spans="1:32" s="13" customFormat="1" ht="18.75" x14ac:dyDescent="0.3">
      <c r="A64" s="19" t="s">
        <v>30</v>
      </c>
      <c r="B64" s="20"/>
      <c r="C64" s="16"/>
      <c r="D64" s="16"/>
      <c r="E64" s="21"/>
      <c r="F64" s="64"/>
      <c r="G64" s="55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17"/>
      <c r="S64" s="17"/>
      <c r="T64" s="17"/>
      <c r="U64" s="17"/>
      <c r="V64" s="17"/>
      <c r="W64" s="17"/>
      <c r="X64" s="86"/>
      <c r="Y64" s="86"/>
      <c r="Z64" s="86"/>
      <c r="AA64" s="86"/>
      <c r="AB64" s="86"/>
      <c r="AC64" s="86"/>
      <c r="AD64" s="64"/>
      <c r="AE64" s="55"/>
      <c r="AF64" s="117"/>
    </row>
    <row r="65" spans="1:32" s="13" customFormat="1" ht="18.75" x14ac:dyDescent="0.3">
      <c r="A65" s="19" t="s">
        <v>31</v>
      </c>
      <c r="B65" s="20"/>
      <c r="C65" s="16"/>
      <c r="D65" s="16"/>
      <c r="E65" s="21"/>
      <c r="F65" s="64"/>
      <c r="G65" s="55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17"/>
      <c r="S65" s="17"/>
      <c r="T65" s="17"/>
      <c r="U65" s="17"/>
      <c r="V65" s="17"/>
      <c r="W65" s="17"/>
      <c r="X65" s="86"/>
      <c r="Y65" s="86"/>
      <c r="Z65" s="86"/>
      <c r="AA65" s="86"/>
      <c r="AB65" s="86"/>
      <c r="AC65" s="86"/>
      <c r="AD65" s="64"/>
      <c r="AE65" s="55"/>
      <c r="AF65" s="117"/>
    </row>
    <row r="66" spans="1:32" s="13" customFormat="1" ht="93.75" x14ac:dyDescent="0.2">
      <c r="A66" s="27" t="s">
        <v>47</v>
      </c>
      <c r="B66" s="20"/>
      <c r="C66" s="16"/>
      <c r="D66" s="16"/>
      <c r="E66" s="21"/>
      <c r="F66" s="64"/>
      <c r="G66" s="55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17"/>
      <c r="S66" s="17"/>
      <c r="T66" s="17"/>
      <c r="U66" s="17"/>
      <c r="V66" s="17"/>
      <c r="W66" s="17"/>
      <c r="X66" s="86"/>
      <c r="Y66" s="86"/>
      <c r="Z66" s="86"/>
      <c r="AA66" s="86"/>
      <c r="AB66" s="86"/>
      <c r="AC66" s="86"/>
      <c r="AD66" s="64"/>
      <c r="AE66" s="55"/>
      <c r="AF66" s="117"/>
    </row>
    <row r="67" spans="1:32" s="13" customFormat="1" ht="18.75" x14ac:dyDescent="0.3">
      <c r="A67" s="77" t="s">
        <v>27</v>
      </c>
      <c r="B67" s="78">
        <f>B68+B69</f>
        <v>2604.4999999999995</v>
      </c>
      <c r="C67" s="78">
        <f>C68+C69</f>
        <v>2344.0499999999997</v>
      </c>
      <c r="D67" s="78">
        <f>D68+D69</f>
        <v>2344.0499999999997</v>
      </c>
      <c r="E67" s="78">
        <f>E68+E69</f>
        <v>2344.0499999999997</v>
      </c>
      <c r="F67" s="79">
        <f>E67/B67*100</f>
        <v>90</v>
      </c>
      <c r="G67" s="79">
        <f>E67/C67*100</f>
        <v>100</v>
      </c>
      <c r="H67" s="78">
        <f>H68+H69+H70+H71</f>
        <v>0</v>
      </c>
      <c r="I67" s="78">
        <f t="shared" ref="I67:AE67" si="12">I68+I69+I70+I71</f>
        <v>0</v>
      </c>
      <c r="J67" s="78">
        <f t="shared" si="12"/>
        <v>0</v>
      </c>
      <c r="K67" s="78">
        <f t="shared" si="12"/>
        <v>0</v>
      </c>
      <c r="L67" s="78">
        <f t="shared" si="12"/>
        <v>260.45</v>
      </c>
      <c r="M67" s="78">
        <f t="shared" si="12"/>
        <v>0</v>
      </c>
      <c r="N67" s="78">
        <f t="shared" si="12"/>
        <v>260.45</v>
      </c>
      <c r="O67" s="78">
        <f t="shared" si="12"/>
        <v>0</v>
      </c>
      <c r="P67" s="78">
        <f t="shared" si="12"/>
        <v>260.45</v>
      </c>
      <c r="Q67" s="78">
        <f t="shared" si="12"/>
        <v>781.35</v>
      </c>
      <c r="R67" s="78">
        <f t="shared" si="12"/>
        <v>260.45</v>
      </c>
      <c r="S67" s="78">
        <f t="shared" si="12"/>
        <v>0</v>
      </c>
      <c r="T67" s="78">
        <f t="shared" si="12"/>
        <v>260.45</v>
      </c>
      <c r="U67" s="78">
        <f t="shared" si="12"/>
        <v>260.45</v>
      </c>
      <c r="V67" s="80">
        <f t="shared" si="12"/>
        <v>260.45</v>
      </c>
      <c r="W67" s="80">
        <f t="shared" si="12"/>
        <v>520.9</v>
      </c>
      <c r="X67" s="80">
        <f t="shared" si="12"/>
        <v>260.45</v>
      </c>
      <c r="Y67" s="80">
        <f t="shared" si="12"/>
        <v>260.45</v>
      </c>
      <c r="Z67" s="80">
        <f t="shared" si="12"/>
        <v>260.45</v>
      </c>
      <c r="AA67" s="80">
        <f>AA68+AA69+AA70+AA71</f>
        <v>260.45</v>
      </c>
      <c r="AB67" s="80">
        <f t="shared" si="12"/>
        <v>260.45</v>
      </c>
      <c r="AC67" s="80">
        <f t="shared" si="12"/>
        <v>260.45</v>
      </c>
      <c r="AD67" s="80">
        <f>AD68+AD69+AD70+AD71</f>
        <v>260.45</v>
      </c>
      <c r="AE67" s="80">
        <f t="shared" si="12"/>
        <v>0</v>
      </c>
      <c r="AF67" s="117"/>
    </row>
    <row r="68" spans="1:32" s="11" customFormat="1" ht="18.75" x14ac:dyDescent="0.3">
      <c r="A68" s="19" t="s">
        <v>28</v>
      </c>
      <c r="B68" s="20">
        <f>H68+J68+L68+N68+P68+R68+T68+V68+X68+Z68+AB68+AD68</f>
        <v>0</v>
      </c>
      <c r="C68" s="87">
        <f>H68+J68+L68+N68+P68+R68+T68+V68+X68+Z68</f>
        <v>0</v>
      </c>
      <c r="D68" s="16">
        <f>C68</f>
        <v>0</v>
      </c>
      <c r="E68" s="21">
        <f>I68+K68+M68+O68+Q68+S68+U68+W68+Y68+AA68+AC68+AE68</f>
        <v>0</v>
      </c>
      <c r="F68" s="64">
        <v>0</v>
      </c>
      <c r="G68" s="55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64">
        <v>0</v>
      </c>
      <c r="AE68" s="55">
        <v>0</v>
      </c>
      <c r="AF68" s="117"/>
    </row>
    <row r="69" spans="1:32" s="11" customFormat="1" ht="18.75" x14ac:dyDescent="0.3">
      <c r="A69" s="19" t="s">
        <v>29</v>
      </c>
      <c r="B69" s="20">
        <f>H69+J69+L69+N69+P69+R69+T69+V69+X69+Z69+AB69+AD69</f>
        <v>2604.4999999999995</v>
      </c>
      <c r="C69" s="87">
        <f>H69+J69+L69+N69+P69+R69+T69+V69+X69+Z69+AB69</f>
        <v>2344.0499999999997</v>
      </c>
      <c r="D69" s="16">
        <f>C69</f>
        <v>2344.0499999999997</v>
      </c>
      <c r="E69" s="21">
        <f>I69+K69+M69+O69+Q69+S69+U69+W69+Y69+AA69+AC69+AE69</f>
        <v>2344.0499999999997</v>
      </c>
      <c r="F69" s="64">
        <f>E69/B69*100</f>
        <v>90</v>
      </c>
      <c r="G69" s="55">
        <f>E69/C69*100</f>
        <v>100</v>
      </c>
      <c r="H69" s="86">
        <v>0</v>
      </c>
      <c r="I69" s="86">
        <v>0</v>
      </c>
      <c r="J69" s="86">
        <v>0</v>
      </c>
      <c r="K69" s="86">
        <v>0</v>
      </c>
      <c r="L69" s="86">
        <v>260.45</v>
      </c>
      <c r="M69" s="86">
        <v>0</v>
      </c>
      <c r="N69" s="86">
        <v>260.45</v>
      </c>
      <c r="O69" s="86">
        <v>0</v>
      </c>
      <c r="P69" s="86">
        <v>260.45</v>
      </c>
      <c r="Q69" s="86">
        <v>781.35</v>
      </c>
      <c r="R69" s="17">
        <v>260.45</v>
      </c>
      <c r="S69" s="17">
        <v>0</v>
      </c>
      <c r="T69" s="17">
        <v>260.45</v>
      </c>
      <c r="U69" s="17">
        <v>260.45</v>
      </c>
      <c r="V69" s="17">
        <v>260.45</v>
      </c>
      <c r="W69" s="17">
        <v>520.9</v>
      </c>
      <c r="X69" s="86">
        <v>260.45</v>
      </c>
      <c r="Y69" s="86">
        <v>260.45</v>
      </c>
      <c r="Z69" s="86">
        <v>260.45</v>
      </c>
      <c r="AA69" s="86">
        <v>260.45</v>
      </c>
      <c r="AB69" s="86">
        <v>260.45</v>
      </c>
      <c r="AC69" s="86">
        <v>260.45</v>
      </c>
      <c r="AD69" s="64">
        <v>260.45</v>
      </c>
      <c r="AE69" s="55">
        <v>0</v>
      </c>
      <c r="AF69" s="117"/>
    </row>
    <row r="70" spans="1:32" s="13" customFormat="1" ht="18.75" x14ac:dyDescent="0.3">
      <c r="A70" s="19" t="s">
        <v>30</v>
      </c>
      <c r="B70" s="20"/>
      <c r="C70" s="16"/>
      <c r="D70" s="16"/>
      <c r="E70" s="21"/>
      <c r="F70" s="64"/>
      <c r="G70" s="55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7"/>
      <c r="S70" s="17"/>
      <c r="T70" s="17"/>
      <c r="U70" s="17"/>
      <c r="V70" s="17"/>
      <c r="W70" s="17"/>
      <c r="X70" s="86"/>
      <c r="Y70" s="86"/>
      <c r="Z70" s="86"/>
      <c r="AA70" s="86"/>
      <c r="AB70" s="86"/>
      <c r="AC70" s="86"/>
      <c r="AD70" s="64"/>
      <c r="AE70" s="55"/>
      <c r="AF70" s="117"/>
    </row>
    <row r="71" spans="1:32" s="13" customFormat="1" ht="18.75" x14ac:dyDescent="0.3">
      <c r="A71" s="19" t="s">
        <v>31</v>
      </c>
      <c r="B71" s="20"/>
      <c r="C71" s="16"/>
      <c r="D71" s="16"/>
      <c r="E71" s="21"/>
      <c r="F71" s="64"/>
      <c r="G71" s="55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17"/>
      <c r="S71" s="17"/>
      <c r="T71" s="17"/>
      <c r="U71" s="17"/>
      <c r="V71" s="17"/>
      <c r="W71" s="17"/>
      <c r="X71" s="86"/>
      <c r="Y71" s="86"/>
      <c r="Z71" s="86"/>
      <c r="AA71" s="86"/>
      <c r="AB71" s="86"/>
      <c r="AC71" s="86"/>
      <c r="AD71" s="64"/>
      <c r="AE71" s="55"/>
      <c r="AF71" s="117"/>
    </row>
    <row r="72" spans="1:32" s="13" customFormat="1" ht="93.75" x14ac:dyDescent="0.3">
      <c r="A72" s="12" t="s">
        <v>39</v>
      </c>
      <c r="B72" s="20">
        <f>B74</f>
        <v>27715.100000000002</v>
      </c>
      <c r="C72" s="20">
        <f>C74</f>
        <v>25832.080000000002</v>
      </c>
      <c r="D72" s="20">
        <f t="shared" ref="D72:AE72" si="13">D74</f>
        <v>25832.080000000002</v>
      </c>
      <c r="E72" s="26">
        <f t="shared" si="13"/>
        <v>24854.599999999995</v>
      </c>
      <c r="F72" s="65">
        <f t="shared" si="13"/>
        <v>89.678911495899328</v>
      </c>
      <c r="G72" s="56">
        <f t="shared" si="13"/>
        <v>96.216022867690072</v>
      </c>
      <c r="H72" s="26">
        <f t="shared" si="13"/>
        <v>6499.48</v>
      </c>
      <c r="I72" s="26">
        <f t="shared" si="13"/>
        <v>5295.42</v>
      </c>
      <c r="J72" s="26">
        <f t="shared" si="13"/>
        <v>3353.2</v>
      </c>
      <c r="K72" s="26">
        <f t="shared" si="13"/>
        <v>3089.07</v>
      </c>
      <c r="L72" s="26">
        <f t="shared" si="13"/>
        <v>1530.3</v>
      </c>
      <c r="M72" s="26">
        <f t="shared" si="13"/>
        <v>989.77</v>
      </c>
      <c r="N72" s="26">
        <f t="shared" si="13"/>
        <v>2577.79</v>
      </c>
      <c r="O72" s="26">
        <f t="shared" si="13"/>
        <v>3320.72</v>
      </c>
      <c r="P72" s="26">
        <f t="shared" si="13"/>
        <v>2092.1</v>
      </c>
      <c r="Q72" s="26">
        <f t="shared" si="13"/>
        <v>1823.88</v>
      </c>
      <c r="R72" s="20">
        <f t="shared" si="13"/>
        <v>2019.79</v>
      </c>
      <c r="S72" s="20">
        <f t="shared" si="13"/>
        <v>2422.2800000000002</v>
      </c>
      <c r="T72" s="20">
        <f t="shared" si="13"/>
        <v>2246.17</v>
      </c>
      <c r="U72" s="20">
        <f t="shared" si="13"/>
        <v>2655.43</v>
      </c>
      <c r="V72" s="20">
        <f t="shared" si="13"/>
        <v>1875.3</v>
      </c>
      <c r="W72" s="20">
        <f t="shared" si="13"/>
        <v>1378.6</v>
      </c>
      <c r="X72" s="26">
        <f t="shared" si="13"/>
        <v>1011.55</v>
      </c>
      <c r="Y72" s="26">
        <f t="shared" si="13"/>
        <v>901.03</v>
      </c>
      <c r="Z72" s="26">
        <v>2300.02</v>
      </c>
      <c r="AA72" s="26">
        <f t="shared" si="13"/>
        <v>1939.69</v>
      </c>
      <c r="AB72" s="26">
        <v>1225.3399999999999</v>
      </c>
      <c r="AC72" s="26">
        <f t="shared" si="13"/>
        <v>1038.71</v>
      </c>
      <c r="AD72" s="65">
        <v>312.99</v>
      </c>
      <c r="AE72" s="56">
        <f t="shared" si="13"/>
        <v>0</v>
      </c>
      <c r="AF72" s="102"/>
    </row>
    <row r="73" spans="1:32" s="13" customFormat="1" ht="18.75" x14ac:dyDescent="0.3">
      <c r="A73" s="14" t="s">
        <v>25</v>
      </c>
      <c r="B73" s="20"/>
      <c r="C73" s="16"/>
      <c r="D73" s="16"/>
      <c r="E73" s="21"/>
      <c r="F73" s="64"/>
      <c r="G73" s="55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17"/>
      <c r="S73" s="17"/>
      <c r="T73" s="17"/>
      <c r="U73" s="17"/>
      <c r="V73" s="17"/>
      <c r="W73" s="17"/>
      <c r="X73" s="86"/>
      <c r="Y73" s="86"/>
      <c r="Z73" s="86"/>
      <c r="AA73" s="86"/>
      <c r="AB73" s="86"/>
      <c r="AC73" s="86"/>
      <c r="AD73" s="64"/>
      <c r="AE73" s="55"/>
      <c r="AF73" s="33"/>
    </row>
    <row r="74" spans="1:32" s="13" customFormat="1" ht="106.5" customHeight="1" x14ac:dyDescent="0.3">
      <c r="A74" s="25" t="s">
        <v>40</v>
      </c>
      <c r="B74" s="20">
        <f>B75</f>
        <v>27715.100000000002</v>
      </c>
      <c r="C74" s="87">
        <f>C75</f>
        <v>25832.080000000002</v>
      </c>
      <c r="D74" s="16">
        <f>D75</f>
        <v>25832.080000000002</v>
      </c>
      <c r="E74" s="21">
        <f>I74+K74+M74+O74+Q74+S74+U74+W74+Y74+AA74+AC74+AE74</f>
        <v>24854.599999999995</v>
      </c>
      <c r="F74" s="64">
        <f>E74/B74*100</f>
        <v>89.678911495899328</v>
      </c>
      <c r="G74" s="55">
        <f>E74/C74*100</f>
        <v>96.216022867690072</v>
      </c>
      <c r="H74" s="86">
        <f t="shared" ref="H74:AE74" si="14">H77+H83+H93+H99+H105+H111+H118+H124</f>
        <v>6499.48</v>
      </c>
      <c r="I74" s="86">
        <f t="shared" si="14"/>
        <v>5295.42</v>
      </c>
      <c r="J74" s="86">
        <f t="shared" si="14"/>
        <v>3353.2</v>
      </c>
      <c r="K74" s="86">
        <f t="shared" si="14"/>
        <v>3089.07</v>
      </c>
      <c r="L74" s="86">
        <f t="shared" si="14"/>
        <v>1530.3</v>
      </c>
      <c r="M74" s="86">
        <f t="shared" si="14"/>
        <v>989.77</v>
      </c>
      <c r="N74" s="86">
        <f t="shared" si="14"/>
        <v>2577.79</v>
      </c>
      <c r="O74" s="86">
        <f t="shared" si="14"/>
        <v>3320.72</v>
      </c>
      <c r="P74" s="86">
        <f t="shared" si="14"/>
        <v>2092.1</v>
      </c>
      <c r="Q74" s="86">
        <f t="shared" si="14"/>
        <v>1823.88</v>
      </c>
      <c r="R74" s="17">
        <f t="shared" si="14"/>
        <v>2019.79</v>
      </c>
      <c r="S74" s="17">
        <f t="shared" si="14"/>
        <v>2422.2800000000002</v>
      </c>
      <c r="T74" s="17">
        <f t="shared" si="14"/>
        <v>2246.17</v>
      </c>
      <c r="U74" s="17">
        <f t="shared" si="14"/>
        <v>2655.43</v>
      </c>
      <c r="V74" s="17">
        <f t="shared" si="14"/>
        <v>1875.3</v>
      </c>
      <c r="W74" s="17">
        <f t="shared" si="14"/>
        <v>1378.6</v>
      </c>
      <c r="X74" s="86">
        <f t="shared" si="14"/>
        <v>1011.55</v>
      </c>
      <c r="Y74" s="86">
        <f t="shared" si="14"/>
        <v>901.03</v>
      </c>
      <c r="Z74" s="86">
        <f t="shared" si="14"/>
        <v>1603.9</v>
      </c>
      <c r="AA74" s="86">
        <f>AA77+AA83+AA93+AA99+AA105+AA111+AA118+AA124</f>
        <v>1939.69</v>
      </c>
      <c r="AB74" s="86">
        <f t="shared" si="14"/>
        <v>1022.5</v>
      </c>
      <c r="AC74" s="86">
        <f t="shared" si="14"/>
        <v>1038.71</v>
      </c>
      <c r="AD74" s="64">
        <f t="shared" si="14"/>
        <v>1883.02</v>
      </c>
      <c r="AE74" s="55">
        <f t="shared" si="14"/>
        <v>0</v>
      </c>
      <c r="AF74" s="117" t="s">
        <v>52</v>
      </c>
    </row>
    <row r="75" spans="1:32" s="13" customFormat="1" ht="18.75" x14ac:dyDescent="0.3">
      <c r="A75" s="77" t="s">
        <v>27</v>
      </c>
      <c r="B75" s="81">
        <f>B76+B77</f>
        <v>27715.100000000002</v>
      </c>
      <c r="C75" s="81">
        <f>C76+C77</f>
        <v>25832.080000000002</v>
      </c>
      <c r="D75" s="81">
        <f>D76+D77</f>
        <v>25832.080000000002</v>
      </c>
      <c r="E75" s="81">
        <f>E76+E77</f>
        <v>24854.599999999995</v>
      </c>
      <c r="F75" s="82">
        <f>E75/B75*100</f>
        <v>89.678911495899328</v>
      </c>
      <c r="G75" s="82">
        <f>E75/C75*100</f>
        <v>96.216022867690072</v>
      </c>
      <c r="H75" s="81">
        <f t="shared" ref="H75:AE75" si="15">H76+H77+H78+H79</f>
        <v>6499.48</v>
      </c>
      <c r="I75" s="81">
        <f t="shared" si="15"/>
        <v>5295.42</v>
      </c>
      <c r="J75" s="81">
        <f t="shared" si="15"/>
        <v>3353.2</v>
      </c>
      <c r="K75" s="81">
        <f t="shared" si="15"/>
        <v>3089.07</v>
      </c>
      <c r="L75" s="81">
        <f t="shared" si="15"/>
        <v>1530.3</v>
      </c>
      <c r="M75" s="81">
        <f t="shared" si="15"/>
        <v>989.77</v>
      </c>
      <c r="N75" s="81">
        <f t="shared" si="15"/>
        <v>2577.79</v>
      </c>
      <c r="O75" s="81">
        <f t="shared" si="15"/>
        <v>3320.72</v>
      </c>
      <c r="P75" s="81">
        <f t="shared" si="15"/>
        <v>2092.1</v>
      </c>
      <c r="Q75" s="81">
        <f t="shared" si="15"/>
        <v>1823.88</v>
      </c>
      <c r="R75" s="81">
        <f t="shared" si="15"/>
        <v>2019.79</v>
      </c>
      <c r="S75" s="81">
        <f t="shared" si="15"/>
        <v>2422.2800000000002</v>
      </c>
      <c r="T75" s="81">
        <f t="shared" si="15"/>
        <v>2246.17</v>
      </c>
      <c r="U75" s="81">
        <f t="shared" si="15"/>
        <v>2655.43</v>
      </c>
      <c r="V75" s="83">
        <f t="shared" si="15"/>
        <v>1875.3</v>
      </c>
      <c r="W75" s="83">
        <f t="shared" si="15"/>
        <v>1378.6</v>
      </c>
      <c r="X75" s="83">
        <f t="shared" si="15"/>
        <v>1011.55</v>
      </c>
      <c r="Y75" s="83">
        <f t="shared" si="15"/>
        <v>901.03</v>
      </c>
      <c r="Z75" s="83">
        <f t="shared" si="15"/>
        <v>1603.9</v>
      </c>
      <c r="AA75" s="83">
        <f t="shared" si="15"/>
        <v>1939.69</v>
      </c>
      <c r="AB75" s="83">
        <f t="shared" si="15"/>
        <v>1022.5</v>
      </c>
      <c r="AC75" s="83">
        <f t="shared" si="15"/>
        <v>1038.71</v>
      </c>
      <c r="AD75" s="83">
        <f t="shared" si="15"/>
        <v>1883.02</v>
      </c>
      <c r="AE75" s="83">
        <f t="shared" si="15"/>
        <v>0</v>
      </c>
      <c r="AF75" s="117"/>
    </row>
    <row r="76" spans="1:32" s="13" customFormat="1" ht="18.75" x14ac:dyDescent="0.3">
      <c r="A76" s="19" t="s">
        <v>28</v>
      </c>
      <c r="B76" s="15"/>
      <c r="C76" s="16"/>
      <c r="D76" s="16"/>
      <c r="E76" s="21"/>
      <c r="F76" s="63"/>
      <c r="G76" s="54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89"/>
      <c r="S76" s="89"/>
      <c r="T76" s="89"/>
      <c r="U76" s="89"/>
      <c r="V76" s="89"/>
      <c r="W76" s="89"/>
      <c r="X76" s="41"/>
      <c r="Y76" s="41"/>
      <c r="Z76" s="41"/>
      <c r="AA76" s="41"/>
      <c r="AB76" s="41"/>
      <c r="AC76" s="41"/>
      <c r="AD76" s="63"/>
      <c r="AE76" s="54"/>
      <c r="AF76" s="117"/>
    </row>
    <row r="77" spans="1:32" s="11" customFormat="1" ht="18.75" x14ac:dyDescent="0.3">
      <c r="A77" s="19" t="s">
        <v>29</v>
      </c>
      <c r="B77" s="20">
        <f>H77+J77+L77+N77+P77+R77+T77+V77+X77+Z77+AB77+AD77</f>
        <v>27715.100000000002</v>
      </c>
      <c r="C77" s="87">
        <f>H77+J77+L77+N77+P77+R77+T77+V77+X77+Z77+AB77</f>
        <v>25832.080000000002</v>
      </c>
      <c r="D77" s="16">
        <f>C77</f>
        <v>25832.080000000002</v>
      </c>
      <c r="E77" s="21">
        <f>I77+K77+M77+O77+Q77+S77+U77+W77+Y77+AA77+AC77+AE77</f>
        <v>24854.599999999995</v>
      </c>
      <c r="F77" s="64">
        <f>E77/B77*100</f>
        <v>89.678911495899328</v>
      </c>
      <c r="G77" s="55">
        <f>E77/C77*100</f>
        <v>96.216022867690072</v>
      </c>
      <c r="H77" s="86">
        <v>6499.48</v>
      </c>
      <c r="I77" s="86">
        <v>5295.42</v>
      </c>
      <c r="J77" s="86">
        <v>3353.2</v>
      </c>
      <c r="K77" s="86">
        <v>3089.07</v>
      </c>
      <c r="L77" s="86">
        <f>1530.3</f>
        <v>1530.3</v>
      </c>
      <c r="M77" s="86">
        <v>989.77</v>
      </c>
      <c r="N77" s="86">
        <v>2577.79</v>
      </c>
      <c r="O77" s="86">
        <v>3320.72</v>
      </c>
      <c r="P77" s="86">
        <v>2092.1</v>
      </c>
      <c r="Q77" s="86">
        <v>1823.88</v>
      </c>
      <c r="R77" s="17">
        <v>2019.79</v>
      </c>
      <c r="S77" s="17">
        <v>2422.2800000000002</v>
      </c>
      <c r="T77" s="17">
        <v>2246.17</v>
      </c>
      <c r="U77" s="17">
        <v>2655.43</v>
      </c>
      <c r="V77" s="17">
        <v>1875.3</v>
      </c>
      <c r="W77" s="17">
        <v>1378.6</v>
      </c>
      <c r="X77" s="86">
        <v>1011.55</v>
      </c>
      <c r="Y77" s="86">
        <v>901.03</v>
      </c>
      <c r="Z77" s="86">
        <v>1603.9</v>
      </c>
      <c r="AA77" s="86">
        <v>1939.69</v>
      </c>
      <c r="AB77" s="86">
        <v>1022.5</v>
      </c>
      <c r="AC77" s="86">
        <v>1038.71</v>
      </c>
      <c r="AD77" s="64">
        <v>1883.02</v>
      </c>
      <c r="AE77" s="55">
        <v>0</v>
      </c>
      <c r="AF77" s="117"/>
    </row>
    <row r="78" spans="1:32" s="13" customFormat="1" ht="18.75" x14ac:dyDescent="0.3">
      <c r="A78" s="19" t="s">
        <v>30</v>
      </c>
      <c r="B78" s="15"/>
      <c r="C78" s="16"/>
      <c r="D78" s="16"/>
      <c r="E78" s="21"/>
      <c r="F78" s="63"/>
      <c r="G78" s="54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89"/>
      <c r="S78" s="89"/>
      <c r="T78" s="89"/>
      <c r="U78" s="89"/>
      <c r="V78" s="89"/>
      <c r="W78" s="89"/>
      <c r="X78" s="41"/>
      <c r="Y78" s="41"/>
      <c r="Z78" s="41"/>
      <c r="AA78" s="41"/>
      <c r="AB78" s="41"/>
      <c r="AC78" s="41"/>
      <c r="AD78" s="63"/>
      <c r="AE78" s="54"/>
      <c r="AF78" s="117"/>
    </row>
    <row r="79" spans="1:32" s="13" customFormat="1" ht="18.75" x14ac:dyDescent="0.3">
      <c r="A79" s="19" t="s">
        <v>31</v>
      </c>
      <c r="B79" s="15"/>
      <c r="C79" s="16"/>
      <c r="D79" s="16"/>
      <c r="E79" s="21"/>
      <c r="F79" s="63"/>
      <c r="G79" s="54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89"/>
      <c r="S79" s="89"/>
      <c r="T79" s="89"/>
      <c r="U79" s="89"/>
      <c r="V79" s="89"/>
      <c r="W79" s="89"/>
      <c r="X79" s="41"/>
      <c r="Y79" s="41"/>
      <c r="Z79" s="41"/>
      <c r="AA79" s="41"/>
      <c r="AB79" s="41"/>
      <c r="AC79" s="41"/>
      <c r="AD79" s="63"/>
      <c r="AE79" s="54"/>
      <c r="AF79" s="117"/>
    </row>
    <row r="80" spans="1:32" ht="26.25" customHeight="1" x14ac:dyDescent="0.3">
      <c r="A80" s="77" t="s">
        <v>41</v>
      </c>
      <c r="B80" s="81">
        <f>B81+B82+B83+B84</f>
        <v>90964.299999999988</v>
      </c>
      <c r="C80" s="81">
        <f>C81+C82+C83+C84</f>
        <v>86385.57</v>
      </c>
      <c r="D80" s="81">
        <f>D81+D82+D83+D84</f>
        <v>86385.57</v>
      </c>
      <c r="E80" s="81">
        <f>E81+E82+E83+E84</f>
        <v>82257.290000000023</v>
      </c>
      <c r="F80" s="82">
        <f>E80/B80*100</f>
        <v>90.428102013647148</v>
      </c>
      <c r="G80" s="82">
        <f>E80/C80*100</f>
        <v>95.221100005475463</v>
      </c>
      <c r="H80" s="81">
        <f>H81+H82+H83+H84</f>
        <v>12237.98</v>
      </c>
      <c r="I80" s="81">
        <f t="shared" ref="I80:AE80" si="16">I81+I82+I83+I84</f>
        <v>8214.85</v>
      </c>
      <c r="J80" s="81">
        <f t="shared" si="16"/>
        <v>8016.4</v>
      </c>
      <c r="K80" s="81">
        <f t="shared" si="16"/>
        <v>4547.99</v>
      </c>
      <c r="L80" s="81">
        <f t="shared" si="16"/>
        <v>7499.78</v>
      </c>
      <c r="M80" s="81">
        <f t="shared" si="16"/>
        <v>9890.16</v>
      </c>
      <c r="N80" s="81">
        <f t="shared" si="16"/>
        <v>9382.0400000000009</v>
      </c>
      <c r="O80" s="81">
        <f t="shared" si="16"/>
        <v>10089.540000000001</v>
      </c>
      <c r="P80" s="81">
        <f t="shared" si="16"/>
        <v>7223.42</v>
      </c>
      <c r="Q80" s="81">
        <f t="shared" si="16"/>
        <v>6043.42</v>
      </c>
      <c r="R80" s="81">
        <f t="shared" si="16"/>
        <v>7460.78</v>
      </c>
      <c r="S80" s="81">
        <f t="shared" si="16"/>
        <v>7892.7199999999993</v>
      </c>
      <c r="T80" s="81">
        <f t="shared" si="16"/>
        <v>9969.7999999999993</v>
      </c>
      <c r="U80" s="81">
        <f t="shared" si="16"/>
        <v>8865.34</v>
      </c>
      <c r="V80" s="83">
        <f t="shared" si="16"/>
        <v>6637.82</v>
      </c>
      <c r="W80" s="83">
        <f t="shared" si="16"/>
        <v>6009.7999999999993</v>
      </c>
      <c r="X80" s="83">
        <f t="shared" si="16"/>
        <v>6077.1900000000005</v>
      </c>
      <c r="Y80" s="83">
        <f t="shared" si="16"/>
        <v>7569.32</v>
      </c>
      <c r="Z80" s="83">
        <f t="shared" si="16"/>
        <v>7192.24</v>
      </c>
      <c r="AA80" s="83">
        <f t="shared" si="16"/>
        <v>7495.3799999999992</v>
      </c>
      <c r="AB80" s="83">
        <f t="shared" si="16"/>
        <v>4688.12</v>
      </c>
      <c r="AC80" s="83">
        <f t="shared" si="16"/>
        <v>5638.7699999999995</v>
      </c>
      <c r="AD80" s="83">
        <f t="shared" si="16"/>
        <v>4578.7299999999996</v>
      </c>
      <c r="AE80" s="83">
        <f t="shared" si="16"/>
        <v>0</v>
      </c>
      <c r="AF80" s="97"/>
    </row>
    <row r="81" spans="1:32" s="11" customFormat="1" ht="18.75" x14ac:dyDescent="0.3">
      <c r="A81" s="19" t="s">
        <v>28</v>
      </c>
      <c r="B81" s="20">
        <f>B13+B19+B25+B31+B43+B49+B56+B68+B76</f>
        <v>0</v>
      </c>
      <c r="C81" s="87">
        <f>H81+J81</f>
        <v>0</v>
      </c>
      <c r="D81" s="16">
        <f>C81</f>
        <v>0</v>
      </c>
      <c r="E81" s="21">
        <f>I81+K81+M81+O81+Q81+S81+U81+W81+Y81+AA81+AC81+AE81</f>
        <v>0</v>
      </c>
      <c r="F81" s="64">
        <v>0</v>
      </c>
      <c r="G81" s="55">
        <v>0</v>
      </c>
      <c r="H81" s="26">
        <f t="shared" ref="H81:AE81" si="17">H13+H19+H25+H31+H43+H49+H56+H68+H76</f>
        <v>0</v>
      </c>
      <c r="I81" s="26">
        <f t="shared" si="17"/>
        <v>0</v>
      </c>
      <c r="J81" s="26">
        <f t="shared" si="17"/>
        <v>0</v>
      </c>
      <c r="K81" s="26">
        <f t="shared" si="17"/>
        <v>0</v>
      </c>
      <c r="L81" s="26">
        <f t="shared" si="17"/>
        <v>0</v>
      </c>
      <c r="M81" s="26">
        <f t="shared" si="17"/>
        <v>0</v>
      </c>
      <c r="N81" s="26">
        <f t="shared" si="17"/>
        <v>0</v>
      </c>
      <c r="O81" s="26">
        <f t="shared" si="17"/>
        <v>0</v>
      </c>
      <c r="P81" s="26">
        <f t="shared" si="17"/>
        <v>0</v>
      </c>
      <c r="Q81" s="26">
        <f t="shared" si="17"/>
        <v>0</v>
      </c>
      <c r="R81" s="20">
        <f t="shared" si="17"/>
        <v>0</v>
      </c>
      <c r="S81" s="20">
        <f t="shared" si="17"/>
        <v>0</v>
      </c>
      <c r="T81" s="20">
        <f t="shared" si="17"/>
        <v>0</v>
      </c>
      <c r="U81" s="20">
        <f t="shared" si="17"/>
        <v>0</v>
      </c>
      <c r="V81" s="91">
        <f t="shared" si="17"/>
        <v>0</v>
      </c>
      <c r="W81" s="91">
        <f t="shared" si="17"/>
        <v>0</v>
      </c>
      <c r="X81" s="98">
        <f t="shared" si="17"/>
        <v>0</v>
      </c>
      <c r="Y81" s="98">
        <f t="shared" si="17"/>
        <v>0</v>
      </c>
      <c r="Z81" s="98">
        <f t="shared" si="17"/>
        <v>0</v>
      </c>
      <c r="AA81" s="98">
        <f t="shared" si="17"/>
        <v>0</v>
      </c>
      <c r="AB81" s="98">
        <f t="shared" si="17"/>
        <v>0</v>
      </c>
      <c r="AC81" s="98">
        <f t="shared" si="17"/>
        <v>0</v>
      </c>
      <c r="AD81" s="68">
        <f t="shared" si="17"/>
        <v>0</v>
      </c>
      <c r="AE81" s="59">
        <f t="shared" si="17"/>
        <v>0</v>
      </c>
      <c r="AF81" s="102"/>
    </row>
    <row r="82" spans="1:32" s="11" customFormat="1" ht="18.75" x14ac:dyDescent="0.3">
      <c r="A82" s="19" t="s">
        <v>29</v>
      </c>
      <c r="B82" s="20">
        <f>B14+B20+B26+B32+B38+B44+B50+B57+B63+B69+B77</f>
        <v>90964.299999999988</v>
      </c>
      <c r="C82" s="20">
        <f>C14+C20+C26+C32+C38+C44+C50+C57+C63+C69+C77</f>
        <v>86385.57</v>
      </c>
      <c r="D82" s="16">
        <f>C82</f>
        <v>86385.57</v>
      </c>
      <c r="E82" s="21">
        <f>I82+K82+M82+O82+Q82+S82+U82+W82+Y82+AA82+AC82+AE82</f>
        <v>82257.290000000023</v>
      </c>
      <c r="F82" s="64">
        <f>E82/B82*100</f>
        <v>90.428102013647148</v>
      </c>
      <c r="G82" s="55">
        <f>E82/C82*100</f>
        <v>95.221100005475463</v>
      </c>
      <c r="H82" s="26">
        <f>H14+H20+H26+H32+H38+H44+H50+H57+H69+H77</f>
        <v>12237.98</v>
      </c>
      <c r="I82" s="26">
        <f t="shared" ref="I82:AE82" si="18">I14+I20+I26+I32+I38+I44+I50+I57+I69+I77</f>
        <v>8214.85</v>
      </c>
      <c r="J82" s="26">
        <f t="shared" si="18"/>
        <v>8016.4</v>
      </c>
      <c r="K82" s="26">
        <f t="shared" si="18"/>
        <v>4547.99</v>
      </c>
      <c r="L82" s="26">
        <f t="shared" si="18"/>
        <v>7499.78</v>
      </c>
      <c r="M82" s="26">
        <f t="shared" si="18"/>
        <v>9890.16</v>
      </c>
      <c r="N82" s="26">
        <f t="shared" si="18"/>
        <v>9382.0400000000009</v>
      </c>
      <c r="O82" s="26">
        <f t="shared" si="18"/>
        <v>10089.540000000001</v>
      </c>
      <c r="P82" s="26">
        <f t="shared" si="18"/>
        <v>7223.42</v>
      </c>
      <c r="Q82" s="26">
        <f t="shared" si="18"/>
        <v>6043.42</v>
      </c>
      <c r="R82" s="20">
        <f t="shared" si="18"/>
        <v>7460.78</v>
      </c>
      <c r="S82" s="20">
        <f t="shared" si="18"/>
        <v>7892.7199999999993</v>
      </c>
      <c r="T82" s="20">
        <f t="shared" si="18"/>
        <v>9969.7999999999993</v>
      </c>
      <c r="U82" s="20">
        <f t="shared" si="18"/>
        <v>8865.34</v>
      </c>
      <c r="V82" s="91">
        <f t="shared" si="18"/>
        <v>6637.82</v>
      </c>
      <c r="W82" s="91">
        <f t="shared" si="18"/>
        <v>6009.7999999999993</v>
      </c>
      <c r="X82" s="98">
        <f t="shared" si="18"/>
        <v>6077.1900000000005</v>
      </c>
      <c r="Y82" s="98">
        <f t="shared" si="18"/>
        <v>7569.32</v>
      </c>
      <c r="Z82" s="98">
        <f t="shared" si="18"/>
        <v>7192.24</v>
      </c>
      <c r="AA82" s="98">
        <f t="shared" si="18"/>
        <v>7495.3799999999992</v>
      </c>
      <c r="AB82" s="98">
        <f t="shared" si="18"/>
        <v>4688.12</v>
      </c>
      <c r="AC82" s="98">
        <f t="shared" si="18"/>
        <v>5638.7699999999995</v>
      </c>
      <c r="AD82" s="68">
        <f t="shared" si="18"/>
        <v>4578.7299999999996</v>
      </c>
      <c r="AE82" s="59">
        <f t="shared" si="18"/>
        <v>0</v>
      </c>
      <c r="AF82" s="102"/>
    </row>
    <row r="83" spans="1:32" s="13" customFormat="1" ht="18.75" x14ac:dyDescent="0.3">
      <c r="A83" s="19" t="s">
        <v>30</v>
      </c>
      <c r="B83" s="29"/>
      <c r="C83" s="16"/>
      <c r="D83" s="22"/>
      <c r="E83" s="18"/>
      <c r="F83" s="66"/>
      <c r="G83" s="57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29"/>
      <c r="S83" s="29"/>
      <c r="T83" s="29"/>
      <c r="U83" s="29"/>
      <c r="V83" s="92"/>
      <c r="W83" s="92"/>
      <c r="X83" s="99"/>
      <c r="Y83" s="99"/>
      <c r="Z83" s="99"/>
      <c r="AA83" s="99"/>
      <c r="AB83" s="99"/>
      <c r="AC83" s="99"/>
      <c r="AD83" s="69"/>
      <c r="AE83" s="60"/>
      <c r="AF83" s="33"/>
    </row>
    <row r="84" spans="1:32" s="13" customFormat="1" ht="18.75" x14ac:dyDescent="0.3">
      <c r="A84" s="19" t="s">
        <v>31</v>
      </c>
      <c r="B84" s="101"/>
      <c r="C84" s="16"/>
      <c r="D84" s="22"/>
      <c r="E84" s="18"/>
      <c r="F84" s="66"/>
      <c r="G84" s="57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29"/>
      <c r="S84" s="29"/>
      <c r="T84" s="29"/>
      <c r="U84" s="29"/>
      <c r="V84" s="92"/>
      <c r="W84" s="92"/>
      <c r="X84" s="99"/>
      <c r="Y84" s="99"/>
      <c r="Z84" s="99"/>
      <c r="AA84" s="99"/>
      <c r="AB84" s="99"/>
      <c r="AC84" s="99"/>
      <c r="AD84" s="69"/>
      <c r="AE84" s="60"/>
      <c r="AF84" s="33"/>
    </row>
    <row r="85" spans="1:32" s="5" customFormat="1" ht="22.5" customHeight="1" x14ac:dyDescent="0.2">
      <c r="A85" s="30"/>
      <c r="B85" s="75"/>
      <c r="C85" s="84"/>
      <c r="D85" s="3"/>
      <c r="E85" s="3"/>
      <c r="F85" s="3"/>
      <c r="G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0"/>
    </row>
    <row r="86" spans="1:32" s="5" customFormat="1" ht="51.75" customHeight="1" x14ac:dyDescent="0.2">
      <c r="A86" s="30"/>
      <c r="B86" s="114" t="s">
        <v>42</v>
      </c>
      <c r="C86" s="114"/>
      <c r="D86" s="114"/>
      <c r="E86" s="114"/>
      <c r="F86" s="114"/>
      <c r="G86" s="114"/>
      <c r="H86" s="114"/>
      <c r="I86" s="114"/>
      <c r="J86" s="115"/>
      <c r="K86" s="115"/>
      <c r="L86" s="119" t="s">
        <v>43</v>
      </c>
      <c r="M86" s="120"/>
      <c r="N86" s="3"/>
      <c r="O86" s="3"/>
      <c r="P86" s="3"/>
      <c r="Q86" s="38"/>
      <c r="R86" s="3"/>
      <c r="S86" s="3"/>
      <c r="AF86" s="34"/>
    </row>
    <row r="87" spans="1:32" s="5" customFormat="1" ht="7.5" customHeight="1" x14ac:dyDescent="0.2">
      <c r="A87" s="30"/>
      <c r="B87" s="85"/>
      <c r="C87" s="39"/>
      <c r="D87" s="39"/>
      <c r="E87" s="28"/>
      <c r="F87" s="28"/>
      <c r="G87" s="28"/>
      <c r="H87" s="39"/>
      <c r="I87" s="28"/>
      <c r="J87" s="28"/>
      <c r="K87" s="28"/>
      <c r="L87" s="3"/>
      <c r="M87" s="3"/>
      <c r="N87" s="3"/>
      <c r="O87" s="3"/>
      <c r="P87" s="3"/>
      <c r="Q87" s="38"/>
      <c r="R87" s="3"/>
      <c r="S87" s="3"/>
      <c r="AF87" s="34"/>
    </row>
    <row r="88" spans="1:32" s="5" customFormat="1" ht="20.25" x14ac:dyDescent="0.2">
      <c r="A88" s="30"/>
      <c r="B88" s="116" t="s">
        <v>48</v>
      </c>
      <c r="C88" s="116"/>
      <c r="D88" s="116"/>
      <c r="E88" s="116"/>
      <c r="F88" s="116"/>
      <c r="G88" s="11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0"/>
    </row>
    <row r="89" spans="1:32" ht="20.25" x14ac:dyDescent="0.2">
      <c r="B89" s="113" t="s">
        <v>49</v>
      </c>
      <c r="C89" s="113"/>
      <c r="D89" s="113"/>
      <c r="E89" s="113"/>
      <c r="F89" s="113"/>
      <c r="G89" s="30"/>
      <c r="N89" s="5"/>
      <c r="O89" s="5"/>
      <c r="P89" s="5"/>
      <c r="Q89" s="5"/>
      <c r="R89" s="5"/>
      <c r="S89" s="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</sheetData>
  <mergeCells count="39">
    <mergeCell ref="B86:I86"/>
    <mergeCell ref="J86:K86"/>
    <mergeCell ref="L86:M86"/>
    <mergeCell ref="B88:G88"/>
    <mergeCell ref="B89:F89"/>
    <mergeCell ref="AF74:AF79"/>
    <mergeCell ref="AF5:AF6"/>
    <mergeCell ref="AF11:AF16"/>
    <mergeCell ref="AF17:AF22"/>
    <mergeCell ref="AF23:AF28"/>
    <mergeCell ref="AF29:AF34"/>
    <mergeCell ref="AF35:AF40"/>
    <mergeCell ref="AF41:AF46"/>
    <mergeCell ref="AF47:AF52"/>
    <mergeCell ref="AF54:AF59"/>
    <mergeCell ref="AF60:AF65"/>
    <mergeCell ref="AF66:AF71"/>
    <mergeCell ref="AD5:AE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G1:H1"/>
    <mergeCell ref="O1:S1"/>
    <mergeCell ref="O2:S2"/>
    <mergeCell ref="O3:S3"/>
    <mergeCell ref="A5:A6"/>
    <mergeCell ref="B5:B6"/>
    <mergeCell ref="C5:C6"/>
    <mergeCell ref="D5:D6"/>
    <mergeCell ref="E5:E6"/>
    <mergeCell ref="F5:G5"/>
  </mergeCells>
  <printOptions horizontalCentered="1"/>
  <pageMargins left="0.39370078740157483" right="0.39370078740157483" top="0.39370078740157483" bottom="0.39370078740157483" header="0" footer="0"/>
  <pageSetup paperSize="8" scale="35" fitToWidth="2" fitToHeight="2" orientation="landscape" r:id="rId1"/>
  <headerFooter alignWithMargins="0"/>
  <rowBreaks count="1" manualBreakCount="1">
    <brk id="4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ноябрь</vt:lpstr>
      <vt:lpstr>ноябрь!Заголовки_для_печати</vt:lpstr>
      <vt:lpstr>ноябрь!Область_печати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IlinAA</dc:creator>
  <cp:lastModifiedBy>IlinAA</cp:lastModifiedBy>
  <cp:lastPrinted>2015-12-01T09:02:48Z</cp:lastPrinted>
  <dcterms:created xsi:type="dcterms:W3CDTF">2014-12-01T07:08:19Z</dcterms:created>
  <dcterms:modified xsi:type="dcterms:W3CDTF">2015-12-01T09:05:27Z</dcterms:modified>
</cp:coreProperties>
</file>