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75" yWindow="1650" windowWidth="27915" windowHeight="5205"/>
  </bookViews>
  <sheets>
    <sheet name="2018 год июнь" sheetId="22" r:id="rId1"/>
    <sheet name="2018 год май " sheetId="17" r:id="rId2"/>
    <sheet name="питание с соф" sheetId="21" r:id="rId3"/>
  </sheets>
  <definedNames>
    <definedName name="_xlnm.Print_Titles" localSheetId="0">'2018 год июнь'!$A:$A</definedName>
    <definedName name="_xlnm.Print_Titles" localSheetId="1">'2018 год май '!$A:$A</definedName>
    <definedName name="_xlnm.Print_Area" localSheetId="0">'2018 год июнь'!$A$1:$AL$259</definedName>
    <definedName name="_xlnm.Print_Area" localSheetId="1">'2018 год май '!$A$1:$AL$253</definedName>
  </definedNames>
  <calcPr calcId="125725"/>
</workbook>
</file>

<file path=xl/calcChain.xml><?xml version="1.0" encoding="utf-8"?>
<calcChain xmlns="http://schemas.openxmlformats.org/spreadsheetml/2006/main">
  <c r="AM226" i="22"/>
  <c r="AM228"/>
  <c r="AM229"/>
  <c r="AM230"/>
  <c r="AM225"/>
  <c r="AM42"/>
  <c r="AM44"/>
  <c r="AM43"/>
  <c r="AM41"/>
  <c r="AM98"/>
  <c r="AM106"/>
  <c r="D91"/>
  <c r="S106"/>
  <c r="S112" s="1"/>
  <c r="R106"/>
  <c r="Q106"/>
  <c r="P106"/>
  <c r="P112"/>
  <c r="S43"/>
  <c r="B93"/>
  <c r="I111"/>
  <c r="I110" s="1"/>
  <c r="J111"/>
  <c r="J110" s="1"/>
  <c r="K111"/>
  <c r="K110" s="1"/>
  <c r="L111"/>
  <c r="M111"/>
  <c r="M110" s="1"/>
  <c r="N111"/>
  <c r="N110" s="1"/>
  <c r="O111"/>
  <c r="O110" s="1"/>
  <c r="P111"/>
  <c r="Q111"/>
  <c r="R111"/>
  <c r="S111"/>
  <c r="T111"/>
  <c r="T110" s="1"/>
  <c r="U111"/>
  <c r="U110" s="1"/>
  <c r="V111"/>
  <c r="V110" s="1"/>
  <c r="W111"/>
  <c r="W110" s="1"/>
  <c r="X111"/>
  <c r="X110" s="1"/>
  <c r="Y111"/>
  <c r="Y110" s="1"/>
  <c r="Z111"/>
  <c r="Z110" s="1"/>
  <c r="AA111"/>
  <c r="AA110" s="1"/>
  <c r="AB111"/>
  <c r="AB110" s="1"/>
  <c r="AC111"/>
  <c r="AC110" s="1"/>
  <c r="AD111"/>
  <c r="AD110" s="1"/>
  <c r="AE111"/>
  <c r="AE110" s="1"/>
  <c r="I112"/>
  <c r="J112"/>
  <c r="K112"/>
  <c r="L112"/>
  <c r="M112"/>
  <c r="N112"/>
  <c r="O112"/>
  <c r="Q112"/>
  <c r="R112"/>
  <c r="T112"/>
  <c r="U112"/>
  <c r="V112"/>
  <c r="W112"/>
  <c r="X112"/>
  <c r="Y112"/>
  <c r="Z112"/>
  <c r="AA112"/>
  <c r="AB112"/>
  <c r="AC112"/>
  <c r="AD112"/>
  <c r="AE112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H113"/>
  <c r="H112"/>
  <c r="H111"/>
  <c r="H110" s="1"/>
  <c r="E113"/>
  <c r="C113"/>
  <c r="D113"/>
  <c r="B113"/>
  <c r="D112"/>
  <c r="C111"/>
  <c r="D111"/>
  <c r="B111"/>
  <c r="AL115"/>
  <c r="AJ115"/>
  <c r="AI115"/>
  <c r="AH115"/>
  <c r="AL114"/>
  <c r="AJ114"/>
  <c r="AI114"/>
  <c r="AH114"/>
  <c r="AI111"/>
  <c r="AH111"/>
  <c r="AH103"/>
  <c r="AI103"/>
  <c r="AJ103"/>
  <c r="AL103"/>
  <c r="D104"/>
  <c r="H104"/>
  <c r="I104"/>
  <c r="J104"/>
  <c r="K104"/>
  <c r="L104"/>
  <c r="M104"/>
  <c r="N104"/>
  <c r="O104"/>
  <c r="Q104"/>
  <c r="R104"/>
  <c r="S104"/>
  <c r="T104"/>
  <c r="U104"/>
  <c r="V104"/>
  <c r="W104"/>
  <c r="X104"/>
  <c r="Y104"/>
  <c r="Z104"/>
  <c r="AA104"/>
  <c r="AB104"/>
  <c r="AC104"/>
  <c r="AD104"/>
  <c r="AE104"/>
  <c r="AJ104"/>
  <c r="B105"/>
  <c r="C105"/>
  <c r="E105"/>
  <c r="G105"/>
  <c r="AH105"/>
  <c r="AI105"/>
  <c r="AJ105"/>
  <c r="AL105"/>
  <c r="B106"/>
  <c r="E106"/>
  <c r="AH106"/>
  <c r="AJ106"/>
  <c r="B107"/>
  <c r="C107"/>
  <c r="G107" s="1"/>
  <c r="E107"/>
  <c r="F107"/>
  <c r="AH108"/>
  <c r="AI108"/>
  <c r="AJ108"/>
  <c r="AL108"/>
  <c r="S110" l="1"/>
  <c r="AJ110" s="1"/>
  <c r="AJ112"/>
  <c r="R110"/>
  <c r="F106"/>
  <c r="Q110"/>
  <c r="L110"/>
  <c r="AH112"/>
  <c r="B112"/>
  <c r="B110" s="1"/>
  <c r="AI106"/>
  <c r="C106"/>
  <c r="AL106" s="1"/>
  <c r="P104"/>
  <c r="P110"/>
  <c r="AH110" s="1"/>
  <c r="AJ111"/>
  <c r="D110"/>
  <c r="AI110"/>
  <c r="F113"/>
  <c r="AI112"/>
  <c r="G113"/>
  <c r="E104"/>
  <c r="B104"/>
  <c r="F104" s="1"/>
  <c r="F105"/>
  <c r="C134"/>
  <c r="C242"/>
  <c r="C240"/>
  <c r="C226"/>
  <c r="C208"/>
  <c r="C189"/>
  <c r="C171"/>
  <c r="C159"/>
  <c r="C153"/>
  <c r="C139"/>
  <c r="C127" s="1"/>
  <c r="C75"/>
  <c r="C76"/>
  <c r="C227"/>
  <c r="C228"/>
  <c r="T91"/>
  <c r="I91"/>
  <c r="J91"/>
  <c r="K91"/>
  <c r="L91"/>
  <c r="M91"/>
  <c r="N91"/>
  <c r="O91"/>
  <c r="P91"/>
  <c r="Q91"/>
  <c r="R91"/>
  <c r="S91"/>
  <c r="U91"/>
  <c r="V91"/>
  <c r="W91"/>
  <c r="X91"/>
  <c r="Y91"/>
  <c r="Z91"/>
  <c r="AA91"/>
  <c r="AB91"/>
  <c r="AC91"/>
  <c r="AD91"/>
  <c r="AE91"/>
  <c r="H91"/>
  <c r="C119"/>
  <c r="C98"/>
  <c r="C62"/>
  <c r="C50"/>
  <c r="C104" l="1"/>
  <c r="AL104" s="1"/>
  <c r="G106"/>
  <c r="C112"/>
  <c r="C110" s="1"/>
  <c r="AI104"/>
  <c r="AH104"/>
  <c r="B91"/>
  <c r="C91"/>
  <c r="C32"/>
  <c r="C24"/>
  <c r="G104" l="1"/>
  <c r="C18"/>
  <c r="B98"/>
  <c r="Q99" l="1"/>
  <c r="Q97" s="1"/>
  <c r="AD99"/>
  <c r="AD97" s="1"/>
  <c r="Z99"/>
  <c r="T99"/>
  <c r="R99"/>
  <c r="P99"/>
  <c r="O99"/>
  <c r="I97"/>
  <c r="J97"/>
  <c r="K97"/>
  <c r="L97"/>
  <c r="M97"/>
  <c r="O97"/>
  <c r="P97"/>
  <c r="R97"/>
  <c r="S97"/>
  <c r="T97"/>
  <c r="U97"/>
  <c r="V97"/>
  <c r="W97"/>
  <c r="X97"/>
  <c r="Y97"/>
  <c r="Z97"/>
  <c r="AA97"/>
  <c r="AB97"/>
  <c r="AC97"/>
  <c r="AE97"/>
  <c r="N99"/>
  <c r="N97" s="1"/>
  <c r="H99"/>
  <c r="B99" s="1"/>
  <c r="B97" s="1"/>
  <c r="C99"/>
  <c r="D97"/>
  <c r="O43"/>
  <c r="O41" s="1"/>
  <c r="M43"/>
  <c r="K41"/>
  <c r="K43"/>
  <c r="I43"/>
  <c r="I41" s="1"/>
  <c r="M41"/>
  <c r="Q41"/>
  <c r="S41"/>
  <c r="U41"/>
  <c r="W41"/>
  <c r="Y41"/>
  <c r="AA41"/>
  <c r="AC41"/>
  <c r="AE41"/>
  <c r="AD43"/>
  <c r="AB43"/>
  <c r="Z43"/>
  <c r="X43"/>
  <c r="V43"/>
  <c r="P43"/>
  <c r="P41" s="1"/>
  <c r="N43"/>
  <c r="N41" s="1"/>
  <c r="L43"/>
  <c r="L41" s="1"/>
  <c r="J43"/>
  <c r="J41" s="1"/>
  <c r="R43"/>
  <c r="T43"/>
  <c r="H97" l="1"/>
  <c r="C97"/>
  <c r="E99"/>
  <c r="C100"/>
  <c r="B100"/>
  <c r="E43"/>
  <c r="E44"/>
  <c r="E45"/>
  <c r="E46"/>
  <c r="E42"/>
  <c r="C44"/>
  <c r="D44"/>
  <c r="D46"/>
  <c r="D45"/>
  <c r="AM99" l="1"/>
  <c r="E112"/>
  <c r="E41"/>
  <c r="C42" i="17"/>
  <c r="C41"/>
  <c r="C43"/>
  <c r="C44"/>
  <c r="C45"/>
  <c r="C46"/>
  <c r="C45" i="22"/>
  <c r="C46"/>
  <c r="H43"/>
  <c r="AD42"/>
  <c r="AD41" s="1"/>
  <c r="AB42"/>
  <c r="AB41" s="1"/>
  <c r="Z42"/>
  <c r="Z41" s="1"/>
  <c r="X42"/>
  <c r="X41" s="1"/>
  <c r="V42"/>
  <c r="V41" s="1"/>
  <c r="T42"/>
  <c r="T41" s="1"/>
  <c r="R42"/>
  <c r="AL253"/>
  <c r="AJ253"/>
  <c r="AI253"/>
  <c r="AH253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D252"/>
  <c r="AL248"/>
  <c r="AJ248"/>
  <c r="AI248"/>
  <c r="AH248"/>
  <c r="AJ247"/>
  <c r="AI247"/>
  <c r="AH247"/>
  <c r="E247"/>
  <c r="AL247" s="1"/>
  <c r="C247"/>
  <c r="B247"/>
  <c r="AL246"/>
  <c r="AJ246"/>
  <c r="AI246"/>
  <c r="AH246"/>
  <c r="AJ245"/>
  <c r="AI245"/>
  <c r="AH245"/>
  <c r="E245"/>
  <c r="AL245" s="1"/>
  <c r="C245"/>
  <c r="B245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AJ244" s="1"/>
  <c r="J244"/>
  <c r="AH244" s="1"/>
  <c r="G244"/>
  <c r="F244"/>
  <c r="D244"/>
  <c r="C244"/>
  <c r="B244"/>
  <c r="AL243"/>
  <c r="AJ243"/>
  <c r="AI243"/>
  <c r="AH243"/>
  <c r="AJ242"/>
  <c r="AI242"/>
  <c r="AH242"/>
  <c r="E242"/>
  <c r="E236" s="1"/>
  <c r="B242"/>
  <c r="F242" s="1"/>
  <c r="AL241"/>
  <c r="AJ241"/>
  <c r="AI241"/>
  <c r="AH241"/>
  <c r="AJ240"/>
  <c r="AI240"/>
  <c r="AH240"/>
  <c r="E240"/>
  <c r="AL240" s="1"/>
  <c r="B240"/>
  <c r="AL239"/>
  <c r="AJ239"/>
  <c r="AI239"/>
  <c r="AH239"/>
  <c r="AE238"/>
  <c r="AD238"/>
  <c r="AC238"/>
  <c r="AB238"/>
  <c r="AB232" s="1"/>
  <c r="AA238"/>
  <c r="Z238"/>
  <c r="Y238"/>
  <c r="X238"/>
  <c r="X232" s="1"/>
  <c r="W238"/>
  <c r="V238"/>
  <c r="T238"/>
  <c r="R238"/>
  <c r="Q238"/>
  <c r="AJ238" s="1"/>
  <c r="P238"/>
  <c r="N238"/>
  <c r="L238"/>
  <c r="L232" s="1"/>
  <c r="J238"/>
  <c r="H238"/>
  <c r="E238"/>
  <c r="D238"/>
  <c r="C238"/>
  <c r="B238"/>
  <c r="AL237"/>
  <c r="AJ237"/>
  <c r="AI237"/>
  <c r="AH237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AI236" s="1"/>
  <c r="D236"/>
  <c r="C236"/>
  <c r="B236"/>
  <c r="AL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AJ235" s="1"/>
  <c r="H235"/>
  <c r="AH235" s="1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AJ234" s="1"/>
  <c r="H234"/>
  <c r="AH234" s="1"/>
  <c r="E234"/>
  <c r="D234"/>
  <c r="C234"/>
  <c r="B234"/>
  <c r="F234" s="1"/>
  <c r="AE233"/>
  <c r="AE250" s="1"/>
  <c r="AD233"/>
  <c r="AC233"/>
  <c r="AC250" s="1"/>
  <c r="AB233"/>
  <c r="AB250" s="1"/>
  <c r="AA233"/>
  <c r="AA250" s="1"/>
  <c r="Z233"/>
  <c r="Z250" s="1"/>
  <c r="Y233"/>
  <c r="Y250" s="1"/>
  <c r="X233"/>
  <c r="X250" s="1"/>
  <c r="W233"/>
  <c r="W250" s="1"/>
  <c r="V233"/>
  <c r="U233"/>
  <c r="U250" s="1"/>
  <c r="T233"/>
  <c r="S233"/>
  <c r="R233"/>
  <c r="Q233"/>
  <c r="P233"/>
  <c r="O233"/>
  <c r="O250" s="1"/>
  <c r="N233"/>
  <c r="M233"/>
  <c r="M250" s="1"/>
  <c r="L233"/>
  <c r="L250" s="1"/>
  <c r="K233"/>
  <c r="K250" s="1"/>
  <c r="J233"/>
  <c r="J250" s="1"/>
  <c r="I233"/>
  <c r="I250" s="1"/>
  <c r="H233"/>
  <c r="AI233" s="1"/>
  <c r="E233"/>
  <c r="E232" s="1"/>
  <c r="D233"/>
  <c r="D232" s="1"/>
  <c r="C233"/>
  <c r="AE232"/>
  <c r="AD232"/>
  <c r="AC232"/>
  <c r="AA232"/>
  <c r="Z232"/>
  <c r="Y232"/>
  <c r="W232"/>
  <c r="V232"/>
  <c r="U232"/>
  <c r="T232"/>
  <c r="S232"/>
  <c r="R232"/>
  <c r="Q232"/>
  <c r="P232"/>
  <c r="O232"/>
  <c r="N232"/>
  <c r="M232"/>
  <c r="K232"/>
  <c r="J232"/>
  <c r="I232"/>
  <c r="H232"/>
  <c r="AH232" s="1"/>
  <c r="C232"/>
  <c r="AL232" s="1"/>
  <c r="AL231"/>
  <c r="AJ231"/>
  <c r="AI231"/>
  <c r="AH231"/>
  <c r="AL230"/>
  <c r="AJ230"/>
  <c r="AI230"/>
  <c r="AH230"/>
  <c r="AL229"/>
  <c r="AJ229"/>
  <c r="AI229"/>
  <c r="AH229"/>
  <c r="AJ228"/>
  <c r="AI228"/>
  <c r="AH228"/>
  <c r="E228"/>
  <c r="B228"/>
  <c r="B215" s="1"/>
  <c r="AJ227"/>
  <c r="AI227"/>
  <c r="AH227"/>
  <c r="E227"/>
  <c r="B227"/>
  <c r="AJ226"/>
  <c r="AI226"/>
  <c r="AH226"/>
  <c r="E226"/>
  <c r="F226" s="1"/>
  <c r="B226"/>
  <c r="B225" s="1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AH225" s="1"/>
  <c r="D225"/>
  <c r="C225"/>
  <c r="AL224"/>
  <c r="AJ224"/>
  <c r="AI224"/>
  <c r="AH224"/>
  <c r="AJ223"/>
  <c r="AI223"/>
  <c r="AH223"/>
  <c r="E223"/>
  <c r="AL223" s="1"/>
  <c r="B223"/>
  <c r="F223" s="1"/>
  <c r="AL222"/>
  <c r="AJ222"/>
  <c r="AI222"/>
  <c r="AH222"/>
  <c r="AJ221"/>
  <c r="AI221"/>
  <c r="AH221"/>
  <c r="E221"/>
  <c r="AL221" s="1"/>
  <c r="B221"/>
  <c r="F221" s="1"/>
  <c r="AL220"/>
  <c r="AJ220"/>
  <c r="AI220"/>
  <c r="AH220"/>
  <c r="B220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AJ219" s="1"/>
  <c r="J219"/>
  <c r="AI219" s="1"/>
  <c r="E219"/>
  <c r="D219"/>
  <c r="C219"/>
  <c r="B219"/>
  <c r="AL218"/>
  <c r="AJ218"/>
  <c r="AI218"/>
  <c r="AH218"/>
  <c r="AE217"/>
  <c r="AE254" s="1"/>
  <c r="AD217"/>
  <c r="AD254" s="1"/>
  <c r="AC217"/>
  <c r="AC254" s="1"/>
  <c r="AB217"/>
  <c r="AB254" s="1"/>
  <c r="AA217"/>
  <c r="AA254" s="1"/>
  <c r="Z217"/>
  <c r="Z254" s="1"/>
  <c r="Y217"/>
  <c r="Y254" s="1"/>
  <c r="X217"/>
  <c r="X254" s="1"/>
  <c r="W217"/>
  <c r="W254" s="1"/>
  <c r="V217"/>
  <c r="V254" s="1"/>
  <c r="U217"/>
  <c r="U254" s="1"/>
  <c r="T217"/>
  <c r="T254" s="1"/>
  <c r="S217"/>
  <c r="S254" s="1"/>
  <c r="R217"/>
  <c r="R254" s="1"/>
  <c r="Q217"/>
  <c r="Q254" s="1"/>
  <c r="P217"/>
  <c r="P254" s="1"/>
  <c r="O217"/>
  <c r="O254" s="1"/>
  <c r="N217"/>
  <c r="N254" s="1"/>
  <c r="M217"/>
  <c r="M254" s="1"/>
  <c r="L217"/>
  <c r="L254" s="1"/>
  <c r="K217"/>
  <c r="J217"/>
  <c r="J254" s="1"/>
  <c r="I217"/>
  <c r="I254" s="1"/>
  <c r="H217"/>
  <c r="H254" s="1"/>
  <c r="E217"/>
  <c r="D217"/>
  <c r="D254" s="1"/>
  <c r="C217"/>
  <c r="AL217" s="1"/>
  <c r="B217"/>
  <c r="F217" s="1"/>
  <c r="AJ216"/>
  <c r="AI216"/>
  <c r="AH216"/>
  <c r="E216"/>
  <c r="D216"/>
  <c r="C216"/>
  <c r="AL216" s="1"/>
  <c r="B216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E215"/>
  <c r="D215"/>
  <c r="C215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AI214" s="1"/>
  <c r="D214"/>
  <c r="C214"/>
  <c r="B214"/>
  <c r="AE213"/>
  <c r="AD213"/>
  <c r="AD212" s="1"/>
  <c r="AC213"/>
  <c r="AC212" s="1"/>
  <c r="AB213"/>
  <c r="AA213"/>
  <c r="Z213"/>
  <c r="Z212" s="1"/>
  <c r="Y213"/>
  <c r="Y212" s="1"/>
  <c r="X213"/>
  <c r="W213"/>
  <c r="V213"/>
  <c r="V212" s="1"/>
  <c r="U213"/>
  <c r="U212" s="1"/>
  <c r="T213"/>
  <c r="S213"/>
  <c r="R213"/>
  <c r="R212" s="1"/>
  <c r="Q213"/>
  <c r="Q212" s="1"/>
  <c r="P213"/>
  <c r="O213"/>
  <c r="N213"/>
  <c r="N212" s="1"/>
  <c r="M213"/>
  <c r="M212" s="1"/>
  <c r="L213"/>
  <c r="K213"/>
  <c r="J213"/>
  <c r="J212" s="1"/>
  <c r="I213"/>
  <c r="I212" s="1"/>
  <c r="H213"/>
  <c r="AH213" s="1"/>
  <c r="D213"/>
  <c r="C213"/>
  <c r="B213"/>
  <c r="B212" s="1"/>
  <c r="AE212"/>
  <c r="AB212"/>
  <c r="AA212"/>
  <c r="X212"/>
  <c r="W212"/>
  <c r="T212"/>
  <c r="P212"/>
  <c r="O212"/>
  <c r="L212"/>
  <c r="K212"/>
  <c r="H212"/>
  <c r="AI212" s="1"/>
  <c r="D212"/>
  <c r="AL211"/>
  <c r="AJ211"/>
  <c r="AI211"/>
  <c r="AH211"/>
  <c r="AL210"/>
  <c r="AJ210"/>
  <c r="AI210"/>
  <c r="AH210"/>
  <c r="AL209"/>
  <c r="AJ209"/>
  <c r="AI209"/>
  <c r="AH209"/>
  <c r="AJ208"/>
  <c r="AI208"/>
  <c r="AH208"/>
  <c r="E208"/>
  <c r="E206" s="1"/>
  <c r="B208"/>
  <c r="B206" s="1"/>
  <c r="AL207"/>
  <c r="AJ207"/>
  <c r="AI207"/>
  <c r="AH207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AI206" s="1"/>
  <c r="D206"/>
  <c r="C206"/>
  <c r="AL206" s="1"/>
  <c r="AL205"/>
  <c r="AJ205"/>
  <c r="AI205"/>
  <c r="AH205"/>
  <c r="AL204"/>
  <c r="AJ204"/>
  <c r="AI204"/>
  <c r="AH204"/>
  <c r="AL203"/>
  <c r="AJ203"/>
  <c r="AI203"/>
  <c r="AH203"/>
  <c r="AJ202"/>
  <c r="P202"/>
  <c r="E202"/>
  <c r="AL201"/>
  <c r="AJ201"/>
  <c r="AI201"/>
  <c r="AH201"/>
  <c r="AE200"/>
  <c r="AD200"/>
  <c r="AC200"/>
  <c r="AB200"/>
  <c r="AA200"/>
  <c r="Z200"/>
  <c r="Y200"/>
  <c r="X200"/>
  <c r="W200"/>
  <c r="V200"/>
  <c r="U200"/>
  <c r="T200"/>
  <c r="S200"/>
  <c r="R200"/>
  <c r="Q200"/>
  <c r="O200"/>
  <c r="N200"/>
  <c r="M200"/>
  <c r="L200"/>
  <c r="K200"/>
  <c r="J200"/>
  <c r="I200"/>
  <c r="AJ200" s="1"/>
  <c r="H200"/>
  <c r="E200"/>
  <c r="D200"/>
  <c r="AL199"/>
  <c r="AJ199"/>
  <c r="AI199"/>
  <c r="AH199"/>
  <c r="AL198"/>
  <c r="AJ198"/>
  <c r="AI198"/>
  <c r="AH198"/>
  <c r="AL197"/>
  <c r="AJ197"/>
  <c r="AI197"/>
  <c r="AH197"/>
  <c r="AE196"/>
  <c r="AE194" s="1"/>
  <c r="AE192" s="1"/>
  <c r="AD196"/>
  <c r="AD194" s="1"/>
  <c r="AD192" s="1"/>
  <c r="AC196"/>
  <c r="AB196"/>
  <c r="AA196"/>
  <c r="AA194" s="1"/>
  <c r="AA192" s="1"/>
  <c r="Z196"/>
  <c r="Z194" s="1"/>
  <c r="Z192" s="1"/>
  <c r="Y196"/>
  <c r="X196"/>
  <c r="W196"/>
  <c r="W194" s="1"/>
  <c r="W192" s="1"/>
  <c r="V196"/>
  <c r="V194" s="1"/>
  <c r="V192" s="1"/>
  <c r="U196"/>
  <c r="T196"/>
  <c r="S196"/>
  <c r="S194" s="1"/>
  <c r="R196"/>
  <c r="R194" s="1"/>
  <c r="R192" s="1"/>
  <c r="Q196"/>
  <c r="O196"/>
  <c r="O194" s="1"/>
  <c r="N196"/>
  <c r="N194" s="1"/>
  <c r="N192" s="1"/>
  <c r="M196"/>
  <c r="L196"/>
  <c r="K196"/>
  <c r="K194" s="1"/>
  <c r="J196"/>
  <c r="J194" s="1"/>
  <c r="I196"/>
  <c r="H196"/>
  <c r="D196"/>
  <c r="AL195"/>
  <c r="AJ195"/>
  <c r="AI195"/>
  <c r="AH195"/>
  <c r="AC194"/>
  <c r="AC192" s="1"/>
  <c r="AB194"/>
  <c r="Y194"/>
  <c r="Y192" s="1"/>
  <c r="X194"/>
  <c r="U194"/>
  <c r="U192" s="1"/>
  <c r="T194"/>
  <c r="Q194"/>
  <c r="Q192" s="1"/>
  <c r="M194"/>
  <c r="M192" s="1"/>
  <c r="L194"/>
  <c r="L192" s="1"/>
  <c r="I194"/>
  <c r="H194"/>
  <c r="D194"/>
  <c r="D192" s="1"/>
  <c r="AL193"/>
  <c r="AJ193"/>
  <c r="AI193"/>
  <c r="AH193"/>
  <c r="AL191"/>
  <c r="AJ191"/>
  <c r="AI191"/>
  <c r="AH191"/>
  <c r="AL190"/>
  <c r="AJ190"/>
  <c r="AI190"/>
  <c r="AH190"/>
  <c r="AJ189"/>
  <c r="AI189"/>
  <c r="AH189"/>
  <c r="F189"/>
  <c r="E189"/>
  <c r="G189" s="1"/>
  <c r="AL189"/>
  <c r="B189"/>
  <c r="AM188"/>
  <c r="AL188"/>
  <c r="AJ188"/>
  <c r="AI188"/>
  <c r="AH188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AJ187" s="1"/>
  <c r="H187"/>
  <c r="AI187" s="1"/>
  <c r="D187"/>
  <c r="C187"/>
  <c r="AL186"/>
  <c r="AJ186"/>
  <c r="AI186"/>
  <c r="AH186"/>
  <c r="AL185"/>
  <c r="AJ185"/>
  <c r="AI185"/>
  <c r="AH185"/>
  <c r="AL184"/>
  <c r="AJ184"/>
  <c r="AI184"/>
  <c r="AH184"/>
  <c r="AE183"/>
  <c r="AE181" s="1"/>
  <c r="AD183"/>
  <c r="AD181" s="1"/>
  <c r="AC183"/>
  <c r="AC181" s="1"/>
  <c r="AB183"/>
  <c r="AB181" s="1"/>
  <c r="AA183"/>
  <c r="Z183"/>
  <c r="Z181" s="1"/>
  <c r="Y183"/>
  <c r="Y181" s="1"/>
  <c r="X183"/>
  <c r="X181" s="1"/>
  <c r="W183"/>
  <c r="W181" s="1"/>
  <c r="V183"/>
  <c r="V181" s="1"/>
  <c r="U183"/>
  <c r="U181" s="1"/>
  <c r="T183"/>
  <c r="T181" s="1"/>
  <c r="S183"/>
  <c r="R183"/>
  <c r="R181" s="1"/>
  <c r="Q183"/>
  <c r="Q181" s="1"/>
  <c r="P183"/>
  <c r="P181" s="1"/>
  <c r="O183"/>
  <c r="O181" s="1"/>
  <c r="N183"/>
  <c r="N181" s="1"/>
  <c r="M183"/>
  <c r="M181" s="1"/>
  <c r="L183"/>
  <c r="L181" s="1"/>
  <c r="K183"/>
  <c r="J183"/>
  <c r="I183"/>
  <c r="I181" s="1"/>
  <c r="H183"/>
  <c r="B183" s="1"/>
  <c r="E183"/>
  <c r="AL182"/>
  <c r="AJ182"/>
  <c r="AI182"/>
  <c r="AH182"/>
  <c r="AA181"/>
  <c r="S181"/>
  <c r="K181"/>
  <c r="D181"/>
  <c r="AL180"/>
  <c r="AJ180"/>
  <c r="AI180"/>
  <c r="AH180"/>
  <c r="AL179"/>
  <c r="AJ179"/>
  <c r="AI179"/>
  <c r="AH179"/>
  <c r="AL178"/>
  <c r="AJ178"/>
  <c r="AI178"/>
  <c r="AH178"/>
  <c r="AL177"/>
  <c r="AJ177"/>
  <c r="AI177"/>
  <c r="AH177"/>
  <c r="AL176"/>
  <c r="AJ176"/>
  <c r="AI176"/>
  <c r="AH176"/>
  <c r="AL175"/>
  <c r="AJ175"/>
  <c r="AI175"/>
  <c r="AH175"/>
  <c r="AL174"/>
  <c r="AJ174"/>
  <c r="AI174"/>
  <c r="AH174"/>
  <c r="AL173"/>
  <c r="AJ173"/>
  <c r="AI173"/>
  <c r="AH173"/>
  <c r="AL172"/>
  <c r="AJ172"/>
  <c r="AI172"/>
  <c r="AH172"/>
  <c r="AJ171"/>
  <c r="AI171"/>
  <c r="AH171"/>
  <c r="E171"/>
  <c r="AL171" s="1"/>
  <c r="B171"/>
  <c r="AL170"/>
  <c r="AJ170"/>
  <c r="AI170"/>
  <c r="AH170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AH169" s="1"/>
  <c r="D169"/>
  <c r="C169"/>
  <c r="AL168"/>
  <c r="AJ168"/>
  <c r="AI168"/>
  <c r="AH168"/>
  <c r="AL167"/>
  <c r="AJ167"/>
  <c r="AI167"/>
  <c r="AH167"/>
  <c r="AL166"/>
  <c r="AJ166"/>
  <c r="AI166"/>
  <c r="AH166"/>
  <c r="AE165"/>
  <c r="AD165"/>
  <c r="AC165"/>
  <c r="AC163" s="1"/>
  <c r="AB165"/>
  <c r="AB163" s="1"/>
  <c r="AA165"/>
  <c r="Z165"/>
  <c r="Y165"/>
  <c r="Y163" s="1"/>
  <c r="X165"/>
  <c r="X163" s="1"/>
  <c r="W165"/>
  <c r="V165"/>
  <c r="U165"/>
  <c r="U163" s="1"/>
  <c r="T165"/>
  <c r="T163" s="1"/>
  <c r="S165"/>
  <c r="R165"/>
  <c r="Q165"/>
  <c r="Q163" s="1"/>
  <c r="P165"/>
  <c r="P163" s="1"/>
  <c r="O165"/>
  <c r="N165"/>
  <c r="M165"/>
  <c r="M163" s="1"/>
  <c r="L165"/>
  <c r="L163" s="1"/>
  <c r="K165"/>
  <c r="J165"/>
  <c r="I165"/>
  <c r="AJ165" s="1"/>
  <c r="H165"/>
  <c r="AI165" s="1"/>
  <c r="D165"/>
  <c r="D163" s="1"/>
  <c r="AL164"/>
  <c r="AJ164"/>
  <c r="AI164"/>
  <c r="AH164"/>
  <c r="AE163"/>
  <c r="AD163"/>
  <c r="AA163"/>
  <c r="Z163"/>
  <c r="W163"/>
  <c r="V163"/>
  <c r="S163"/>
  <c r="R163"/>
  <c r="O163"/>
  <c r="N163"/>
  <c r="K163"/>
  <c r="J163"/>
  <c r="AL162"/>
  <c r="AJ162"/>
  <c r="AI162"/>
  <c r="AH162"/>
  <c r="AL161"/>
  <c r="AJ161"/>
  <c r="AI161"/>
  <c r="AH161"/>
  <c r="AL160"/>
  <c r="AJ160"/>
  <c r="AI160"/>
  <c r="AH160"/>
  <c r="AJ159"/>
  <c r="AI159"/>
  <c r="AH159"/>
  <c r="F159"/>
  <c r="E159"/>
  <c r="AL159" s="1"/>
  <c r="AM159"/>
  <c r="B159"/>
  <c r="AL158"/>
  <c r="AJ158"/>
  <c r="AI158"/>
  <c r="AH158"/>
  <c r="AD157"/>
  <c r="AB157"/>
  <c r="Z157"/>
  <c r="X157"/>
  <c r="W157"/>
  <c r="V157"/>
  <c r="U157"/>
  <c r="T157"/>
  <c r="S157"/>
  <c r="R157"/>
  <c r="Q157"/>
  <c r="P157"/>
  <c r="O157"/>
  <c r="N157"/>
  <c r="M157"/>
  <c r="L157"/>
  <c r="K157"/>
  <c r="AJ157" s="1"/>
  <c r="J157"/>
  <c r="H157"/>
  <c r="AI157" s="1"/>
  <c r="E157"/>
  <c r="D157"/>
  <c r="C157"/>
  <c r="B157"/>
  <c r="F157" s="1"/>
  <c r="AL156"/>
  <c r="AJ156"/>
  <c r="AI156"/>
  <c r="AH156"/>
  <c r="AL155"/>
  <c r="AJ155"/>
  <c r="AI155"/>
  <c r="AH155"/>
  <c r="AL154"/>
  <c r="AJ154"/>
  <c r="AI154"/>
  <c r="AH154"/>
  <c r="AJ153"/>
  <c r="AI153"/>
  <c r="AH153"/>
  <c r="E153"/>
  <c r="C151"/>
  <c r="B153"/>
  <c r="AL152"/>
  <c r="AJ152"/>
  <c r="AI152"/>
  <c r="AH152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AJ151" s="1"/>
  <c r="H151"/>
  <c r="AH151" s="1"/>
  <c r="E151"/>
  <c r="D151"/>
  <c r="B151"/>
  <c r="F151" s="1"/>
  <c r="AL150"/>
  <c r="AJ150"/>
  <c r="AI150"/>
  <c r="AH150"/>
  <c r="AL149"/>
  <c r="AJ149"/>
  <c r="AI149"/>
  <c r="AH149"/>
  <c r="AL148"/>
  <c r="AJ148"/>
  <c r="AI148"/>
  <c r="AH148"/>
  <c r="AE147"/>
  <c r="AE145" s="1"/>
  <c r="AD147"/>
  <c r="AC147"/>
  <c r="AB147"/>
  <c r="AB145" s="1"/>
  <c r="AA147"/>
  <c r="AA145" s="1"/>
  <c r="Z147"/>
  <c r="Y147"/>
  <c r="X147"/>
  <c r="X145" s="1"/>
  <c r="X143" s="1"/>
  <c r="W147"/>
  <c r="W145" s="1"/>
  <c r="V147"/>
  <c r="U147"/>
  <c r="T147"/>
  <c r="T145" s="1"/>
  <c r="T143" s="1"/>
  <c r="S147"/>
  <c r="S145" s="1"/>
  <c r="R147"/>
  <c r="Q147"/>
  <c r="P147"/>
  <c r="P145" s="1"/>
  <c r="P143" s="1"/>
  <c r="O147"/>
  <c r="O145" s="1"/>
  <c r="N147"/>
  <c r="M147"/>
  <c r="L147"/>
  <c r="L145" s="1"/>
  <c r="L143" s="1"/>
  <c r="K147"/>
  <c r="K145" s="1"/>
  <c r="J147"/>
  <c r="I147"/>
  <c r="AJ147" s="1"/>
  <c r="H147"/>
  <c r="D147"/>
  <c r="D145" s="1"/>
  <c r="AL146"/>
  <c r="AJ146"/>
  <c r="AI146"/>
  <c r="AH146"/>
  <c r="AD145"/>
  <c r="AD143" s="1"/>
  <c r="AC145"/>
  <c r="Z145"/>
  <c r="Z143" s="1"/>
  <c r="Y145"/>
  <c r="V145"/>
  <c r="V143" s="1"/>
  <c r="U145"/>
  <c r="R145"/>
  <c r="R143" s="1"/>
  <c r="Q145"/>
  <c r="N145"/>
  <c r="N143" s="1"/>
  <c r="M145"/>
  <c r="J145"/>
  <c r="I145"/>
  <c r="AL144"/>
  <c r="AJ144"/>
  <c r="AI144"/>
  <c r="AH144"/>
  <c r="AL142"/>
  <c r="AJ142"/>
  <c r="AI142"/>
  <c r="AH142"/>
  <c r="AL141"/>
  <c r="AJ141"/>
  <c r="AI141"/>
  <c r="AH141"/>
  <c r="AJ140"/>
  <c r="AI140"/>
  <c r="AH140"/>
  <c r="E140"/>
  <c r="C140"/>
  <c r="AL140" s="1"/>
  <c r="B140"/>
  <c r="AJ139"/>
  <c r="AI139"/>
  <c r="AH139"/>
  <c r="E139"/>
  <c r="B139"/>
  <c r="B127" s="1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AJ138" s="1"/>
  <c r="H138"/>
  <c r="B138" s="1"/>
  <c r="E138"/>
  <c r="F138" s="1"/>
  <c r="D138"/>
  <c r="AL137"/>
  <c r="AJ137"/>
  <c r="AI137"/>
  <c r="AH137"/>
  <c r="AL136"/>
  <c r="AJ136"/>
  <c r="AI136"/>
  <c r="AH136"/>
  <c r="AL135"/>
  <c r="AJ135"/>
  <c r="AI135"/>
  <c r="AH135"/>
  <c r="AJ134"/>
  <c r="AI134"/>
  <c r="AH134"/>
  <c r="E134"/>
  <c r="AL134" s="1"/>
  <c r="B134"/>
  <c r="AJ133"/>
  <c r="AI133"/>
  <c r="AH133"/>
  <c r="C133"/>
  <c r="C132" s="1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AJ132" s="1"/>
  <c r="H132"/>
  <c r="D132"/>
  <c r="AL131"/>
  <c r="AJ131"/>
  <c r="AI131"/>
  <c r="AH131"/>
  <c r="AL130"/>
  <c r="AJ130"/>
  <c r="AI130"/>
  <c r="AH130"/>
  <c r="AL129"/>
  <c r="AJ129"/>
  <c r="AI129"/>
  <c r="AH129"/>
  <c r="AE128"/>
  <c r="AC128"/>
  <c r="AA128"/>
  <c r="Y128"/>
  <c r="X128"/>
  <c r="X126" s="1"/>
  <c r="X124" s="1"/>
  <c r="W128"/>
  <c r="V128"/>
  <c r="V126" s="1"/>
  <c r="V124" s="1"/>
  <c r="U128"/>
  <c r="T128"/>
  <c r="T126" s="1"/>
  <c r="T124" s="1"/>
  <c r="S128"/>
  <c r="R128"/>
  <c r="R126" s="1"/>
  <c r="R124" s="1"/>
  <c r="Q128"/>
  <c r="O128"/>
  <c r="O126" s="1"/>
  <c r="O124" s="1"/>
  <c r="N128"/>
  <c r="N126" s="1"/>
  <c r="N124" s="1"/>
  <c r="M128"/>
  <c r="K128"/>
  <c r="I128"/>
  <c r="AJ128" s="1"/>
  <c r="H128"/>
  <c r="E128"/>
  <c r="D128"/>
  <c r="C128"/>
  <c r="C126" s="1"/>
  <c r="C124" s="1"/>
  <c r="AE127"/>
  <c r="AE126" s="1"/>
  <c r="AE124" s="1"/>
  <c r="AC127"/>
  <c r="AC126" s="1"/>
  <c r="AC124" s="1"/>
  <c r="AA127"/>
  <c r="Y127"/>
  <c r="W127"/>
  <c r="W126" s="1"/>
  <c r="W124" s="1"/>
  <c r="U127"/>
  <c r="U126" s="1"/>
  <c r="U124" s="1"/>
  <c r="S127"/>
  <c r="Q127"/>
  <c r="P127"/>
  <c r="AH127" s="1"/>
  <c r="O127"/>
  <c r="M127"/>
  <c r="K127"/>
  <c r="I127"/>
  <c r="I126" s="1"/>
  <c r="E127"/>
  <c r="AL127" s="1"/>
  <c r="D127"/>
  <c r="AD126"/>
  <c r="AB126"/>
  <c r="AB124" s="1"/>
  <c r="AA126"/>
  <c r="AA124" s="1"/>
  <c r="Z126"/>
  <c r="Y126"/>
  <c r="S126"/>
  <c r="S124" s="1"/>
  <c r="Q126"/>
  <c r="Q124" s="1"/>
  <c r="M126"/>
  <c r="L126"/>
  <c r="L124" s="1"/>
  <c r="K126"/>
  <c r="K124" s="1"/>
  <c r="J126"/>
  <c r="H126"/>
  <c r="AL125"/>
  <c r="AJ125"/>
  <c r="AI125"/>
  <c r="AH125"/>
  <c r="AD124"/>
  <c r="Z124"/>
  <c r="Y124"/>
  <c r="M124"/>
  <c r="J124"/>
  <c r="AL121"/>
  <c r="AJ121"/>
  <c r="AI121"/>
  <c r="AH121"/>
  <c r="AL120"/>
  <c r="AJ120"/>
  <c r="AI120"/>
  <c r="AH120"/>
  <c r="AJ119"/>
  <c r="AI119"/>
  <c r="T117"/>
  <c r="B119"/>
  <c r="E119"/>
  <c r="G119" s="1"/>
  <c r="AJ118"/>
  <c r="AI118"/>
  <c r="AH118"/>
  <c r="E118"/>
  <c r="AL118" s="1"/>
  <c r="B118"/>
  <c r="F118" s="1"/>
  <c r="AE117"/>
  <c r="AD117"/>
  <c r="AC117"/>
  <c r="AB117"/>
  <c r="AA117"/>
  <c r="Z117"/>
  <c r="Y117"/>
  <c r="X117"/>
  <c r="W117"/>
  <c r="V117"/>
  <c r="U117"/>
  <c r="S117"/>
  <c r="R117"/>
  <c r="Q117"/>
  <c r="P117"/>
  <c r="O117"/>
  <c r="N117"/>
  <c r="M117"/>
  <c r="L117"/>
  <c r="K117"/>
  <c r="J117"/>
  <c r="I117"/>
  <c r="H117"/>
  <c r="D117"/>
  <c r="C117"/>
  <c r="AL116"/>
  <c r="AJ116"/>
  <c r="AI116"/>
  <c r="AH116"/>
  <c r="AL109"/>
  <c r="AJ109"/>
  <c r="AI109"/>
  <c r="AH109"/>
  <c r="AL102"/>
  <c r="AJ102"/>
  <c r="AI102"/>
  <c r="AH102"/>
  <c r="AL101"/>
  <c r="AJ101"/>
  <c r="AI101"/>
  <c r="AH101"/>
  <c r="E100"/>
  <c r="F100" s="1"/>
  <c r="AJ99"/>
  <c r="AI99"/>
  <c r="AH99"/>
  <c r="AJ98"/>
  <c r="AI98"/>
  <c r="AH98"/>
  <c r="E98"/>
  <c r="E111" s="1"/>
  <c r="AJ97"/>
  <c r="AL96"/>
  <c r="AJ96"/>
  <c r="AI96"/>
  <c r="AH96"/>
  <c r="AL95"/>
  <c r="AJ95"/>
  <c r="AI95"/>
  <c r="AH95"/>
  <c r="AL94"/>
  <c r="AJ94"/>
  <c r="AI94"/>
  <c r="AH94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E93"/>
  <c r="AE92"/>
  <c r="AE90" s="1"/>
  <c r="AD92"/>
  <c r="AC92"/>
  <c r="AB92"/>
  <c r="AA92"/>
  <c r="Z92"/>
  <c r="Y92"/>
  <c r="X92"/>
  <c r="X90" s="1"/>
  <c r="W92"/>
  <c r="W90" s="1"/>
  <c r="V92"/>
  <c r="U92"/>
  <c r="U90" s="1"/>
  <c r="T92"/>
  <c r="T90" s="1"/>
  <c r="S92"/>
  <c r="Q92"/>
  <c r="P92"/>
  <c r="O92"/>
  <c r="N92"/>
  <c r="M92"/>
  <c r="L92"/>
  <c r="K92"/>
  <c r="J92"/>
  <c r="I92"/>
  <c r="H92"/>
  <c r="D92"/>
  <c r="D90" s="1"/>
  <c r="AA90"/>
  <c r="Q90"/>
  <c r="K90"/>
  <c r="J90"/>
  <c r="AC90"/>
  <c r="AB90"/>
  <c r="Y90"/>
  <c r="P90"/>
  <c r="M90"/>
  <c r="L90"/>
  <c r="I90"/>
  <c r="AL89"/>
  <c r="AJ89"/>
  <c r="AI89"/>
  <c r="AH89"/>
  <c r="AL88"/>
  <c r="AJ88"/>
  <c r="AI88"/>
  <c r="AH88"/>
  <c r="AL87"/>
  <c r="AJ87"/>
  <c r="AI87"/>
  <c r="AH87"/>
  <c r="AJ86"/>
  <c r="AI86"/>
  <c r="AH86"/>
  <c r="E86"/>
  <c r="AL86" s="1"/>
  <c r="B86"/>
  <c r="F86" s="1"/>
  <c r="AJ85"/>
  <c r="AI85"/>
  <c r="AH85"/>
  <c r="E85"/>
  <c r="AL85" s="1"/>
  <c r="B85"/>
  <c r="F85" s="1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AH84" s="1"/>
  <c r="E84"/>
  <c r="D84"/>
  <c r="C84"/>
  <c r="AL84" s="1"/>
  <c r="B84"/>
  <c r="F84" s="1"/>
  <c r="AL83"/>
  <c r="AJ83"/>
  <c r="AI83"/>
  <c r="AH83"/>
  <c r="AL82"/>
  <c r="AJ82"/>
  <c r="AI82"/>
  <c r="AH82"/>
  <c r="AL81"/>
  <c r="AJ81"/>
  <c r="AI81"/>
  <c r="AH81"/>
  <c r="AJ80"/>
  <c r="AI80"/>
  <c r="AH80"/>
  <c r="E80"/>
  <c r="F80" s="1"/>
  <c r="B80"/>
  <c r="AJ79"/>
  <c r="AI79"/>
  <c r="AH79"/>
  <c r="E79"/>
  <c r="B79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AJ78" s="1"/>
  <c r="H78"/>
  <c r="B78" s="1"/>
  <c r="D78"/>
  <c r="C78"/>
  <c r="AL77"/>
  <c r="AJ77"/>
  <c r="AI77"/>
  <c r="AH77"/>
  <c r="AJ76"/>
  <c r="AI76"/>
  <c r="AH76"/>
  <c r="E76"/>
  <c r="F76" s="1"/>
  <c r="B76"/>
  <c r="AL75"/>
  <c r="AJ75"/>
  <c r="AI75"/>
  <c r="AH75"/>
  <c r="AJ74"/>
  <c r="P74"/>
  <c r="E74"/>
  <c r="B74"/>
  <c r="AJ73"/>
  <c r="AH73"/>
  <c r="P73"/>
  <c r="E73"/>
  <c r="AE72"/>
  <c r="AD72"/>
  <c r="AC72"/>
  <c r="AB72"/>
  <c r="AA72"/>
  <c r="Z72"/>
  <c r="Y72"/>
  <c r="X72"/>
  <c r="W72"/>
  <c r="V72"/>
  <c r="U72"/>
  <c r="T72"/>
  <c r="S72"/>
  <c r="R72"/>
  <c r="Q72"/>
  <c r="O72"/>
  <c r="N72"/>
  <c r="M72"/>
  <c r="L72"/>
  <c r="K72"/>
  <c r="J72"/>
  <c r="I72"/>
  <c r="AJ72" s="1"/>
  <c r="H72"/>
  <c r="E72"/>
  <c r="D72"/>
  <c r="AL71"/>
  <c r="AJ71"/>
  <c r="AI71"/>
  <c r="AH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E70" s="1"/>
  <c r="J70"/>
  <c r="I70"/>
  <c r="AJ70" s="1"/>
  <c r="H70"/>
  <c r="AI70" s="1"/>
  <c r="D70"/>
  <c r="C70"/>
  <c r="AL69"/>
  <c r="AJ69"/>
  <c r="AI69"/>
  <c r="AH69"/>
  <c r="AE68"/>
  <c r="AD68"/>
  <c r="AC68"/>
  <c r="AB68"/>
  <c r="AA68"/>
  <c r="Z68"/>
  <c r="Y68"/>
  <c r="X68"/>
  <c r="W68"/>
  <c r="V68"/>
  <c r="U68"/>
  <c r="T68"/>
  <c r="S68"/>
  <c r="R68"/>
  <c r="Q68"/>
  <c r="E68" s="1"/>
  <c r="O68"/>
  <c r="N68"/>
  <c r="M68"/>
  <c r="L68"/>
  <c r="K68"/>
  <c r="J68"/>
  <c r="I68"/>
  <c r="H68"/>
  <c r="D68"/>
  <c r="AE67"/>
  <c r="AD67"/>
  <c r="AC67"/>
  <c r="AB67"/>
  <c r="AB66" s="1"/>
  <c r="AA67"/>
  <c r="Z67"/>
  <c r="Z66" s="1"/>
  <c r="Y67"/>
  <c r="X67"/>
  <c r="X66" s="1"/>
  <c r="W67"/>
  <c r="V67"/>
  <c r="U67"/>
  <c r="T67"/>
  <c r="T66" s="1"/>
  <c r="S67"/>
  <c r="R67"/>
  <c r="R66" s="1"/>
  <c r="Q67"/>
  <c r="P67"/>
  <c r="O67"/>
  <c r="N67"/>
  <c r="M67"/>
  <c r="L67"/>
  <c r="L66" s="1"/>
  <c r="K67"/>
  <c r="J67"/>
  <c r="J66" s="1"/>
  <c r="I67"/>
  <c r="H67"/>
  <c r="AI67" s="1"/>
  <c r="D67"/>
  <c r="AD66"/>
  <c r="V66"/>
  <c r="N66"/>
  <c r="AL65"/>
  <c r="AJ65"/>
  <c r="AI65"/>
  <c r="AH65"/>
  <c r="AL64"/>
  <c r="AJ64"/>
  <c r="AI64"/>
  <c r="AH64"/>
  <c r="AL63"/>
  <c r="AJ63"/>
  <c r="AI63"/>
  <c r="AH63"/>
  <c r="AJ62"/>
  <c r="AI62"/>
  <c r="AH62"/>
  <c r="E62"/>
  <c r="AM62" s="1"/>
  <c r="B62"/>
  <c r="AL61"/>
  <c r="AJ61"/>
  <c r="AI61"/>
  <c r="AH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D60"/>
  <c r="C60"/>
  <c r="AL59"/>
  <c r="AJ59"/>
  <c r="AI59"/>
  <c r="AH59"/>
  <c r="AL58"/>
  <c r="AJ58"/>
  <c r="AI58"/>
  <c r="AH58"/>
  <c r="AL57"/>
  <c r="AJ57"/>
  <c r="AI57"/>
  <c r="AH57"/>
  <c r="AJ56"/>
  <c r="AI56"/>
  <c r="AH56"/>
  <c r="E56"/>
  <c r="E54" s="1"/>
  <c r="C56"/>
  <c r="B56"/>
  <c r="AL55"/>
  <c r="AJ55"/>
  <c r="AI55"/>
  <c r="AH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AJ54" s="1"/>
  <c r="H54"/>
  <c r="D54"/>
  <c r="AL53"/>
  <c r="AJ53"/>
  <c r="AI53"/>
  <c r="AH53"/>
  <c r="AL52"/>
  <c r="AJ52"/>
  <c r="AI52"/>
  <c r="AH52"/>
  <c r="AL51"/>
  <c r="AJ51"/>
  <c r="AI51"/>
  <c r="AH51"/>
  <c r="AJ50"/>
  <c r="AI50"/>
  <c r="AH50"/>
  <c r="E50"/>
  <c r="E48" s="1"/>
  <c r="B50"/>
  <c r="AL49"/>
  <c r="AJ49"/>
  <c r="AI49"/>
  <c r="AH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AJ48" s="1"/>
  <c r="H48"/>
  <c r="AH48" s="1"/>
  <c r="D48"/>
  <c r="B48"/>
  <c r="AL47"/>
  <c r="AJ47"/>
  <c r="AI47"/>
  <c r="AH47"/>
  <c r="AL46"/>
  <c r="AJ46"/>
  <c r="AI46"/>
  <c r="AH46"/>
  <c r="AL45"/>
  <c r="AJ45"/>
  <c r="AI45"/>
  <c r="AH45"/>
  <c r="AJ44"/>
  <c r="AI44"/>
  <c r="AH44"/>
  <c r="C252"/>
  <c r="B44"/>
  <c r="AJ43"/>
  <c r="AI43"/>
  <c r="AH43"/>
  <c r="B43"/>
  <c r="F43" s="1"/>
  <c r="AJ42"/>
  <c r="AI42"/>
  <c r="AH42"/>
  <c r="AJ41"/>
  <c r="AL40"/>
  <c r="AJ40"/>
  <c r="AI40"/>
  <c r="AH40"/>
  <c r="AL39"/>
  <c r="AJ39"/>
  <c r="AI39"/>
  <c r="AH39"/>
  <c r="AL38"/>
  <c r="AJ38"/>
  <c r="AI38"/>
  <c r="AH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E37"/>
  <c r="D37"/>
  <c r="C37"/>
  <c r="AE36"/>
  <c r="AD36"/>
  <c r="AC36"/>
  <c r="AC34" s="1"/>
  <c r="AB36"/>
  <c r="AA36"/>
  <c r="Z36"/>
  <c r="Y36"/>
  <c r="X36"/>
  <c r="W36"/>
  <c r="V36"/>
  <c r="U36"/>
  <c r="U34" s="1"/>
  <c r="T36"/>
  <c r="S36"/>
  <c r="R36"/>
  <c r="Q36"/>
  <c r="P36"/>
  <c r="O36"/>
  <c r="N36"/>
  <c r="M36"/>
  <c r="M34" s="1"/>
  <c r="L36"/>
  <c r="K36"/>
  <c r="J36"/>
  <c r="I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E35"/>
  <c r="Y34"/>
  <c r="I34"/>
  <c r="AL33"/>
  <c r="AJ33"/>
  <c r="AI33"/>
  <c r="AH33"/>
  <c r="AJ32"/>
  <c r="AI32"/>
  <c r="AH32"/>
  <c r="E32"/>
  <c r="G32" s="1"/>
  <c r="B32"/>
  <c r="AL31"/>
  <c r="AJ31"/>
  <c r="AI31"/>
  <c r="AH31"/>
  <c r="AL30"/>
  <c r="AJ30"/>
  <c r="AI30"/>
  <c r="AH30"/>
  <c r="AL29"/>
  <c r="AJ29"/>
  <c r="AI29"/>
  <c r="AH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J28" s="1"/>
  <c r="L28"/>
  <c r="J28"/>
  <c r="H28"/>
  <c r="D28"/>
  <c r="C28"/>
  <c r="AL27"/>
  <c r="AJ27"/>
  <c r="AI27"/>
  <c r="AH27"/>
  <c r="AL26"/>
  <c r="AJ26"/>
  <c r="AI26"/>
  <c r="AH26"/>
  <c r="AL25"/>
  <c r="AJ25"/>
  <c r="AI25"/>
  <c r="AH25"/>
  <c r="AJ24"/>
  <c r="AI24"/>
  <c r="AH24"/>
  <c r="E24"/>
  <c r="E22" s="1"/>
  <c r="B24"/>
  <c r="AL23"/>
  <c r="AJ23"/>
  <c r="AI23"/>
  <c r="AH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D22"/>
  <c r="C22"/>
  <c r="AL22" s="1"/>
  <c r="AL21"/>
  <c r="AJ21"/>
  <c r="AI21"/>
  <c r="AH21"/>
  <c r="AJ20"/>
  <c r="AI20"/>
  <c r="AH20"/>
  <c r="F20"/>
  <c r="E20"/>
  <c r="C20"/>
  <c r="AL20" s="1"/>
  <c r="B20"/>
  <c r="AJ19"/>
  <c r="AI19"/>
  <c r="AH19"/>
  <c r="E19"/>
  <c r="AL19" s="1"/>
  <c r="AJ18"/>
  <c r="AI18"/>
  <c r="AH18"/>
  <c r="E18"/>
  <c r="AJ17"/>
  <c r="AI17"/>
  <c r="AH17"/>
  <c r="E17"/>
  <c r="AL17" s="1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E16"/>
  <c r="D16"/>
  <c r="C16"/>
  <c r="AL15"/>
  <c r="AJ15"/>
  <c r="AI15"/>
  <c r="AH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AH14" s="1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J13" s="1"/>
  <c r="H13"/>
  <c r="AH13" s="1"/>
  <c r="D13"/>
  <c r="C13"/>
  <c r="B13"/>
  <c r="AE12"/>
  <c r="AE251" s="1"/>
  <c r="AD12"/>
  <c r="AC12"/>
  <c r="AC251" s="1"/>
  <c r="AB12"/>
  <c r="AA12"/>
  <c r="AA251" s="1"/>
  <c r="Z12"/>
  <c r="Y12"/>
  <c r="Y251" s="1"/>
  <c r="X12"/>
  <c r="W12"/>
  <c r="W251" s="1"/>
  <c r="V12"/>
  <c r="U12"/>
  <c r="U251" s="1"/>
  <c r="T12"/>
  <c r="S12"/>
  <c r="S10" s="1"/>
  <c r="R12"/>
  <c r="Q12"/>
  <c r="Q251" s="1"/>
  <c r="P12"/>
  <c r="O12"/>
  <c r="O251" s="1"/>
  <c r="N12"/>
  <c r="M12"/>
  <c r="M251" s="1"/>
  <c r="L12"/>
  <c r="K12"/>
  <c r="K251" s="1"/>
  <c r="J12"/>
  <c r="I12"/>
  <c r="I251" s="1"/>
  <c r="H12"/>
  <c r="E12"/>
  <c r="D12"/>
  <c r="C12"/>
  <c r="C10" s="1"/>
  <c r="AE11"/>
  <c r="AD11"/>
  <c r="AC11"/>
  <c r="AB11"/>
  <c r="AA11"/>
  <c r="Z11"/>
  <c r="Y11"/>
  <c r="X11"/>
  <c r="W11"/>
  <c r="V11"/>
  <c r="U11"/>
  <c r="T11"/>
  <c r="S11"/>
  <c r="R11"/>
  <c r="R10" s="1"/>
  <c r="Q11"/>
  <c r="P11"/>
  <c r="O11"/>
  <c r="N11"/>
  <c r="N10" s="1"/>
  <c r="M11"/>
  <c r="L11"/>
  <c r="K11"/>
  <c r="J11"/>
  <c r="AI11" s="1"/>
  <c r="I11"/>
  <c r="H11"/>
  <c r="AH11" s="1"/>
  <c r="E11"/>
  <c r="D11"/>
  <c r="C11"/>
  <c r="B11"/>
  <c r="AD10"/>
  <c r="Z10"/>
  <c r="V10"/>
  <c r="O10"/>
  <c r="K10"/>
  <c r="AJ9"/>
  <c r="AI9"/>
  <c r="AH9"/>
  <c r="AM112" l="1"/>
  <c r="F112"/>
  <c r="AL112"/>
  <c r="G112"/>
  <c r="F111"/>
  <c r="E110"/>
  <c r="AM111"/>
  <c r="G111"/>
  <c r="AL111"/>
  <c r="C42"/>
  <c r="R41"/>
  <c r="AI13"/>
  <c r="AI14"/>
  <c r="G76"/>
  <c r="AJ117"/>
  <c r="AJ213"/>
  <c r="C212"/>
  <c r="AJ215"/>
  <c r="F219"/>
  <c r="AH219"/>
  <c r="G221"/>
  <c r="G223"/>
  <c r="F227"/>
  <c r="AI232"/>
  <c r="AI234"/>
  <c r="F238"/>
  <c r="AI238"/>
  <c r="B232"/>
  <c r="F240"/>
  <c r="G240"/>
  <c r="G242"/>
  <c r="AL242"/>
  <c r="AI147"/>
  <c r="C147"/>
  <c r="B165"/>
  <c r="C165"/>
  <c r="AH202"/>
  <c r="C202"/>
  <c r="P250"/>
  <c r="C73"/>
  <c r="AH74"/>
  <c r="C74"/>
  <c r="G74" s="1"/>
  <c r="F98"/>
  <c r="E91"/>
  <c r="H36"/>
  <c r="C43"/>
  <c r="H41"/>
  <c r="D43"/>
  <c r="D36" s="1"/>
  <c r="H34"/>
  <c r="AI54"/>
  <c r="G73"/>
  <c r="AL76"/>
  <c r="F153"/>
  <c r="AJ181"/>
  <c r="J10"/>
  <c r="W10"/>
  <c r="AA10"/>
  <c r="AE10"/>
  <c r="AJ11"/>
  <c r="H251"/>
  <c r="L251"/>
  <c r="P10"/>
  <c r="AI12"/>
  <c r="X251"/>
  <c r="AB251"/>
  <c r="AJ14"/>
  <c r="AI16"/>
  <c r="G20"/>
  <c r="AJ22"/>
  <c r="B28"/>
  <c r="S34"/>
  <c r="W34"/>
  <c r="AA34"/>
  <c r="AE34"/>
  <c r="E36"/>
  <c r="AI48"/>
  <c r="AM50"/>
  <c r="AJ60"/>
  <c r="D66"/>
  <c r="M66"/>
  <c r="O66"/>
  <c r="Q66"/>
  <c r="S66"/>
  <c r="U66"/>
  <c r="W66"/>
  <c r="Y66"/>
  <c r="AA66"/>
  <c r="AC66"/>
  <c r="AE66"/>
  <c r="AJ68"/>
  <c r="AL70"/>
  <c r="AI73"/>
  <c r="F74"/>
  <c r="E78"/>
  <c r="AL78" s="1"/>
  <c r="F79"/>
  <c r="AJ84"/>
  <c r="G85"/>
  <c r="G86"/>
  <c r="E92"/>
  <c r="G118"/>
  <c r="P126"/>
  <c r="P124" s="1"/>
  <c r="D126"/>
  <c r="D124" s="1"/>
  <c r="AI138"/>
  <c r="F139"/>
  <c r="M143"/>
  <c r="U143"/>
  <c r="AC143"/>
  <c r="O143"/>
  <c r="S143"/>
  <c r="W143"/>
  <c r="AA143"/>
  <c r="AE143"/>
  <c r="AI151"/>
  <c r="AL151"/>
  <c r="AH157"/>
  <c r="E165"/>
  <c r="B169"/>
  <c r="AJ169"/>
  <c r="AM171"/>
  <c r="F171"/>
  <c r="F183"/>
  <c r="C183"/>
  <c r="G183" s="1"/>
  <c r="AJ183"/>
  <c r="T192"/>
  <c r="X192"/>
  <c r="AB192"/>
  <c r="E196"/>
  <c r="E194" s="1"/>
  <c r="K192"/>
  <c r="O192"/>
  <c r="AJ206"/>
  <c r="AM208"/>
  <c r="G208"/>
  <c r="AL208"/>
  <c r="AJ214"/>
  <c r="AJ217"/>
  <c r="G219"/>
  <c r="AI225"/>
  <c r="AJ232"/>
  <c r="G234"/>
  <c r="AI235"/>
  <c r="AJ236"/>
  <c r="H90"/>
  <c r="C93"/>
  <c r="E132"/>
  <c r="AM134"/>
  <c r="E126"/>
  <c r="G134"/>
  <c r="AH128"/>
  <c r="B132"/>
  <c r="AI132"/>
  <c r="AI126"/>
  <c r="F134"/>
  <c r="AL234"/>
  <c r="G238"/>
  <c r="G157"/>
  <c r="G151"/>
  <c r="E213"/>
  <c r="G213" s="1"/>
  <c r="AL119"/>
  <c r="F119"/>
  <c r="AH117"/>
  <c r="B117"/>
  <c r="C250"/>
  <c r="B60"/>
  <c r="Q34"/>
  <c r="AM24"/>
  <c r="F24"/>
  <c r="G24"/>
  <c r="AL24"/>
  <c r="AH22"/>
  <c r="G18"/>
  <c r="AM18"/>
  <c r="AL16"/>
  <c r="AJ16"/>
  <c r="D10"/>
  <c r="AH16"/>
  <c r="AL213"/>
  <c r="S212"/>
  <c r="S192" s="1"/>
  <c r="E225"/>
  <c r="AJ225"/>
  <c r="AL215"/>
  <c r="F215"/>
  <c r="G215"/>
  <c r="AH215"/>
  <c r="AI215"/>
  <c r="F228"/>
  <c r="Q250"/>
  <c r="S250"/>
  <c r="S90"/>
  <c r="F99"/>
  <c r="E97"/>
  <c r="AL97" s="1"/>
  <c r="O34"/>
  <c r="Z34"/>
  <c r="AJ36"/>
  <c r="L34"/>
  <c r="P34"/>
  <c r="D251"/>
  <c r="G100"/>
  <c r="F93"/>
  <c r="O90"/>
  <c r="O8" s="1"/>
  <c r="O249" s="1"/>
  <c r="AJ92"/>
  <c r="AD90"/>
  <c r="Z90"/>
  <c r="V90"/>
  <c r="T251"/>
  <c r="AH97"/>
  <c r="AD250"/>
  <c r="V250"/>
  <c r="T250"/>
  <c r="R250"/>
  <c r="AH91"/>
  <c r="AL98"/>
  <c r="N250"/>
  <c r="N90"/>
  <c r="S251"/>
  <c r="AJ251" s="1"/>
  <c r="E34"/>
  <c r="AL37"/>
  <c r="AJ37"/>
  <c r="AJ252"/>
  <c r="AJ35"/>
  <c r="B37"/>
  <c r="F37" s="1"/>
  <c r="B252"/>
  <c r="J34"/>
  <c r="J8" s="1"/>
  <c r="AD34"/>
  <c r="AD8" s="1"/>
  <c r="AD249" s="1"/>
  <c r="X34"/>
  <c r="V34"/>
  <c r="V8" s="1"/>
  <c r="V249" s="1"/>
  <c r="T34"/>
  <c r="R34"/>
  <c r="B36"/>
  <c r="AH36"/>
  <c r="G43"/>
  <c r="B42"/>
  <c r="B41" s="1"/>
  <c r="F41" s="1"/>
  <c r="AB34"/>
  <c r="B35"/>
  <c r="F35" s="1"/>
  <c r="AI41"/>
  <c r="N34"/>
  <c r="G22"/>
  <c r="F48"/>
  <c r="AH37"/>
  <c r="AI37"/>
  <c r="G70"/>
  <c r="AJ126"/>
  <c r="I124"/>
  <c r="AJ124" s="1"/>
  <c r="K143"/>
  <c r="AJ145"/>
  <c r="AL183"/>
  <c r="C181"/>
  <c r="I10"/>
  <c r="Q10"/>
  <c r="Y10"/>
  <c r="Y8" s="1"/>
  <c r="G12"/>
  <c r="E13"/>
  <c r="AL13" s="1"/>
  <c r="E14"/>
  <c r="E10" s="1"/>
  <c r="AL10" s="1"/>
  <c r="G16"/>
  <c r="AL18"/>
  <c r="B22"/>
  <c r="F22" s="1"/>
  <c r="AH28"/>
  <c r="H10"/>
  <c r="L10"/>
  <c r="T10"/>
  <c r="X10"/>
  <c r="AB10"/>
  <c r="B12"/>
  <c r="F12" s="1"/>
  <c r="J251"/>
  <c r="N251"/>
  <c r="V251"/>
  <c r="Z251"/>
  <c r="AD251"/>
  <c r="AJ12"/>
  <c r="B16"/>
  <c r="F16" s="1"/>
  <c r="F18"/>
  <c r="AI22"/>
  <c r="E28"/>
  <c r="F32"/>
  <c r="K34"/>
  <c r="AJ34" s="1"/>
  <c r="AI35"/>
  <c r="AH35"/>
  <c r="AI36"/>
  <c r="AH41"/>
  <c r="F42"/>
  <c r="F44"/>
  <c r="F78"/>
  <c r="Q143"/>
  <c r="Y143"/>
  <c r="Y249" s="1"/>
  <c r="D143"/>
  <c r="AJ194"/>
  <c r="AL236"/>
  <c r="B254"/>
  <c r="F56"/>
  <c r="G56"/>
  <c r="G126"/>
  <c r="E124"/>
  <c r="J192"/>
  <c r="F232"/>
  <c r="G232"/>
  <c r="AL11"/>
  <c r="G37"/>
  <c r="B54"/>
  <c r="F54" s="1"/>
  <c r="AH54"/>
  <c r="AH60"/>
  <c r="AJ67"/>
  <c r="F50"/>
  <c r="G50"/>
  <c r="C54"/>
  <c r="AL54" s="1"/>
  <c r="AL56"/>
  <c r="AL62"/>
  <c r="G62"/>
  <c r="E60"/>
  <c r="F62"/>
  <c r="AI28"/>
  <c r="C254"/>
  <c r="AM32"/>
  <c r="F165"/>
  <c r="C48"/>
  <c r="AL48" s="1"/>
  <c r="AL50"/>
  <c r="C36"/>
  <c r="AL36" s="1"/>
  <c r="E67"/>
  <c r="K66"/>
  <c r="F206"/>
  <c r="G206"/>
  <c r="AH254"/>
  <c r="AI254"/>
  <c r="F236"/>
  <c r="G236"/>
  <c r="AH12"/>
  <c r="M10"/>
  <c r="M8" s="1"/>
  <c r="M249" s="1"/>
  <c r="U10"/>
  <c r="U8" s="1"/>
  <c r="U249" s="1"/>
  <c r="AC10"/>
  <c r="AC8" s="1"/>
  <c r="AC249" s="1"/>
  <c r="AL12"/>
  <c r="AL32"/>
  <c r="G44"/>
  <c r="AL44"/>
  <c r="G54"/>
  <c r="AL124"/>
  <c r="AB143"/>
  <c r="AH67"/>
  <c r="AH70"/>
  <c r="F73"/>
  <c r="AL74"/>
  <c r="AI78"/>
  <c r="G84"/>
  <c r="AH126"/>
  <c r="AL128"/>
  <c r="AH147"/>
  <c r="AL157"/>
  <c r="AH187"/>
  <c r="AL202"/>
  <c r="AH206"/>
  <c r="AH212"/>
  <c r="F213"/>
  <c r="AH214"/>
  <c r="AH217"/>
  <c r="AH233"/>
  <c r="AH236"/>
  <c r="AH238"/>
  <c r="E244"/>
  <c r="AL244" s="1"/>
  <c r="E252"/>
  <c r="AL252" s="1"/>
  <c r="AI252"/>
  <c r="K254"/>
  <c r="AJ254" s="1"/>
  <c r="AH78"/>
  <c r="AJ91"/>
  <c r="AH119"/>
  <c r="AM119"/>
  <c r="AL126"/>
  <c r="AJ127"/>
  <c r="AH132"/>
  <c r="AL133"/>
  <c r="AH138"/>
  <c r="AM153"/>
  <c r="AH165"/>
  <c r="J181"/>
  <c r="J143" s="1"/>
  <c r="AI183"/>
  <c r="AJ196"/>
  <c r="P200"/>
  <c r="AI200" s="1"/>
  <c r="B202"/>
  <c r="G202"/>
  <c r="F208"/>
  <c r="AI213"/>
  <c r="G217"/>
  <c r="AL219"/>
  <c r="AL233"/>
  <c r="AL238"/>
  <c r="D250"/>
  <c r="H250"/>
  <c r="AH252"/>
  <c r="AI60"/>
  <c r="I66"/>
  <c r="AJ66" s="1"/>
  <c r="B67"/>
  <c r="P68"/>
  <c r="AH68" s="1"/>
  <c r="B70"/>
  <c r="F70" s="1"/>
  <c r="P72"/>
  <c r="AH72" s="1"/>
  <c r="AL73"/>
  <c r="AI74"/>
  <c r="G78"/>
  <c r="G79"/>
  <c r="AL79"/>
  <c r="G80"/>
  <c r="AL80"/>
  <c r="AI84"/>
  <c r="AI91"/>
  <c r="G93"/>
  <c r="AI97"/>
  <c r="G99"/>
  <c r="AL99"/>
  <c r="E117"/>
  <c r="AI117"/>
  <c r="H124"/>
  <c r="B126"/>
  <c r="F126" s="1"/>
  <c r="AI127"/>
  <c r="G128"/>
  <c r="AI128"/>
  <c r="G132"/>
  <c r="C138"/>
  <c r="AL138" s="1"/>
  <c r="G139"/>
  <c r="AL139"/>
  <c r="H145"/>
  <c r="B147"/>
  <c r="G153"/>
  <c r="AL153"/>
  <c r="E163"/>
  <c r="I163"/>
  <c r="AJ163" s="1"/>
  <c r="G165"/>
  <c r="E169"/>
  <c r="AL169" s="1"/>
  <c r="AI169"/>
  <c r="E181"/>
  <c r="AH183"/>
  <c r="B187"/>
  <c r="AM189"/>
  <c r="I192"/>
  <c r="C200"/>
  <c r="AL200" s="1"/>
  <c r="AI202"/>
  <c r="G225"/>
  <c r="G226"/>
  <c r="AL226"/>
  <c r="G227"/>
  <c r="AL227"/>
  <c r="G228"/>
  <c r="AL228"/>
  <c r="AJ233"/>
  <c r="AI244"/>
  <c r="E254"/>
  <c r="H66"/>
  <c r="C68"/>
  <c r="AL68" s="1"/>
  <c r="R92"/>
  <c r="AI92" s="1"/>
  <c r="G98"/>
  <c r="B128"/>
  <c r="F128" s="1"/>
  <c r="E147"/>
  <c r="G159"/>
  <c r="H163"/>
  <c r="G171"/>
  <c r="H181"/>
  <c r="E187"/>
  <c r="H192"/>
  <c r="P196"/>
  <c r="E214"/>
  <c r="AL214" s="1"/>
  <c r="AI217"/>
  <c r="P196" i="17"/>
  <c r="C196"/>
  <c r="C183"/>
  <c r="P141"/>
  <c r="C121"/>
  <c r="P113"/>
  <c r="C113"/>
  <c r="P106"/>
  <c r="P92"/>
  <c r="C98"/>
  <c r="P74"/>
  <c r="C74" s="1"/>
  <c r="C68" s="1"/>
  <c r="P73"/>
  <c r="C73" s="1"/>
  <c r="C62"/>
  <c r="P43"/>
  <c r="C70"/>
  <c r="C32"/>
  <c r="B92" i="22" l="1"/>
  <c r="AL110"/>
  <c r="F110"/>
  <c r="G110"/>
  <c r="F36"/>
  <c r="S8"/>
  <c r="S249" s="1"/>
  <c r="AL225"/>
  <c r="C67"/>
  <c r="C72"/>
  <c r="C196"/>
  <c r="AM202"/>
  <c r="D41"/>
  <c r="D35"/>
  <c r="D34" s="1"/>
  <c r="D8" s="1"/>
  <c r="D249" s="1"/>
  <c r="C41"/>
  <c r="C35"/>
  <c r="G42"/>
  <c r="AL42"/>
  <c r="P66"/>
  <c r="P8" s="1"/>
  <c r="AL254"/>
  <c r="F132"/>
  <c r="AA8"/>
  <c r="AA249" s="1"/>
  <c r="AL43"/>
  <c r="AH200"/>
  <c r="AL181"/>
  <c r="W8"/>
  <c r="W249" s="1"/>
  <c r="AE8"/>
  <c r="AE249" s="1"/>
  <c r="AJ90"/>
  <c r="C92"/>
  <c r="C251" s="1"/>
  <c r="AL132"/>
  <c r="G200"/>
  <c r="E212"/>
  <c r="G212" s="1"/>
  <c r="F225"/>
  <c r="AJ212"/>
  <c r="Z8"/>
  <c r="Z249" s="1"/>
  <c r="Q8"/>
  <c r="Q249" s="1"/>
  <c r="AJ250"/>
  <c r="L8"/>
  <c r="L249" s="1"/>
  <c r="T8"/>
  <c r="T249" s="1"/>
  <c r="X8"/>
  <c r="X249" s="1"/>
  <c r="AH92"/>
  <c r="N8"/>
  <c r="N249" s="1"/>
  <c r="AH34"/>
  <c r="AB8"/>
  <c r="AB249" s="1"/>
  <c r="B34"/>
  <c r="F34" s="1"/>
  <c r="AI34"/>
  <c r="B196"/>
  <c r="F196" s="1"/>
  <c r="P194"/>
  <c r="AH66"/>
  <c r="AI66"/>
  <c r="B66"/>
  <c r="F212"/>
  <c r="F187"/>
  <c r="G187"/>
  <c r="F91"/>
  <c r="G91"/>
  <c r="E90"/>
  <c r="AL41"/>
  <c r="AH163"/>
  <c r="AI163"/>
  <c r="B163"/>
  <c r="F163" s="1"/>
  <c r="F254"/>
  <c r="G254"/>
  <c r="G181"/>
  <c r="AL165"/>
  <c r="C163"/>
  <c r="AL163" s="1"/>
  <c r="AH124"/>
  <c r="AI124"/>
  <c r="B124"/>
  <c r="F124" s="1"/>
  <c r="F97"/>
  <c r="G97"/>
  <c r="AI68"/>
  <c r="B68"/>
  <c r="F68" s="1"/>
  <c r="B200"/>
  <c r="F200" s="1"/>
  <c r="F202"/>
  <c r="C145"/>
  <c r="AL147"/>
  <c r="F252"/>
  <c r="G252"/>
  <c r="F14"/>
  <c r="G14"/>
  <c r="G138"/>
  <c r="E250"/>
  <c r="R90"/>
  <c r="B90" s="1"/>
  <c r="E192"/>
  <c r="AL91"/>
  <c r="F92"/>
  <c r="AL187"/>
  <c r="G68"/>
  <c r="J249"/>
  <c r="C66"/>
  <c r="G41"/>
  <c r="I143"/>
  <c r="AJ143" s="1"/>
  <c r="C34"/>
  <c r="AL14"/>
  <c r="G60"/>
  <c r="F60"/>
  <c r="G10"/>
  <c r="AH196"/>
  <c r="AL212"/>
  <c r="AL60"/>
  <c r="G36"/>
  <c r="AJ192"/>
  <c r="F147"/>
  <c r="G147"/>
  <c r="E145"/>
  <c r="F169"/>
  <c r="G169"/>
  <c r="AH145"/>
  <c r="AI145"/>
  <c r="B145"/>
  <c r="H143"/>
  <c r="F117"/>
  <c r="G117"/>
  <c r="AI72"/>
  <c r="B72"/>
  <c r="F72" s="1"/>
  <c r="F67"/>
  <c r="E66"/>
  <c r="G67"/>
  <c r="G28"/>
  <c r="F28"/>
  <c r="B10"/>
  <c r="F10" s="1"/>
  <c r="AH10"/>
  <c r="H8"/>
  <c r="H249" s="1"/>
  <c r="AI10"/>
  <c r="E251"/>
  <c r="R251"/>
  <c r="G48"/>
  <c r="B250"/>
  <c r="AH250"/>
  <c r="AI250"/>
  <c r="AH181"/>
  <c r="AI181"/>
  <c r="B181"/>
  <c r="F181" s="1"/>
  <c r="F214"/>
  <c r="G214"/>
  <c r="G124"/>
  <c r="I8"/>
  <c r="I249" s="1"/>
  <c r="AJ10"/>
  <c r="AI196"/>
  <c r="P251"/>
  <c r="K8"/>
  <c r="K249" s="1"/>
  <c r="AL117"/>
  <c r="AL67"/>
  <c r="AL28"/>
  <c r="C106" i="17"/>
  <c r="Q145"/>
  <c r="G92" i="22" l="1"/>
  <c r="C194"/>
  <c r="AL196"/>
  <c r="G196"/>
  <c r="AL35"/>
  <c r="G35"/>
  <c r="AL72"/>
  <c r="G72"/>
  <c r="C90"/>
  <c r="G90" s="1"/>
  <c r="AL92"/>
  <c r="AJ249"/>
  <c r="B251"/>
  <c r="F251" s="1"/>
  <c r="AH251"/>
  <c r="AI251"/>
  <c r="G251"/>
  <c r="G66"/>
  <c r="F66"/>
  <c r="G145"/>
  <c r="E143"/>
  <c r="F145"/>
  <c r="AI143"/>
  <c r="B143"/>
  <c r="AH143"/>
  <c r="AM66"/>
  <c r="AL66"/>
  <c r="R8"/>
  <c r="R249" s="1"/>
  <c r="F90"/>
  <c r="AH90"/>
  <c r="AI90"/>
  <c r="AL145"/>
  <c r="C143"/>
  <c r="AJ8"/>
  <c r="AL251"/>
  <c r="AL34"/>
  <c r="G34"/>
  <c r="F250"/>
  <c r="G250"/>
  <c r="AL250"/>
  <c r="P192"/>
  <c r="AI194"/>
  <c r="B194"/>
  <c r="F194" s="1"/>
  <c r="AH194"/>
  <c r="G163"/>
  <c r="E8"/>
  <c r="Q36" i="17"/>
  <c r="AL90" i="22" l="1"/>
  <c r="C8"/>
  <c r="G8" s="1"/>
  <c r="AL194"/>
  <c r="G194"/>
  <c r="C192"/>
  <c r="AI8"/>
  <c r="AH8"/>
  <c r="P249"/>
  <c r="AH192"/>
  <c r="AI192"/>
  <c r="B192"/>
  <c r="F192" s="1"/>
  <c r="AL143"/>
  <c r="C249"/>
  <c r="F143"/>
  <c r="G143"/>
  <c r="E249"/>
  <c r="B8"/>
  <c r="F8" s="1"/>
  <c r="E62" i="17"/>
  <c r="G192" i="22" l="1"/>
  <c r="AL192"/>
  <c r="AL249"/>
  <c r="G249"/>
  <c r="AI249"/>
  <c r="AH249"/>
  <c r="B249"/>
  <c r="F249" s="1"/>
  <c r="V27" i="21"/>
  <c r="L27"/>
  <c r="V22"/>
  <c r="L22"/>
  <c r="V26"/>
  <c r="L26"/>
  <c r="C147" i="17" l="1"/>
  <c r="C165"/>
  <c r="C234" l="1"/>
  <c r="C202"/>
  <c r="C100"/>
  <c r="AE68" l="1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D68"/>
  <c r="AD67"/>
  <c r="AC67"/>
  <c r="AB67"/>
  <c r="AA67"/>
  <c r="Z67"/>
  <c r="Y67"/>
  <c r="X67"/>
  <c r="W67"/>
  <c r="V67"/>
  <c r="U67"/>
  <c r="P67"/>
  <c r="C67"/>
  <c r="D67"/>
  <c r="O67"/>
  <c r="H67"/>
  <c r="E73"/>
  <c r="AH73"/>
  <c r="AI73"/>
  <c r="AJ73"/>
  <c r="B74"/>
  <c r="E74"/>
  <c r="AH74"/>
  <c r="AI74"/>
  <c r="AJ74"/>
  <c r="AH75"/>
  <c r="AI75"/>
  <c r="AJ75"/>
  <c r="AL75"/>
  <c r="B76"/>
  <c r="E76"/>
  <c r="F76" s="1"/>
  <c r="AH76"/>
  <c r="AI76"/>
  <c r="AJ76"/>
  <c r="D70"/>
  <c r="C24"/>
  <c r="C12" s="1"/>
  <c r="F74" l="1"/>
  <c r="AL76"/>
  <c r="G74"/>
  <c r="G73"/>
  <c r="AL73"/>
  <c r="F73"/>
  <c r="G76"/>
  <c r="AL74"/>
  <c r="V15" i="21" l="1"/>
  <c r="V25" s="1"/>
  <c r="L15"/>
  <c r="L25" s="1"/>
  <c r="T11"/>
  <c r="T13" s="1"/>
  <c r="P11"/>
  <c r="P13" s="1"/>
  <c r="J11"/>
  <c r="J13" s="1"/>
  <c r="F11"/>
  <c r="F13" s="1"/>
  <c r="Q9"/>
  <c r="M9"/>
  <c r="G9"/>
  <c r="C9"/>
  <c r="T8"/>
  <c r="P8"/>
  <c r="J8"/>
  <c r="F8"/>
  <c r="T7"/>
  <c r="P7"/>
  <c r="J7"/>
  <c r="F7"/>
  <c r="U13" l="1"/>
  <c r="T9"/>
  <c r="T14" s="1"/>
  <c r="P9"/>
  <c r="K13"/>
  <c r="J9"/>
  <c r="J14" s="1"/>
  <c r="F9"/>
  <c r="U9" l="1"/>
  <c r="U15" s="1"/>
  <c r="P14"/>
  <c r="T15" s="1"/>
  <c r="K9"/>
  <c r="K15" s="1"/>
  <c r="F14"/>
  <c r="J15" s="1"/>
  <c r="C107" i="17" l="1"/>
  <c r="C105"/>
  <c r="AE70" l="1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B70" s="1"/>
  <c r="H68"/>
  <c r="H72"/>
  <c r="E70" l="1"/>
  <c r="G70" s="1"/>
  <c r="C50"/>
  <c r="F70" l="1"/>
  <c r="R93" l="1"/>
  <c r="C153" l="1"/>
  <c r="D122"/>
  <c r="C122"/>
  <c r="E99" l="1"/>
  <c r="H246" l="1"/>
  <c r="AE93"/>
  <c r="AD93"/>
  <c r="AC93"/>
  <c r="AB93"/>
  <c r="AA93"/>
  <c r="Z93"/>
  <c r="Y93"/>
  <c r="X93"/>
  <c r="W93"/>
  <c r="V93"/>
  <c r="U93"/>
  <c r="T93"/>
  <c r="S93"/>
  <c r="Q93"/>
  <c r="P93"/>
  <c r="O93"/>
  <c r="N93"/>
  <c r="M93"/>
  <c r="L93"/>
  <c r="K93"/>
  <c r="J93"/>
  <c r="I93"/>
  <c r="H93"/>
  <c r="H92"/>
  <c r="AM182" l="1"/>
  <c r="AL247" l="1"/>
  <c r="AJ247"/>
  <c r="AI247"/>
  <c r="AH247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D246"/>
  <c r="C246"/>
  <c r="AL242"/>
  <c r="AJ242"/>
  <c r="AI242"/>
  <c r="AH242"/>
  <c r="AJ241"/>
  <c r="AI241"/>
  <c r="AH241"/>
  <c r="E241"/>
  <c r="C241"/>
  <c r="B241"/>
  <c r="AL240"/>
  <c r="AJ240"/>
  <c r="AI240"/>
  <c r="AH240"/>
  <c r="AJ239"/>
  <c r="AI239"/>
  <c r="AH239"/>
  <c r="E239"/>
  <c r="E238" s="1"/>
  <c r="C239"/>
  <c r="C238" s="1"/>
  <c r="AL238" s="1"/>
  <c r="B239"/>
  <c r="B238" s="1"/>
  <c r="AE238"/>
  <c r="AD238"/>
  <c r="AC238"/>
  <c r="AB238"/>
  <c r="AA238"/>
  <c r="Z238"/>
  <c r="Y238"/>
  <c r="X238"/>
  <c r="W238"/>
  <c r="V238"/>
  <c r="U238"/>
  <c r="U226" s="1"/>
  <c r="T238"/>
  <c r="S238"/>
  <c r="R238"/>
  <c r="R226" s="1"/>
  <c r="Q238"/>
  <c r="P238"/>
  <c r="O238"/>
  <c r="O226" s="1"/>
  <c r="N238"/>
  <c r="M238"/>
  <c r="M226" s="1"/>
  <c r="L238"/>
  <c r="K238"/>
  <c r="J238"/>
  <c r="AI238" s="1"/>
  <c r="G238"/>
  <c r="F238"/>
  <c r="D238"/>
  <c r="AL237"/>
  <c r="AJ237"/>
  <c r="AI237"/>
  <c r="AH237"/>
  <c r="AJ236"/>
  <c r="AI236"/>
  <c r="AH236"/>
  <c r="E236"/>
  <c r="B236"/>
  <c r="AL235"/>
  <c r="AJ235"/>
  <c r="AI235"/>
  <c r="AH235"/>
  <c r="AJ234"/>
  <c r="AI234"/>
  <c r="AH234"/>
  <c r="E234"/>
  <c r="AL234" s="1"/>
  <c r="B234"/>
  <c r="AL233"/>
  <c r="AJ233"/>
  <c r="AI233"/>
  <c r="AH233"/>
  <c r="AE232"/>
  <c r="AE226" s="1"/>
  <c r="AD232"/>
  <c r="AC232"/>
  <c r="AC226" s="1"/>
  <c r="AB232"/>
  <c r="AA232"/>
  <c r="AA226" s="1"/>
  <c r="Z232"/>
  <c r="Y232"/>
  <c r="Y226" s="1"/>
  <c r="X232"/>
  <c r="W232"/>
  <c r="W226" s="1"/>
  <c r="V232"/>
  <c r="T232"/>
  <c r="T226" s="1"/>
  <c r="R232"/>
  <c r="Q232"/>
  <c r="P232"/>
  <c r="N232"/>
  <c r="L232"/>
  <c r="J232"/>
  <c r="H232"/>
  <c r="H226" s="1"/>
  <c r="D232"/>
  <c r="C232"/>
  <c r="AL231"/>
  <c r="AJ231"/>
  <c r="AI231"/>
  <c r="AH231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AJ230" s="1"/>
  <c r="H230"/>
  <c r="D230"/>
  <c r="C230"/>
  <c r="AL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AJ228" s="1"/>
  <c r="H228"/>
  <c r="D228"/>
  <c r="C228"/>
  <c r="B228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D227"/>
  <c r="C227"/>
  <c r="AB226"/>
  <c r="X226"/>
  <c r="S226"/>
  <c r="P226"/>
  <c r="L226"/>
  <c r="K226"/>
  <c r="I226"/>
  <c r="D226"/>
  <c r="AL225"/>
  <c r="AJ225"/>
  <c r="AI225"/>
  <c r="AH225"/>
  <c r="AL224"/>
  <c r="AJ224"/>
  <c r="AI224"/>
  <c r="AH224"/>
  <c r="AL223"/>
  <c r="AJ223"/>
  <c r="AI223"/>
  <c r="AH223"/>
  <c r="AJ222"/>
  <c r="AI222"/>
  <c r="AH222"/>
  <c r="E222"/>
  <c r="E209" s="1"/>
  <c r="B222"/>
  <c r="AJ221"/>
  <c r="AI221"/>
  <c r="AH221"/>
  <c r="E221"/>
  <c r="E208" s="1"/>
  <c r="B221"/>
  <c r="AJ220"/>
  <c r="AI220"/>
  <c r="AH220"/>
  <c r="E220"/>
  <c r="E207" s="1"/>
  <c r="B220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D219"/>
  <c r="C219"/>
  <c r="AL218"/>
  <c r="AJ218"/>
  <c r="AI218"/>
  <c r="AH218"/>
  <c r="AJ217"/>
  <c r="AI217"/>
  <c r="AH217"/>
  <c r="E217"/>
  <c r="AL217" s="1"/>
  <c r="B217"/>
  <c r="AL216"/>
  <c r="AJ216"/>
  <c r="AI216"/>
  <c r="AH216"/>
  <c r="AJ215"/>
  <c r="AI215"/>
  <c r="AH215"/>
  <c r="E215"/>
  <c r="B215"/>
  <c r="AL214"/>
  <c r="AJ214"/>
  <c r="AI214"/>
  <c r="AH214"/>
  <c r="B214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AJ213" s="1"/>
  <c r="J213"/>
  <c r="D213"/>
  <c r="C213"/>
  <c r="AL212"/>
  <c r="AJ212"/>
  <c r="AI212"/>
  <c r="AH212"/>
  <c r="AE211"/>
  <c r="AE248" s="1"/>
  <c r="AD211"/>
  <c r="AD248" s="1"/>
  <c r="AC211"/>
  <c r="AC248" s="1"/>
  <c r="AB211"/>
  <c r="AB248" s="1"/>
  <c r="AA211"/>
  <c r="AA248" s="1"/>
  <c r="Z211"/>
  <c r="Z248" s="1"/>
  <c r="Y211"/>
  <c r="Y248" s="1"/>
  <c r="X211"/>
  <c r="X248" s="1"/>
  <c r="W211"/>
  <c r="W248" s="1"/>
  <c r="V211"/>
  <c r="V248" s="1"/>
  <c r="U211"/>
  <c r="U248" s="1"/>
  <c r="T211"/>
  <c r="T248" s="1"/>
  <c r="S211"/>
  <c r="S248" s="1"/>
  <c r="R211"/>
  <c r="R248" s="1"/>
  <c r="Q211"/>
  <c r="Q248" s="1"/>
  <c r="P211"/>
  <c r="P248" s="1"/>
  <c r="O211"/>
  <c r="O248" s="1"/>
  <c r="N211"/>
  <c r="N248" s="1"/>
  <c r="M211"/>
  <c r="M248" s="1"/>
  <c r="L211"/>
  <c r="L248" s="1"/>
  <c r="K211"/>
  <c r="K248" s="1"/>
  <c r="J211"/>
  <c r="J248" s="1"/>
  <c r="I211"/>
  <c r="I248" s="1"/>
  <c r="H211"/>
  <c r="H248" s="1"/>
  <c r="E211"/>
  <c r="D211"/>
  <c r="D248" s="1"/>
  <c r="C211"/>
  <c r="AJ210"/>
  <c r="AI210"/>
  <c r="AH210"/>
  <c r="E210"/>
  <c r="D210"/>
  <c r="C210"/>
  <c r="AL210" s="1"/>
  <c r="B210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D209"/>
  <c r="C209"/>
  <c r="B209"/>
  <c r="AE208"/>
  <c r="AD208"/>
  <c r="AC208"/>
  <c r="AC206" s="1"/>
  <c r="AC186" s="1"/>
  <c r="AB208"/>
  <c r="AA208"/>
  <c r="Z208"/>
  <c r="Y208"/>
  <c r="Y206" s="1"/>
  <c r="Y186" s="1"/>
  <c r="X208"/>
  <c r="W208"/>
  <c r="V208"/>
  <c r="U208"/>
  <c r="T208"/>
  <c r="S208"/>
  <c r="R208"/>
  <c r="Q208"/>
  <c r="P208"/>
  <c r="O208"/>
  <c r="N208"/>
  <c r="M208"/>
  <c r="L208"/>
  <c r="K208"/>
  <c r="J208"/>
  <c r="I208"/>
  <c r="I206" s="1"/>
  <c r="H208"/>
  <c r="D208"/>
  <c r="C208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D207"/>
  <c r="C207"/>
  <c r="U206"/>
  <c r="Q206"/>
  <c r="AL205"/>
  <c r="AJ205"/>
  <c r="AI205"/>
  <c r="AH205"/>
  <c r="AL204"/>
  <c r="AJ204"/>
  <c r="AI204"/>
  <c r="AH204"/>
  <c r="AL203"/>
  <c r="AJ203"/>
  <c r="AI203"/>
  <c r="AH203"/>
  <c r="AJ202"/>
  <c r="AI202"/>
  <c r="AH202"/>
  <c r="E202"/>
  <c r="B202"/>
  <c r="F202" s="1"/>
  <c r="AL201"/>
  <c r="AJ201"/>
  <c r="AI201"/>
  <c r="AH201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E200"/>
  <c r="G200" s="1"/>
  <c r="D200"/>
  <c r="C200"/>
  <c r="B200"/>
  <c r="AL199"/>
  <c r="AJ199"/>
  <c r="AI199"/>
  <c r="AH199"/>
  <c r="AL198"/>
  <c r="AJ198"/>
  <c r="AI198"/>
  <c r="AH198"/>
  <c r="AL197"/>
  <c r="AJ197"/>
  <c r="AI197"/>
  <c r="AH197"/>
  <c r="AJ196"/>
  <c r="AI196"/>
  <c r="AH196"/>
  <c r="E196"/>
  <c r="AL196" s="1"/>
  <c r="B196"/>
  <c r="AL195"/>
  <c r="AJ195"/>
  <c r="AI195"/>
  <c r="AH195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D194"/>
  <c r="C194"/>
  <c r="AL193"/>
  <c r="AJ193"/>
  <c r="AI193"/>
  <c r="AH193"/>
  <c r="AL192"/>
  <c r="AJ192"/>
  <c r="AI192"/>
  <c r="AH192"/>
  <c r="AL191"/>
  <c r="AJ191"/>
  <c r="AI191"/>
  <c r="AH191"/>
  <c r="AE190"/>
  <c r="AD190"/>
  <c r="AD188" s="1"/>
  <c r="AC190"/>
  <c r="AC188" s="1"/>
  <c r="AB190"/>
  <c r="AA190"/>
  <c r="Z190"/>
  <c r="Y190"/>
  <c r="Y188" s="1"/>
  <c r="X190"/>
  <c r="W190"/>
  <c r="V190"/>
  <c r="U190"/>
  <c r="U188" s="1"/>
  <c r="T190"/>
  <c r="S190"/>
  <c r="R190"/>
  <c r="Q190"/>
  <c r="Q188" s="1"/>
  <c r="P190"/>
  <c r="O190"/>
  <c r="N190"/>
  <c r="M190"/>
  <c r="M188" s="1"/>
  <c r="L190"/>
  <c r="K190"/>
  <c r="K188" s="1"/>
  <c r="J190"/>
  <c r="J188" s="1"/>
  <c r="I190"/>
  <c r="I188" s="1"/>
  <c r="H190"/>
  <c r="D190"/>
  <c r="D188" s="1"/>
  <c r="C190"/>
  <c r="C188" s="1"/>
  <c r="AL189"/>
  <c r="AJ189"/>
  <c r="AI189"/>
  <c r="AH189"/>
  <c r="AE188"/>
  <c r="AB188"/>
  <c r="AA188"/>
  <c r="Z188"/>
  <c r="X188"/>
  <c r="W188"/>
  <c r="V188"/>
  <c r="T188"/>
  <c r="S188"/>
  <c r="R188"/>
  <c r="P188"/>
  <c r="O188"/>
  <c r="L188"/>
  <c r="H188"/>
  <c r="AL187"/>
  <c r="AJ187"/>
  <c r="AI187"/>
  <c r="AH187"/>
  <c r="AL185"/>
  <c r="AJ185"/>
  <c r="AI185"/>
  <c r="AH185"/>
  <c r="AL184"/>
  <c r="AJ184"/>
  <c r="AI184"/>
  <c r="AH184"/>
  <c r="AJ183"/>
  <c r="AI183"/>
  <c r="AH183"/>
  <c r="E183"/>
  <c r="B183"/>
  <c r="AL182"/>
  <c r="AJ182"/>
  <c r="AI182"/>
  <c r="AH182"/>
  <c r="AE181"/>
  <c r="AD181"/>
  <c r="AC181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H181"/>
  <c r="D181"/>
  <c r="C181"/>
  <c r="AL180"/>
  <c r="AJ180"/>
  <c r="AI180"/>
  <c r="AH180"/>
  <c r="AL179"/>
  <c r="AJ179"/>
  <c r="AI179"/>
  <c r="AH179"/>
  <c r="AL178"/>
  <c r="AJ178"/>
  <c r="AI178"/>
  <c r="AH178"/>
  <c r="AE177"/>
  <c r="AD177"/>
  <c r="AD175" s="1"/>
  <c r="AC177"/>
  <c r="AB177"/>
  <c r="AB175" s="1"/>
  <c r="AA177"/>
  <c r="Z177"/>
  <c r="Z175" s="1"/>
  <c r="Y177"/>
  <c r="X177"/>
  <c r="W177"/>
  <c r="V177"/>
  <c r="V175" s="1"/>
  <c r="U177"/>
  <c r="U175" s="1"/>
  <c r="T177"/>
  <c r="T175" s="1"/>
  <c r="S177"/>
  <c r="R177"/>
  <c r="R175" s="1"/>
  <c r="Q177"/>
  <c r="P177"/>
  <c r="P175" s="1"/>
  <c r="O177"/>
  <c r="N177"/>
  <c r="N175" s="1"/>
  <c r="M177"/>
  <c r="M175" s="1"/>
  <c r="L177"/>
  <c r="L175" s="1"/>
  <c r="K177"/>
  <c r="J177"/>
  <c r="I177"/>
  <c r="H177"/>
  <c r="C177" s="1"/>
  <c r="C175" s="1"/>
  <c r="D175"/>
  <c r="AL176"/>
  <c r="AJ176"/>
  <c r="AI176"/>
  <c r="AH176"/>
  <c r="AE175"/>
  <c r="AC175"/>
  <c r="AA175"/>
  <c r="Y175"/>
  <c r="X175"/>
  <c r="W175"/>
  <c r="S175"/>
  <c r="Q175"/>
  <c r="O175"/>
  <c r="K175"/>
  <c r="I175"/>
  <c r="AL174"/>
  <c r="AJ174"/>
  <c r="AI174"/>
  <c r="AH174"/>
  <c r="AL173"/>
  <c r="AJ173"/>
  <c r="AI173"/>
  <c r="AH173"/>
  <c r="AL172"/>
  <c r="AJ172"/>
  <c r="AI172"/>
  <c r="AH172"/>
  <c r="AL171"/>
  <c r="AJ171"/>
  <c r="AI171"/>
  <c r="AH171"/>
  <c r="AL170"/>
  <c r="AJ170"/>
  <c r="AI170"/>
  <c r="AH170"/>
  <c r="AL169"/>
  <c r="AJ169"/>
  <c r="AI169"/>
  <c r="AH169"/>
  <c r="AL168"/>
  <c r="AJ168"/>
  <c r="AI168"/>
  <c r="AH168"/>
  <c r="AL167"/>
  <c r="AJ167"/>
  <c r="AI167"/>
  <c r="AH167"/>
  <c r="AL166"/>
  <c r="AJ166"/>
  <c r="AI166"/>
  <c r="AH166"/>
  <c r="AJ165"/>
  <c r="AI165"/>
  <c r="AH165"/>
  <c r="E165"/>
  <c r="B165"/>
  <c r="AL164"/>
  <c r="AJ164"/>
  <c r="AI164"/>
  <c r="AH164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B163" s="1"/>
  <c r="I163"/>
  <c r="H163"/>
  <c r="D163"/>
  <c r="C163"/>
  <c r="AL162"/>
  <c r="AJ162"/>
  <c r="AI162"/>
  <c r="AH162"/>
  <c r="AL161"/>
  <c r="AJ161"/>
  <c r="AI161"/>
  <c r="AH161"/>
  <c r="AL160"/>
  <c r="AJ160"/>
  <c r="AI160"/>
  <c r="AH160"/>
  <c r="AE159"/>
  <c r="AD159"/>
  <c r="AC159"/>
  <c r="AC157" s="1"/>
  <c r="AB159"/>
  <c r="AA159"/>
  <c r="Z159"/>
  <c r="Y159"/>
  <c r="Y157" s="1"/>
  <c r="Y137" s="1"/>
  <c r="X159"/>
  <c r="X157" s="1"/>
  <c r="W159"/>
  <c r="V159"/>
  <c r="V157" s="1"/>
  <c r="U159"/>
  <c r="U157" s="1"/>
  <c r="T159"/>
  <c r="T157" s="1"/>
  <c r="S159"/>
  <c r="R159"/>
  <c r="Q159"/>
  <c r="Q157" s="1"/>
  <c r="P159"/>
  <c r="P157" s="1"/>
  <c r="O159"/>
  <c r="N159"/>
  <c r="M159"/>
  <c r="M157" s="1"/>
  <c r="L159"/>
  <c r="K159"/>
  <c r="J159"/>
  <c r="I159"/>
  <c r="H159"/>
  <c r="D159"/>
  <c r="D157" s="1"/>
  <c r="AL158"/>
  <c r="AJ158"/>
  <c r="AI158"/>
  <c r="AH158"/>
  <c r="AE157"/>
  <c r="AD157"/>
  <c r="AB157"/>
  <c r="AA157"/>
  <c r="Z157"/>
  <c r="W157"/>
  <c r="W137" s="1"/>
  <c r="S157"/>
  <c r="R157"/>
  <c r="O157"/>
  <c r="N157"/>
  <c r="L157"/>
  <c r="K157"/>
  <c r="AL156"/>
  <c r="AJ156"/>
  <c r="AI156"/>
  <c r="AH156"/>
  <c r="AL155"/>
  <c r="AJ155"/>
  <c r="AI155"/>
  <c r="AH155"/>
  <c r="AL154"/>
  <c r="AJ154"/>
  <c r="AI154"/>
  <c r="AH154"/>
  <c r="AJ153"/>
  <c r="AI153"/>
  <c r="AH153"/>
  <c r="E153"/>
  <c r="B153"/>
  <c r="AL152"/>
  <c r="AJ152"/>
  <c r="AI152"/>
  <c r="AH152"/>
  <c r="AD151"/>
  <c r="AB151"/>
  <c r="Z151"/>
  <c r="X151"/>
  <c r="W151"/>
  <c r="V151"/>
  <c r="U151"/>
  <c r="T151"/>
  <c r="S151"/>
  <c r="R151"/>
  <c r="Q151"/>
  <c r="P151"/>
  <c r="O151"/>
  <c r="N151"/>
  <c r="M151"/>
  <c r="L151"/>
  <c r="K151"/>
  <c r="J151"/>
  <c r="H151"/>
  <c r="D151"/>
  <c r="C151"/>
  <c r="AL150"/>
  <c r="AJ150"/>
  <c r="AI150"/>
  <c r="AH150"/>
  <c r="AL149"/>
  <c r="AJ149"/>
  <c r="AI149"/>
  <c r="AH149"/>
  <c r="AL148"/>
  <c r="AJ148"/>
  <c r="AI148"/>
  <c r="AH148"/>
  <c r="AJ147"/>
  <c r="AI147"/>
  <c r="AH147"/>
  <c r="E147"/>
  <c r="B147"/>
  <c r="AL146"/>
  <c r="AJ146"/>
  <c r="AI146"/>
  <c r="AH146"/>
  <c r="AE145"/>
  <c r="AD145"/>
  <c r="AC145"/>
  <c r="AB145"/>
  <c r="AA145"/>
  <c r="Z145"/>
  <c r="Y145"/>
  <c r="X145"/>
  <c r="W145"/>
  <c r="V145"/>
  <c r="U145"/>
  <c r="T145"/>
  <c r="S145"/>
  <c r="R145"/>
  <c r="P145"/>
  <c r="O145"/>
  <c r="N145"/>
  <c r="M145"/>
  <c r="L145"/>
  <c r="K145"/>
  <c r="J145"/>
  <c r="I145"/>
  <c r="H145"/>
  <c r="D145"/>
  <c r="C145"/>
  <c r="AL144"/>
  <c r="AJ144"/>
  <c r="AI144"/>
  <c r="AH144"/>
  <c r="AL143"/>
  <c r="AJ143"/>
  <c r="AI143"/>
  <c r="AH143"/>
  <c r="AL142"/>
  <c r="AJ142"/>
  <c r="AI142"/>
  <c r="AH142"/>
  <c r="AE141"/>
  <c r="AD141"/>
  <c r="AD139" s="1"/>
  <c r="AC141"/>
  <c r="AB141"/>
  <c r="AA141"/>
  <c r="Z141"/>
  <c r="Z139" s="1"/>
  <c r="Y141"/>
  <c r="X141"/>
  <c r="W141"/>
  <c r="V141"/>
  <c r="V139" s="1"/>
  <c r="U141"/>
  <c r="T141"/>
  <c r="S141"/>
  <c r="R141"/>
  <c r="R139" s="1"/>
  <c r="Q141"/>
  <c r="Q139" s="1"/>
  <c r="O141"/>
  <c r="N141"/>
  <c r="M141"/>
  <c r="M139" s="1"/>
  <c r="L141"/>
  <c r="K141"/>
  <c r="J141"/>
  <c r="J139" s="1"/>
  <c r="I141"/>
  <c r="I139" s="1"/>
  <c r="H141"/>
  <c r="D141"/>
  <c r="D139" s="1"/>
  <c r="AL140"/>
  <c r="AJ140"/>
  <c r="AI140"/>
  <c r="AH140"/>
  <c r="AE139"/>
  <c r="AC139"/>
  <c r="AB139"/>
  <c r="AB137" s="1"/>
  <c r="AA139"/>
  <c r="Y139"/>
  <c r="X139"/>
  <c r="W139"/>
  <c r="U139"/>
  <c r="T139"/>
  <c r="S139"/>
  <c r="P139"/>
  <c r="O139"/>
  <c r="N139"/>
  <c r="L139"/>
  <c r="H139"/>
  <c r="AL138"/>
  <c r="AJ138"/>
  <c r="AI138"/>
  <c r="AH138"/>
  <c r="AL136"/>
  <c r="AJ136"/>
  <c r="AI136"/>
  <c r="AH136"/>
  <c r="AL135"/>
  <c r="AJ135"/>
  <c r="AI135"/>
  <c r="AH135"/>
  <c r="AJ134"/>
  <c r="AI134"/>
  <c r="AH134"/>
  <c r="E134"/>
  <c r="C134"/>
  <c r="B134"/>
  <c r="AJ133"/>
  <c r="AI133"/>
  <c r="AH133"/>
  <c r="E133"/>
  <c r="AL133" s="1"/>
  <c r="B133"/>
  <c r="B121" s="1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D132"/>
  <c r="AL131"/>
  <c r="AJ131"/>
  <c r="AI131"/>
  <c r="AH131"/>
  <c r="AL130"/>
  <c r="AJ130"/>
  <c r="AI130"/>
  <c r="AH130"/>
  <c r="AL129"/>
  <c r="AJ129"/>
  <c r="AI129"/>
  <c r="AH129"/>
  <c r="AJ128"/>
  <c r="AI128"/>
  <c r="AH128"/>
  <c r="E128"/>
  <c r="B128"/>
  <c r="AJ127"/>
  <c r="AI127"/>
  <c r="AH127"/>
  <c r="C127"/>
  <c r="AL127" s="1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D126"/>
  <c r="AL125"/>
  <c r="AJ125"/>
  <c r="AI125"/>
  <c r="AH125"/>
  <c r="AL124"/>
  <c r="AJ124"/>
  <c r="AI124"/>
  <c r="AH124"/>
  <c r="AL123"/>
  <c r="AJ123"/>
  <c r="AI123"/>
  <c r="AH123"/>
  <c r="AE122"/>
  <c r="AD120"/>
  <c r="AD118" s="1"/>
  <c r="AC122"/>
  <c r="AB120"/>
  <c r="AB118" s="1"/>
  <c r="AA122"/>
  <c r="Z120"/>
  <c r="Z118" s="1"/>
  <c r="Y122"/>
  <c r="X122"/>
  <c r="X120" s="1"/>
  <c r="X118" s="1"/>
  <c r="W122"/>
  <c r="V122"/>
  <c r="V120" s="1"/>
  <c r="V118" s="1"/>
  <c r="U122"/>
  <c r="T122"/>
  <c r="T120" s="1"/>
  <c r="T118" s="1"/>
  <c r="S122"/>
  <c r="R122"/>
  <c r="R120" s="1"/>
  <c r="R118" s="1"/>
  <c r="Q122"/>
  <c r="O122"/>
  <c r="O120" s="1"/>
  <c r="O118" s="1"/>
  <c r="N122"/>
  <c r="N120" s="1"/>
  <c r="N118" s="1"/>
  <c r="M122"/>
  <c r="L120"/>
  <c r="L118" s="1"/>
  <c r="K122"/>
  <c r="K120" s="1"/>
  <c r="K118" s="1"/>
  <c r="J120"/>
  <c r="J118" s="1"/>
  <c r="I122"/>
  <c r="H122"/>
  <c r="AE121"/>
  <c r="AC121"/>
  <c r="AA121"/>
  <c r="Y121"/>
  <c r="Y120" s="1"/>
  <c r="Y118" s="1"/>
  <c r="W121"/>
  <c r="W120" s="1"/>
  <c r="W118" s="1"/>
  <c r="U121"/>
  <c r="S121"/>
  <c r="Q121"/>
  <c r="P121"/>
  <c r="AI121" s="1"/>
  <c r="O121"/>
  <c r="M121"/>
  <c r="K121"/>
  <c r="I121"/>
  <c r="I120" s="1"/>
  <c r="I118" s="1"/>
  <c r="D121"/>
  <c r="D120" s="1"/>
  <c r="D118" s="1"/>
  <c r="AE120"/>
  <c r="AE118" s="1"/>
  <c r="C120"/>
  <c r="C118" s="1"/>
  <c r="AL119"/>
  <c r="AJ119"/>
  <c r="AI119"/>
  <c r="AH119"/>
  <c r="AL115"/>
  <c r="AJ115"/>
  <c r="AI115"/>
  <c r="AH115"/>
  <c r="AL114"/>
  <c r="AJ114"/>
  <c r="AI114"/>
  <c r="AH114"/>
  <c r="AJ113"/>
  <c r="X113"/>
  <c r="X111" s="1"/>
  <c r="V113"/>
  <c r="T113"/>
  <c r="T111" s="1"/>
  <c r="R113"/>
  <c r="R111" s="1"/>
  <c r="E113"/>
  <c r="AJ112"/>
  <c r="AI112"/>
  <c r="AH112"/>
  <c r="E112"/>
  <c r="AL112" s="1"/>
  <c r="B112"/>
  <c r="F112" s="1"/>
  <c r="AE111"/>
  <c r="AD111"/>
  <c r="AC111"/>
  <c r="AB111"/>
  <c r="AA111"/>
  <c r="Z111"/>
  <c r="Y111"/>
  <c r="W111"/>
  <c r="V111"/>
  <c r="U111"/>
  <c r="S111"/>
  <c r="Q111"/>
  <c r="O111"/>
  <c r="N111"/>
  <c r="M111"/>
  <c r="L111"/>
  <c r="K111"/>
  <c r="J111"/>
  <c r="I111"/>
  <c r="AJ111" s="1"/>
  <c r="H111"/>
  <c r="D111"/>
  <c r="C111"/>
  <c r="AL110"/>
  <c r="AJ110"/>
  <c r="AI110"/>
  <c r="AH110"/>
  <c r="AL109"/>
  <c r="AJ109"/>
  <c r="AI109"/>
  <c r="AH109"/>
  <c r="AL108"/>
  <c r="AJ108"/>
  <c r="AI108"/>
  <c r="AH108"/>
  <c r="E107"/>
  <c r="G107" s="1"/>
  <c r="B107"/>
  <c r="AJ106"/>
  <c r="R106"/>
  <c r="R104" s="1"/>
  <c r="AI106"/>
  <c r="E106"/>
  <c r="AJ105"/>
  <c r="AI105"/>
  <c r="AH105"/>
  <c r="E105"/>
  <c r="AE104"/>
  <c r="AD104"/>
  <c r="AC104"/>
  <c r="AB104"/>
  <c r="AA104"/>
  <c r="Z104"/>
  <c r="Y104"/>
  <c r="X104"/>
  <c r="W104"/>
  <c r="V104"/>
  <c r="U104"/>
  <c r="T104"/>
  <c r="S104"/>
  <c r="Q104"/>
  <c r="O104"/>
  <c r="N104"/>
  <c r="M104"/>
  <c r="L104"/>
  <c r="K104"/>
  <c r="J104"/>
  <c r="I104"/>
  <c r="H104"/>
  <c r="E104"/>
  <c r="D104"/>
  <c r="C104"/>
  <c r="AL103"/>
  <c r="AJ103"/>
  <c r="AI103"/>
  <c r="AH103"/>
  <c r="AL102"/>
  <c r="AJ102"/>
  <c r="AI102"/>
  <c r="AH102"/>
  <c r="AL101"/>
  <c r="AJ101"/>
  <c r="AI101"/>
  <c r="AH101"/>
  <c r="E100"/>
  <c r="G100" s="1"/>
  <c r="B100"/>
  <c r="AJ99"/>
  <c r="AI99"/>
  <c r="AH99"/>
  <c r="AL99"/>
  <c r="B99"/>
  <c r="F99" s="1"/>
  <c r="AJ98"/>
  <c r="AI98"/>
  <c r="AH98"/>
  <c r="E98"/>
  <c r="B98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D97"/>
  <c r="C97"/>
  <c r="AL96"/>
  <c r="AJ96"/>
  <c r="AI96"/>
  <c r="AH96"/>
  <c r="AL95"/>
  <c r="AJ95"/>
  <c r="AI95"/>
  <c r="AH95"/>
  <c r="AL94"/>
  <c r="AJ94"/>
  <c r="AI94"/>
  <c r="AH94"/>
  <c r="E93"/>
  <c r="G93" s="1"/>
  <c r="B93"/>
  <c r="AE92"/>
  <c r="AE90" s="1"/>
  <c r="AD92"/>
  <c r="AD90" s="1"/>
  <c r="AC92"/>
  <c r="AB92"/>
  <c r="AA92"/>
  <c r="AA90" s="1"/>
  <c r="Z92"/>
  <c r="Z90" s="1"/>
  <c r="Y92"/>
  <c r="X92"/>
  <c r="W92"/>
  <c r="W90" s="1"/>
  <c r="V92"/>
  <c r="U92"/>
  <c r="S92"/>
  <c r="S90" s="1"/>
  <c r="Q92"/>
  <c r="O92"/>
  <c r="N92"/>
  <c r="M92"/>
  <c r="L92"/>
  <c r="K92"/>
  <c r="J92"/>
  <c r="I92"/>
  <c r="D92"/>
  <c r="AE91"/>
  <c r="AD91"/>
  <c r="AC91"/>
  <c r="AC90" s="1"/>
  <c r="AB91"/>
  <c r="AB90" s="1"/>
  <c r="AA91"/>
  <c r="Z91"/>
  <c r="Y91"/>
  <c r="X91"/>
  <c r="X90" s="1"/>
  <c r="W91"/>
  <c r="V91"/>
  <c r="U91"/>
  <c r="U90" s="1"/>
  <c r="T91"/>
  <c r="S91"/>
  <c r="R91"/>
  <c r="Q91"/>
  <c r="P91"/>
  <c r="O91"/>
  <c r="N91"/>
  <c r="M91"/>
  <c r="L91"/>
  <c r="L90" s="1"/>
  <c r="K91"/>
  <c r="J91"/>
  <c r="I91"/>
  <c r="I90" s="1"/>
  <c r="H91"/>
  <c r="D91"/>
  <c r="Y90"/>
  <c r="N90"/>
  <c r="J90"/>
  <c r="AL89"/>
  <c r="AJ89"/>
  <c r="AI89"/>
  <c r="AH89"/>
  <c r="AL88"/>
  <c r="AJ88"/>
  <c r="AI88"/>
  <c r="AH88"/>
  <c r="AL87"/>
  <c r="AJ87"/>
  <c r="AI87"/>
  <c r="AH87"/>
  <c r="AJ86"/>
  <c r="AI86"/>
  <c r="AH86"/>
  <c r="E86"/>
  <c r="AL86" s="1"/>
  <c r="B86"/>
  <c r="F86" s="1"/>
  <c r="AJ85"/>
  <c r="AI85"/>
  <c r="AH85"/>
  <c r="E85"/>
  <c r="AL85" s="1"/>
  <c r="B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E84"/>
  <c r="G84" s="1"/>
  <c r="D84"/>
  <c r="C84"/>
  <c r="AL83"/>
  <c r="AJ83"/>
  <c r="AI83"/>
  <c r="AH83"/>
  <c r="AL82"/>
  <c r="AJ82"/>
  <c r="AI82"/>
  <c r="AH82"/>
  <c r="AL81"/>
  <c r="AJ81"/>
  <c r="AI81"/>
  <c r="AH81"/>
  <c r="AJ80"/>
  <c r="AI80"/>
  <c r="AH80"/>
  <c r="E80"/>
  <c r="AL80" s="1"/>
  <c r="B80"/>
  <c r="AJ79"/>
  <c r="AI79"/>
  <c r="AH79"/>
  <c r="E79"/>
  <c r="AL79" s="1"/>
  <c r="B79"/>
  <c r="F79" s="1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AJ78" s="1"/>
  <c r="H78"/>
  <c r="D78"/>
  <c r="C78"/>
  <c r="AL77"/>
  <c r="AJ77"/>
  <c r="AI77"/>
  <c r="AH77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D72"/>
  <c r="C72"/>
  <c r="AL71"/>
  <c r="AJ71"/>
  <c r="AI71"/>
  <c r="AH71"/>
  <c r="AL70"/>
  <c r="AJ70"/>
  <c r="AI70"/>
  <c r="AH70"/>
  <c r="AL69"/>
  <c r="AJ69"/>
  <c r="AI69"/>
  <c r="AH69"/>
  <c r="AB66"/>
  <c r="Y66"/>
  <c r="S66"/>
  <c r="P66"/>
  <c r="AE67"/>
  <c r="AA66"/>
  <c r="U66"/>
  <c r="T67"/>
  <c r="S67"/>
  <c r="R67"/>
  <c r="Q67"/>
  <c r="Q66" s="1"/>
  <c r="N67"/>
  <c r="M67"/>
  <c r="L67"/>
  <c r="K67"/>
  <c r="K66" s="1"/>
  <c r="J67"/>
  <c r="I67"/>
  <c r="AE66"/>
  <c r="AD66"/>
  <c r="Z66"/>
  <c r="X66"/>
  <c r="W66"/>
  <c r="V66"/>
  <c r="O66"/>
  <c r="AL65"/>
  <c r="AJ65"/>
  <c r="AI65"/>
  <c r="AH65"/>
  <c r="AL64"/>
  <c r="AJ64"/>
  <c r="AI64"/>
  <c r="AH64"/>
  <c r="AL63"/>
  <c r="AJ63"/>
  <c r="AI63"/>
  <c r="AH63"/>
  <c r="AJ62"/>
  <c r="AI62"/>
  <c r="AH62"/>
  <c r="E60"/>
  <c r="B62"/>
  <c r="AL61"/>
  <c r="AJ61"/>
  <c r="AI61"/>
  <c r="AH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B60" s="1"/>
  <c r="I60"/>
  <c r="H60"/>
  <c r="D60"/>
  <c r="C60"/>
  <c r="AL59"/>
  <c r="AJ59"/>
  <c r="AI59"/>
  <c r="AH59"/>
  <c r="AL58"/>
  <c r="AJ58"/>
  <c r="AI58"/>
  <c r="AH58"/>
  <c r="AL57"/>
  <c r="AJ57"/>
  <c r="AI57"/>
  <c r="AH57"/>
  <c r="AJ56"/>
  <c r="AI56"/>
  <c r="AH56"/>
  <c r="E56"/>
  <c r="C56"/>
  <c r="C36" s="1"/>
  <c r="B56"/>
  <c r="AL55"/>
  <c r="AJ55"/>
  <c r="AI55"/>
  <c r="AH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B54" s="1"/>
  <c r="I54"/>
  <c r="AJ54" s="1"/>
  <c r="H54"/>
  <c r="D54"/>
  <c r="C54"/>
  <c r="AL53"/>
  <c r="AJ53"/>
  <c r="AI53"/>
  <c r="AH53"/>
  <c r="AL52"/>
  <c r="AJ52"/>
  <c r="AI52"/>
  <c r="AH52"/>
  <c r="AL51"/>
  <c r="AJ51"/>
  <c r="AI51"/>
  <c r="AH51"/>
  <c r="AJ50"/>
  <c r="AI50"/>
  <c r="AH50"/>
  <c r="E50"/>
  <c r="B50"/>
  <c r="AL49"/>
  <c r="AJ49"/>
  <c r="AI49"/>
  <c r="AH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D48"/>
  <c r="C48"/>
  <c r="AL47"/>
  <c r="AJ47"/>
  <c r="AI47"/>
  <c r="AH47"/>
  <c r="AL46"/>
  <c r="AJ46"/>
  <c r="AI46"/>
  <c r="AH46"/>
  <c r="AL45"/>
  <c r="AJ45"/>
  <c r="AI45"/>
  <c r="AH45"/>
  <c r="AJ44"/>
  <c r="AI44"/>
  <c r="AH44"/>
  <c r="E44"/>
  <c r="E37" s="1"/>
  <c r="B44"/>
  <c r="AJ43"/>
  <c r="AI43"/>
  <c r="AH43"/>
  <c r="E43"/>
  <c r="B43"/>
  <c r="AJ42"/>
  <c r="AI42"/>
  <c r="AH42"/>
  <c r="E42"/>
  <c r="E35" s="1"/>
  <c r="B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D41"/>
  <c r="AL40"/>
  <c r="AJ40"/>
  <c r="AI40"/>
  <c r="AH40"/>
  <c r="AL39"/>
  <c r="AJ39"/>
  <c r="AI39"/>
  <c r="AH39"/>
  <c r="AL38"/>
  <c r="AJ38"/>
  <c r="AI38"/>
  <c r="AH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D37"/>
  <c r="C37"/>
  <c r="B37"/>
  <c r="AE36"/>
  <c r="AD36"/>
  <c r="AC36"/>
  <c r="AC34" s="1"/>
  <c r="AB36"/>
  <c r="AB34" s="1"/>
  <c r="AA36"/>
  <c r="Z36"/>
  <c r="Y36"/>
  <c r="Y34" s="1"/>
  <c r="X36"/>
  <c r="X34" s="1"/>
  <c r="W36"/>
  <c r="V36"/>
  <c r="U36"/>
  <c r="U34" s="1"/>
  <c r="T36"/>
  <c r="S36"/>
  <c r="R36"/>
  <c r="Q34"/>
  <c r="P36"/>
  <c r="O36"/>
  <c r="N36"/>
  <c r="M36"/>
  <c r="L36"/>
  <c r="K36"/>
  <c r="J36"/>
  <c r="I36"/>
  <c r="H36"/>
  <c r="D36"/>
  <c r="AE35"/>
  <c r="AD35"/>
  <c r="AD34" s="1"/>
  <c r="AC35"/>
  <c r="AB35"/>
  <c r="AA35"/>
  <c r="Z35"/>
  <c r="Y35"/>
  <c r="X35"/>
  <c r="W35"/>
  <c r="V35"/>
  <c r="V34" s="1"/>
  <c r="U35"/>
  <c r="T35"/>
  <c r="S35"/>
  <c r="R35"/>
  <c r="R34" s="1"/>
  <c r="Q35"/>
  <c r="P35"/>
  <c r="O35"/>
  <c r="N35"/>
  <c r="M35"/>
  <c r="L35"/>
  <c r="K35"/>
  <c r="K34" s="1"/>
  <c r="J35"/>
  <c r="I35"/>
  <c r="H35"/>
  <c r="D35"/>
  <c r="C35"/>
  <c r="T34"/>
  <c r="I34"/>
  <c r="AL33"/>
  <c r="AJ33"/>
  <c r="AI33"/>
  <c r="AH33"/>
  <c r="AJ32"/>
  <c r="AI32"/>
  <c r="AH32"/>
  <c r="E32"/>
  <c r="AM32" s="1"/>
  <c r="B32"/>
  <c r="B14" s="1"/>
  <c r="AL31"/>
  <c r="AJ31"/>
  <c r="AI31"/>
  <c r="AH31"/>
  <c r="AL30"/>
  <c r="AJ30"/>
  <c r="AI30"/>
  <c r="AH30"/>
  <c r="AL29"/>
  <c r="AJ29"/>
  <c r="AI29"/>
  <c r="AH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J28"/>
  <c r="H28"/>
  <c r="D28"/>
  <c r="C28"/>
  <c r="AL27"/>
  <c r="AJ27"/>
  <c r="AI27"/>
  <c r="AH27"/>
  <c r="AL26"/>
  <c r="AJ26"/>
  <c r="AI26"/>
  <c r="AH26"/>
  <c r="AL25"/>
  <c r="AJ25"/>
  <c r="AI25"/>
  <c r="AH25"/>
  <c r="AJ24"/>
  <c r="AI24"/>
  <c r="AH24"/>
  <c r="E24"/>
  <c r="B24"/>
  <c r="AL23"/>
  <c r="AJ23"/>
  <c r="AI23"/>
  <c r="AH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D22"/>
  <c r="C22"/>
  <c r="AL21"/>
  <c r="AJ21"/>
  <c r="AI21"/>
  <c r="AH21"/>
  <c r="AJ20"/>
  <c r="AI20"/>
  <c r="AH20"/>
  <c r="E20"/>
  <c r="F20" s="1"/>
  <c r="C20"/>
  <c r="B20"/>
  <c r="AJ19"/>
  <c r="AI19"/>
  <c r="AH19"/>
  <c r="E19"/>
  <c r="AL19" s="1"/>
  <c r="AJ18"/>
  <c r="AI18"/>
  <c r="AH18"/>
  <c r="E18"/>
  <c r="AJ17"/>
  <c r="AI17"/>
  <c r="AH17"/>
  <c r="E17"/>
  <c r="AL17" s="1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D16"/>
  <c r="C16"/>
  <c r="AL15"/>
  <c r="AJ15"/>
  <c r="AI15"/>
  <c r="AH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J14" s="1"/>
  <c r="H14"/>
  <c r="D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E13"/>
  <c r="D13"/>
  <c r="C13"/>
  <c r="B13"/>
  <c r="AE12"/>
  <c r="AD12"/>
  <c r="AC12"/>
  <c r="AC245" s="1"/>
  <c r="AB12"/>
  <c r="AA12"/>
  <c r="Z12"/>
  <c r="Y12"/>
  <c r="X12"/>
  <c r="W12"/>
  <c r="V12"/>
  <c r="U12"/>
  <c r="U245" s="1"/>
  <c r="T12"/>
  <c r="S12"/>
  <c r="R12"/>
  <c r="Q12"/>
  <c r="P12"/>
  <c r="O12"/>
  <c r="N12"/>
  <c r="M12"/>
  <c r="L12"/>
  <c r="K12"/>
  <c r="J12"/>
  <c r="I12"/>
  <c r="I245" s="1"/>
  <c r="H12"/>
  <c r="D12"/>
  <c r="AE11"/>
  <c r="AE10" s="1"/>
  <c r="AD11"/>
  <c r="AC11"/>
  <c r="AB11"/>
  <c r="AA11"/>
  <c r="AA10" s="1"/>
  <c r="Z11"/>
  <c r="Z10" s="1"/>
  <c r="Y11"/>
  <c r="X11"/>
  <c r="W11"/>
  <c r="W10" s="1"/>
  <c r="V11"/>
  <c r="V10" s="1"/>
  <c r="U11"/>
  <c r="T11"/>
  <c r="S11"/>
  <c r="S10" s="1"/>
  <c r="R11"/>
  <c r="R10" s="1"/>
  <c r="Q11"/>
  <c r="P11"/>
  <c r="O11"/>
  <c r="N11"/>
  <c r="M11"/>
  <c r="L11"/>
  <c r="K11"/>
  <c r="K10" s="1"/>
  <c r="J11"/>
  <c r="J10" s="1"/>
  <c r="I11"/>
  <c r="H11"/>
  <c r="D11"/>
  <c r="C11"/>
  <c r="B11"/>
  <c r="AJ9"/>
  <c r="AI9"/>
  <c r="AH9"/>
  <c r="AI91" l="1"/>
  <c r="C91"/>
  <c r="C244"/>
  <c r="F37"/>
  <c r="AH132"/>
  <c r="B132"/>
  <c r="AJ22"/>
  <c r="AL24"/>
  <c r="AM24"/>
  <c r="V90"/>
  <c r="AL105"/>
  <c r="F105"/>
  <c r="L137"/>
  <c r="AM50"/>
  <c r="E48"/>
  <c r="AL48" s="1"/>
  <c r="C159"/>
  <c r="H157"/>
  <c r="B157" s="1"/>
  <c r="AJ227"/>
  <c r="N10"/>
  <c r="Q90"/>
  <c r="U137"/>
  <c r="Z226"/>
  <c r="W8"/>
  <c r="W243" s="1"/>
  <c r="G56"/>
  <c r="X137"/>
  <c r="B78"/>
  <c r="F78" s="1"/>
  <c r="C92"/>
  <c r="AE137"/>
  <c r="B159"/>
  <c r="L206"/>
  <c r="L186" s="1"/>
  <c r="T206"/>
  <c r="T186" s="1"/>
  <c r="X206"/>
  <c r="AB206"/>
  <c r="AB186" s="1"/>
  <c r="B207"/>
  <c r="F207" s="1"/>
  <c r="E227"/>
  <c r="E228"/>
  <c r="AJ238"/>
  <c r="B246"/>
  <c r="T137"/>
  <c r="B48"/>
  <c r="Q120"/>
  <c r="Q118" s="1"/>
  <c r="S137"/>
  <c r="AC137"/>
  <c r="W186"/>
  <c r="U186"/>
  <c r="F209"/>
  <c r="AH16"/>
  <c r="Z34"/>
  <c r="E54"/>
  <c r="AL54" s="1"/>
  <c r="T92"/>
  <c r="M120"/>
  <c r="M118" s="1"/>
  <c r="AJ11"/>
  <c r="M10"/>
  <c r="U10"/>
  <c r="Y10"/>
  <c r="AC10"/>
  <c r="H245"/>
  <c r="AB245"/>
  <c r="AL20"/>
  <c r="C248"/>
  <c r="AI22"/>
  <c r="S34"/>
  <c r="W34"/>
  <c r="AA34"/>
  <c r="AA8" s="1"/>
  <c r="AE34"/>
  <c r="AE8" s="1"/>
  <c r="AH37"/>
  <c r="E78"/>
  <c r="AL78" s="1"/>
  <c r="B84"/>
  <c r="K90"/>
  <c r="AJ90" s="1"/>
  <c r="E121"/>
  <c r="U120"/>
  <c r="U118" s="1"/>
  <c r="AC120"/>
  <c r="AC118" s="1"/>
  <c r="S120"/>
  <c r="S118" s="1"/>
  <c r="AA120"/>
  <c r="AA118" s="1"/>
  <c r="C141"/>
  <c r="C139" s="1"/>
  <c r="AA137"/>
  <c r="H175"/>
  <c r="AL202"/>
  <c r="AM202"/>
  <c r="M206"/>
  <c r="S206"/>
  <c r="S186" s="1"/>
  <c r="S243" s="1"/>
  <c r="W206"/>
  <c r="AA206"/>
  <c r="AA186" s="1"/>
  <c r="AA243" s="1"/>
  <c r="AE206"/>
  <c r="AE186" s="1"/>
  <c r="AH227"/>
  <c r="F228"/>
  <c r="AI230"/>
  <c r="F234"/>
  <c r="P34"/>
  <c r="B16"/>
  <c r="AM43"/>
  <c r="E41"/>
  <c r="Q10"/>
  <c r="Q8" s="1"/>
  <c r="F18"/>
  <c r="G113"/>
  <c r="AM113"/>
  <c r="G104"/>
  <c r="AL106"/>
  <c r="AM106"/>
  <c r="P206"/>
  <c r="P186" s="1"/>
  <c r="AI213"/>
  <c r="Q137"/>
  <c r="Q245"/>
  <c r="E132"/>
  <c r="F93"/>
  <c r="O137"/>
  <c r="AJ163"/>
  <c r="AJ181"/>
  <c r="X186"/>
  <c r="G228"/>
  <c r="C226"/>
  <c r="V226"/>
  <c r="AH228"/>
  <c r="N226"/>
  <c r="C206"/>
  <c r="C186" s="1"/>
  <c r="O206"/>
  <c r="O186" s="1"/>
  <c r="B190"/>
  <c r="N188"/>
  <c r="AH188" s="1"/>
  <c r="F100"/>
  <c r="O90"/>
  <c r="AJ91"/>
  <c r="S8"/>
  <c r="AC66"/>
  <c r="AC8" s="1"/>
  <c r="AC243" s="1"/>
  <c r="T66"/>
  <c r="M66"/>
  <c r="AJ68"/>
  <c r="AJ67"/>
  <c r="E67"/>
  <c r="Y245"/>
  <c r="J66"/>
  <c r="E68"/>
  <c r="AJ60"/>
  <c r="C245"/>
  <c r="AJ35"/>
  <c r="O34"/>
  <c r="AJ34" s="1"/>
  <c r="AH35"/>
  <c r="AJ28"/>
  <c r="E14"/>
  <c r="F14" s="1"/>
  <c r="E248"/>
  <c r="O10"/>
  <c r="D10"/>
  <c r="D245"/>
  <c r="AD226"/>
  <c r="B232"/>
  <c r="B230"/>
  <c r="E219"/>
  <c r="E190"/>
  <c r="E188" s="1"/>
  <c r="G188" s="1"/>
  <c r="F196"/>
  <c r="M186"/>
  <c r="AH190"/>
  <c r="AH194"/>
  <c r="AL165"/>
  <c r="AM165"/>
  <c r="AL153"/>
  <c r="AM153"/>
  <c r="AJ151"/>
  <c r="AJ141"/>
  <c r="AJ145"/>
  <c r="M137"/>
  <c r="AJ97"/>
  <c r="T90"/>
  <c r="D90"/>
  <c r="M90"/>
  <c r="E72"/>
  <c r="G72" s="1"/>
  <c r="X245"/>
  <c r="T245"/>
  <c r="R66"/>
  <c r="B72"/>
  <c r="N66"/>
  <c r="L66"/>
  <c r="B68"/>
  <c r="AL35"/>
  <c r="M34"/>
  <c r="B28"/>
  <c r="L10"/>
  <c r="AJ16"/>
  <c r="V8"/>
  <c r="B208"/>
  <c r="F208" s="1"/>
  <c r="AH208"/>
  <c r="AL207"/>
  <c r="AJ207"/>
  <c r="K206"/>
  <c r="K186" s="1"/>
  <c r="B219"/>
  <c r="E194"/>
  <c r="G194" s="1"/>
  <c r="B194"/>
  <c r="AJ177"/>
  <c r="AD245"/>
  <c r="Z245"/>
  <c r="V245"/>
  <c r="P137"/>
  <c r="B177"/>
  <c r="B181"/>
  <c r="E163"/>
  <c r="F163" s="1"/>
  <c r="E159"/>
  <c r="E157" s="1"/>
  <c r="F165"/>
  <c r="J245"/>
  <c r="J157"/>
  <c r="AH163"/>
  <c r="K139"/>
  <c r="AJ139" s="1"/>
  <c r="E151"/>
  <c r="G151" s="1"/>
  <c r="F153"/>
  <c r="AL147"/>
  <c r="AM147"/>
  <c r="AL128"/>
  <c r="E122"/>
  <c r="AJ126"/>
  <c r="M245"/>
  <c r="E92"/>
  <c r="AL92" s="1"/>
  <c r="B97"/>
  <c r="K8"/>
  <c r="D66"/>
  <c r="AI68"/>
  <c r="AI72"/>
  <c r="AI67"/>
  <c r="E36"/>
  <c r="E34" s="1"/>
  <c r="Z8"/>
  <c r="AH48"/>
  <c r="B36"/>
  <c r="J34"/>
  <c r="J8"/>
  <c r="D34"/>
  <c r="N245"/>
  <c r="N34"/>
  <c r="AH36"/>
  <c r="B41"/>
  <c r="C34"/>
  <c r="AD10"/>
  <c r="AD8" s="1"/>
  <c r="B12"/>
  <c r="Y8"/>
  <c r="Y243" s="1"/>
  <c r="U8"/>
  <c r="B22"/>
  <c r="B35"/>
  <c r="AI35"/>
  <c r="AL60"/>
  <c r="AH113"/>
  <c r="B113"/>
  <c r="F113" s="1"/>
  <c r="AI113"/>
  <c r="AH145"/>
  <c r="B145"/>
  <c r="E232"/>
  <c r="G232" s="1"/>
  <c r="E230"/>
  <c r="AH13"/>
  <c r="AI13"/>
  <c r="AL18"/>
  <c r="AM18"/>
  <c r="F24"/>
  <c r="AI28"/>
  <c r="H34"/>
  <c r="L34"/>
  <c r="AI37"/>
  <c r="F44"/>
  <c r="AI48"/>
  <c r="AL56"/>
  <c r="H66"/>
  <c r="F80"/>
  <c r="F85"/>
  <c r="B91"/>
  <c r="P90"/>
  <c r="AL98"/>
  <c r="E91"/>
  <c r="AL91" s="1"/>
  <c r="E97"/>
  <c r="G97" s="1"/>
  <c r="AH141"/>
  <c r="B141"/>
  <c r="Z137"/>
  <c r="J226"/>
  <c r="AJ232"/>
  <c r="Q226"/>
  <c r="Q186" s="1"/>
  <c r="AD137"/>
  <c r="X10"/>
  <c r="X8" s="1"/>
  <c r="AJ13"/>
  <c r="AH14"/>
  <c r="AI14"/>
  <c r="E16"/>
  <c r="F32"/>
  <c r="AJ36"/>
  <c r="AL37"/>
  <c r="AJ37"/>
  <c r="AH41"/>
  <c r="AJ48"/>
  <c r="AJ72"/>
  <c r="G78"/>
  <c r="AL84"/>
  <c r="AJ84"/>
  <c r="C90"/>
  <c r="AJ104"/>
  <c r="P111"/>
  <c r="AI111" s="1"/>
  <c r="AJ118"/>
  <c r="AH126"/>
  <c r="B126"/>
  <c r="AH139"/>
  <c r="B139"/>
  <c r="D137"/>
  <c r="V137"/>
  <c r="C157"/>
  <c r="AJ159"/>
  <c r="I157"/>
  <c r="AL183"/>
  <c r="AM183"/>
  <c r="E181"/>
  <c r="G181" s="1"/>
  <c r="E177"/>
  <c r="E175" s="1"/>
  <c r="G175" s="1"/>
  <c r="AH207"/>
  <c r="H206"/>
  <c r="AI207"/>
  <c r="E206"/>
  <c r="D206"/>
  <c r="D186" s="1"/>
  <c r="J206"/>
  <c r="J186" s="1"/>
  <c r="N206"/>
  <c r="N186" s="1"/>
  <c r="R206"/>
  <c r="R186" s="1"/>
  <c r="V206"/>
  <c r="V186" s="1"/>
  <c r="Z206"/>
  <c r="Z186" s="1"/>
  <c r="AD206"/>
  <c r="AL215"/>
  <c r="E213"/>
  <c r="F217"/>
  <c r="B213"/>
  <c r="B211"/>
  <c r="AJ229"/>
  <c r="AL232"/>
  <c r="P245"/>
  <c r="AI12"/>
  <c r="AL62"/>
  <c r="AM62"/>
  <c r="B67"/>
  <c r="AL134"/>
  <c r="C132"/>
  <c r="AL132" s="1"/>
  <c r="N137"/>
  <c r="I186"/>
  <c r="AL213"/>
  <c r="H10"/>
  <c r="P10"/>
  <c r="T10"/>
  <c r="AB10"/>
  <c r="AB8" s="1"/>
  <c r="AB243" s="1"/>
  <c r="E11"/>
  <c r="AL11" s="1"/>
  <c r="AL13"/>
  <c r="I10"/>
  <c r="AH11"/>
  <c r="AI11"/>
  <c r="E12"/>
  <c r="K245"/>
  <c r="O245"/>
  <c r="S245"/>
  <c r="W245"/>
  <c r="AA245"/>
  <c r="AE245"/>
  <c r="C14"/>
  <c r="AL14" s="1"/>
  <c r="AI16"/>
  <c r="G20"/>
  <c r="E22"/>
  <c r="G22" s="1"/>
  <c r="F35"/>
  <c r="AJ41"/>
  <c r="F42"/>
  <c r="F50"/>
  <c r="AH54"/>
  <c r="AI54"/>
  <c r="F56"/>
  <c r="AI60"/>
  <c r="F62"/>
  <c r="AI78"/>
  <c r="F84"/>
  <c r="R137"/>
  <c r="J175"/>
  <c r="B175" s="1"/>
  <c r="AL230"/>
  <c r="AM98"/>
  <c r="AJ120"/>
  <c r="AI132"/>
  <c r="AI151"/>
  <c r="AI208"/>
  <c r="F211"/>
  <c r="AI219"/>
  <c r="F220"/>
  <c r="AH229"/>
  <c r="AI246"/>
  <c r="AM128"/>
  <c r="AM196"/>
  <c r="AJ92"/>
  <c r="AL121"/>
  <c r="AJ121"/>
  <c r="AH121"/>
  <c r="AH122"/>
  <c r="P120"/>
  <c r="P118" s="1"/>
  <c r="AJ132"/>
  <c r="AL151"/>
  <c r="AH151"/>
  <c r="AH177"/>
  <c r="AJ188"/>
  <c r="AJ190"/>
  <c r="AL194"/>
  <c r="AJ194"/>
  <c r="F200"/>
  <c r="AH200"/>
  <c r="AL208"/>
  <c r="AJ208"/>
  <c r="AH209"/>
  <c r="AI209"/>
  <c r="AH211"/>
  <c r="AI211"/>
  <c r="AL219"/>
  <c r="AJ219"/>
  <c r="F221"/>
  <c r="AL241"/>
  <c r="AJ246"/>
  <c r="AI84"/>
  <c r="R92"/>
  <c r="R90" s="1"/>
  <c r="AI97"/>
  <c r="F98"/>
  <c r="AL104"/>
  <c r="F107"/>
  <c r="E111"/>
  <c r="G111" s="1"/>
  <c r="AL113"/>
  <c r="B122"/>
  <c r="AJ122"/>
  <c r="AH159"/>
  <c r="AJ175"/>
  <c r="AH181"/>
  <c r="F183"/>
  <c r="AL200"/>
  <c r="AJ200"/>
  <c r="AL209"/>
  <c r="AJ209"/>
  <c r="AL211"/>
  <c r="AJ248"/>
  <c r="AH213"/>
  <c r="F215"/>
  <c r="F222"/>
  <c r="F230"/>
  <c r="AI232"/>
  <c r="AM99"/>
  <c r="G177"/>
  <c r="G219"/>
  <c r="H186"/>
  <c r="H90"/>
  <c r="I66"/>
  <c r="C66"/>
  <c r="F60"/>
  <c r="G60"/>
  <c r="L245"/>
  <c r="AI36"/>
  <c r="AI41"/>
  <c r="F43"/>
  <c r="AL12"/>
  <c r="AH22"/>
  <c r="AH28"/>
  <c r="G32"/>
  <c r="AL32"/>
  <c r="G35"/>
  <c r="G37"/>
  <c r="G42"/>
  <c r="AL42"/>
  <c r="G43"/>
  <c r="AL43"/>
  <c r="G44"/>
  <c r="AL44"/>
  <c r="G50"/>
  <c r="AL50"/>
  <c r="AH60"/>
  <c r="AH67"/>
  <c r="AH68"/>
  <c r="AH72"/>
  <c r="AH78"/>
  <c r="AH84"/>
  <c r="AH91"/>
  <c r="AH106"/>
  <c r="AH12"/>
  <c r="AJ12"/>
  <c r="G18"/>
  <c r="G24"/>
  <c r="E28"/>
  <c r="G62"/>
  <c r="G79"/>
  <c r="G80"/>
  <c r="G85"/>
  <c r="G86"/>
  <c r="AH97"/>
  <c r="P104"/>
  <c r="B104" s="1"/>
  <c r="F104" s="1"/>
  <c r="F106"/>
  <c r="B111"/>
  <c r="F111" s="1"/>
  <c r="G98"/>
  <c r="G99"/>
  <c r="G105"/>
  <c r="G106"/>
  <c r="G112"/>
  <c r="H120"/>
  <c r="AI122"/>
  <c r="C126"/>
  <c r="E126"/>
  <c r="AI126"/>
  <c r="F128"/>
  <c r="F132"/>
  <c r="F133"/>
  <c r="AI139"/>
  <c r="E141"/>
  <c r="AI141"/>
  <c r="E145"/>
  <c r="AI145"/>
  <c r="F147"/>
  <c r="B151"/>
  <c r="F151" s="1"/>
  <c r="G153"/>
  <c r="AI159"/>
  <c r="AI163"/>
  <c r="G165"/>
  <c r="AI177"/>
  <c r="AI181"/>
  <c r="G183"/>
  <c r="AI188"/>
  <c r="AI190"/>
  <c r="AI194"/>
  <c r="G196"/>
  <c r="AI200"/>
  <c r="G202"/>
  <c r="D244"/>
  <c r="J244"/>
  <c r="L244"/>
  <c r="N244"/>
  <c r="P244"/>
  <c r="R244"/>
  <c r="T244"/>
  <c r="V244"/>
  <c r="X244"/>
  <c r="Z244"/>
  <c r="AB244"/>
  <c r="AD244"/>
  <c r="G128"/>
  <c r="G133"/>
  <c r="G147"/>
  <c r="G207"/>
  <c r="G208"/>
  <c r="G209"/>
  <c r="G211"/>
  <c r="G213"/>
  <c r="AH219"/>
  <c r="AH226"/>
  <c r="I244"/>
  <c r="K244"/>
  <c r="M244"/>
  <c r="O244"/>
  <c r="Q244"/>
  <c r="S244"/>
  <c r="U244"/>
  <c r="W244"/>
  <c r="Y244"/>
  <c r="AA244"/>
  <c r="AC244"/>
  <c r="AE244"/>
  <c r="AI227"/>
  <c r="AL227"/>
  <c r="AI228"/>
  <c r="AL228"/>
  <c r="AI229"/>
  <c r="AH232"/>
  <c r="F236"/>
  <c r="H244"/>
  <c r="AJ211"/>
  <c r="G215"/>
  <c r="G217"/>
  <c r="G220"/>
  <c r="AL220"/>
  <c r="G221"/>
  <c r="AL221"/>
  <c r="E246"/>
  <c r="G222"/>
  <c r="AL222"/>
  <c r="AH230"/>
  <c r="AH238"/>
  <c r="AL239"/>
  <c r="AH246"/>
  <c r="G234"/>
  <c r="G236"/>
  <c r="AL236"/>
  <c r="AE243" l="1"/>
  <c r="F54"/>
  <c r="X243"/>
  <c r="B226"/>
  <c r="F48"/>
  <c r="F190"/>
  <c r="AH111"/>
  <c r="G48"/>
  <c r="F232"/>
  <c r="B206"/>
  <c r="U243"/>
  <c r="B248"/>
  <c r="F248" s="1"/>
  <c r="H137"/>
  <c r="AI157"/>
  <c r="AL188"/>
  <c r="G54"/>
  <c r="AH157"/>
  <c r="AI226"/>
  <c r="AJ206"/>
  <c r="AD186"/>
  <c r="AD243" s="1"/>
  <c r="F16"/>
  <c r="G91"/>
  <c r="G206"/>
  <c r="AL190"/>
  <c r="G190"/>
  <c r="G41"/>
  <c r="AM41"/>
  <c r="G163"/>
  <c r="G159"/>
  <c r="G157"/>
  <c r="AL181"/>
  <c r="F219"/>
  <c r="F194"/>
  <c r="B188"/>
  <c r="F188" s="1"/>
  <c r="F72"/>
  <c r="AL72"/>
  <c r="T8"/>
  <c r="T243" s="1"/>
  <c r="R8"/>
  <c r="R243" s="1"/>
  <c r="Q243"/>
  <c r="B66"/>
  <c r="E66"/>
  <c r="G66" s="1"/>
  <c r="AL68"/>
  <c r="G68"/>
  <c r="E245"/>
  <c r="AL245" s="1"/>
  <c r="N8"/>
  <c r="N243" s="1"/>
  <c r="O8"/>
  <c r="O243" s="1"/>
  <c r="AL41"/>
  <c r="AJ10"/>
  <c r="M8"/>
  <c r="M243" s="1"/>
  <c r="D8"/>
  <c r="D243" s="1"/>
  <c r="AI66"/>
  <c r="Z243"/>
  <c r="AH66"/>
  <c r="G36"/>
  <c r="F41"/>
  <c r="F36"/>
  <c r="AL34"/>
  <c r="AL36"/>
  <c r="V243"/>
  <c r="G14"/>
  <c r="C10"/>
  <c r="C8" s="1"/>
  <c r="F22"/>
  <c r="AL22"/>
  <c r="B10"/>
  <c r="F12"/>
  <c r="AL206"/>
  <c r="F181"/>
  <c r="AI175"/>
  <c r="AH175"/>
  <c r="AL159"/>
  <c r="F159"/>
  <c r="F157"/>
  <c r="AL163"/>
  <c r="K137"/>
  <c r="K243" s="1"/>
  <c r="AJ245"/>
  <c r="G92"/>
  <c r="F97"/>
  <c r="E90"/>
  <c r="G90" s="1"/>
  <c r="AL97"/>
  <c r="AH90"/>
  <c r="G34"/>
  <c r="AH34"/>
  <c r="G12"/>
  <c r="G16"/>
  <c r="AJ157"/>
  <c r="I137"/>
  <c r="L8"/>
  <c r="L243" s="1"/>
  <c r="F67"/>
  <c r="AL175"/>
  <c r="AL111"/>
  <c r="AJ186"/>
  <c r="F213"/>
  <c r="F206"/>
  <c r="R245"/>
  <c r="AI245" s="1"/>
  <c r="AL67"/>
  <c r="AL16"/>
  <c r="AH206"/>
  <c r="AI206"/>
  <c r="AI34"/>
  <c r="B34"/>
  <c r="F34" s="1"/>
  <c r="F175"/>
  <c r="P8"/>
  <c r="P243" s="1"/>
  <c r="F68"/>
  <c r="AL157"/>
  <c r="C137"/>
  <c r="J137"/>
  <c r="G132"/>
  <c r="AI92"/>
  <c r="B92"/>
  <c r="F92" s="1"/>
  <c r="G230"/>
  <c r="E226"/>
  <c r="F177"/>
  <c r="E244"/>
  <c r="G244" s="1"/>
  <c r="AH92"/>
  <c r="G67"/>
  <c r="AL177"/>
  <c r="AJ226"/>
  <c r="E10"/>
  <c r="AH10"/>
  <c r="AI10"/>
  <c r="F91"/>
  <c r="AI186"/>
  <c r="AL126"/>
  <c r="AI90"/>
  <c r="B90"/>
  <c r="H8"/>
  <c r="AJ66"/>
  <c r="I8"/>
  <c r="G248"/>
  <c r="G246"/>
  <c r="F246"/>
  <c r="AI248"/>
  <c r="AH248"/>
  <c r="AI244"/>
  <c r="B244"/>
  <c r="AH244"/>
  <c r="AJ244"/>
  <c r="F145"/>
  <c r="G145"/>
  <c r="F141"/>
  <c r="G141"/>
  <c r="E139"/>
  <c r="F122"/>
  <c r="E120"/>
  <c r="G122"/>
  <c r="AL248"/>
  <c r="AL141"/>
  <c r="AL246"/>
  <c r="F126"/>
  <c r="G126"/>
  <c r="AI120"/>
  <c r="AH120"/>
  <c r="B120"/>
  <c r="H118"/>
  <c r="AH104"/>
  <c r="AI104"/>
  <c r="G28"/>
  <c r="F28"/>
  <c r="AL145"/>
  <c r="AL122"/>
  <c r="AL28"/>
  <c r="AH186" l="1"/>
  <c r="B186"/>
  <c r="C243"/>
  <c r="AM66"/>
  <c r="F66"/>
  <c r="AL66"/>
  <c r="G245"/>
  <c r="AL244"/>
  <c r="AJ137"/>
  <c r="B245"/>
  <c r="F245" s="1"/>
  <c r="F90"/>
  <c r="AL90"/>
  <c r="AH8"/>
  <c r="B137"/>
  <c r="J243"/>
  <c r="AI137"/>
  <c r="AH137"/>
  <c r="F244"/>
  <c r="AL10"/>
  <c r="F10"/>
  <c r="G10"/>
  <c r="E8"/>
  <c r="AI8"/>
  <c r="G226"/>
  <c r="AL226"/>
  <c r="F226"/>
  <c r="E186"/>
  <c r="AH245"/>
  <c r="B8"/>
  <c r="AJ8"/>
  <c r="I243"/>
  <c r="AJ243" s="1"/>
  <c r="AH118"/>
  <c r="B118"/>
  <c r="AI118"/>
  <c r="H243"/>
  <c r="B243" s="1"/>
  <c r="G120"/>
  <c r="F120"/>
  <c r="E118"/>
  <c r="AL120"/>
  <c r="F139"/>
  <c r="G139"/>
  <c r="E137"/>
  <c r="AL139"/>
  <c r="G8" l="1"/>
  <c r="E243"/>
  <c r="F8"/>
  <c r="G186"/>
  <c r="AL186"/>
  <c r="F186"/>
  <c r="AI243"/>
  <c r="AH243"/>
  <c r="F137"/>
  <c r="G137"/>
  <c r="AL137"/>
  <c r="F118"/>
  <c r="G118"/>
  <c r="AL118"/>
  <c r="G243" l="1"/>
  <c r="F243"/>
  <c r="AL243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P18" author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Q42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было 1797,9</t>
        </r>
      </text>
    </comment>
    <comment ref="S42" authorId="0">
      <text>
        <r>
          <rPr>
            <b/>
            <sz val="11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1"/>
            <color indexed="81"/>
            <rFont val="Tahoma"/>
            <family val="2"/>
            <charset val="204"/>
          </rPr>
          <t xml:space="preserve">
было 2 067,40</t>
        </r>
      </text>
    </comment>
    <comment ref="B90" authorId="0">
      <text>
        <r>
          <rPr>
            <b/>
            <sz val="11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1"/>
            <color indexed="81"/>
            <rFont val="Tahoma"/>
            <family val="2"/>
            <charset val="204"/>
          </rPr>
          <t xml:space="preserve">
37 024,30</t>
        </r>
      </text>
    </comment>
    <comment ref="B91" authorId="0">
      <text>
        <r>
          <rPr>
            <b/>
            <sz val="11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1"/>
            <color indexed="81"/>
            <rFont val="Tahoma"/>
            <family val="2"/>
            <charset val="204"/>
          </rPr>
          <t xml:space="preserve">
20 041,10</t>
        </r>
      </text>
    </comment>
    <comment ref="C91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формула
</t>
        </r>
      </text>
    </comment>
    <comment ref="Q91" authorId="0">
      <text>
        <r>
          <rPr>
            <b/>
            <sz val="11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1"/>
            <color indexed="81"/>
            <rFont val="Tahoma"/>
            <family val="2"/>
            <charset val="204"/>
          </rPr>
          <t xml:space="preserve">
было 241,20</t>
        </r>
      </text>
    </comment>
    <comment ref="T91" authorId="0">
      <text>
        <r>
          <rPr>
            <b/>
            <sz val="11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1"/>
            <color indexed="81"/>
            <rFont val="Tahoma"/>
            <family val="2"/>
            <charset val="204"/>
          </rPr>
          <t xml:space="preserve">
11 029,282</t>
        </r>
      </text>
    </comment>
    <comment ref="C92" authorId="0">
      <text>
        <r>
          <rPr>
            <sz val="11"/>
            <color indexed="81"/>
            <rFont val="Tahoma"/>
            <family val="2"/>
            <charset val="204"/>
          </rPr>
          <t xml:space="preserve">
ФОРМУЛА
</t>
        </r>
      </text>
    </comment>
    <comment ref="B93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4 970,40</t>
        </r>
      </text>
    </comment>
    <comment ref="C93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фомула</t>
        </r>
      </text>
    </comment>
    <comment ref="R93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1 060,66</t>
        </r>
      </text>
    </comment>
    <comment ref="B98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20 041,10</t>
        </r>
      </text>
    </comment>
    <comment ref="R98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1 297,06</t>
        </r>
      </text>
    </comment>
    <comment ref="T98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11 029,282</t>
        </r>
      </text>
    </comment>
    <comment ref="R100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1 060,66</t>
        </r>
      </text>
    </comment>
    <comment ref="B111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20 041,10</t>
        </r>
      </text>
    </comment>
    <comment ref="R111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1 297,06</t>
        </r>
      </text>
    </comment>
    <comment ref="T111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11 029,282</t>
        </r>
      </text>
    </comment>
    <comment ref="B113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4 970,40</t>
        </r>
      </text>
    </comment>
    <comment ref="R113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1 060,66</t>
        </r>
      </text>
    </comment>
    <comment ref="W232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308,9</t>
        </r>
      </text>
    </comment>
  </commentList>
</comments>
</file>

<file path=xl/comments2.xml><?xml version="1.0" encoding="utf-8"?>
<comments xmlns="http://schemas.openxmlformats.org/spreadsheetml/2006/main">
  <authors>
    <author>Гуляева Наталья Алексеевна</author>
  </authors>
  <commentList>
    <comment ref="P18" author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W226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308,9</t>
        </r>
      </text>
    </comment>
  </commentList>
</comments>
</file>

<file path=xl/sharedStrings.xml><?xml version="1.0" encoding="utf-8"?>
<sst xmlns="http://schemas.openxmlformats.org/spreadsheetml/2006/main" count="700" uniqueCount="150">
  <si>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</si>
  <si>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</si>
  <si>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</si>
  <si>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</si>
  <si>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</si>
  <si>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</si>
  <si>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</si>
  <si>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</si>
  <si>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</si>
  <si>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</si>
  <si>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</si>
  <si>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</si>
  <si>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</si>
  <si>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</si>
  <si>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</si>
  <si>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</si>
  <si>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</si>
  <si>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</si>
  <si>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</si>
  <si>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</si>
  <si>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Подпрограмма 1. Общее образование. Дополнительное образование детей.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</si>
  <si>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</si>
  <si>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</si>
  <si>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</si>
  <si>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2.1.2.Организация и проведение государственной итоговой аттестации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</si>
  <si>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</si>
  <si>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</si>
  <si>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</si>
  <si>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</si>
  <si>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</si>
  <si>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</si>
  <si>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</si>
  <si>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</si>
  <si>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</si>
  <si>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</si>
  <si>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</si>
  <si>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</si>
  <si>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</si>
  <si>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</si>
  <si>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</si>
  <si>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Подпрограмма 3.  Молодёжь города Когалыма и допризывная подготовка молодёжи.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</si>
  <si>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</si>
  <si>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</si>
  <si>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</si>
  <si>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</si>
  <si>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</si>
  <si>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</si>
  <si>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</si>
  <si>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>год</t>
  </si>
  <si>
    <t>план</t>
  </si>
  <si>
    <t>касса</t>
  </si>
  <si>
    <t>отклонение</t>
  </si>
  <si>
    <t>1.1.3. Финансирование МАОУ "СОШ №8" в рамках проекта "Формула успеха"</t>
  </si>
  <si>
    <t>Организация и проведение годовой итоговой аттестации</t>
  </si>
  <si>
    <t xml:space="preserve"> </t>
  </si>
  <si>
    <t>1.2.3.Субсидии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</si>
  <si>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1.2.4.Персонифицированное финансирование дополнительного образования детей</t>
  </si>
  <si>
    <t>4.2.2 Создание системных механизмов сохранения и укрепления здоровья детей в образовательных организациях</t>
  </si>
  <si>
    <t>План на 2018 год</t>
  </si>
  <si>
    <t>1.1. Основное мероприятие "Развитие системы дошкольного и общего образования" (показатели 1, 2, 3, 4, 5, 6, 10 )</t>
  </si>
  <si>
    <t>1.2 Основное мероприятие "Развитие системы дополнительного образования детей." (показатели 7, 8, 9, 13)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</si>
  <si>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11, 12, 23 )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</si>
  <si>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</si>
  <si>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1.3.3.Субвенции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</si>
  <si>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  Организация отдыха и оздоровления детей (показатели 24)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</si>
  <si>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</si>
  <si>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14)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</si>
  <si>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15)</t>
  </si>
  <si>
    <t>3.2 Основное мероприятие "Содействие социализации, росту созидательной активности и потенциала молодежи" (показатель 16 )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</si>
  <si>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17)</t>
  </si>
  <si>
    <t>4.1 Основное мероприятие "Финансовое обеспечение полномочий управления образования" (показатели 18)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</si>
  <si>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19,22 )</t>
  </si>
  <si>
    <t>4.3 Основное мероприятие "Развитие материально-технической базы образовательных организаций" (показатели 20,21 )</t>
  </si>
  <si>
    <t>примечание</t>
  </si>
  <si>
    <t>к-во обуч</t>
  </si>
  <si>
    <t>стоимость, руб.</t>
  </si>
  <si>
    <t>ИТОГО, руб.</t>
  </si>
  <si>
    <t>льготная категория</t>
  </si>
  <si>
    <t>нельготная категория</t>
  </si>
  <si>
    <t>всего</t>
  </si>
  <si>
    <t>бюджет города</t>
  </si>
  <si>
    <t xml:space="preserve">софинансирование завтрак </t>
  </si>
  <si>
    <t xml:space="preserve">план по программе </t>
  </si>
  <si>
    <t>Организация питания</t>
  </si>
  <si>
    <t>Организация отдыха и оздоровления детей</t>
  </si>
  <si>
    <t>ИТОГО</t>
  </si>
  <si>
    <t xml:space="preserve">ВСЕГО </t>
  </si>
  <si>
    <t>расход</t>
  </si>
  <si>
    <t xml:space="preserve">Предоставление субсидии немуниципальной организации ЧОУ ДО "Лэнгвич Центр" города Когалыма </t>
  </si>
  <si>
    <t>к-во дней январь-февраль</t>
  </si>
  <si>
    <r>
      <rPr>
        <b/>
        <sz val="12"/>
        <rFont val="Times New Roman"/>
        <family val="1"/>
        <charset val="204"/>
      </rPr>
      <t>Март:</t>
    </r>
    <r>
      <rPr>
        <sz val="12"/>
        <rFont val="Times New Roman"/>
        <family val="1"/>
        <charset val="204"/>
      </rPr>
      <t xml:space="preserve"> Неисполнение плановых ассигнований в сумме  4,0 т. руб.-  документация для проведения электронного аукциона на приобретение канц.товаров отправлена в Администрацию города на рассмотрение. Проведение закупки планируется в апреле . Средства будут освоены после проведения эл.аукциона и по факту получения товара .</t>
    </r>
  </si>
  <si>
    <t>Экономия плановых ассигнований 15,0 тыс. руб. в связи с задержзкой поставки товара.</t>
  </si>
  <si>
    <t>в т.ч. ОБ</t>
  </si>
  <si>
    <t>Выезд учащихся и сопровождающих на окружные олимпиады. Оплата расходов согласно авансовых отчётов сопровождающих. Экономия 37,5 тыс. руб. согласно фактически предоставленных документов по оплате проезда на окружные олимпиады.</t>
  </si>
  <si>
    <t>77,5 тыс. руб. - Освоение пройдет после подведения итогов городского профессионального конкурса "Сердце отдаю детям  в 2018 году"</t>
  </si>
  <si>
    <t xml:space="preserve">Отклонение 573,5 тыс. руб. освоение средств в течении года (приобретение авиабилетов, оплата орг.взносов, командировочные расходы сопровождающих и учащихся, приобретение оборудования, оплата по договорам ГПХ) </t>
  </si>
  <si>
    <t xml:space="preserve">Ежемесячное содержание МАУ "Школа искусств", МАУ "ДДТ".  9221,3 т. руб. - средства ОБ - субсидия на повышение заработной платы по указу Президента . 1973,8 т. руб. - Иные межбюджетные трансферты за счет средств резервного фонда Правительства ХМАО-Югры на повышение оплаты труда.   Экономия средств МБ 3964,8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 </t>
  </si>
  <si>
    <t>Выезд обучающихся МАУ "ДДТ", МАУ "ДШИ" на мероприятия. Экономия 31,4 тыс. руб.  В связи с изменением сроков проведения мероприятий</t>
  </si>
  <si>
    <t>Перечисление МАУ "ММЦ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837,2 тыс. руб.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</si>
  <si>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 xml:space="preserve">Ежемесячное содержание Школы Детские сады - 14 учреждений. Экономия расходов 113914,3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
 </t>
  </si>
  <si>
    <t>Ежемесячное содержание МАУ "ММЦ г. Когалыма" Экономия расходов 324,5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</t>
  </si>
  <si>
    <t>Экономия плановых ассигнований 336,6 тыс. руб. - Аппарат управления  согласно  фактически начисленной заработной платы, премия и отпускные.</t>
  </si>
  <si>
    <t>Экономия 47,0 тыс. руб. в связи с изменением срока проведения мероприятия</t>
  </si>
  <si>
    <t>1698,0 тыс. руб. - остаток средств, образовавшийся в результате расторжения в 2017 году контракта на выполнение ПИР. Средства планируется направит на новый контракт на корректировку и привязку проекта, который предполагается заключить после выделения доп.средств в рамках соглашения между Правидельством ХМАО-Югры и ПАО "НК"ЛУКОЙЛ"</t>
  </si>
  <si>
    <t>к-во дней январь-апрель</t>
  </si>
  <si>
    <t>в январе 2018 года запланированы средства окружного бюджета в сумме 817,0 тыс. руб. для проведения окончательного расчёта по контракту № 0187300013717000229 от 28.11.2017 г. «На оказание услуг по организации отдыха и оздоровления детей проживающих в городе Когалыме».  3529,2 тыс. руб. запланирована 30% предоплата по контрактам на приобретение путевок.</t>
  </si>
  <si>
    <t>Ежемесячное содержание МБУ "МКЦ "Феникс"   Экономия 1498,6 тыс. руб. -Экономия согласно фактического начисления и предоставленных счетов.</t>
  </si>
  <si>
    <t>Неисполнение плановых ассигнований в сумме 449,4т.р., в т.ч.:
34,27 т.р.- Проведение катировки на приобретение курток - ветровок на флисе с нашивкой логотипа учреждения в марте месяце не состоялось, в связи  с отсутствием заявок на закупку товара. Повторное проведение катировки запланированно на апрель месяц.
203,80 т.р.- Документация для проведения электроного  аукциона на приобретение расходного материала для авиа-модельного клуба "Авиатор" отправлена в Администрацию города на рассмотрение. Проведение закупок конкурентным способом планируется в апреле месяце. Средства будут освоены после проведения эл.аукциона и по факту получения товара.
Создание АРТ площадки для молодежи - 195,0 т. р.  Волонтерский проект "Я дарю тебе мир" - 16,33</t>
  </si>
  <si>
    <t xml:space="preserve">Март: Неисполнение плановых ассигнований в сумме  70,4 т.р., - Ведется подготовка документации для проведения катировки на закупку костюмов для ведущих (жен., муж.) Проведение катировки запланировано в апреле месяце.   </t>
  </si>
  <si>
    <t>Неисполнение плановых ассигнований в сумме  122,1т.р., 
Документация для проведения электроных  аукционов на приобретение товара отправлена в Администрацию города на рассмотрение. Проведение закупок конкурентным способом планируется в апреле месяце. Средства будут освоены после проведения эл.аукционов и по факту получения товара .</t>
  </si>
  <si>
    <t>в т.ч  МБ</t>
  </si>
  <si>
    <t xml:space="preserve"> Оплата за путевки январь-  816,4 тыс. руб. 3259,0 тыс. руб. - 30% предоплата за путевки - лето Крым, Анапа. Экономия плановых ассигнований ОБ - 270,8 руб. будет освоена в мае - 30% предоплата за путевки Тюмень.</t>
  </si>
  <si>
    <t>организация питания в пришкольных лагерях - весна</t>
  </si>
  <si>
    <t>организация питания в пришкольных лагерях 5 лагерей х 80 чел. Х 5 дней х 111,79 руб = 223 580 руб</t>
  </si>
  <si>
    <t>оплата по факту предоставленных счетов</t>
  </si>
  <si>
    <t>Крым - 195,   Анапа - 130, Тюмень - 24</t>
  </si>
  <si>
    <t>Отчет о ходе реализации муниципальной программы «Развитие образования в городе Когалыме» на 31.05.2018.</t>
  </si>
  <si>
    <t>План на 31.05.2018</t>
  </si>
  <si>
    <t>Профинансировано на 31.05.2018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</si>
  <si>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color rgb="FFFF0000"/>
        <rFont val="Times New Roman"/>
        <family val="1"/>
        <charset val="204"/>
      </rPr>
      <t xml:space="preserve"> 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</si>
  <si>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color rgb="FFFF0000"/>
        <rFont val="Times New Roman"/>
        <family val="1"/>
        <charset val="204"/>
      </rPr>
      <t xml:space="preserve"> "Дворец спорта", "Феникс"</t>
    </r>
  </si>
  <si>
    <t>Ведется подготовка 2 аукционных документаций на строительство сетей  теплоснабжения , водоснабжения и канализации. Заключены 2 муниципальных контракта на проведение проверки достоверности определения сметной стоимости строительства. Средства в размере 47,2 тыс. руб. не освоены по причине отсутствия необходимости уплаты аванса по заключенным контрактам. Данные контракты заключены с протоколом разногласий.</t>
  </si>
  <si>
    <t>ПЛАН январь, февраль, март, апрель (5-ти дневка 13+19 +16+20+20дней)</t>
  </si>
  <si>
    <t>ПЛАН январь, февраль, март, апрель (6-ти дневка 16+23+19+24+24 дней)</t>
  </si>
  <si>
    <t>УРМ   план по программе  (факт за январь, февраль,март, апрель, предоплата за май), тыс. руб.</t>
  </si>
  <si>
    <t>к-во дней январь-май</t>
  </si>
  <si>
    <t xml:space="preserve">1. Организация питания обучающихся. Январь-май питание запланировано на 106 дня-6-ти дневка, 88 дней- 5-ти дневка . Фактически питание в январь-май осуществлялось 93 дня (актированные дни январь-8, февраль 5).  Экономия средств окружного бюджета по факту актированных дней будет направлена на улучшение питания обучающихся в конце финансового года , так как количество обучающихся с 1 сентября должно увеличится, а средства пока не изразходуются выделенные не добавляются.            В июне будет произведен окончательный расчет за май .                                                                                                               
</t>
  </si>
  <si>
    <t xml:space="preserve">Ожидаемое ФАКТИЧСКОЕ  исполнение 6-ти дневка (январь 8 дней, февраль 18, март 19, апрель, май  по 24 дней)  актированные дни Январь - 8, февраль - 5 </t>
  </si>
  <si>
    <t xml:space="preserve">Информация по расходования средств программы "Развитие образования"  за  январь - май 2018 год </t>
  </si>
  <si>
    <t xml:space="preserve">Ожидаеме ФАКТическое  исполнение 5-ти дневка (январь 5 дней, февраль 14, март 16, апрель, май  20)  актированные дни Январь - 8, февраль - 5 </t>
  </si>
  <si>
    <t xml:space="preserve"> расход  (факт за январь, февраль, март,  за апрель, предоплата за май), тыс. руб.</t>
  </si>
  <si>
    <t>Кассовый расход на  31.05.2018</t>
  </si>
  <si>
    <t>Начальник управления образования  ___________________________       С.Г.Гришина</t>
  </si>
  <si>
    <t>Ответственный за составление сетевого графика Бархатова Н.С. № телефона 93-891</t>
  </si>
  <si>
    <t xml:space="preserve">1. Организация питания обучающихся. Январь-май питание запланировано на 80 день-6-ти дневка, 75 дней- 5-ти дневка . Фактически питание в январь-май осуществлялось 81 день  (актированные дни январь-8, февраль 5).  Экономия средств окружного бюджета по факту актированных дней будет направлена на улучшение питания обучающихся в конце финансового года, так как количество обучающихся с 1 сентября должно увеличится, а средства дополнительно не  выделяются до полного исполнения выделенных средств.            В июне будет произведен окончательный расчет за май .                                                                                                              
</t>
  </si>
  <si>
    <t>Оплата за путевки январь-  816,4 тыс. руб. 3259,0 тыс. руб. - 30% предоплата за путевки - лето Крым, Анапа. ,произведена предоплата в мае - 30% предоплата за путевки Тюмень в сумме 241,2.</t>
  </si>
  <si>
    <t>Отчет о ходе реализации муниципальной программы «Развитие образования в городе Когалыме» на 30.06.2018.</t>
  </si>
  <si>
    <t>План на 30.06.2018</t>
  </si>
  <si>
    <t>Профинансировано на 30.06.2018</t>
  </si>
  <si>
    <t>Кассовый расход на  30.06.2018</t>
  </si>
  <si>
    <t>Оплата за путевки январь-  816,4 тыс. руб. 3259,0 тыс. руб. - 30% предоплата за путевки - лето Крым, Анапа. ,произведена предоплата в мае - 30% предоплата за путевки Тюмень в сумме 241,2. В июне месяце отработало три смены пришкольных лагерей в СОШ № 1, 7 корпус 2, 8 корпус 2 к количестве 325 детей. Оплата за фактические оказанные услуги будет произведена в июле месяце.</t>
  </si>
  <si>
    <t>Выезд учащихся и сопровождающих на окружные олимпиады. Оплата расходов согласно авансовых отчётов сопровождающих. Экономия 37,5 тыс. руб. согласно фактически предоставленных документов по оплате проезда на окружные олимпиады.                                                                                                                                              В июне месяце прошли выплаты на получение грантов "Лучший ученик общеобразовательной организации", гранты премии ЛУКОЙЛ.</t>
  </si>
  <si>
    <t>77,5 тыс. руб. - Освоение пройдет после подведения итогов городского профессионального конкурса "Сердце отдаю детям  в 2018 году".                                                                                                                  В июне месяце прола оплата на получение грантов в сфере образования в сумме 510,0 тыс.руб.</t>
  </si>
  <si>
    <t>Ежемесячное содержание МАУ "Школа искусств", МАУ "ДДТ".  9221,3 т. руб. - средства ОБ - субсидия на повышение заработной платы по указу Президента . 1973,8 т. руб. - Иные межбюджетные трансферты за счет средств резервного фонда Правительства ХМАО-Югры на повышение оплаты труда.   Экономия средств МБ 3 652,00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                                                                                В июне месяце прошла корректировка кассы.</t>
  </si>
  <si>
    <t>В июне 2018 года денежные средства не запланированы.</t>
  </si>
  <si>
    <t>В связи с поздним предоставлением табеля рабочего времени, оплата заработной платы работникам деятельности лагерей с дневным пребыванием детей будет произведена 6 июля 2018 года. В июне 2018 года израсходовано 7,3 тыс.руб. за прохождение обязательного психиатрического освидетельствования в сумме 0,7 руб. На текущую дату сложилась экономия денежных средств в размере 6,6 тыс.руб. в связи с предоставлением справки тренерам учреждения о раннем прохождении обязательного психиатрического освидетельствования. Срок действия справки 5 лет.</t>
  </si>
  <si>
    <t>Оплата в размере 8,4 на приобретение универсальной аптечки. На текущую дату образовался остаток денежных средств в размере 53,9 тыс.руб. на медосмотр инструктарам по спорту, осуществляющие деятельность на досуговых площадках, по факту предоставленных платежных документов.. Остаток денежных средств образовался в связи с тем, что полный расчет инструкторам по спорту, зпдействованные на досуговых площадках будет осуществлен 6 июля 2018г.</t>
  </si>
  <si>
    <t xml:space="preserve">1. Организация питания обучающихся. Январь-май питание запланировано на 80 дня-6-ти дневка, 75 дней- 5-ти дневка . Фактически питание в январь-май осуществлялось 78 день  (актированные дни январь-8, февраль 5).  Экономия средств окружного бюджета по факту актированных дней будет направлена на улучшение питания обучающихся в конце финансового года , так как количество обучающихся с 1 сентября должно увеличится, а средства дополнительно не  выделяются до полного исполнения.                                                                                                              
</t>
  </si>
  <si>
    <t>Всего по п. 1.4.1.</t>
  </si>
  <si>
    <t>экономия по оплате труда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</si>
</sst>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</numFmts>
  <fonts count="33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4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b/>
      <sz val="14"/>
      <color rgb="FF0033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rgb="FF0033CC"/>
      <name val="Times New Roman"/>
      <family val="1"/>
      <charset val="204"/>
    </font>
    <font>
      <b/>
      <sz val="2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 applyFill="1" applyAlignment="1">
      <alignment vertical="center" wrapText="1"/>
    </xf>
    <xf numFmtId="165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>
      <alignment horizontal="justify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wrapText="1"/>
    </xf>
    <xf numFmtId="0" fontId="2" fillId="3" borderId="0" xfId="0" applyFont="1" applyFill="1" applyBorder="1" applyAlignment="1">
      <alignment vertical="center" wrapText="1"/>
    </xf>
    <xf numFmtId="165" fontId="2" fillId="3" borderId="0" xfId="0" applyNumberFormat="1" applyFont="1" applyFill="1" applyBorder="1" applyAlignment="1">
      <alignment vertical="center" wrapText="1"/>
    </xf>
    <xf numFmtId="169" fontId="4" fillId="3" borderId="1" xfId="1" applyNumberFormat="1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justify" vertical="center" wrapText="1"/>
    </xf>
    <xf numFmtId="165" fontId="12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169" fontId="4" fillId="0" borderId="1" xfId="1" applyNumberFormat="1" applyFont="1" applyFill="1" applyBorder="1" applyAlignment="1" applyProtection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 applyProtection="1">
      <alignment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Fill="1" applyAlignment="1">
      <alignment horizontal="left" vertical="top" wrapText="1"/>
    </xf>
    <xf numFmtId="165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67" fontId="4" fillId="3" borderId="1" xfId="1" applyNumberFormat="1" applyFont="1" applyFill="1" applyBorder="1" applyAlignment="1" applyProtection="1">
      <alignment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64" fontId="0" fillId="0" borderId="1" xfId="1" applyFont="1" applyFill="1" applyBorder="1" applyAlignment="1">
      <alignment wrapText="1"/>
    </xf>
    <xf numFmtId="17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43" fontId="0" fillId="0" borderId="1" xfId="0" applyNumberFormat="1" applyFill="1" applyBorder="1" applyAlignment="1">
      <alignment wrapText="1"/>
    </xf>
    <xf numFmtId="164" fontId="16" fillId="0" borderId="1" xfId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16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3" fontId="19" fillId="0" borderId="1" xfId="0" applyNumberFormat="1" applyFon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16" fillId="0" borderId="7" xfId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2" fillId="0" borderId="1" xfId="0" applyFont="1" applyFill="1" applyBorder="1" applyAlignment="1">
      <alignment horizontal="justify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wrapText="1"/>
    </xf>
    <xf numFmtId="167" fontId="24" fillId="0" borderId="1" xfId="1" applyNumberFormat="1" applyFont="1" applyFill="1" applyBorder="1" applyAlignment="1">
      <alignment vertical="center" wrapText="1"/>
    </xf>
    <xf numFmtId="169" fontId="24" fillId="0" borderId="1" xfId="1" applyNumberFormat="1" applyFont="1" applyFill="1" applyBorder="1" applyAlignment="1" applyProtection="1">
      <alignment vertical="center" wrapText="1"/>
    </xf>
    <xf numFmtId="165" fontId="24" fillId="0" borderId="1" xfId="0" applyNumberFormat="1" applyFont="1" applyFill="1" applyBorder="1" applyAlignment="1" applyProtection="1">
      <alignment vertical="center" wrapText="1"/>
    </xf>
    <xf numFmtId="0" fontId="25" fillId="0" borderId="0" xfId="0" applyFont="1" applyFill="1" applyBorder="1" applyAlignment="1">
      <alignment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vertical="center" wrapText="1"/>
    </xf>
    <xf numFmtId="165" fontId="25" fillId="3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justify" wrapText="1"/>
    </xf>
    <xf numFmtId="165" fontId="26" fillId="2" borderId="0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vertical="center" wrapText="1"/>
    </xf>
    <xf numFmtId="167" fontId="24" fillId="0" borderId="1" xfId="1" applyNumberFormat="1" applyFont="1" applyFill="1" applyBorder="1" applyAlignment="1" applyProtection="1">
      <alignment vertical="center" wrapText="1"/>
    </xf>
    <xf numFmtId="165" fontId="26" fillId="0" borderId="1" xfId="0" applyNumberFormat="1" applyFont="1" applyFill="1" applyBorder="1" applyAlignment="1" applyProtection="1">
      <alignment vertical="center" wrapText="1"/>
    </xf>
    <xf numFmtId="165" fontId="24" fillId="2" borderId="1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vertical="center" wrapText="1"/>
    </xf>
    <xf numFmtId="165" fontId="31" fillId="0" borderId="0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 applyProtection="1">
      <alignment horizontal="left" vertical="top" wrapText="1"/>
    </xf>
    <xf numFmtId="170" fontId="25" fillId="0" borderId="1" xfId="0" applyNumberFormat="1" applyFont="1" applyFill="1" applyBorder="1" applyAlignment="1">
      <alignment horizontal="left" vertical="center" wrapText="1"/>
    </xf>
    <xf numFmtId="0" fontId="31" fillId="0" borderId="1" xfId="1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165" fontId="24" fillId="6" borderId="1" xfId="0" applyNumberFormat="1" applyFont="1" applyFill="1" applyBorder="1" applyAlignment="1" applyProtection="1">
      <alignment vertical="center" wrapText="1"/>
    </xf>
    <xf numFmtId="167" fontId="24" fillId="6" borderId="1" xfId="1" applyNumberFormat="1" applyFont="1" applyFill="1" applyBorder="1" applyAlignment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167" fontId="5" fillId="5" borderId="1" xfId="1" applyNumberFormat="1" applyFont="1" applyFill="1" applyBorder="1" applyAlignment="1">
      <alignment vertical="center" wrapText="1"/>
    </xf>
    <xf numFmtId="165" fontId="4" fillId="5" borderId="1" xfId="0" applyNumberFormat="1" applyFont="1" applyFill="1" applyBorder="1" applyAlignment="1">
      <alignment vertical="center" wrapText="1"/>
    </xf>
    <xf numFmtId="165" fontId="10" fillId="3" borderId="1" xfId="0" applyNumberFormat="1" applyFont="1" applyFill="1" applyBorder="1" applyAlignment="1" applyProtection="1">
      <alignment horizontal="left" vertical="top" wrapText="1"/>
    </xf>
    <xf numFmtId="167" fontId="24" fillId="3" borderId="1" xfId="1" applyNumberFormat="1" applyFont="1" applyFill="1" applyBorder="1" applyAlignment="1">
      <alignment vertical="center" wrapText="1"/>
    </xf>
    <xf numFmtId="169" fontId="24" fillId="3" borderId="1" xfId="1" applyNumberFormat="1" applyFont="1" applyFill="1" applyBorder="1" applyAlignment="1" applyProtection="1">
      <alignment vertical="center" wrapText="1"/>
    </xf>
    <xf numFmtId="0" fontId="25" fillId="3" borderId="0" xfId="0" applyFont="1" applyFill="1" applyBorder="1" applyAlignment="1">
      <alignment vertical="center" wrapText="1"/>
    </xf>
    <xf numFmtId="165" fontId="26" fillId="3" borderId="0" xfId="0" applyNumberFormat="1" applyFont="1" applyFill="1" applyBorder="1" applyAlignment="1">
      <alignment horizontal="center" vertical="center" wrapText="1"/>
    </xf>
    <xf numFmtId="165" fontId="25" fillId="3" borderId="0" xfId="0" applyNumberFormat="1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wrapText="1"/>
    </xf>
    <xf numFmtId="167" fontId="24" fillId="2" borderId="1" xfId="1" applyNumberFormat="1" applyFont="1" applyFill="1" applyBorder="1" applyAlignment="1">
      <alignment vertical="center" wrapText="1"/>
    </xf>
    <xf numFmtId="169" fontId="24" fillId="2" borderId="1" xfId="1" applyNumberFormat="1" applyFont="1" applyFill="1" applyBorder="1" applyAlignment="1" applyProtection="1">
      <alignment vertical="center" wrapText="1"/>
    </xf>
    <xf numFmtId="0" fontId="25" fillId="2" borderId="0" xfId="0" applyFont="1" applyFill="1" applyBorder="1" applyAlignment="1">
      <alignment vertical="center" wrapText="1"/>
    </xf>
    <xf numFmtId="165" fontId="25" fillId="2" borderId="0" xfId="0" applyNumberFormat="1" applyFont="1" applyFill="1" applyBorder="1" applyAlignment="1">
      <alignment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 wrapText="1"/>
    </xf>
    <xf numFmtId="169" fontId="4" fillId="2" borderId="1" xfId="1" applyNumberFormat="1" applyFont="1" applyFill="1" applyBorder="1" applyAlignment="1" applyProtection="1">
      <alignment vertic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10" fillId="2" borderId="1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left" vertical="center" wrapText="1"/>
    </xf>
    <xf numFmtId="165" fontId="10" fillId="0" borderId="3" xfId="0" applyNumberFormat="1" applyFont="1" applyFill="1" applyBorder="1" applyAlignment="1" applyProtection="1">
      <alignment horizontal="left" vertical="top" wrapText="1"/>
    </xf>
    <xf numFmtId="165" fontId="10" fillId="0" borderId="4" xfId="0" applyNumberFormat="1" applyFont="1" applyFill="1" applyBorder="1" applyAlignment="1" applyProtection="1">
      <alignment horizontal="left" vertical="top" wrapText="1"/>
    </xf>
    <xf numFmtId="165" fontId="10" fillId="0" borderId="5" xfId="0" applyNumberFormat="1" applyFont="1" applyFill="1" applyBorder="1" applyAlignment="1" applyProtection="1">
      <alignment horizontal="left" vertical="top" wrapText="1"/>
    </xf>
    <xf numFmtId="165" fontId="22" fillId="0" borderId="3" xfId="0" applyNumberFormat="1" applyFont="1" applyFill="1" applyBorder="1" applyAlignment="1" applyProtection="1">
      <alignment horizontal="left" vertical="top" wrapText="1"/>
    </xf>
    <xf numFmtId="165" fontId="22" fillId="0" borderId="4" xfId="0" applyNumberFormat="1" applyFont="1" applyFill="1" applyBorder="1" applyAlignment="1" applyProtection="1">
      <alignment horizontal="left" vertical="top" wrapText="1"/>
    </xf>
    <xf numFmtId="165" fontId="22" fillId="0" borderId="5" xfId="0" applyNumberFormat="1" applyFont="1" applyFill="1" applyBorder="1" applyAlignment="1" applyProtection="1">
      <alignment horizontal="left" vertical="top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left" vertical="top" wrapText="1"/>
    </xf>
    <xf numFmtId="165" fontId="5" fillId="0" borderId="4" xfId="0" applyNumberFormat="1" applyFont="1" applyFill="1" applyBorder="1" applyAlignment="1" applyProtection="1">
      <alignment horizontal="left" vertical="top" wrapText="1"/>
    </xf>
    <xf numFmtId="165" fontId="5" fillId="0" borderId="5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 applyProtection="1">
      <alignment horizontal="center" vertical="top" wrapText="1"/>
    </xf>
    <xf numFmtId="165" fontId="10" fillId="0" borderId="4" xfId="0" applyNumberFormat="1" applyFont="1" applyFill="1" applyBorder="1" applyAlignment="1" applyProtection="1">
      <alignment horizontal="center" vertical="top" wrapText="1"/>
    </xf>
    <xf numFmtId="165" fontId="10" fillId="0" borderId="5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wrapText="1"/>
    </xf>
    <xf numFmtId="164" fontId="1" fillId="0" borderId="9" xfId="1" applyFont="1" applyFill="1" applyBorder="1" applyAlignment="1">
      <alignment horizontal="center" wrapText="1"/>
    </xf>
    <xf numFmtId="164" fontId="1" fillId="0" borderId="7" xfId="1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164" fontId="16" fillId="0" borderId="6" xfId="1" applyFont="1" applyFill="1" applyBorder="1" applyAlignment="1">
      <alignment horizontal="center" wrapText="1"/>
    </xf>
    <xf numFmtId="164" fontId="16" fillId="0" borderId="9" xfId="1" applyFont="1" applyFill="1" applyBorder="1" applyAlignment="1">
      <alignment horizontal="center" wrapText="1"/>
    </xf>
    <xf numFmtId="164" fontId="16" fillId="0" borderId="7" xfId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6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  <color rgb="FF0033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1"/>
  <sheetViews>
    <sheetView showGridLines="0" tabSelected="1" zoomScale="58" zoomScaleNormal="58" zoomScaleSheetLayoutView="61" workbookViewId="0">
      <pane xSplit="7" ySplit="5" topLeftCell="U39" activePane="bottomRight" state="frozen"/>
      <selection pane="topRight" activeCell="H1" sqref="H1"/>
      <selection pane="bottomLeft" activeCell="A6" sqref="A6"/>
      <selection pane="bottomRight" activeCell="AF40" sqref="AF40:AF46"/>
    </sheetView>
  </sheetViews>
  <sheetFormatPr defaultColWidth="9.140625" defaultRowHeight="15.75"/>
  <cols>
    <col min="1" max="1" width="48.5703125" style="5" customWidth="1"/>
    <col min="2" max="7" width="19.140625" style="1" customWidth="1"/>
    <col min="8" max="8" width="20.28515625" style="1" customWidth="1"/>
    <col min="9" max="9" width="19.5703125" style="1" customWidth="1"/>
    <col min="10" max="10" width="18.28515625" style="1" customWidth="1"/>
    <col min="11" max="11" width="16.140625" style="1" customWidth="1"/>
    <col min="12" max="12" width="18" style="1" customWidth="1"/>
    <col min="13" max="13" width="16.140625" style="1" customWidth="1"/>
    <col min="14" max="14" width="18.28515625" style="1" customWidth="1"/>
    <col min="15" max="15" width="16.140625" style="1" customWidth="1"/>
    <col min="16" max="16" width="19.5703125" style="1" customWidth="1"/>
    <col min="17" max="17" width="16.140625" style="1" customWidth="1"/>
    <col min="18" max="18" width="18" style="1" customWidth="1"/>
    <col min="19" max="19" width="16.140625" style="1" customWidth="1"/>
    <col min="20" max="20" width="17.7109375" style="6" customWidth="1"/>
    <col min="21" max="21" width="16.140625" style="6" customWidth="1"/>
    <col min="22" max="22" width="18.28515625" style="6" customWidth="1"/>
    <col min="23" max="23" width="16.140625" style="6" customWidth="1"/>
    <col min="24" max="24" width="17.7109375" style="6" customWidth="1"/>
    <col min="25" max="25" width="16.140625" style="6" customWidth="1"/>
    <col min="26" max="26" width="17.7109375" style="6" customWidth="1"/>
    <col min="27" max="27" width="16.140625" style="6" customWidth="1"/>
    <col min="28" max="28" width="17.7109375" style="6" customWidth="1"/>
    <col min="29" max="29" width="16.140625" style="6" customWidth="1"/>
    <col min="30" max="30" width="19.140625" style="6" customWidth="1"/>
    <col min="31" max="31" width="16.140625" style="6" customWidth="1"/>
    <col min="32" max="32" width="57.5703125" style="32" customWidth="1"/>
    <col min="33" max="33" width="0" style="1" hidden="1" customWidth="1"/>
    <col min="34" max="35" width="16.140625" style="1" hidden="1" customWidth="1"/>
    <col min="36" max="36" width="13.85546875" style="1" hidden="1" customWidth="1"/>
    <col min="37" max="37" width="0" style="1" hidden="1" customWidth="1"/>
    <col min="38" max="38" width="14.42578125" style="1" hidden="1" customWidth="1"/>
    <col min="39" max="41" width="13.7109375" style="1" bestFit="1" customWidth="1"/>
    <col min="42" max="42" width="12.42578125" style="1" bestFit="1" customWidth="1"/>
    <col min="43" max="16384" width="9.140625" style="1"/>
  </cols>
  <sheetData>
    <row r="1" spans="1:42" ht="15" customHeight="1"/>
    <row r="2" spans="1:42" ht="29.25" hidden="1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"/>
      <c r="AF2" s="33"/>
    </row>
    <row r="3" spans="1:42" ht="24" customHeight="1">
      <c r="A3" s="170" t="s">
        <v>136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"/>
      <c r="AF3" s="33"/>
    </row>
    <row r="4" spans="1:42" s="7" customFormat="1" ht="18.75" customHeight="1">
      <c r="A4" s="171" t="s">
        <v>19</v>
      </c>
      <c r="B4" s="172" t="s">
        <v>58</v>
      </c>
      <c r="C4" s="172" t="s">
        <v>137</v>
      </c>
      <c r="D4" s="172" t="s">
        <v>138</v>
      </c>
      <c r="E4" s="172" t="s">
        <v>139</v>
      </c>
      <c r="F4" s="175" t="s">
        <v>42</v>
      </c>
      <c r="G4" s="175"/>
      <c r="H4" s="163" t="s">
        <v>0</v>
      </c>
      <c r="I4" s="164"/>
      <c r="J4" s="163" t="s">
        <v>1</v>
      </c>
      <c r="K4" s="164"/>
      <c r="L4" s="163" t="s">
        <v>2</v>
      </c>
      <c r="M4" s="164"/>
      <c r="N4" s="163" t="s">
        <v>3</v>
      </c>
      <c r="O4" s="164"/>
      <c r="P4" s="163" t="s">
        <v>4</v>
      </c>
      <c r="Q4" s="164"/>
      <c r="R4" s="163" t="s">
        <v>5</v>
      </c>
      <c r="S4" s="164"/>
      <c r="T4" s="163" t="s">
        <v>6</v>
      </c>
      <c r="U4" s="164"/>
      <c r="V4" s="163" t="s">
        <v>7</v>
      </c>
      <c r="W4" s="164"/>
      <c r="X4" s="163" t="s">
        <v>8</v>
      </c>
      <c r="Y4" s="164"/>
      <c r="Z4" s="163" t="s">
        <v>9</v>
      </c>
      <c r="AA4" s="164"/>
      <c r="AB4" s="163" t="s">
        <v>10</v>
      </c>
      <c r="AC4" s="164"/>
      <c r="AD4" s="163" t="s">
        <v>11</v>
      </c>
      <c r="AE4" s="164"/>
      <c r="AF4" s="165" t="s">
        <v>46</v>
      </c>
    </row>
    <row r="5" spans="1:42" s="9" customFormat="1" ht="54.75" customHeight="1">
      <c r="A5" s="171"/>
      <c r="B5" s="173"/>
      <c r="C5" s="173"/>
      <c r="D5" s="174"/>
      <c r="E5" s="173"/>
      <c r="F5" s="105" t="s">
        <v>43</v>
      </c>
      <c r="G5" s="105" t="s">
        <v>44</v>
      </c>
      <c r="H5" s="8" t="s">
        <v>12</v>
      </c>
      <c r="I5" s="8" t="s">
        <v>45</v>
      </c>
      <c r="J5" s="8" t="s">
        <v>12</v>
      </c>
      <c r="K5" s="8" t="s">
        <v>45</v>
      </c>
      <c r="L5" s="8" t="s">
        <v>12</v>
      </c>
      <c r="M5" s="8" t="s">
        <v>45</v>
      </c>
      <c r="N5" s="8" t="s">
        <v>12</v>
      </c>
      <c r="O5" s="8" t="s">
        <v>45</v>
      </c>
      <c r="P5" s="8" t="s">
        <v>12</v>
      </c>
      <c r="Q5" s="8" t="s">
        <v>45</v>
      </c>
      <c r="R5" s="8" t="s">
        <v>12</v>
      </c>
      <c r="S5" s="8" t="s">
        <v>45</v>
      </c>
      <c r="T5" s="8" t="s">
        <v>12</v>
      </c>
      <c r="U5" s="8" t="s">
        <v>45</v>
      </c>
      <c r="V5" s="8" t="s">
        <v>12</v>
      </c>
      <c r="W5" s="8" t="s">
        <v>45</v>
      </c>
      <c r="X5" s="8" t="s">
        <v>12</v>
      </c>
      <c r="Y5" s="8" t="s">
        <v>45</v>
      </c>
      <c r="Z5" s="8" t="s">
        <v>12</v>
      </c>
      <c r="AA5" s="8" t="s">
        <v>45</v>
      </c>
      <c r="AB5" s="8" t="s">
        <v>12</v>
      </c>
      <c r="AC5" s="8" t="s">
        <v>45</v>
      </c>
      <c r="AD5" s="8" t="s">
        <v>12</v>
      </c>
      <c r="AE5" s="8" t="s">
        <v>45</v>
      </c>
      <c r="AF5" s="165"/>
      <c r="AM5" s="65"/>
    </row>
    <row r="6" spans="1:42" s="16" customFormat="1" ht="24.75" customHeight="1">
      <c r="A6" s="1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  <c r="X6" s="22">
        <v>24</v>
      </c>
      <c r="Y6" s="22">
        <v>25</v>
      </c>
      <c r="Z6" s="22">
        <v>26</v>
      </c>
      <c r="AA6" s="22">
        <v>27</v>
      </c>
      <c r="AB6" s="22">
        <v>28</v>
      </c>
      <c r="AC6" s="22">
        <v>29</v>
      </c>
      <c r="AD6" s="22">
        <v>30</v>
      </c>
      <c r="AE6" s="22">
        <v>31</v>
      </c>
      <c r="AF6" s="34">
        <v>31</v>
      </c>
      <c r="AH6" s="16" t="s">
        <v>48</v>
      </c>
      <c r="AI6" s="16" t="s">
        <v>49</v>
      </c>
      <c r="AJ6" s="16" t="s">
        <v>50</v>
      </c>
    </row>
    <row r="7" spans="1:42" s="11" customFormat="1" ht="18.75">
      <c r="A7" s="13"/>
      <c r="B7" s="13"/>
      <c r="C7" s="53"/>
      <c r="D7" s="53"/>
      <c r="E7" s="5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8"/>
    </row>
    <row r="8" spans="1:42" s="40" customFormat="1" ht="66.75" customHeight="1">
      <c r="A8" s="67" t="s">
        <v>20</v>
      </c>
      <c r="B8" s="38">
        <f>H8+J8+L8+N8+P8+R8+T8+V8+X8+Z8+AB8+AD8</f>
        <v>1956953.726</v>
      </c>
      <c r="C8" s="39">
        <f>C10+C66+C34+C90</f>
        <v>1221748.101</v>
      </c>
      <c r="D8" s="39">
        <f t="shared" ref="D8:E8" si="0">D10+D66+D34+D90</f>
        <v>1009787.8400000001</v>
      </c>
      <c r="E8" s="39">
        <f t="shared" si="0"/>
        <v>713655.95299999998</v>
      </c>
      <c r="F8" s="45">
        <f>E8/B8*100</f>
        <v>36.467696886155188</v>
      </c>
      <c r="G8" s="45">
        <f>E8/C8*100</f>
        <v>58.412691815593817</v>
      </c>
      <c r="H8" s="39">
        <f t="shared" ref="H8:AE8" si="1">H10+H66+H34+H90</f>
        <v>103426.899</v>
      </c>
      <c r="I8" s="39">
        <f t="shared" si="1"/>
        <v>40200.700000000004</v>
      </c>
      <c r="J8" s="39">
        <f t="shared" si="1"/>
        <v>162493.05600000001</v>
      </c>
      <c r="K8" s="39">
        <f t="shared" si="1"/>
        <v>149966.48000000001</v>
      </c>
      <c r="L8" s="39">
        <f t="shared" si="1"/>
        <v>161397.47</v>
      </c>
      <c r="M8" s="39">
        <f t="shared" si="1"/>
        <v>156406.166</v>
      </c>
      <c r="N8" s="39">
        <f t="shared" si="1"/>
        <v>174636.36300000001</v>
      </c>
      <c r="O8" s="39">
        <f t="shared" si="1"/>
        <v>137671.5</v>
      </c>
      <c r="P8" s="39">
        <f t="shared" si="1"/>
        <v>417215.84100000001</v>
      </c>
      <c r="Q8" s="39">
        <f t="shared" si="1"/>
        <v>210540.17700000003</v>
      </c>
      <c r="R8" s="39">
        <f t="shared" si="1"/>
        <v>202578.47200000001</v>
      </c>
      <c r="S8" s="39">
        <f t="shared" si="1"/>
        <v>18870.93</v>
      </c>
      <c r="T8" s="39">
        <f t="shared" si="1"/>
        <v>118515.82400000001</v>
      </c>
      <c r="U8" s="39">
        <f t="shared" si="1"/>
        <v>0</v>
      </c>
      <c r="V8" s="39">
        <f t="shared" si="1"/>
        <v>84536.366999999998</v>
      </c>
      <c r="W8" s="39">
        <f t="shared" si="1"/>
        <v>0</v>
      </c>
      <c r="X8" s="39">
        <f t="shared" si="1"/>
        <v>116497.08300000001</v>
      </c>
      <c r="Y8" s="39">
        <f t="shared" si="1"/>
        <v>0</v>
      </c>
      <c r="Z8" s="39">
        <f t="shared" si="1"/>
        <v>145686.72700000001</v>
      </c>
      <c r="AA8" s="39">
        <f t="shared" si="1"/>
        <v>0</v>
      </c>
      <c r="AB8" s="39">
        <f t="shared" si="1"/>
        <v>129771.21100000001</v>
      </c>
      <c r="AC8" s="39">
        <f t="shared" si="1"/>
        <v>0</v>
      </c>
      <c r="AD8" s="39">
        <f t="shared" si="1"/>
        <v>140198.413</v>
      </c>
      <c r="AE8" s="39">
        <f t="shared" si="1"/>
        <v>0</v>
      </c>
      <c r="AF8" s="66"/>
      <c r="AH8" s="41">
        <f>H8+J8+L8+N8+P8+R8+T8+V8+X8+Z8+AB8+AD8</f>
        <v>1956953.726</v>
      </c>
      <c r="AI8" s="41">
        <f>H8+J8+L8+N8+P8+R8</f>
        <v>1221748.101</v>
      </c>
      <c r="AJ8" s="41">
        <f>I8+K8+M8+O8+Q8+S8+U8+W8+Y8+AA8+AC8+AE8</f>
        <v>713655.9530000001</v>
      </c>
      <c r="AM8" s="64"/>
      <c r="AN8" s="64"/>
      <c r="AO8" s="64"/>
      <c r="AP8" s="64"/>
    </row>
    <row r="9" spans="1:42" s="12" customFormat="1" ht="81" customHeight="1">
      <c r="A9" s="4" t="s">
        <v>59</v>
      </c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5"/>
      <c r="AH9" s="31">
        <f t="shared" ref="AH9:AH127" si="2">H9+J9+L9+N9+P9+R9+T9+V9+X9+Z9+AB9+AD9</f>
        <v>0</v>
      </c>
      <c r="AI9" s="31">
        <f t="shared" ref="AI9:AI127" si="3">H9+J9+L9+N9+P9+R9</f>
        <v>0</v>
      </c>
      <c r="AJ9" s="31">
        <f t="shared" ref="AJ9:AJ127" si="4">I9+K9+M9+O9+Q9+S9+U9+W9+Y9+AA9+AC9+AE9</f>
        <v>0</v>
      </c>
      <c r="AL9" s="12" t="s">
        <v>51</v>
      </c>
      <c r="AM9" s="68"/>
      <c r="AN9" s="68"/>
      <c r="AO9" s="68"/>
      <c r="AP9" s="68"/>
    </row>
    <row r="10" spans="1:42" s="12" customFormat="1" ht="18.75">
      <c r="A10" s="4" t="s">
        <v>17</v>
      </c>
      <c r="B10" s="54">
        <f>H10+J10+L10+N10+P10+R10+T10+V10+X10+Z10+AB10+AD10</f>
        <v>5089.5</v>
      </c>
      <c r="C10" s="2">
        <f>C11+C12+C14+C15</f>
        <v>2576.3000000000002</v>
      </c>
      <c r="D10" s="2">
        <f>D11+D12+D14+D15</f>
        <v>2576.3000000000002</v>
      </c>
      <c r="E10" s="2">
        <f>E11+E12+E14+E15</f>
        <v>1848.08</v>
      </c>
      <c r="F10" s="53">
        <f>E10/B10*100</f>
        <v>36.311621966794377</v>
      </c>
      <c r="G10" s="53">
        <f>E10/C10*100</f>
        <v>71.733881923688998</v>
      </c>
      <c r="H10" s="2">
        <f>H11+H12+H13+H14</f>
        <v>200</v>
      </c>
      <c r="I10" s="2">
        <f t="shared" ref="I10:AE10" si="5">I11+I12+I13+I14</f>
        <v>83.4</v>
      </c>
      <c r="J10" s="2">
        <f t="shared" si="5"/>
        <v>256.60000000000002</v>
      </c>
      <c r="K10" s="2">
        <f t="shared" si="5"/>
        <v>150</v>
      </c>
      <c r="L10" s="2">
        <f t="shared" si="5"/>
        <v>889.5</v>
      </c>
      <c r="M10" s="2">
        <f t="shared" si="5"/>
        <v>161.69999999999999</v>
      </c>
      <c r="N10" s="2">
        <f t="shared" si="5"/>
        <v>342.5</v>
      </c>
      <c r="O10" s="2">
        <f t="shared" si="5"/>
        <v>605</v>
      </c>
      <c r="P10" s="2">
        <f t="shared" si="5"/>
        <v>334.5</v>
      </c>
      <c r="Q10" s="2">
        <f t="shared" si="5"/>
        <v>136.80000000000001</v>
      </c>
      <c r="R10" s="2">
        <f t="shared" si="5"/>
        <v>553.20000000000005</v>
      </c>
      <c r="S10" s="2">
        <f t="shared" si="5"/>
        <v>711.18000000000006</v>
      </c>
      <c r="T10" s="2">
        <f t="shared" si="5"/>
        <v>40</v>
      </c>
      <c r="U10" s="2">
        <f t="shared" si="5"/>
        <v>0</v>
      </c>
      <c r="V10" s="2">
        <f t="shared" si="5"/>
        <v>765</v>
      </c>
      <c r="W10" s="2">
        <f t="shared" si="5"/>
        <v>0</v>
      </c>
      <c r="X10" s="2">
        <f t="shared" si="5"/>
        <v>260</v>
      </c>
      <c r="Y10" s="2">
        <f t="shared" si="5"/>
        <v>0</v>
      </c>
      <c r="Z10" s="2">
        <f t="shared" si="5"/>
        <v>15</v>
      </c>
      <c r="AA10" s="2">
        <f t="shared" si="5"/>
        <v>0</v>
      </c>
      <c r="AB10" s="2">
        <f t="shared" si="5"/>
        <v>1311.8</v>
      </c>
      <c r="AC10" s="2">
        <f t="shared" si="5"/>
        <v>0</v>
      </c>
      <c r="AD10" s="2">
        <f t="shared" si="5"/>
        <v>121.4</v>
      </c>
      <c r="AE10" s="2">
        <f t="shared" si="5"/>
        <v>0</v>
      </c>
      <c r="AF10" s="35"/>
      <c r="AH10" s="31">
        <f t="shared" si="2"/>
        <v>5089.5</v>
      </c>
      <c r="AI10" s="31">
        <f t="shared" si="3"/>
        <v>2576.3000000000002</v>
      </c>
      <c r="AJ10" s="31">
        <f t="shared" si="4"/>
        <v>1848.0800000000002</v>
      </c>
      <c r="AL10" s="30">
        <f>C10-E10</f>
        <v>728.22000000000025</v>
      </c>
      <c r="AM10" s="68"/>
      <c r="AN10" s="68"/>
      <c r="AO10" s="68"/>
      <c r="AP10" s="68"/>
    </row>
    <row r="11" spans="1:42" s="12" customFormat="1" ht="18.75">
      <c r="A11" s="3" t="s">
        <v>13</v>
      </c>
      <c r="B11" s="15">
        <f t="shared" ref="B11:E14" si="6">B17+B23+B29</f>
        <v>0</v>
      </c>
      <c r="C11" s="15">
        <f t="shared" si="6"/>
        <v>0</v>
      </c>
      <c r="D11" s="15">
        <f t="shared" si="6"/>
        <v>0</v>
      </c>
      <c r="E11" s="15">
        <f t="shared" si="6"/>
        <v>0</v>
      </c>
      <c r="F11" s="23"/>
      <c r="G11" s="23"/>
      <c r="H11" s="15">
        <f t="shared" ref="H11:AE14" si="7">H17+H23+H29</f>
        <v>0</v>
      </c>
      <c r="I11" s="15">
        <f t="shared" si="7"/>
        <v>0</v>
      </c>
      <c r="J11" s="15">
        <f t="shared" si="7"/>
        <v>0</v>
      </c>
      <c r="K11" s="15">
        <f t="shared" si="7"/>
        <v>0</v>
      </c>
      <c r="L11" s="15">
        <f t="shared" si="7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0</v>
      </c>
      <c r="Y11" s="15">
        <f t="shared" si="7"/>
        <v>0</v>
      </c>
      <c r="Z11" s="15">
        <f t="shared" si="7"/>
        <v>0</v>
      </c>
      <c r="AA11" s="15">
        <f t="shared" si="7"/>
        <v>0</v>
      </c>
      <c r="AB11" s="15">
        <f t="shared" si="7"/>
        <v>0</v>
      </c>
      <c r="AC11" s="15">
        <f t="shared" si="7"/>
        <v>0</v>
      </c>
      <c r="AD11" s="15">
        <f t="shared" si="7"/>
        <v>0</v>
      </c>
      <c r="AE11" s="15">
        <f t="shared" si="7"/>
        <v>0</v>
      </c>
      <c r="AF11" s="35"/>
      <c r="AH11" s="31">
        <f t="shared" si="2"/>
        <v>0</v>
      </c>
      <c r="AI11" s="31">
        <f t="shared" si="3"/>
        <v>0</v>
      </c>
      <c r="AJ11" s="31">
        <f t="shared" si="4"/>
        <v>0</v>
      </c>
      <c r="AL11" s="30">
        <f t="shared" ref="AL11:AL136" si="8">C11-E11</f>
        <v>0</v>
      </c>
      <c r="AM11" s="68"/>
      <c r="AN11" s="68"/>
      <c r="AO11" s="68"/>
      <c r="AP11" s="68"/>
    </row>
    <row r="12" spans="1:42" s="12" customFormat="1" ht="18.75">
      <c r="A12" s="3" t="s">
        <v>14</v>
      </c>
      <c r="B12" s="15">
        <f t="shared" si="6"/>
        <v>1589.5</v>
      </c>
      <c r="C12" s="15">
        <f>C18+C24+C30</f>
        <v>1426.3000000000002</v>
      </c>
      <c r="D12" s="15">
        <f t="shared" si="6"/>
        <v>1426.3</v>
      </c>
      <c r="E12" s="15">
        <f t="shared" si="6"/>
        <v>1271.58</v>
      </c>
      <c r="F12" s="25">
        <f>E12/B12*100</f>
        <v>79.998741742686377</v>
      </c>
      <c r="G12" s="25">
        <f>E12/C12*100</f>
        <v>89.152352240061688</v>
      </c>
      <c r="H12" s="15">
        <f t="shared" si="7"/>
        <v>200</v>
      </c>
      <c r="I12" s="15">
        <f t="shared" si="7"/>
        <v>83.4</v>
      </c>
      <c r="J12" s="15">
        <f t="shared" si="7"/>
        <v>256.60000000000002</v>
      </c>
      <c r="K12" s="15">
        <f t="shared" si="7"/>
        <v>150</v>
      </c>
      <c r="L12" s="15">
        <f t="shared" si="7"/>
        <v>39.5</v>
      </c>
      <c r="M12" s="15">
        <f t="shared" si="7"/>
        <v>161.69999999999999</v>
      </c>
      <c r="N12" s="15">
        <f t="shared" si="7"/>
        <v>42.5</v>
      </c>
      <c r="O12" s="15">
        <f t="shared" si="7"/>
        <v>28.5</v>
      </c>
      <c r="P12" s="15">
        <f t="shared" si="7"/>
        <v>334.5</v>
      </c>
      <c r="Q12" s="15">
        <f t="shared" si="7"/>
        <v>136.80000000000001</v>
      </c>
      <c r="R12" s="15">
        <f t="shared" si="7"/>
        <v>553.20000000000005</v>
      </c>
      <c r="S12" s="15">
        <f t="shared" si="7"/>
        <v>711.18000000000006</v>
      </c>
      <c r="T12" s="15">
        <f t="shared" si="7"/>
        <v>40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  <c r="Z12" s="15">
        <f t="shared" si="7"/>
        <v>15</v>
      </c>
      <c r="AA12" s="15">
        <f t="shared" si="7"/>
        <v>0</v>
      </c>
      <c r="AB12" s="15">
        <f t="shared" si="7"/>
        <v>11.8</v>
      </c>
      <c r="AC12" s="15">
        <f t="shared" si="7"/>
        <v>0</v>
      </c>
      <c r="AD12" s="15">
        <f t="shared" si="7"/>
        <v>96.4</v>
      </c>
      <c r="AE12" s="15">
        <f t="shared" si="7"/>
        <v>0</v>
      </c>
      <c r="AF12" s="35"/>
      <c r="AH12" s="31">
        <f t="shared" si="2"/>
        <v>1589.5000000000002</v>
      </c>
      <c r="AI12" s="31">
        <f t="shared" si="3"/>
        <v>1426.3000000000002</v>
      </c>
      <c r="AJ12" s="31">
        <f t="shared" si="4"/>
        <v>1271.5800000000002</v>
      </c>
      <c r="AL12" s="30">
        <f t="shared" si="8"/>
        <v>154.72000000000025</v>
      </c>
      <c r="AM12" s="68"/>
      <c r="AN12" s="68"/>
      <c r="AO12" s="68"/>
      <c r="AP12" s="68"/>
    </row>
    <row r="13" spans="1:42" s="12" customFormat="1" ht="18.75">
      <c r="A13" s="3" t="s">
        <v>15</v>
      </c>
      <c r="B13" s="15">
        <f t="shared" si="6"/>
        <v>0</v>
      </c>
      <c r="C13" s="15">
        <f t="shared" si="6"/>
        <v>0</v>
      </c>
      <c r="D13" s="15">
        <f t="shared" si="6"/>
        <v>0</v>
      </c>
      <c r="E13" s="15">
        <f t="shared" si="6"/>
        <v>0</v>
      </c>
      <c r="F13" s="23"/>
      <c r="G13" s="23"/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7"/>
        <v>0</v>
      </c>
      <c r="L13" s="15">
        <f t="shared" si="7"/>
        <v>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35"/>
      <c r="AH13" s="31">
        <f t="shared" si="2"/>
        <v>0</v>
      </c>
      <c r="AI13" s="31">
        <f t="shared" si="3"/>
        <v>0</v>
      </c>
      <c r="AJ13" s="31">
        <f t="shared" si="4"/>
        <v>0</v>
      </c>
      <c r="AL13" s="30">
        <f t="shared" si="8"/>
        <v>0</v>
      </c>
      <c r="AM13" s="68"/>
      <c r="AN13" s="68"/>
      <c r="AO13" s="68"/>
      <c r="AP13" s="68"/>
    </row>
    <row r="14" spans="1:42" s="12" customFormat="1" ht="18.75">
      <c r="A14" s="3" t="s">
        <v>16</v>
      </c>
      <c r="B14" s="15">
        <f t="shared" si="6"/>
        <v>3500</v>
      </c>
      <c r="C14" s="15">
        <f t="shared" si="6"/>
        <v>1150</v>
      </c>
      <c r="D14" s="15">
        <f t="shared" si="6"/>
        <v>1150</v>
      </c>
      <c r="E14" s="15">
        <f t="shared" si="6"/>
        <v>576.5</v>
      </c>
      <c r="F14" s="25">
        <f>E14/B14*100</f>
        <v>16.471428571428572</v>
      </c>
      <c r="G14" s="25">
        <f>E14/C14*100</f>
        <v>50.130434782608688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850</v>
      </c>
      <c r="M14" s="15">
        <f t="shared" si="7"/>
        <v>0</v>
      </c>
      <c r="N14" s="15">
        <f t="shared" si="7"/>
        <v>300</v>
      </c>
      <c r="O14" s="15">
        <f t="shared" si="7"/>
        <v>576.5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765</v>
      </c>
      <c r="W14" s="15">
        <f t="shared" si="7"/>
        <v>0</v>
      </c>
      <c r="X14" s="15">
        <f t="shared" si="7"/>
        <v>260</v>
      </c>
      <c r="Y14" s="15">
        <f t="shared" si="7"/>
        <v>0</v>
      </c>
      <c r="Z14" s="15">
        <f t="shared" si="7"/>
        <v>0</v>
      </c>
      <c r="AA14" s="15">
        <f t="shared" si="7"/>
        <v>0</v>
      </c>
      <c r="AB14" s="15">
        <f t="shared" si="7"/>
        <v>1300</v>
      </c>
      <c r="AC14" s="15">
        <f t="shared" si="7"/>
        <v>0</v>
      </c>
      <c r="AD14" s="15">
        <f t="shared" si="7"/>
        <v>25</v>
      </c>
      <c r="AE14" s="15">
        <f t="shared" si="7"/>
        <v>0</v>
      </c>
      <c r="AF14" s="35"/>
      <c r="AH14" s="31">
        <f t="shared" si="2"/>
        <v>3500</v>
      </c>
      <c r="AI14" s="31">
        <f t="shared" si="3"/>
        <v>1150</v>
      </c>
      <c r="AJ14" s="31">
        <f t="shared" si="4"/>
        <v>576.5</v>
      </c>
      <c r="AL14" s="30">
        <f t="shared" si="8"/>
        <v>573.5</v>
      </c>
      <c r="AM14" s="68"/>
      <c r="AN14" s="68"/>
      <c r="AO14" s="68"/>
      <c r="AP14" s="68"/>
    </row>
    <row r="15" spans="1:42" s="12" customFormat="1" ht="75">
      <c r="A15" s="104" t="s">
        <v>21</v>
      </c>
      <c r="B15" s="23"/>
      <c r="C15" s="23"/>
      <c r="D15" s="23"/>
      <c r="E15" s="23"/>
      <c r="F15" s="23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5"/>
      <c r="AH15" s="31">
        <f t="shared" si="2"/>
        <v>0</v>
      </c>
      <c r="AI15" s="31">
        <f t="shared" si="3"/>
        <v>0</v>
      </c>
      <c r="AJ15" s="31">
        <f t="shared" si="4"/>
        <v>0</v>
      </c>
      <c r="AL15" s="30">
        <f t="shared" si="8"/>
        <v>0</v>
      </c>
      <c r="AM15" s="68"/>
      <c r="AN15" s="68"/>
      <c r="AO15" s="68"/>
      <c r="AP15" s="68"/>
    </row>
    <row r="16" spans="1:42" s="12" customFormat="1" ht="18.75">
      <c r="A16" s="4" t="s">
        <v>17</v>
      </c>
      <c r="B16" s="54">
        <f>H16+J16+L16+N16+P16+R16+T16+V16+X16+Z16+AB16+AD16</f>
        <v>859</v>
      </c>
      <c r="C16" s="54">
        <f>C17+C18+C19+C20</f>
        <v>745.80000000000007</v>
      </c>
      <c r="D16" s="54">
        <f>D17+D18+D19+D20</f>
        <v>745.8</v>
      </c>
      <c r="E16" s="54">
        <f>E17+E18+E19+E20</f>
        <v>668.58</v>
      </c>
      <c r="F16" s="53">
        <f>E16/B16*100</f>
        <v>77.83236321303842</v>
      </c>
      <c r="G16" s="53">
        <f>E16/C16*100</f>
        <v>89.646017699115049</v>
      </c>
      <c r="H16" s="2">
        <f t="shared" ref="H16:AD16" si="9">H17+H18+H20+H21</f>
        <v>200</v>
      </c>
      <c r="I16" s="54">
        <f>I17+I18+I19+I20</f>
        <v>83.4</v>
      </c>
      <c r="J16" s="2">
        <f>J17+J18+J20+J21</f>
        <v>98.6</v>
      </c>
      <c r="K16" s="54">
        <f>K17+K18+K19+K20</f>
        <v>150</v>
      </c>
      <c r="L16" s="2">
        <f t="shared" si="9"/>
        <v>39.5</v>
      </c>
      <c r="M16" s="54">
        <f>M17+M18+M19+M20</f>
        <v>68.7</v>
      </c>
      <c r="N16" s="2">
        <f t="shared" si="9"/>
        <v>30</v>
      </c>
      <c r="O16" s="54">
        <f>O17+O18+O19+O20</f>
        <v>28.5</v>
      </c>
      <c r="P16" s="2">
        <f t="shared" si="9"/>
        <v>334.5</v>
      </c>
      <c r="Q16" s="54">
        <f>Q17+Q18+Q19+Q20</f>
        <v>136.80000000000001</v>
      </c>
      <c r="R16" s="2">
        <f t="shared" si="9"/>
        <v>43.2</v>
      </c>
      <c r="S16" s="54">
        <f>S17+S18+S19+S20</f>
        <v>201.18</v>
      </c>
      <c r="T16" s="2">
        <f t="shared" si="9"/>
        <v>0</v>
      </c>
      <c r="U16" s="54">
        <f>U17+U18+U19+U20</f>
        <v>0</v>
      </c>
      <c r="V16" s="2">
        <f t="shared" si="9"/>
        <v>0</v>
      </c>
      <c r="W16" s="54">
        <f>W17+W18+W19+W20</f>
        <v>0</v>
      </c>
      <c r="X16" s="2">
        <f t="shared" si="9"/>
        <v>0</v>
      </c>
      <c r="Y16" s="54">
        <f>Y17+Y18+Y19+Y20</f>
        <v>0</v>
      </c>
      <c r="Z16" s="2">
        <f t="shared" si="9"/>
        <v>15</v>
      </c>
      <c r="AA16" s="54">
        <f>AA17+AA18+AA19+AA20</f>
        <v>0</v>
      </c>
      <c r="AB16" s="2">
        <f t="shared" si="9"/>
        <v>1.8</v>
      </c>
      <c r="AC16" s="54">
        <f>AC17+AC18+AC19+AC20</f>
        <v>0</v>
      </c>
      <c r="AD16" s="2">
        <f t="shared" si="9"/>
        <v>96.4</v>
      </c>
      <c r="AE16" s="54">
        <f>AE17+AE18+AE19+AE20</f>
        <v>0</v>
      </c>
      <c r="AF16" s="35"/>
      <c r="AH16" s="31">
        <f t="shared" si="2"/>
        <v>859</v>
      </c>
      <c r="AI16" s="31">
        <f t="shared" si="3"/>
        <v>745.80000000000007</v>
      </c>
      <c r="AJ16" s="31">
        <f>I16+K16+M16+O16+Q16+S16+U16+W16+Y16+AA16+AC16+AE16</f>
        <v>668.58</v>
      </c>
      <c r="AL16" s="30">
        <f t="shared" si="8"/>
        <v>77.220000000000027</v>
      </c>
      <c r="AM16" s="68"/>
      <c r="AN16" s="68"/>
      <c r="AO16" s="68"/>
      <c r="AP16" s="68"/>
    </row>
    <row r="17" spans="1:42" s="12" customFormat="1" ht="18.75">
      <c r="A17" s="3" t="s">
        <v>13</v>
      </c>
      <c r="B17" s="23"/>
      <c r="C17" s="23"/>
      <c r="D17" s="23"/>
      <c r="E17" s="24">
        <f>I17+K17+M17+O17+Q17+S17+U17+W17+Y17+AA17+AC17+AE17</f>
        <v>0</v>
      </c>
      <c r="F17" s="23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5"/>
      <c r="AH17" s="31">
        <f t="shared" si="2"/>
        <v>0</v>
      </c>
      <c r="AI17" s="31">
        <f t="shared" si="3"/>
        <v>0</v>
      </c>
      <c r="AJ17" s="31">
        <f t="shared" si="4"/>
        <v>0</v>
      </c>
      <c r="AL17" s="30">
        <f t="shared" si="8"/>
        <v>0</v>
      </c>
      <c r="AM17" s="68"/>
      <c r="AN17" s="68"/>
      <c r="AO17" s="68"/>
      <c r="AP17" s="68"/>
    </row>
    <row r="18" spans="1:42" s="110" customFormat="1" ht="118.5" customHeight="1">
      <c r="A18" s="106" t="s">
        <v>14</v>
      </c>
      <c r="B18" s="107">
        <v>859</v>
      </c>
      <c r="C18" s="107">
        <f>H18+J18+L18+N18+P18+R18</f>
        <v>745.80000000000007</v>
      </c>
      <c r="D18" s="107">
        <v>745.8</v>
      </c>
      <c r="E18" s="107">
        <f>I18+K18+M18+O18+Q18+S18+U18+W18+Y18+AA18+AC18+AE18</f>
        <v>668.58</v>
      </c>
      <c r="F18" s="118">
        <f>E18/B18*100</f>
        <v>77.83236321303842</v>
      </c>
      <c r="G18" s="118">
        <f>E18/C18*100</f>
        <v>89.646017699115049</v>
      </c>
      <c r="H18" s="118">
        <v>200</v>
      </c>
      <c r="I18" s="118">
        <v>83.4</v>
      </c>
      <c r="J18" s="118">
        <v>98.6</v>
      </c>
      <c r="K18" s="118">
        <v>150</v>
      </c>
      <c r="L18" s="118">
        <v>39.5</v>
      </c>
      <c r="M18" s="118">
        <v>68.7</v>
      </c>
      <c r="N18" s="118">
        <v>30</v>
      </c>
      <c r="O18" s="109">
        <v>28.5</v>
      </c>
      <c r="P18" s="109">
        <v>334.5</v>
      </c>
      <c r="Q18" s="109">
        <v>136.80000000000001</v>
      </c>
      <c r="R18" s="109">
        <v>43.2</v>
      </c>
      <c r="S18" s="109">
        <v>201.18</v>
      </c>
      <c r="T18" s="119">
        <v>0</v>
      </c>
      <c r="U18" s="119"/>
      <c r="V18" s="119">
        <v>0</v>
      </c>
      <c r="W18" s="119"/>
      <c r="X18" s="119">
        <v>0</v>
      </c>
      <c r="Y18" s="119"/>
      <c r="Z18" s="119">
        <v>15</v>
      </c>
      <c r="AA18" s="119"/>
      <c r="AB18" s="119">
        <v>1.8</v>
      </c>
      <c r="AC18" s="119"/>
      <c r="AD18" s="119">
        <v>96.4</v>
      </c>
      <c r="AE18" s="119"/>
      <c r="AF18" s="109" t="s">
        <v>141</v>
      </c>
      <c r="AH18" s="111">
        <f t="shared" si="2"/>
        <v>859</v>
      </c>
      <c r="AI18" s="111">
        <f t="shared" si="3"/>
        <v>745.80000000000007</v>
      </c>
      <c r="AJ18" s="111">
        <f t="shared" si="4"/>
        <v>668.58</v>
      </c>
      <c r="AL18" s="112">
        <f t="shared" si="8"/>
        <v>77.220000000000027</v>
      </c>
      <c r="AM18" s="114">
        <f>C18-E18</f>
        <v>77.220000000000027</v>
      </c>
      <c r="AN18" s="114"/>
      <c r="AO18" s="114"/>
      <c r="AP18" s="114"/>
    </row>
    <row r="19" spans="1:42" s="12" customFormat="1" ht="18.75">
      <c r="A19" s="3" t="s">
        <v>15</v>
      </c>
      <c r="B19" s="24"/>
      <c r="C19" s="24"/>
      <c r="D19" s="24"/>
      <c r="E19" s="24">
        <f t="shared" ref="E19" si="10">I19+K19+M19+O19+Q19+S19+U19+W19+Y19+AA19+AC19+AE19</f>
        <v>0</v>
      </c>
      <c r="F19" s="23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5"/>
      <c r="AH19" s="31">
        <f t="shared" si="2"/>
        <v>0</v>
      </c>
      <c r="AI19" s="31">
        <f t="shared" si="3"/>
        <v>0</v>
      </c>
      <c r="AJ19" s="31">
        <f t="shared" si="4"/>
        <v>0</v>
      </c>
      <c r="AL19" s="30">
        <f t="shared" si="8"/>
        <v>0</v>
      </c>
      <c r="AM19" s="68"/>
      <c r="AN19" s="68"/>
      <c r="AO19" s="68"/>
      <c r="AP19" s="68"/>
    </row>
    <row r="20" spans="1:42" s="12" customFormat="1" ht="18.75">
      <c r="A20" s="3" t="s">
        <v>16</v>
      </c>
      <c r="B20" s="24">
        <f>H20+J20+L20+N20+P20+R20+T20+V20+X20+Z20+AB20+AD20</f>
        <v>0</v>
      </c>
      <c r="C20" s="24">
        <f>H20+J20+L20+N20+P20</f>
        <v>0</v>
      </c>
      <c r="D20" s="24"/>
      <c r="E20" s="24">
        <f>I20+K20+M20+O20+Q20+S20+U20+W20+Y20+AA20+AC20+AE20</f>
        <v>0</v>
      </c>
      <c r="F20" s="25" t="e">
        <f>E20/B20*100</f>
        <v>#DIV/0!</v>
      </c>
      <c r="G20" s="25" t="e">
        <f>E20/C20*100</f>
        <v>#DIV/0!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5"/>
      <c r="AH20" s="31">
        <f t="shared" si="2"/>
        <v>0</v>
      </c>
      <c r="AI20" s="31">
        <f t="shared" si="3"/>
        <v>0</v>
      </c>
      <c r="AJ20" s="31">
        <f t="shared" si="4"/>
        <v>0</v>
      </c>
      <c r="AL20" s="30">
        <f t="shared" si="8"/>
        <v>0</v>
      </c>
      <c r="AM20" s="68"/>
      <c r="AN20" s="68"/>
      <c r="AO20" s="68"/>
      <c r="AP20" s="68"/>
    </row>
    <row r="21" spans="1:42" s="12" customFormat="1" ht="129.75" customHeight="1">
      <c r="A21" s="104" t="s">
        <v>36</v>
      </c>
      <c r="B21" s="23"/>
      <c r="C21" s="23"/>
      <c r="D21" s="23"/>
      <c r="E21" s="23"/>
      <c r="F21" s="23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57" t="s">
        <v>142</v>
      </c>
      <c r="AH21" s="31">
        <f t="shared" si="2"/>
        <v>0</v>
      </c>
      <c r="AI21" s="31">
        <f t="shared" si="3"/>
        <v>0</v>
      </c>
      <c r="AJ21" s="31">
        <f t="shared" si="4"/>
        <v>0</v>
      </c>
      <c r="AL21" s="30">
        <f t="shared" si="8"/>
        <v>0</v>
      </c>
      <c r="AM21" s="68"/>
      <c r="AN21" s="68"/>
      <c r="AO21" s="68"/>
      <c r="AP21" s="68"/>
    </row>
    <row r="22" spans="1:42" s="12" customFormat="1" ht="29.25" customHeight="1">
      <c r="A22" s="4" t="s">
        <v>17</v>
      </c>
      <c r="B22" s="54">
        <f>H22+J22+L22+N22+P22+R22+T22+V22+X22+Z22+AB22+AD22</f>
        <v>730.5</v>
      </c>
      <c r="C22" s="54">
        <f>C23+C24+C25+C26</f>
        <v>680.5</v>
      </c>
      <c r="D22" s="54">
        <f>D23+D24+D25+D26</f>
        <v>680.5</v>
      </c>
      <c r="E22" s="54">
        <f>E23+E24+E25+E26</f>
        <v>603</v>
      </c>
      <c r="F22" s="53">
        <f>E22/B22*100</f>
        <v>82.546201232032857</v>
      </c>
      <c r="G22" s="53">
        <f>E22/C22*100</f>
        <v>88.61131520940485</v>
      </c>
      <c r="H22" s="2">
        <f>H23+H24+H25+H26</f>
        <v>0</v>
      </c>
      <c r="I22" s="2">
        <f t="shared" ref="I22:AE22" si="11">I23+I24+I25+I26</f>
        <v>0</v>
      </c>
      <c r="J22" s="2">
        <f t="shared" si="11"/>
        <v>158</v>
      </c>
      <c r="K22" s="2">
        <f t="shared" si="11"/>
        <v>0</v>
      </c>
      <c r="L22" s="2">
        <f t="shared" si="11"/>
        <v>0</v>
      </c>
      <c r="M22" s="2">
        <f t="shared" si="11"/>
        <v>93</v>
      </c>
      <c r="N22" s="2">
        <f t="shared" si="11"/>
        <v>12.5</v>
      </c>
      <c r="O22" s="2">
        <f t="shared" si="11"/>
        <v>0</v>
      </c>
      <c r="P22" s="2">
        <f t="shared" si="11"/>
        <v>0</v>
      </c>
      <c r="Q22" s="2">
        <f t="shared" si="11"/>
        <v>0</v>
      </c>
      <c r="R22" s="2">
        <f t="shared" si="11"/>
        <v>510</v>
      </c>
      <c r="S22" s="2">
        <f t="shared" si="11"/>
        <v>510</v>
      </c>
      <c r="T22" s="2">
        <f t="shared" si="11"/>
        <v>40</v>
      </c>
      <c r="U22" s="2">
        <f t="shared" si="11"/>
        <v>0</v>
      </c>
      <c r="V22" s="2">
        <f t="shared" si="11"/>
        <v>0</v>
      </c>
      <c r="W22" s="2">
        <f t="shared" si="11"/>
        <v>0</v>
      </c>
      <c r="X22" s="2">
        <f t="shared" si="11"/>
        <v>0</v>
      </c>
      <c r="Y22" s="2">
        <f t="shared" si="11"/>
        <v>0</v>
      </c>
      <c r="Z22" s="2">
        <f t="shared" si="11"/>
        <v>0</v>
      </c>
      <c r="AA22" s="2">
        <f t="shared" si="11"/>
        <v>0</v>
      </c>
      <c r="AB22" s="2">
        <f t="shared" si="11"/>
        <v>10</v>
      </c>
      <c r="AC22" s="2">
        <f t="shared" si="11"/>
        <v>0</v>
      </c>
      <c r="AD22" s="2">
        <f t="shared" si="11"/>
        <v>0</v>
      </c>
      <c r="AE22" s="2">
        <f t="shared" si="11"/>
        <v>0</v>
      </c>
      <c r="AF22" s="158"/>
      <c r="AH22" s="31">
        <f t="shared" si="2"/>
        <v>730.5</v>
      </c>
      <c r="AI22" s="31">
        <f t="shared" si="3"/>
        <v>680.5</v>
      </c>
      <c r="AJ22" s="31">
        <f t="shared" si="4"/>
        <v>603</v>
      </c>
      <c r="AL22" s="30">
        <f t="shared" si="8"/>
        <v>77.5</v>
      </c>
      <c r="AM22" s="68"/>
      <c r="AN22" s="68"/>
      <c r="AO22" s="68"/>
      <c r="AP22" s="68"/>
    </row>
    <row r="23" spans="1:42" s="12" customFormat="1" ht="31.5" customHeight="1">
      <c r="A23" s="3" t="s">
        <v>13</v>
      </c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58"/>
      <c r="AH23" s="31">
        <f t="shared" si="2"/>
        <v>0</v>
      </c>
      <c r="AI23" s="31">
        <f t="shared" si="3"/>
        <v>0</v>
      </c>
      <c r="AJ23" s="31">
        <f t="shared" si="4"/>
        <v>0</v>
      </c>
      <c r="AL23" s="30">
        <f t="shared" si="8"/>
        <v>0</v>
      </c>
      <c r="AM23" s="68"/>
      <c r="AN23" s="68"/>
      <c r="AO23" s="68"/>
      <c r="AP23" s="68"/>
    </row>
    <row r="24" spans="1:42" s="110" customFormat="1" ht="29.25" customHeight="1">
      <c r="A24" s="106" t="s">
        <v>14</v>
      </c>
      <c r="B24" s="107">
        <f>H24+J24+L24+N24+P24+R24+T24+V24+X24+Z24+AB24+AD24</f>
        <v>730.5</v>
      </c>
      <c r="C24" s="107">
        <f>H24+J24+L24+N24+P24+R24</f>
        <v>680.5</v>
      </c>
      <c r="D24" s="107">
        <v>680.5</v>
      </c>
      <c r="E24" s="107">
        <f>I24+K24+M24+O24+Q24+S24+U24+W24+Y24+AA24+AC24+AE24</f>
        <v>603</v>
      </c>
      <c r="F24" s="108">
        <f>E24/B24*100</f>
        <v>82.546201232032857</v>
      </c>
      <c r="G24" s="108">
        <f>E24/C24*100</f>
        <v>88.61131520940485</v>
      </c>
      <c r="H24" s="119"/>
      <c r="I24" s="119"/>
      <c r="J24" s="119">
        <v>158</v>
      </c>
      <c r="K24" s="119"/>
      <c r="L24" s="119"/>
      <c r="M24" s="119">
        <v>93</v>
      </c>
      <c r="N24" s="119">
        <v>12.5</v>
      </c>
      <c r="O24" s="119"/>
      <c r="P24" s="119"/>
      <c r="Q24" s="119"/>
      <c r="R24" s="109">
        <v>510</v>
      </c>
      <c r="S24" s="109">
        <v>510</v>
      </c>
      <c r="T24" s="109">
        <v>40</v>
      </c>
      <c r="U24" s="119"/>
      <c r="V24" s="119"/>
      <c r="W24" s="119"/>
      <c r="X24" s="119"/>
      <c r="Y24" s="119"/>
      <c r="Z24" s="119"/>
      <c r="AA24" s="119"/>
      <c r="AB24" s="109">
        <v>10</v>
      </c>
      <c r="AC24" s="119"/>
      <c r="AD24" s="119"/>
      <c r="AE24" s="119"/>
      <c r="AF24" s="159"/>
      <c r="AH24" s="111">
        <f t="shared" si="2"/>
        <v>730.5</v>
      </c>
      <c r="AI24" s="111">
        <f t="shared" si="3"/>
        <v>680.5</v>
      </c>
      <c r="AJ24" s="111">
        <f t="shared" si="4"/>
        <v>603</v>
      </c>
      <c r="AL24" s="112">
        <f t="shared" si="8"/>
        <v>77.5</v>
      </c>
      <c r="AM24" s="114">
        <f>C24-E24</f>
        <v>77.5</v>
      </c>
      <c r="AN24" s="114"/>
      <c r="AO24" s="114"/>
      <c r="AP24" s="114"/>
    </row>
    <row r="25" spans="1:42" s="12" customFormat="1" ht="21.75" customHeight="1">
      <c r="A25" s="3" t="s">
        <v>15</v>
      </c>
      <c r="B25" s="23"/>
      <c r="C25" s="23"/>
      <c r="D25" s="23"/>
      <c r="E25" s="23"/>
      <c r="F25" s="23"/>
      <c r="G25" s="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5"/>
      <c r="AH25" s="31">
        <f t="shared" si="2"/>
        <v>0</v>
      </c>
      <c r="AI25" s="31">
        <f t="shared" si="3"/>
        <v>0</v>
      </c>
      <c r="AJ25" s="31">
        <f t="shared" si="4"/>
        <v>0</v>
      </c>
      <c r="AL25" s="30">
        <f t="shared" si="8"/>
        <v>0</v>
      </c>
      <c r="AM25" s="64"/>
      <c r="AN25" s="64"/>
      <c r="AO25" s="64"/>
      <c r="AP25" s="64"/>
    </row>
    <row r="26" spans="1:42" s="12" customFormat="1" ht="21.75" customHeight="1">
      <c r="A26" s="3" t="s">
        <v>16</v>
      </c>
      <c r="B26" s="23"/>
      <c r="C26" s="23"/>
      <c r="D26" s="23"/>
      <c r="E26" s="23"/>
      <c r="F26" s="23"/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5"/>
      <c r="AH26" s="31">
        <f t="shared" si="2"/>
        <v>0</v>
      </c>
      <c r="AI26" s="31">
        <f t="shared" si="3"/>
        <v>0</v>
      </c>
      <c r="AJ26" s="31">
        <f t="shared" si="4"/>
        <v>0</v>
      </c>
      <c r="AL26" s="30">
        <f t="shared" si="8"/>
        <v>0</v>
      </c>
      <c r="AM26" s="64"/>
      <c r="AN26" s="64"/>
      <c r="AO26" s="64"/>
      <c r="AP26" s="64"/>
    </row>
    <row r="27" spans="1:42" s="12" customFormat="1" ht="40.5" customHeight="1">
      <c r="A27" s="104" t="s">
        <v>52</v>
      </c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66" t="s">
        <v>95</v>
      </c>
      <c r="AH27" s="31">
        <f t="shared" si="2"/>
        <v>0</v>
      </c>
      <c r="AI27" s="31">
        <f t="shared" si="3"/>
        <v>0</v>
      </c>
      <c r="AJ27" s="31">
        <f t="shared" si="4"/>
        <v>0</v>
      </c>
      <c r="AL27" s="30">
        <f t="shared" si="8"/>
        <v>0</v>
      </c>
      <c r="AM27" s="64"/>
      <c r="AN27" s="64"/>
      <c r="AO27" s="64"/>
      <c r="AP27" s="64"/>
    </row>
    <row r="28" spans="1:42" s="12" customFormat="1" ht="23.25" customHeight="1">
      <c r="A28" s="4" t="s">
        <v>17</v>
      </c>
      <c r="B28" s="54">
        <f>H28+J28+L28+N28+P28+R28+T28+V28+X28+Z28+AB28+AD28</f>
        <v>3500</v>
      </c>
      <c r="C28" s="54">
        <f>C29+C30+C31+C32</f>
        <v>1150</v>
      </c>
      <c r="D28" s="54">
        <f>D29+D30+D31+D32</f>
        <v>1150</v>
      </c>
      <c r="E28" s="54">
        <f>E29+E30+E31+E32</f>
        <v>576.5</v>
      </c>
      <c r="F28" s="53">
        <f>E28/B28*100</f>
        <v>16.471428571428572</v>
      </c>
      <c r="G28" s="53">
        <f>E28/C28*100</f>
        <v>50.130434782608688</v>
      </c>
      <c r="H28" s="2">
        <f>H29+H30+H32+H39</f>
        <v>0</v>
      </c>
      <c r="I28" s="2"/>
      <c r="J28" s="2">
        <f>J29+J30+J32+J39</f>
        <v>0</v>
      </c>
      <c r="K28" s="2"/>
      <c r="L28" s="2">
        <f t="shared" ref="L28:AE28" si="12">L29+L30+L32+L39</f>
        <v>850</v>
      </c>
      <c r="M28" s="2">
        <f t="shared" si="12"/>
        <v>0</v>
      </c>
      <c r="N28" s="2">
        <f t="shared" si="12"/>
        <v>300</v>
      </c>
      <c r="O28" s="2">
        <f t="shared" si="12"/>
        <v>576.5</v>
      </c>
      <c r="P28" s="2">
        <f t="shared" si="12"/>
        <v>0</v>
      </c>
      <c r="Q28" s="2">
        <f t="shared" si="12"/>
        <v>0</v>
      </c>
      <c r="R28" s="2">
        <f t="shared" si="12"/>
        <v>0</v>
      </c>
      <c r="S28" s="2">
        <f t="shared" si="12"/>
        <v>0</v>
      </c>
      <c r="T28" s="2">
        <f t="shared" si="12"/>
        <v>0</v>
      </c>
      <c r="U28" s="2">
        <f t="shared" si="12"/>
        <v>0</v>
      </c>
      <c r="V28" s="2">
        <f t="shared" si="12"/>
        <v>765</v>
      </c>
      <c r="W28" s="2">
        <f t="shared" si="12"/>
        <v>0</v>
      </c>
      <c r="X28" s="2">
        <f t="shared" si="12"/>
        <v>260</v>
      </c>
      <c r="Y28" s="2">
        <f t="shared" si="12"/>
        <v>0</v>
      </c>
      <c r="Z28" s="2">
        <f t="shared" si="12"/>
        <v>0</v>
      </c>
      <c r="AA28" s="2">
        <f t="shared" si="12"/>
        <v>0</v>
      </c>
      <c r="AB28" s="2">
        <f t="shared" si="12"/>
        <v>1300</v>
      </c>
      <c r="AC28" s="2">
        <f t="shared" si="12"/>
        <v>0</v>
      </c>
      <c r="AD28" s="2">
        <f t="shared" si="12"/>
        <v>25</v>
      </c>
      <c r="AE28" s="2">
        <f t="shared" si="12"/>
        <v>0</v>
      </c>
      <c r="AF28" s="167"/>
      <c r="AH28" s="31">
        <f t="shared" si="2"/>
        <v>3500</v>
      </c>
      <c r="AI28" s="31">
        <f t="shared" si="3"/>
        <v>1150</v>
      </c>
      <c r="AJ28" s="31">
        <f t="shared" si="4"/>
        <v>576.5</v>
      </c>
      <c r="AL28" s="30">
        <f t="shared" si="8"/>
        <v>573.5</v>
      </c>
      <c r="AM28" s="64"/>
      <c r="AN28" s="64"/>
      <c r="AO28" s="64"/>
      <c r="AP28" s="64"/>
    </row>
    <row r="29" spans="1:42" s="12" customFormat="1" ht="28.5" customHeight="1">
      <c r="A29" s="3" t="s">
        <v>13</v>
      </c>
      <c r="B29" s="23"/>
      <c r="C29" s="23"/>
      <c r="D29" s="23"/>
      <c r="E29" s="23"/>
      <c r="F29" s="23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67"/>
      <c r="AH29" s="31">
        <f t="shared" si="2"/>
        <v>0</v>
      </c>
      <c r="AI29" s="31">
        <f t="shared" si="3"/>
        <v>0</v>
      </c>
      <c r="AJ29" s="31">
        <f t="shared" si="4"/>
        <v>0</v>
      </c>
      <c r="AL29" s="30">
        <f t="shared" si="8"/>
        <v>0</v>
      </c>
      <c r="AM29" s="64"/>
      <c r="AN29" s="64"/>
      <c r="AO29" s="64"/>
      <c r="AP29" s="64"/>
    </row>
    <row r="30" spans="1:42" s="12" customFormat="1" ht="28.5" customHeight="1">
      <c r="A30" s="3" t="s">
        <v>14</v>
      </c>
      <c r="B30" s="24"/>
      <c r="C30" s="24"/>
      <c r="D30" s="24"/>
      <c r="E30" s="24"/>
      <c r="F30" s="25"/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67"/>
      <c r="AH30" s="31">
        <f t="shared" si="2"/>
        <v>0</v>
      </c>
      <c r="AI30" s="31">
        <f t="shared" si="3"/>
        <v>0</v>
      </c>
      <c r="AJ30" s="31">
        <f t="shared" si="4"/>
        <v>0</v>
      </c>
      <c r="AL30" s="30">
        <f t="shared" si="8"/>
        <v>0</v>
      </c>
      <c r="AM30" s="64"/>
      <c r="AN30" s="64"/>
      <c r="AO30" s="64"/>
      <c r="AP30" s="64"/>
    </row>
    <row r="31" spans="1:42" s="12" customFormat="1" ht="28.5" customHeight="1">
      <c r="A31" s="3" t="s">
        <v>15</v>
      </c>
      <c r="B31" s="23"/>
      <c r="C31" s="23"/>
      <c r="D31" s="23"/>
      <c r="E31" s="23"/>
      <c r="F31" s="23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67"/>
      <c r="AH31" s="31">
        <f t="shared" si="2"/>
        <v>0</v>
      </c>
      <c r="AI31" s="31">
        <f t="shared" si="3"/>
        <v>0</v>
      </c>
      <c r="AJ31" s="31">
        <f t="shared" si="4"/>
        <v>0</v>
      </c>
      <c r="AL31" s="30">
        <f t="shared" si="8"/>
        <v>0</v>
      </c>
      <c r="AM31" s="68"/>
      <c r="AN31" s="68"/>
      <c r="AO31" s="68"/>
      <c r="AP31" s="68"/>
    </row>
    <row r="32" spans="1:42" s="110" customFormat="1" ht="18.75">
      <c r="A32" s="106" t="s">
        <v>16</v>
      </c>
      <c r="B32" s="107">
        <f>H32+J32+L32+N32+P32+R32+T32+V32+X32+Z32+AB32+AD32</f>
        <v>3500</v>
      </c>
      <c r="C32" s="107">
        <f>H32+J32+L32+N32+P32+R32</f>
        <v>1150</v>
      </c>
      <c r="D32" s="107">
        <v>1150</v>
      </c>
      <c r="E32" s="107">
        <f>I32+K32+M32+O32+Q32+S32+U32+W32+Y32+AA32+AC32+AE32</f>
        <v>576.5</v>
      </c>
      <c r="F32" s="108">
        <f>E32/B32*100</f>
        <v>16.471428571428572</v>
      </c>
      <c r="G32" s="108">
        <f>E32/C32*100</f>
        <v>50.130434782608688</v>
      </c>
      <c r="H32" s="119"/>
      <c r="I32" s="119"/>
      <c r="J32" s="119"/>
      <c r="K32" s="119"/>
      <c r="L32" s="109">
        <v>850</v>
      </c>
      <c r="M32" s="119"/>
      <c r="N32" s="109">
        <v>300</v>
      </c>
      <c r="O32" s="109">
        <v>576.5</v>
      </c>
      <c r="P32" s="109"/>
      <c r="Q32" s="109"/>
      <c r="R32" s="109"/>
      <c r="S32" s="109"/>
      <c r="T32" s="109"/>
      <c r="U32" s="109"/>
      <c r="V32" s="109">
        <v>765</v>
      </c>
      <c r="W32" s="109"/>
      <c r="X32" s="109">
        <v>260</v>
      </c>
      <c r="Y32" s="109"/>
      <c r="Z32" s="109"/>
      <c r="AA32" s="109"/>
      <c r="AB32" s="109">
        <v>1300</v>
      </c>
      <c r="AC32" s="109"/>
      <c r="AD32" s="109">
        <v>25</v>
      </c>
      <c r="AE32" s="119"/>
      <c r="AF32" s="168"/>
      <c r="AH32" s="111">
        <f t="shared" si="2"/>
        <v>3500</v>
      </c>
      <c r="AI32" s="111">
        <f t="shared" si="3"/>
        <v>1150</v>
      </c>
      <c r="AJ32" s="111">
        <f t="shared" si="4"/>
        <v>576.5</v>
      </c>
      <c r="AL32" s="112">
        <f t="shared" si="8"/>
        <v>573.5</v>
      </c>
      <c r="AM32" s="114">
        <f>C32-E32</f>
        <v>573.5</v>
      </c>
      <c r="AN32" s="114"/>
      <c r="AO32" s="114"/>
      <c r="AP32" s="114"/>
    </row>
    <row r="33" spans="1:42" s="12" customFormat="1" ht="75">
      <c r="A33" s="73" t="s">
        <v>60</v>
      </c>
      <c r="B33" s="23"/>
      <c r="C33" s="23"/>
      <c r="D33" s="23"/>
      <c r="E33" s="23"/>
      <c r="F33" s="23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7"/>
      <c r="AH33" s="31">
        <f t="shared" si="2"/>
        <v>0</v>
      </c>
      <c r="AI33" s="31">
        <f t="shared" si="3"/>
        <v>0</v>
      </c>
      <c r="AJ33" s="31">
        <f t="shared" si="4"/>
        <v>0</v>
      </c>
      <c r="AL33" s="30">
        <f t="shared" si="8"/>
        <v>0</v>
      </c>
      <c r="AM33" s="68"/>
      <c r="AN33" s="68"/>
      <c r="AO33" s="68"/>
      <c r="AP33" s="68"/>
    </row>
    <row r="34" spans="1:42" s="12" customFormat="1" ht="26.25" customHeight="1">
      <c r="A34" s="4" t="s">
        <v>17</v>
      </c>
      <c r="B34" s="54">
        <f>H34+J34+L34+N34+P34+R34+T34+V34+X34+Z34+AB34+AD34</f>
        <v>114164.48700000002</v>
      </c>
      <c r="C34" s="2">
        <f>C35+C36+C38+C39</f>
        <v>63448.850000000006</v>
      </c>
      <c r="D34" s="2">
        <f>D35+D36+D38+D39</f>
        <v>43809.840000000004</v>
      </c>
      <c r="E34" s="2">
        <f>E35+E36+E38+E39</f>
        <v>59659.110999999997</v>
      </c>
      <c r="F34" s="53">
        <f>E34/B34*100</f>
        <v>52.257153312483226</v>
      </c>
      <c r="G34" s="53">
        <f>E34/C34*100</f>
        <v>94.027095841768599</v>
      </c>
      <c r="H34" s="2">
        <f>H35+H36+H38+H39</f>
        <v>8022.299</v>
      </c>
      <c r="I34" s="2">
        <f>I35+I36+I38+I39</f>
        <v>4300.8</v>
      </c>
      <c r="J34" s="2">
        <f t="shared" ref="J34:AD34" si="13">J35+J36+J38+J39</f>
        <v>9992.0560000000005</v>
      </c>
      <c r="K34" s="2">
        <f>K35+K36+K38+K39</f>
        <v>10597.880000000001</v>
      </c>
      <c r="L34" s="2">
        <f t="shared" si="13"/>
        <v>10114.799999999999</v>
      </c>
      <c r="M34" s="2">
        <f>M35+M36+M38+M39</f>
        <v>12752.866000000002</v>
      </c>
      <c r="N34" s="2">
        <f t="shared" si="13"/>
        <v>9803.7249999999985</v>
      </c>
      <c r="O34" s="2">
        <f>O35+O36+O38+O39</f>
        <v>7498.0999999999995</v>
      </c>
      <c r="P34" s="2">
        <f t="shared" si="13"/>
        <v>17722.890000000003</v>
      </c>
      <c r="Q34" s="2">
        <f>Q35+Q36+Q38+Q39</f>
        <v>9296.7000000000007</v>
      </c>
      <c r="R34" s="2">
        <f t="shared" si="13"/>
        <v>7793.08</v>
      </c>
      <c r="S34" s="2">
        <f>S35+S36+S38+S39</f>
        <v>15212.765000000001</v>
      </c>
      <c r="T34" s="2">
        <f t="shared" si="13"/>
        <v>4968.429000000001</v>
      </c>
      <c r="U34" s="2">
        <f>U35+U36+U38+U39</f>
        <v>0</v>
      </c>
      <c r="V34" s="2">
        <f>V35+V36+V38+V39</f>
        <v>3765.2339999999999</v>
      </c>
      <c r="W34" s="2">
        <f>W35+W36+W38+W39</f>
        <v>0</v>
      </c>
      <c r="X34" s="2">
        <f>X35+X36+X38+X39</f>
        <v>12145.383000000002</v>
      </c>
      <c r="Y34" s="2">
        <f>Y35+Y36+Y38+Y39</f>
        <v>0</v>
      </c>
      <c r="Z34" s="2">
        <f t="shared" si="13"/>
        <v>10514.127</v>
      </c>
      <c r="AA34" s="2">
        <f>AA35+AA36+AA38+AA39</f>
        <v>0</v>
      </c>
      <c r="AB34" s="2">
        <f t="shared" si="13"/>
        <v>9670.9110000000019</v>
      </c>
      <c r="AC34" s="2">
        <f>AC35+AC36+AC38+AC39</f>
        <v>0</v>
      </c>
      <c r="AD34" s="2">
        <f t="shared" si="13"/>
        <v>9651.5529999999999</v>
      </c>
      <c r="AE34" s="2">
        <f>AE35+AE36+AE38+AE39</f>
        <v>0</v>
      </c>
      <c r="AF34" s="57"/>
      <c r="AH34" s="31">
        <f t="shared" si="2"/>
        <v>114164.48700000002</v>
      </c>
      <c r="AI34" s="31">
        <f t="shared" si="3"/>
        <v>63448.850000000006</v>
      </c>
      <c r="AJ34" s="31">
        <f t="shared" si="4"/>
        <v>59659.111000000004</v>
      </c>
      <c r="AL34" s="30">
        <f t="shared" si="8"/>
        <v>3789.7390000000087</v>
      </c>
      <c r="AM34" s="68"/>
      <c r="AN34" s="64"/>
      <c r="AO34" s="68"/>
      <c r="AP34" s="68"/>
    </row>
    <row r="35" spans="1:42" s="12" customFormat="1" ht="18.75">
      <c r="A35" s="3" t="s">
        <v>13</v>
      </c>
      <c r="B35" s="24">
        <f>H35+J35+L35+N35+P35+R35+T35+V35+X35+Z35+AB35+AD35</f>
        <v>11195.071000000002</v>
      </c>
      <c r="C35" s="15">
        <f>C42+C49</f>
        <v>5931.51</v>
      </c>
      <c r="D35" s="15">
        <f>D42+D49+D55</f>
        <v>5930.8</v>
      </c>
      <c r="E35" s="15">
        <f>E42+E49</f>
        <v>5907.6</v>
      </c>
      <c r="F35" s="25">
        <f>E35/B35*100</f>
        <v>52.769651929853765</v>
      </c>
      <c r="G35" s="25">
        <f>E35/C35*100</f>
        <v>99.596898597490352</v>
      </c>
      <c r="H35" s="15">
        <f>H42+H49</f>
        <v>0</v>
      </c>
      <c r="I35" s="15">
        <f>I42+I49</f>
        <v>0</v>
      </c>
      <c r="J35" s="15">
        <f t="shared" ref="J35:AD35" si="14">J42+J49</f>
        <v>1152.6600000000001</v>
      </c>
      <c r="K35" s="15">
        <f>K42+K49</f>
        <v>0</v>
      </c>
      <c r="L35" s="15">
        <f t="shared" si="14"/>
        <v>1152.6600000000001</v>
      </c>
      <c r="M35" s="15">
        <f>M42+M49</f>
        <v>2305.3000000000002</v>
      </c>
      <c r="N35" s="15">
        <f t="shared" si="14"/>
        <v>1152.6600000000001</v>
      </c>
      <c r="O35" s="15">
        <f>O42+O49</f>
        <v>1152.7</v>
      </c>
      <c r="P35" s="15">
        <f>P42+P49</f>
        <v>2294.66</v>
      </c>
      <c r="Q35" s="15">
        <f>Q42+Q49</f>
        <v>405</v>
      </c>
      <c r="R35" s="15">
        <f t="shared" si="14"/>
        <v>178.87</v>
      </c>
      <c r="S35" s="15">
        <f>S42+S49</f>
        <v>2044.6</v>
      </c>
      <c r="T35" s="15">
        <f>T42+T49</f>
        <v>258.16699999999997</v>
      </c>
      <c r="U35" s="15">
        <f>U42+U49</f>
        <v>0</v>
      </c>
      <c r="V35" s="15">
        <f>V42+V49</f>
        <v>258.16699999999997</v>
      </c>
      <c r="W35" s="15">
        <f>W42+W49</f>
        <v>0</v>
      </c>
      <c r="X35" s="15">
        <f t="shared" si="14"/>
        <v>1278.751</v>
      </c>
      <c r="Y35" s="15">
        <f>Y42+Y49</f>
        <v>0</v>
      </c>
      <c r="Z35" s="15">
        <f t="shared" si="14"/>
        <v>1278.751</v>
      </c>
      <c r="AA35" s="15">
        <f>AA42+AA49</f>
        <v>0</v>
      </c>
      <c r="AB35" s="15">
        <f t="shared" si="14"/>
        <v>1205.8130000000001</v>
      </c>
      <c r="AC35" s="15">
        <f>AC42+AC49</f>
        <v>0</v>
      </c>
      <c r="AD35" s="15">
        <f t="shared" si="14"/>
        <v>983.91200000000003</v>
      </c>
      <c r="AE35" s="15">
        <f>AE42+AE49</f>
        <v>0</v>
      </c>
      <c r="AF35" s="57"/>
      <c r="AH35" s="31">
        <f t="shared" si="2"/>
        <v>11195.071000000002</v>
      </c>
      <c r="AI35" s="31">
        <f t="shared" si="3"/>
        <v>5931.51</v>
      </c>
      <c r="AJ35" s="31">
        <f t="shared" si="4"/>
        <v>5907.6</v>
      </c>
      <c r="AL35" s="30">
        <f t="shared" si="8"/>
        <v>23.909999999999854</v>
      </c>
      <c r="AM35" s="68"/>
      <c r="AN35" s="64"/>
      <c r="AO35" s="68"/>
      <c r="AP35" s="68"/>
    </row>
    <row r="36" spans="1:42" s="12" customFormat="1" ht="18.75">
      <c r="A36" s="3" t="s">
        <v>14</v>
      </c>
      <c r="B36" s="24">
        <f>H36+J36+L36+N36+P36+R36+T36+V36+X36+Z36+AB36+AD36</f>
        <v>102969.416</v>
      </c>
      <c r="C36" s="15">
        <f>C43+C50+C56+C62</f>
        <v>57517.340000000004</v>
      </c>
      <c r="D36" s="15">
        <f>D43+D50+D56</f>
        <v>37879.040000000001</v>
      </c>
      <c r="E36" s="15">
        <f>E43+E50+E56+E62</f>
        <v>53751.510999999999</v>
      </c>
      <c r="F36" s="25">
        <f>E36/B36*100</f>
        <v>52.20143328772496</v>
      </c>
      <c r="G36" s="25">
        <f>E36/C36*100</f>
        <v>93.452706609867548</v>
      </c>
      <c r="H36" s="15">
        <f>H43+H50+H56+H62</f>
        <v>8022.299</v>
      </c>
      <c r="I36" s="15">
        <f t="shared" ref="I36:AE36" si="15">I43+I50+I56+I62</f>
        <v>4300.8</v>
      </c>
      <c r="J36" s="15">
        <f t="shared" si="15"/>
        <v>8839.3960000000006</v>
      </c>
      <c r="K36" s="15">
        <f t="shared" si="15"/>
        <v>10597.880000000001</v>
      </c>
      <c r="L36" s="15">
        <f t="shared" si="15"/>
        <v>8962.14</v>
      </c>
      <c r="M36" s="15">
        <f t="shared" si="15"/>
        <v>10447.566000000001</v>
      </c>
      <c r="N36" s="15">
        <f t="shared" si="15"/>
        <v>8651.0649999999987</v>
      </c>
      <c r="O36" s="15">
        <f t="shared" si="15"/>
        <v>6345.4</v>
      </c>
      <c r="P36" s="15">
        <f t="shared" si="15"/>
        <v>15428.230000000003</v>
      </c>
      <c r="Q36" s="15">
        <f t="shared" si="15"/>
        <v>8891.7000000000007</v>
      </c>
      <c r="R36" s="15">
        <f t="shared" si="15"/>
        <v>7614.21</v>
      </c>
      <c r="S36" s="15">
        <f t="shared" si="15"/>
        <v>13168.165000000001</v>
      </c>
      <c r="T36" s="15">
        <f t="shared" si="15"/>
        <v>4710.2620000000006</v>
      </c>
      <c r="U36" s="15">
        <f t="shared" si="15"/>
        <v>0</v>
      </c>
      <c r="V36" s="15">
        <f t="shared" si="15"/>
        <v>3507.067</v>
      </c>
      <c r="W36" s="15">
        <f t="shared" si="15"/>
        <v>0</v>
      </c>
      <c r="X36" s="15">
        <f t="shared" si="15"/>
        <v>10866.632000000001</v>
      </c>
      <c r="Y36" s="15">
        <f t="shared" si="15"/>
        <v>0</v>
      </c>
      <c r="Z36" s="15">
        <f t="shared" si="15"/>
        <v>9235.3760000000002</v>
      </c>
      <c r="AA36" s="15">
        <f t="shared" si="15"/>
        <v>0</v>
      </c>
      <c r="AB36" s="15">
        <f t="shared" si="15"/>
        <v>8465.0980000000018</v>
      </c>
      <c r="AC36" s="15">
        <f t="shared" si="15"/>
        <v>0</v>
      </c>
      <c r="AD36" s="15">
        <f t="shared" si="15"/>
        <v>8667.6409999999996</v>
      </c>
      <c r="AE36" s="15">
        <f t="shared" si="15"/>
        <v>0</v>
      </c>
      <c r="AF36" s="57"/>
      <c r="AH36" s="31">
        <f t="shared" si="2"/>
        <v>102969.416</v>
      </c>
      <c r="AI36" s="31">
        <f t="shared" si="3"/>
        <v>57517.34</v>
      </c>
      <c r="AJ36" s="31">
        <f t="shared" si="4"/>
        <v>53751.511000000006</v>
      </c>
      <c r="AL36" s="30">
        <f t="shared" si="8"/>
        <v>3765.8290000000052</v>
      </c>
      <c r="AM36" s="68"/>
      <c r="AN36" s="64"/>
      <c r="AO36" s="68"/>
      <c r="AP36" s="68"/>
    </row>
    <row r="37" spans="1:42" s="12" customFormat="1" ht="37.5">
      <c r="A37" s="47" t="s">
        <v>47</v>
      </c>
      <c r="B37" s="24">
        <f>H37+J37+L37+N37+P37+R37+T37+V37+X37+Z37+AB37+AD37</f>
        <v>6147.6180000000004</v>
      </c>
      <c r="C37" s="15">
        <f>C44</f>
        <v>2777.1460000000002</v>
      </c>
      <c r="D37" s="15">
        <f>D44</f>
        <v>2777.1460000000002</v>
      </c>
      <c r="E37" s="15">
        <f>E44</f>
        <v>2777.1460000000002</v>
      </c>
      <c r="F37" s="25">
        <f>E37/B37*100</f>
        <v>45.17434232250605</v>
      </c>
      <c r="G37" s="25">
        <f>E37/C37*100</f>
        <v>100</v>
      </c>
      <c r="H37" s="15">
        <f>H44</f>
        <v>0</v>
      </c>
      <c r="I37" s="15">
        <f>I44</f>
        <v>0</v>
      </c>
      <c r="J37" s="15">
        <f t="shared" ref="J37:AD37" si="16">J44</f>
        <v>684.08</v>
      </c>
      <c r="K37" s="15">
        <f>K44</f>
        <v>684.08</v>
      </c>
      <c r="L37" s="15">
        <f t="shared" si="16"/>
        <v>683.06600000000003</v>
      </c>
      <c r="M37" s="15">
        <f>M44</f>
        <v>683.06600000000003</v>
      </c>
      <c r="N37" s="15">
        <f t="shared" si="16"/>
        <v>683</v>
      </c>
      <c r="O37" s="15">
        <f>O44</f>
        <v>683</v>
      </c>
      <c r="P37" s="15">
        <f>P44</f>
        <v>727</v>
      </c>
      <c r="Q37" s="15">
        <f>Q44</f>
        <v>727</v>
      </c>
      <c r="R37" s="15">
        <f t="shared" si="16"/>
        <v>0</v>
      </c>
      <c r="S37" s="15">
        <f>S44</f>
        <v>0</v>
      </c>
      <c r="T37" s="15">
        <f t="shared" si="16"/>
        <v>0</v>
      </c>
      <c r="U37" s="15">
        <f>U44</f>
        <v>0</v>
      </c>
      <c r="V37" s="15">
        <f>V44</f>
        <v>683.1</v>
      </c>
      <c r="W37" s="15">
        <f>W44</f>
        <v>0</v>
      </c>
      <c r="X37" s="15">
        <f>X44</f>
        <v>683.1</v>
      </c>
      <c r="Y37" s="15">
        <f>Y44</f>
        <v>0</v>
      </c>
      <c r="Z37" s="15">
        <f t="shared" si="16"/>
        <v>683.06500000000005</v>
      </c>
      <c r="AA37" s="15">
        <f>AA44</f>
        <v>0</v>
      </c>
      <c r="AB37" s="15">
        <f t="shared" si="16"/>
        <v>639.14200000000005</v>
      </c>
      <c r="AC37" s="15">
        <f>AC44</f>
        <v>0</v>
      </c>
      <c r="AD37" s="15">
        <f t="shared" si="16"/>
        <v>682.06500000000005</v>
      </c>
      <c r="AE37" s="15">
        <f>AE44</f>
        <v>0</v>
      </c>
      <c r="AF37" s="57"/>
      <c r="AH37" s="19">
        <f t="shared" si="2"/>
        <v>6147.6180000000004</v>
      </c>
      <c r="AI37" s="19">
        <f t="shared" si="3"/>
        <v>2777.1460000000002</v>
      </c>
      <c r="AJ37" s="19">
        <f t="shared" si="4"/>
        <v>2777.1460000000002</v>
      </c>
      <c r="AL37" s="30">
        <f t="shared" si="8"/>
        <v>0</v>
      </c>
      <c r="AM37" s="64"/>
      <c r="AN37" s="64"/>
      <c r="AO37" s="64"/>
      <c r="AP37" s="64"/>
    </row>
    <row r="38" spans="1:42" s="12" customFormat="1" ht="18.75">
      <c r="A38" s="3" t="s">
        <v>15</v>
      </c>
      <c r="B38" s="23"/>
      <c r="C38" s="23"/>
      <c r="D38" s="23"/>
      <c r="E38" s="23"/>
      <c r="F38" s="23"/>
      <c r="G38" s="2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57"/>
      <c r="AH38" s="19">
        <f t="shared" si="2"/>
        <v>0</v>
      </c>
      <c r="AI38" s="19">
        <f t="shared" si="3"/>
        <v>0</v>
      </c>
      <c r="AJ38" s="19">
        <f t="shared" si="4"/>
        <v>0</v>
      </c>
      <c r="AL38" s="30">
        <f t="shared" si="8"/>
        <v>0</v>
      </c>
      <c r="AM38" s="64"/>
      <c r="AN38" s="64"/>
      <c r="AO38" s="64"/>
      <c r="AP38" s="64"/>
    </row>
    <row r="39" spans="1:42" s="12" customFormat="1" ht="18.75">
      <c r="A39" s="3" t="s">
        <v>16</v>
      </c>
      <c r="B39" s="23"/>
      <c r="C39" s="23"/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7"/>
      <c r="AH39" s="19">
        <f t="shared" si="2"/>
        <v>0</v>
      </c>
      <c r="AI39" s="19">
        <f t="shared" si="3"/>
        <v>0</v>
      </c>
      <c r="AJ39" s="19">
        <f t="shared" si="4"/>
        <v>0</v>
      </c>
      <c r="AL39" s="30">
        <f t="shared" si="8"/>
        <v>0</v>
      </c>
      <c r="AM39" s="64"/>
      <c r="AN39" s="64"/>
      <c r="AO39" s="64"/>
      <c r="AP39" s="64"/>
    </row>
    <row r="40" spans="1:42" s="12" customFormat="1" ht="114.75" customHeight="1">
      <c r="A40" s="104" t="s">
        <v>37</v>
      </c>
      <c r="B40" s="27"/>
      <c r="C40" s="27"/>
      <c r="D40" s="27"/>
      <c r="E40" s="27"/>
      <c r="F40" s="27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57" t="s">
        <v>143</v>
      </c>
      <c r="AH40" s="31">
        <f t="shared" si="2"/>
        <v>0</v>
      </c>
      <c r="AI40" s="31">
        <f t="shared" si="3"/>
        <v>0</v>
      </c>
      <c r="AJ40" s="31">
        <f t="shared" si="4"/>
        <v>0</v>
      </c>
      <c r="AL40" s="30">
        <f t="shared" si="8"/>
        <v>0</v>
      </c>
      <c r="AM40" s="68"/>
      <c r="AN40" s="68"/>
      <c r="AO40" s="68"/>
      <c r="AP40" s="68"/>
    </row>
    <row r="41" spans="1:42" s="12" customFormat="1" ht="24" customHeight="1">
      <c r="A41" s="4" t="s">
        <v>17</v>
      </c>
      <c r="B41" s="54">
        <f>B42+B43</f>
        <v>72894.587</v>
      </c>
      <c r="C41" s="54">
        <f t="shared" ref="C41:E41" si="17">C42+C43</f>
        <v>43596.350000000006</v>
      </c>
      <c r="D41" s="54">
        <f t="shared" si="17"/>
        <v>43595.640000000007</v>
      </c>
      <c r="E41" s="54">
        <f t="shared" si="17"/>
        <v>39944.360999999997</v>
      </c>
      <c r="F41" s="53">
        <f>E41/B41*100</f>
        <v>54.797430980711916</v>
      </c>
      <c r="G41" s="53">
        <f>E41/C41*100</f>
        <v>91.623177169648358</v>
      </c>
      <c r="H41" s="54">
        <f t="shared" ref="H41" si="18">H42+H43</f>
        <v>4079.299</v>
      </c>
      <c r="I41" s="54">
        <f t="shared" ref="I41" si="19">I42+I43</f>
        <v>1319.5</v>
      </c>
      <c r="J41" s="54">
        <f t="shared" ref="J41" si="20">J42+J43</f>
        <v>5954.7559999999994</v>
      </c>
      <c r="K41" s="54">
        <f>K42+K43</f>
        <v>6350.38</v>
      </c>
      <c r="L41" s="54">
        <f t="shared" ref="L41" si="21">L42+L43</f>
        <v>6087.6</v>
      </c>
      <c r="M41" s="54">
        <f t="shared" ref="M41" si="22">M42+M43</f>
        <v>8819.4660000000003</v>
      </c>
      <c r="N41" s="54">
        <f t="shared" ref="N41" si="23">N42+N43</f>
        <v>5881.2249999999995</v>
      </c>
      <c r="O41" s="54">
        <f t="shared" ref="O41" si="24">O42+O43</f>
        <v>3598.8999999999996</v>
      </c>
      <c r="P41" s="54">
        <f t="shared" ref="P41" si="25">P42+P43</f>
        <v>13800.390000000003</v>
      </c>
      <c r="Q41" s="54">
        <f t="shared" ref="Q41" si="26">Q42+Q43</f>
        <v>5418.3</v>
      </c>
      <c r="R41" s="54">
        <f t="shared" ref="R41" si="27">R42+R43</f>
        <v>7793.08</v>
      </c>
      <c r="S41" s="54">
        <f t="shared" ref="S41" si="28">S42+S43</f>
        <v>14437.815000000001</v>
      </c>
      <c r="T41" s="54">
        <f t="shared" ref="T41" si="29">T42+T43</f>
        <v>4968.429000000001</v>
      </c>
      <c r="U41" s="54">
        <f t="shared" ref="U41" si="30">U42+U43</f>
        <v>0</v>
      </c>
      <c r="V41" s="54">
        <f t="shared" ref="V41" si="31">V42+V43</f>
        <v>3765.2339999999999</v>
      </c>
      <c r="W41" s="54">
        <f t="shared" ref="W41" si="32">W42+W43</f>
        <v>0</v>
      </c>
      <c r="X41" s="54">
        <f t="shared" ref="X41" si="33">X42+X43</f>
        <v>6758.5330000000004</v>
      </c>
      <c r="Y41" s="54">
        <f t="shared" ref="Y41" si="34">Y42+Y43</f>
        <v>0</v>
      </c>
      <c r="Z41" s="54">
        <f t="shared" ref="Z41" si="35">Z42+Z43</f>
        <v>5227.277</v>
      </c>
      <c r="AA41" s="54">
        <f t="shared" ref="AA41" si="36">AA42+AA43</f>
        <v>0</v>
      </c>
      <c r="AB41" s="54">
        <f t="shared" ref="AB41" si="37">AB42+AB43</f>
        <v>4384.0610000000006</v>
      </c>
      <c r="AC41" s="54">
        <f t="shared" ref="AC41" si="38">AC42+AC43</f>
        <v>0</v>
      </c>
      <c r="AD41" s="54">
        <f t="shared" ref="AD41" si="39">AD42+AD43</f>
        <v>4194.7030000000004</v>
      </c>
      <c r="AE41" s="54">
        <f t="shared" ref="AE41" si="40">AE42+AE43</f>
        <v>0</v>
      </c>
      <c r="AF41" s="158"/>
      <c r="AH41" s="31">
        <f t="shared" si="2"/>
        <v>72894.587</v>
      </c>
      <c r="AI41" s="31">
        <f t="shared" si="3"/>
        <v>43596.350000000006</v>
      </c>
      <c r="AJ41" s="31">
        <f t="shared" si="4"/>
        <v>39944.360999999997</v>
      </c>
      <c r="AL41" s="30">
        <f t="shared" si="8"/>
        <v>3651.9890000000087</v>
      </c>
      <c r="AM41" s="68">
        <f>C41-E41</f>
        <v>3651.9890000000087</v>
      </c>
      <c r="AN41" s="64"/>
      <c r="AO41" s="64"/>
      <c r="AP41" s="64"/>
    </row>
    <row r="42" spans="1:42" s="110" customFormat="1" ht="30" customHeight="1">
      <c r="A42" s="106" t="s">
        <v>13</v>
      </c>
      <c r="B42" s="107">
        <f>H42+J42+L42+N42+P42+R42+T42+V42+X42+Z42+AB42+AD42</f>
        <v>11195.071000000002</v>
      </c>
      <c r="C42" s="107">
        <f>H42+J42+L42+N42+P42+R42</f>
        <v>5931.51</v>
      </c>
      <c r="D42" s="107">
        <v>5930.8</v>
      </c>
      <c r="E42" s="107">
        <f>I42+K42+M42+O42+Q42+S42</f>
        <v>5907.6</v>
      </c>
      <c r="F42" s="108">
        <f>E42/B42*100</f>
        <v>52.769651929853765</v>
      </c>
      <c r="G42" s="108">
        <f>E42/C42*100</f>
        <v>99.596898597490352</v>
      </c>
      <c r="H42" s="109"/>
      <c r="I42" s="109"/>
      <c r="J42" s="109">
        <v>1152.6600000000001</v>
      </c>
      <c r="K42" s="109"/>
      <c r="L42" s="109">
        <v>1152.6600000000001</v>
      </c>
      <c r="M42" s="109">
        <v>2305.3000000000002</v>
      </c>
      <c r="N42" s="109">
        <v>1152.6600000000001</v>
      </c>
      <c r="O42" s="109">
        <v>1152.7</v>
      </c>
      <c r="P42" s="109">
        <v>2294.66</v>
      </c>
      <c r="Q42" s="109">
        <v>405</v>
      </c>
      <c r="R42" s="109">
        <f>5.27+173.6</f>
        <v>178.87</v>
      </c>
      <c r="S42" s="109">
        <v>2044.6</v>
      </c>
      <c r="T42" s="109">
        <f>9.62+248.547</f>
        <v>258.16699999999997</v>
      </c>
      <c r="U42" s="109"/>
      <c r="V42" s="109">
        <f>9.62+248.547</f>
        <v>258.16699999999997</v>
      </c>
      <c r="W42" s="109"/>
      <c r="X42" s="109">
        <f>1020.584+9.62+248.547</f>
        <v>1278.751</v>
      </c>
      <c r="Y42" s="109"/>
      <c r="Z42" s="109">
        <f>1020.584+9.62+248.547</f>
        <v>1278.751</v>
      </c>
      <c r="AA42" s="109"/>
      <c r="AB42" s="109">
        <f>961.743+9.62+234.45</f>
        <v>1205.8130000000001</v>
      </c>
      <c r="AC42" s="109"/>
      <c r="AD42" s="109">
        <f>961.743+22.169</f>
        <v>983.91200000000003</v>
      </c>
      <c r="AE42" s="109"/>
      <c r="AF42" s="158"/>
      <c r="AH42" s="111">
        <f t="shared" si="2"/>
        <v>11195.071000000002</v>
      </c>
      <c r="AI42" s="111">
        <f t="shared" si="3"/>
        <v>5931.51</v>
      </c>
      <c r="AJ42" s="111">
        <f t="shared" si="4"/>
        <v>5907.6</v>
      </c>
      <c r="AL42" s="112">
        <f t="shared" si="8"/>
        <v>23.909999999999854</v>
      </c>
      <c r="AM42" s="114">
        <f>C42-E42</f>
        <v>23.909999999999854</v>
      </c>
      <c r="AN42" s="114" t="s">
        <v>149</v>
      </c>
      <c r="AO42" s="114"/>
      <c r="AP42" s="114"/>
    </row>
    <row r="43" spans="1:42" s="110" customFormat="1" ht="18.75">
      <c r="A43" s="106" t="s">
        <v>14</v>
      </c>
      <c r="B43" s="107">
        <f>H43+J43+L43+N43+P43+R43+T43+V43+X43+Z43+AB43+AD43</f>
        <v>61699.516000000003</v>
      </c>
      <c r="C43" s="107">
        <f>H43+J43+L43+N43+P43+R43</f>
        <v>37664.840000000004</v>
      </c>
      <c r="D43" s="107">
        <f t="shared" ref="D43:D44" si="41">H43+J43+L43+N43+P43+R43</f>
        <v>37664.840000000004</v>
      </c>
      <c r="E43" s="107">
        <f t="shared" ref="E43:E46" si="42">I43+K43+M43+O43+Q43+S43</f>
        <v>34036.760999999999</v>
      </c>
      <c r="F43" s="108">
        <f>E43/B43*100</f>
        <v>55.165361426822216</v>
      </c>
      <c r="G43" s="108">
        <f>E43/C43*100</f>
        <v>90.367464723067968</v>
      </c>
      <c r="H43" s="109">
        <f>165.362+1954.666+111.675+1834.043+13.553</f>
        <v>4079.299</v>
      </c>
      <c r="I43" s="109">
        <f>1319.5+I44</f>
        <v>1319.5</v>
      </c>
      <c r="J43" s="109">
        <f>229.334+1865.067+278.35+1624.288+41.86+79.117+J44</f>
        <v>4802.0959999999995</v>
      </c>
      <c r="K43" s="109">
        <f>5666.3+K44</f>
        <v>6350.38</v>
      </c>
      <c r="L43" s="109">
        <f>238.922+1723.124+223.35+2030.387+36.091+L44</f>
        <v>4934.9400000000005</v>
      </c>
      <c r="M43" s="109">
        <f>5831.1+M44</f>
        <v>6514.1660000000002</v>
      </c>
      <c r="N43" s="109">
        <f>219.911+1863.923+223.35+1656.929+9.961+71.491+N44</f>
        <v>4728.5649999999996</v>
      </c>
      <c r="O43" s="109">
        <f>1763.2+O44</f>
        <v>2446.1999999999998</v>
      </c>
      <c r="P43" s="109">
        <f>302.859+4357.42+417.02+4823.176+518.834+359.421+P44</f>
        <v>11505.730000000003</v>
      </c>
      <c r="Q43" s="109">
        <v>5013.3</v>
      </c>
      <c r="R43" s="109">
        <f>868.973+2576.668+775.566+3387.843+5.16</f>
        <v>7614.21</v>
      </c>
      <c r="S43" s="109">
        <f>11643.115+750.1</f>
        <v>12393.215</v>
      </c>
      <c r="T43" s="109">
        <f>193.153+2099.545+1540.316+98.84+778.408</f>
        <v>4710.2620000000006</v>
      </c>
      <c r="U43" s="109"/>
      <c r="V43" s="109">
        <f>171.245+986.925+865.061+506.033+294.703+V44</f>
        <v>3507.067</v>
      </c>
      <c r="W43" s="109"/>
      <c r="X43" s="109">
        <f>176.976+962.677+223.351+3173.238+258+2.44+X44</f>
        <v>5479.7820000000002</v>
      </c>
      <c r="Y43" s="109"/>
      <c r="Z43" s="109">
        <f>194.799+2215.135+223.351+615.312+13.389+3.475+Z44</f>
        <v>3948.5260000000003</v>
      </c>
      <c r="AA43" s="109"/>
      <c r="AB43" s="109">
        <f>187.731+1637.713+223.351+456.461+31.53+2.32+AB44</f>
        <v>3178.2480000000005</v>
      </c>
      <c r="AC43" s="109"/>
      <c r="AD43" s="109">
        <f>223.651+1486.047+309.718+504.736+4.574+AD44</f>
        <v>3210.7910000000002</v>
      </c>
      <c r="AE43" s="109"/>
      <c r="AF43" s="158"/>
      <c r="AH43" s="111">
        <f t="shared" si="2"/>
        <v>61699.516000000003</v>
      </c>
      <c r="AI43" s="111">
        <f t="shared" si="3"/>
        <v>37664.840000000004</v>
      </c>
      <c r="AJ43" s="111">
        <f t="shared" si="4"/>
        <v>34036.760999999999</v>
      </c>
      <c r="AL43" s="112">
        <f t="shared" si="8"/>
        <v>3628.0790000000052</v>
      </c>
      <c r="AM43" s="114">
        <f>C43-E43</f>
        <v>3628.0790000000052</v>
      </c>
      <c r="AN43" s="113"/>
      <c r="AO43" s="113"/>
      <c r="AP43" s="113"/>
    </row>
    <row r="44" spans="1:42" s="110" customFormat="1" ht="37.5">
      <c r="A44" s="115" t="s">
        <v>47</v>
      </c>
      <c r="B44" s="107">
        <f>H44+J44+L44+N44+P44+R44+T44+V44+X44+Z44+AB44+AD44</f>
        <v>6147.6180000000004</v>
      </c>
      <c r="C44" s="107">
        <f>H44+J44+L44+N44+P44+R44</f>
        <v>2777.1460000000002</v>
      </c>
      <c r="D44" s="107">
        <f t="shared" si="41"/>
        <v>2777.1460000000002</v>
      </c>
      <c r="E44" s="107">
        <f t="shared" si="42"/>
        <v>2777.1460000000002</v>
      </c>
      <c r="F44" s="108">
        <f>E44/B44*100</f>
        <v>45.17434232250605</v>
      </c>
      <c r="G44" s="108">
        <f>E44/C44*100</f>
        <v>100</v>
      </c>
      <c r="H44" s="109"/>
      <c r="I44" s="109"/>
      <c r="J44" s="109">
        <v>684.08</v>
      </c>
      <c r="K44" s="109">
        <v>684.08</v>
      </c>
      <c r="L44" s="109">
        <v>683.06600000000003</v>
      </c>
      <c r="M44" s="109">
        <v>683.06600000000003</v>
      </c>
      <c r="N44" s="109">
        <v>683</v>
      </c>
      <c r="O44" s="109">
        <v>683</v>
      </c>
      <c r="P44" s="109">
        <v>727</v>
      </c>
      <c r="Q44" s="109">
        <v>727</v>
      </c>
      <c r="R44" s="109"/>
      <c r="S44" s="109"/>
      <c r="T44" s="109"/>
      <c r="U44" s="109"/>
      <c r="V44" s="109">
        <v>683.1</v>
      </c>
      <c r="W44" s="109"/>
      <c r="X44" s="109">
        <v>683.1</v>
      </c>
      <c r="Y44" s="109"/>
      <c r="Z44" s="109">
        <v>683.06500000000005</v>
      </c>
      <c r="AA44" s="109"/>
      <c r="AB44" s="109">
        <v>639.14200000000005</v>
      </c>
      <c r="AC44" s="109"/>
      <c r="AD44" s="109">
        <v>682.06500000000005</v>
      </c>
      <c r="AE44" s="109"/>
      <c r="AF44" s="158"/>
      <c r="AH44" s="116">
        <f t="shared" si="2"/>
        <v>6147.6180000000004</v>
      </c>
      <c r="AI44" s="116">
        <f t="shared" si="3"/>
        <v>2777.1460000000002</v>
      </c>
      <c r="AJ44" s="116">
        <f t="shared" si="4"/>
        <v>2777.1460000000002</v>
      </c>
      <c r="AL44" s="112">
        <f t="shared" si="8"/>
        <v>0</v>
      </c>
      <c r="AM44" s="114">
        <f>C44-E44</f>
        <v>0</v>
      </c>
      <c r="AN44" s="113"/>
      <c r="AO44" s="113"/>
      <c r="AP44" s="113"/>
    </row>
    <row r="45" spans="1:42" s="12" customFormat="1" ht="18.75">
      <c r="A45" s="3" t="s">
        <v>15</v>
      </c>
      <c r="B45" s="23"/>
      <c r="C45" s="107">
        <f t="shared" ref="C45:D46" si="43">H45+J45+L45+N45+P45+R45</f>
        <v>0</v>
      </c>
      <c r="D45" s="107">
        <f t="shared" si="43"/>
        <v>0</v>
      </c>
      <c r="E45" s="107">
        <f t="shared" si="42"/>
        <v>0</v>
      </c>
      <c r="F45" s="23"/>
      <c r="G45" s="2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58"/>
      <c r="AH45" s="19">
        <f t="shared" si="2"/>
        <v>0</v>
      </c>
      <c r="AI45" s="19">
        <f t="shared" si="3"/>
        <v>0</v>
      </c>
      <c r="AJ45" s="19">
        <f t="shared" si="4"/>
        <v>0</v>
      </c>
      <c r="AL45" s="30">
        <f t="shared" si="8"/>
        <v>0</v>
      </c>
      <c r="AM45" s="64"/>
      <c r="AN45" s="64"/>
      <c r="AO45" s="64"/>
      <c r="AP45" s="64"/>
    </row>
    <row r="46" spans="1:42" s="12" customFormat="1" ht="39.75" customHeight="1">
      <c r="A46" s="3" t="s">
        <v>16</v>
      </c>
      <c r="B46" s="23"/>
      <c r="C46" s="107">
        <f t="shared" si="43"/>
        <v>0</v>
      </c>
      <c r="D46" s="107">
        <f t="shared" si="43"/>
        <v>0</v>
      </c>
      <c r="E46" s="107">
        <f t="shared" si="42"/>
        <v>0</v>
      </c>
      <c r="F46" s="23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59"/>
      <c r="AH46" s="19">
        <f t="shared" si="2"/>
        <v>0</v>
      </c>
      <c r="AI46" s="19">
        <f t="shared" si="3"/>
        <v>0</v>
      </c>
      <c r="AJ46" s="19">
        <f t="shared" si="4"/>
        <v>0</v>
      </c>
      <c r="AL46" s="30">
        <f t="shared" si="8"/>
        <v>0</v>
      </c>
      <c r="AM46" s="64"/>
      <c r="AN46" s="64"/>
      <c r="AO46" s="64"/>
      <c r="AP46" s="64"/>
    </row>
    <row r="47" spans="1:42" s="12" customFormat="1" ht="81" customHeight="1">
      <c r="A47" s="104" t="s">
        <v>23</v>
      </c>
      <c r="B47" s="27"/>
      <c r="C47" s="27"/>
      <c r="D47" s="27"/>
      <c r="E47" s="27"/>
      <c r="F47" s="25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57" t="s">
        <v>97</v>
      </c>
      <c r="AH47" s="31">
        <f t="shared" si="2"/>
        <v>0</v>
      </c>
      <c r="AI47" s="31">
        <f t="shared" si="3"/>
        <v>0</v>
      </c>
      <c r="AJ47" s="31">
        <f t="shared" si="4"/>
        <v>0</v>
      </c>
      <c r="AL47" s="30">
        <f t="shared" si="8"/>
        <v>0</v>
      </c>
      <c r="AM47" s="68"/>
      <c r="AN47" s="68"/>
      <c r="AO47" s="68"/>
      <c r="AP47" s="68"/>
    </row>
    <row r="48" spans="1:42" s="12" customFormat="1" ht="24.6" customHeight="1">
      <c r="A48" s="4" t="s">
        <v>17</v>
      </c>
      <c r="B48" s="20">
        <f>H48+J48+L48+N48+P48+R48+T48+V48+X48+Z48+AB48+AD48</f>
        <v>340</v>
      </c>
      <c r="C48" s="54">
        <f>C49+C50+C51+C52</f>
        <v>240</v>
      </c>
      <c r="D48" s="54">
        <f>D49+D50+D51+D52</f>
        <v>214.2</v>
      </c>
      <c r="E48" s="54">
        <f>E49+E50+E51+E52</f>
        <v>212.3</v>
      </c>
      <c r="F48" s="53">
        <f>E48/B48*100</f>
        <v>62.441176470588232</v>
      </c>
      <c r="G48" s="53">
        <f>E48/C48*100</f>
        <v>88.458333333333343</v>
      </c>
      <c r="H48" s="2">
        <f t="shared" ref="H48:AE48" si="44">H49+H50+H51+H52</f>
        <v>20.5</v>
      </c>
      <c r="I48" s="2">
        <f t="shared" si="44"/>
        <v>0</v>
      </c>
      <c r="J48" s="2">
        <f t="shared" si="44"/>
        <v>114.8</v>
      </c>
      <c r="K48" s="2">
        <f t="shared" si="44"/>
        <v>128.30000000000001</v>
      </c>
      <c r="L48" s="2">
        <f t="shared" si="44"/>
        <v>104.7</v>
      </c>
      <c r="M48" s="2">
        <f t="shared" si="44"/>
        <v>67.5</v>
      </c>
      <c r="N48" s="2">
        <f t="shared" si="44"/>
        <v>0</v>
      </c>
      <c r="O48" s="2">
        <f t="shared" si="44"/>
        <v>12.8</v>
      </c>
      <c r="P48" s="2">
        <f t="shared" si="44"/>
        <v>0</v>
      </c>
      <c r="Q48" s="2">
        <f t="shared" si="44"/>
        <v>3.7</v>
      </c>
      <c r="R48" s="2">
        <f t="shared" si="44"/>
        <v>0</v>
      </c>
      <c r="S48" s="2">
        <f t="shared" si="44"/>
        <v>0</v>
      </c>
      <c r="T48" s="2">
        <f t="shared" si="44"/>
        <v>0</v>
      </c>
      <c r="U48" s="2">
        <f t="shared" si="44"/>
        <v>0</v>
      </c>
      <c r="V48" s="2">
        <f t="shared" si="44"/>
        <v>0</v>
      </c>
      <c r="W48" s="2">
        <f t="shared" si="44"/>
        <v>0</v>
      </c>
      <c r="X48" s="2">
        <f t="shared" si="44"/>
        <v>100</v>
      </c>
      <c r="Y48" s="2">
        <f t="shared" si="44"/>
        <v>0</v>
      </c>
      <c r="Z48" s="2">
        <f t="shared" si="44"/>
        <v>0</v>
      </c>
      <c r="AA48" s="2">
        <f t="shared" si="44"/>
        <v>0</v>
      </c>
      <c r="AB48" s="2">
        <f t="shared" si="44"/>
        <v>0</v>
      </c>
      <c r="AC48" s="2">
        <f t="shared" si="44"/>
        <v>0</v>
      </c>
      <c r="AD48" s="2">
        <f t="shared" si="44"/>
        <v>0</v>
      </c>
      <c r="AE48" s="2">
        <f t="shared" si="44"/>
        <v>0</v>
      </c>
      <c r="AF48" s="158"/>
      <c r="AH48" s="31">
        <f t="shared" si="2"/>
        <v>340</v>
      </c>
      <c r="AI48" s="31">
        <f t="shared" si="3"/>
        <v>240</v>
      </c>
      <c r="AJ48" s="31">
        <f t="shared" si="4"/>
        <v>212.3</v>
      </c>
      <c r="AL48" s="30">
        <f t="shared" si="8"/>
        <v>27.699999999999989</v>
      </c>
      <c r="AM48" s="68"/>
      <c r="AN48" s="68"/>
      <c r="AO48" s="68"/>
      <c r="AP48" s="68"/>
    </row>
    <row r="49" spans="1:42" s="12" customFormat="1" ht="18.75">
      <c r="A49" s="3" t="s">
        <v>13</v>
      </c>
      <c r="B49" s="23"/>
      <c r="C49" s="23"/>
      <c r="D49" s="23"/>
      <c r="E49" s="23"/>
      <c r="F49" s="23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58"/>
      <c r="AH49" s="31">
        <f t="shared" si="2"/>
        <v>0</v>
      </c>
      <c r="AI49" s="31">
        <f t="shared" si="3"/>
        <v>0</v>
      </c>
      <c r="AJ49" s="31">
        <f t="shared" si="4"/>
        <v>0</v>
      </c>
      <c r="AL49" s="30">
        <f t="shared" si="8"/>
        <v>0</v>
      </c>
      <c r="AM49" s="68"/>
      <c r="AN49" s="68"/>
      <c r="AO49" s="68"/>
      <c r="AP49" s="68"/>
    </row>
    <row r="50" spans="1:42" s="110" customFormat="1" ht="20.45" customHeight="1">
      <c r="A50" s="106" t="s">
        <v>14</v>
      </c>
      <c r="B50" s="107">
        <f>H50+J50+L50+N50+P50+R50+T50+V50+X50+Z50+AB50+AD50</f>
        <v>340</v>
      </c>
      <c r="C50" s="107">
        <f>H50+J50+L50+N50+P50+R50</f>
        <v>240</v>
      </c>
      <c r="D50" s="107">
        <v>214.2</v>
      </c>
      <c r="E50" s="107">
        <f>I50+K50+M50+O50+Q50+S50+U50+W50+Y50+AA50+AC50+AE50</f>
        <v>212.3</v>
      </c>
      <c r="F50" s="108">
        <f>E50/B50*100</f>
        <v>62.441176470588232</v>
      </c>
      <c r="G50" s="108">
        <f>E50/C50*100</f>
        <v>88.458333333333343</v>
      </c>
      <c r="H50" s="119">
        <v>20.5</v>
      </c>
      <c r="I50" s="119"/>
      <c r="J50" s="109">
        <v>114.8</v>
      </c>
      <c r="K50" s="109">
        <v>128.30000000000001</v>
      </c>
      <c r="L50" s="109">
        <v>104.7</v>
      </c>
      <c r="M50" s="109">
        <v>67.5</v>
      </c>
      <c r="N50" s="109"/>
      <c r="O50" s="109">
        <v>12.8</v>
      </c>
      <c r="P50" s="109"/>
      <c r="Q50" s="109">
        <v>3.7</v>
      </c>
      <c r="R50" s="109"/>
      <c r="S50" s="109"/>
      <c r="T50" s="109"/>
      <c r="U50" s="109"/>
      <c r="V50" s="109"/>
      <c r="W50" s="109"/>
      <c r="X50" s="109">
        <v>100</v>
      </c>
      <c r="Y50" s="109"/>
      <c r="Z50" s="109"/>
      <c r="AA50" s="109"/>
      <c r="AB50" s="109"/>
      <c r="AC50" s="109"/>
      <c r="AD50" s="109"/>
      <c r="AE50" s="109"/>
      <c r="AF50" s="158"/>
      <c r="AH50" s="111">
        <f t="shared" si="2"/>
        <v>340</v>
      </c>
      <c r="AI50" s="111">
        <f t="shared" si="3"/>
        <v>240</v>
      </c>
      <c r="AJ50" s="111">
        <f t="shared" si="4"/>
        <v>212.3</v>
      </c>
      <c r="AL50" s="112">
        <f t="shared" si="8"/>
        <v>27.699999999999989</v>
      </c>
      <c r="AM50" s="114">
        <f>C50-E50</f>
        <v>27.699999999999989</v>
      </c>
      <c r="AN50" s="114"/>
      <c r="AO50" s="114"/>
      <c r="AP50" s="114"/>
    </row>
    <row r="51" spans="1:42" s="12" customFormat="1" ht="21.6" customHeight="1">
      <c r="A51" s="3" t="s">
        <v>15</v>
      </c>
      <c r="B51" s="23"/>
      <c r="C51" s="23"/>
      <c r="D51" s="23"/>
      <c r="E51" s="23"/>
      <c r="F51" s="23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58"/>
      <c r="AH51" s="31">
        <f t="shared" si="2"/>
        <v>0</v>
      </c>
      <c r="AI51" s="31">
        <f t="shared" si="3"/>
        <v>0</v>
      </c>
      <c r="AJ51" s="31">
        <f t="shared" si="4"/>
        <v>0</v>
      </c>
      <c r="AL51" s="30">
        <f t="shared" si="8"/>
        <v>0</v>
      </c>
      <c r="AM51" s="68"/>
      <c r="AN51" s="68"/>
      <c r="AO51" s="68"/>
      <c r="AP51" s="68"/>
    </row>
    <row r="52" spans="1:42" s="12" customFormat="1" ht="28.15" customHeight="1">
      <c r="A52" s="3" t="s">
        <v>16</v>
      </c>
      <c r="B52" s="23"/>
      <c r="C52" s="23"/>
      <c r="D52" s="23"/>
      <c r="E52" s="23"/>
      <c r="F52" s="23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59"/>
      <c r="AH52" s="31">
        <f t="shared" si="2"/>
        <v>0</v>
      </c>
      <c r="AI52" s="31">
        <f t="shared" si="3"/>
        <v>0</v>
      </c>
      <c r="AJ52" s="31">
        <f t="shared" si="4"/>
        <v>0</v>
      </c>
      <c r="AL52" s="30">
        <f t="shared" si="8"/>
        <v>0</v>
      </c>
      <c r="AM52" s="68"/>
      <c r="AN52" s="68"/>
      <c r="AO52" s="68"/>
      <c r="AP52" s="68"/>
    </row>
    <row r="53" spans="1:42" s="12" customFormat="1" ht="139.5" customHeight="1">
      <c r="A53" s="104" t="s">
        <v>55</v>
      </c>
      <c r="B53" s="27"/>
      <c r="C53" s="27"/>
      <c r="D53" s="27"/>
      <c r="E53" s="27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57" t="s">
        <v>88</v>
      </c>
      <c r="AH53" s="31">
        <f t="shared" si="2"/>
        <v>0</v>
      </c>
      <c r="AI53" s="31">
        <f t="shared" si="3"/>
        <v>0</v>
      </c>
      <c r="AJ53" s="31">
        <f t="shared" si="4"/>
        <v>0</v>
      </c>
      <c r="AL53" s="30">
        <f t="shared" si="8"/>
        <v>0</v>
      </c>
      <c r="AM53" s="68"/>
      <c r="AN53" s="68"/>
      <c r="AO53" s="68"/>
      <c r="AP53" s="68"/>
    </row>
    <row r="54" spans="1:42" s="12" customFormat="1" ht="22.15" customHeight="1">
      <c r="A54" s="4" t="s">
        <v>17</v>
      </c>
      <c r="B54" s="20">
        <f>H54+J54+L54+N54+P54+R54+T54+V54+X54+Z54+AB54+AD54</f>
        <v>170</v>
      </c>
      <c r="C54" s="54">
        <f>C55+C56+C57+C58</f>
        <v>0</v>
      </c>
      <c r="D54" s="54">
        <f>D55+D56+D57+D58</f>
        <v>0</v>
      </c>
      <c r="E54" s="54">
        <f>E55+E56+E57+E58</f>
        <v>0</v>
      </c>
      <c r="F54" s="53">
        <f>E54/B54*100</f>
        <v>0</v>
      </c>
      <c r="G54" s="25" t="e">
        <f>E54/C54*100</f>
        <v>#DIV/0!</v>
      </c>
      <c r="H54" s="2">
        <f t="shared" ref="H54:AE54" si="45">H55+H56+H57+H58</f>
        <v>0</v>
      </c>
      <c r="I54" s="2">
        <f t="shared" si="45"/>
        <v>0</v>
      </c>
      <c r="J54" s="2">
        <f t="shared" si="45"/>
        <v>0</v>
      </c>
      <c r="K54" s="2">
        <f t="shared" si="45"/>
        <v>0</v>
      </c>
      <c r="L54" s="2">
        <f t="shared" si="45"/>
        <v>0</v>
      </c>
      <c r="M54" s="2">
        <f t="shared" si="45"/>
        <v>0</v>
      </c>
      <c r="N54" s="2">
        <f t="shared" si="45"/>
        <v>0</v>
      </c>
      <c r="O54" s="2">
        <f t="shared" si="45"/>
        <v>0</v>
      </c>
      <c r="P54" s="2">
        <f t="shared" si="45"/>
        <v>0</v>
      </c>
      <c r="Q54" s="2">
        <f t="shared" si="45"/>
        <v>0</v>
      </c>
      <c r="R54" s="2">
        <f t="shared" si="45"/>
        <v>0</v>
      </c>
      <c r="S54" s="2">
        <f t="shared" si="45"/>
        <v>0</v>
      </c>
      <c r="T54" s="2">
        <f t="shared" si="45"/>
        <v>0</v>
      </c>
      <c r="U54" s="2">
        <f t="shared" si="45"/>
        <v>0</v>
      </c>
      <c r="V54" s="2">
        <f t="shared" si="45"/>
        <v>0</v>
      </c>
      <c r="W54" s="2">
        <f t="shared" si="45"/>
        <v>0</v>
      </c>
      <c r="X54" s="2">
        <f t="shared" si="45"/>
        <v>0</v>
      </c>
      <c r="Y54" s="2">
        <f t="shared" si="45"/>
        <v>0</v>
      </c>
      <c r="Z54" s="2">
        <f t="shared" si="45"/>
        <v>0</v>
      </c>
      <c r="AA54" s="2">
        <f t="shared" si="45"/>
        <v>0</v>
      </c>
      <c r="AB54" s="2">
        <f t="shared" si="45"/>
        <v>0</v>
      </c>
      <c r="AC54" s="2">
        <f t="shared" si="45"/>
        <v>0</v>
      </c>
      <c r="AD54" s="2">
        <f t="shared" si="45"/>
        <v>170</v>
      </c>
      <c r="AE54" s="2">
        <f t="shared" si="45"/>
        <v>0</v>
      </c>
      <c r="AF54" s="158"/>
      <c r="AH54" s="31">
        <f t="shared" si="2"/>
        <v>170</v>
      </c>
      <c r="AI54" s="31">
        <f t="shared" si="3"/>
        <v>0</v>
      </c>
      <c r="AJ54" s="31">
        <f t="shared" si="4"/>
        <v>0</v>
      </c>
      <c r="AL54" s="30">
        <f t="shared" si="8"/>
        <v>0</v>
      </c>
      <c r="AM54" s="68"/>
      <c r="AN54" s="68"/>
      <c r="AO54" s="68"/>
      <c r="AP54" s="68"/>
    </row>
    <row r="55" spans="1:42" s="12" customFormat="1" ht="18.75">
      <c r="A55" s="3" t="s">
        <v>13</v>
      </c>
      <c r="B55" s="23"/>
      <c r="C55" s="23"/>
      <c r="D55" s="23"/>
      <c r="E55" s="23"/>
      <c r="F55" s="23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58"/>
      <c r="AH55" s="31">
        <f t="shared" si="2"/>
        <v>0</v>
      </c>
      <c r="AI55" s="31">
        <f t="shared" si="3"/>
        <v>0</v>
      </c>
      <c r="AJ55" s="31">
        <f t="shared" si="4"/>
        <v>0</v>
      </c>
      <c r="AL55" s="30">
        <f t="shared" si="8"/>
        <v>0</v>
      </c>
      <c r="AM55" s="68"/>
      <c r="AN55" s="68"/>
      <c r="AO55" s="68"/>
      <c r="AP55" s="68"/>
    </row>
    <row r="56" spans="1:42" s="110" customFormat="1" ht="21.6" customHeight="1">
      <c r="A56" s="106" t="s">
        <v>14</v>
      </c>
      <c r="B56" s="107">
        <f>H56+J56+L56+N56+P56+R56+T56+V56+X56+Z56+AB56+AD56</f>
        <v>170</v>
      </c>
      <c r="C56" s="107">
        <f>H56+J56+L56+N56+P56+R56+T56+V56+X56+Z56+AB56</f>
        <v>0</v>
      </c>
      <c r="D56" s="107"/>
      <c r="E56" s="107">
        <f>I56+K56+M56+O56+Q56+S56+U56+W56+Y56+AA56+AC56+AE56</f>
        <v>0</v>
      </c>
      <c r="F56" s="108">
        <f>E56/B56*100</f>
        <v>0</v>
      </c>
      <c r="G56" s="108" t="e">
        <f>E56/C56*100</f>
        <v>#DIV/0!</v>
      </c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09"/>
      <c r="Y56" s="109"/>
      <c r="Z56" s="109"/>
      <c r="AA56" s="119"/>
      <c r="AB56" s="119"/>
      <c r="AC56" s="119"/>
      <c r="AD56" s="119">
        <v>170</v>
      </c>
      <c r="AE56" s="119"/>
      <c r="AF56" s="158"/>
      <c r="AH56" s="111">
        <f t="shared" si="2"/>
        <v>170</v>
      </c>
      <c r="AI56" s="111">
        <f t="shared" si="3"/>
        <v>0</v>
      </c>
      <c r="AJ56" s="111">
        <f t="shared" si="4"/>
        <v>0</v>
      </c>
      <c r="AL56" s="112">
        <f t="shared" si="8"/>
        <v>0</v>
      </c>
      <c r="AM56" s="114"/>
      <c r="AN56" s="114"/>
      <c r="AO56" s="114"/>
      <c r="AP56" s="114"/>
    </row>
    <row r="57" spans="1:42" s="12" customFormat="1" ht="21.6" customHeight="1">
      <c r="A57" s="3" t="s">
        <v>15</v>
      </c>
      <c r="B57" s="23"/>
      <c r="C57" s="23"/>
      <c r="D57" s="23"/>
      <c r="E57" s="23"/>
      <c r="F57" s="23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58"/>
      <c r="AH57" s="31">
        <f t="shared" si="2"/>
        <v>0</v>
      </c>
      <c r="AI57" s="31">
        <f t="shared" si="3"/>
        <v>0</v>
      </c>
      <c r="AJ57" s="31">
        <f t="shared" si="4"/>
        <v>0</v>
      </c>
      <c r="AL57" s="30">
        <f t="shared" si="8"/>
        <v>0</v>
      </c>
      <c r="AM57" s="64"/>
      <c r="AN57" s="64"/>
      <c r="AO57" s="64"/>
      <c r="AP57" s="64"/>
    </row>
    <row r="58" spans="1:42" s="12" customFormat="1" ht="19.899999999999999" customHeight="1">
      <c r="A58" s="3" t="s">
        <v>16</v>
      </c>
      <c r="B58" s="23"/>
      <c r="C58" s="23"/>
      <c r="D58" s="23"/>
      <c r="E58" s="23"/>
      <c r="F58" s="23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59"/>
      <c r="AH58" s="31">
        <f t="shared" si="2"/>
        <v>0</v>
      </c>
      <c r="AI58" s="31">
        <f t="shared" si="3"/>
        <v>0</v>
      </c>
      <c r="AJ58" s="31">
        <f t="shared" si="4"/>
        <v>0</v>
      </c>
      <c r="AL58" s="30">
        <f t="shared" si="8"/>
        <v>0</v>
      </c>
      <c r="AM58" s="64"/>
      <c r="AN58" s="64"/>
      <c r="AO58" s="64"/>
      <c r="AP58" s="64"/>
    </row>
    <row r="59" spans="1:42" s="12" customFormat="1" ht="56.25">
      <c r="A59" s="104" t="s">
        <v>56</v>
      </c>
      <c r="B59" s="27"/>
      <c r="C59" s="27"/>
      <c r="D59" s="27"/>
      <c r="E59" s="27"/>
      <c r="F59" s="25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57" t="s">
        <v>98</v>
      </c>
      <c r="AH59" s="31">
        <f t="shared" si="2"/>
        <v>0</v>
      </c>
      <c r="AI59" s="31">
        <f t="shared" si="3"/>
        <v>0</v>
      </c>
      <c r="AJ59" s="31">
        <f t="shared" si="4"/>
        <v>0</v>
      </c>
      <c r="AL59" s="30">
        <f t="shared" si="8"/>
        <v>0</v>
      </c>
      <c r="AM59" s="68"/>
      <c r="AN59" s="68"/>
      <c r="AO59" s="68"/>
      <c r="AP59" s="68"/>
    </row>
    <row r="60" spans="1:42" s="12" customFormat="1" ht="23.45" customHeight="1">
      <c r="A60" s="4" t="s">
        <v>17</v>
      </c>
      <c r="B60" s="20">
        <f>H60+J60+L60+N60+P60+R60+T60+V60+X60+Z60+AB60+AD60</f>
        <v>40759.899999999994</v>
      </c>
      <c r="C60" s="54">
        <f>C61+C62+C63+C64</f>
        <v>19612.5</v>
      </c>
      <c r="D60" s="54">
        <f>D61+D62+D63+D64</f>
        <v>19612.5</v>
      </c>
      <c r="E60" s="54">
        <f>E61+E62+E63+E64</f>
        <v>19502.45</v>
      </c>
      <c r="F60" s="53">
        <f>E60/B60*100</f>
        <v>47.847148790845914</v>
      </c>
      <c r="G60" s="25">
        <f>E60/C60*100</f>
        <v>99.438878266411734</v>
      </c>
      <c r="H60" s="2">
        <f t="shared" ref="H60:AE60" si="46">H61+H62+H63+H64</f>
        <v>3922.5</v>
      </c>
      <c r="I60" s="2">
        <f t="shared" si="46"/>
        <v>2981.3</v>
      </c>
      <c r="J60" s="2">
        <f t="shared" si="46"/>
        <v>3922.5</v>
      </c>
      <c r="K60" s="2">
        <f t="shared" si="46"/>
        <v>4119.2</v>
      </c>
      <c r="L60" s="2">
        <f t="shared" si="46"/>
        <v>3922.5</v>
      </c>
      <c r="M60" s="2">
        <f t="shared" si="46"/>
        <v>3865.9</v>
      </c>
      <c r="N60" s="2">
        <f t="shared" si="46"/>
        <v>3922.5</v>
      </c>
      <c r="O60" s="2">
        <f t="shared" si="46"/>
        <v>3886.4</v>
      </c>
      <c r="P60" s="2">
        <f t="shared" si="46"/>
        <v>3922.5</v>
      </c>
      <c r="Q60" s="2">
        <f t="shared" si="46"/>
        <v>3874.7</v>
      </c>
      <c r="R60" s="2">
        <f t="shared" si="46"/>
        <v>0</v>
      </c>
      <c r="S60" s="2">
        <f t="shared" si="46"/>
        <v>774.95</v>
      </c>
      <c r="T60" s="2">
        <f t="shared" si="46"/>
        <v>0</v>
      </c>
      <c r="U60" s="2">
        <f t="shared" si="46"/>
        <v>0</v>
      </c>
      <c r="V60" s="2">
        <f t="shared" si="46"/>
        <v>0</v>
      </c>
      <c r="W60" s="2">
        <f t="shared" si="46"/>
        <v>0</v>
      </c>
      <c r="X60" s="2">
        <f t="shared" si="46"/>
        <v>5286.85</v>
      </c>
      <c r="Y60" s="2">
        <f t="shared" si="46"/>
        <v>0</v>
      </c>
      <c r="Z60" s="2">
        <f t="shared" si="46"/>
        <v>5286.85</v>
      </c>
      <c r="AA60" s="2">
        <f t="shared" si="46"/>
        <v>0</v>
      </c>
      <c r="AB60" s="2">
        <f t="shared" si="46"/>
        <v>5286.85</v>
      </c>
      <c r="AC60" s="2">
        <f t="shared" si="46"/>
        <v>0</v>
      </c>
      <c r="AD60" s="2">
        <f t="shared" si="46"/>
        <v>5286.85</v>
      </c>
      <c r="AE60" s="2">
        <f t="shared" si="46"/>
        <v>0</v>
      </c>
      <c r="AF60" s="158"/>
      <c r="AH60" s="31">
        <f t="shared" si="2"/>
        <v>40759.899999999994</v>
      </c>
      <c r="AI60" s="31">
        <f t="shared" si="3"/>
        <v>19612.5</v>
      </c>
      <c r="AJ60" s="31">
        <f t="shared" si="4"/>
        <v>19502.45</v>
      </c>
      <c r="AL60" s="30">
        <f t="shared" si="8"/>
        <v>110.04999999999927</v>
      </c>
      <c r="AM60" s="68"/>
      <c r="AN60" s="68"/>
      <c r="AO60" s="68"/>
      <c r="AP60" s="68"/>
    </row>
    <row r="61" spans="1:42" s="12" customFormat="1" ht="18.75">
      <c r="A61" s="3" t="s">
        <v>13</v>
      </c>
      <c r="B61" s="23"/>
      <c r="C61" s="23"/>
      <c r="D61" s="23"/>
      <c r="E61" s="23"/>
      <c r="F61" s="23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58"/>
      <c r="AH61" s="31">
        <f t="shared" si="2"/>
        <v>0</v>
      </c>
      <c r="AI61" s="31">
        <f t="shared" si="3"/>
        <v>0</v>
      </c>
      <c r="AJ61" s="31">
        <f t="shared" si="4"/>
        <v>0</v>
      </c>
      <c r="AL61" s="30">
        <f t="shared" si="8"/>
        <v>0</v>
      </c>
      <c r="AM61" s="68"/>
      <c r="AN61" s="68"/>
      <c r="AO61" s="68"/>
      <c r="AP61" s="68"/>
    </row>
    <row r="62" spans="1:42" s="121" customFormat="1" ht="34.5" customHeight="1">
      <c r="A62" s="106" t="s">
        <v>14</v>
      </c>
      <c r="B62" s="107">
        <f>H62+J62+L62+N62+P62+R62+T62+V62+X62+Z62+AB62+AD62</f>
        <v>40759.899999999994</v>
      </c>
      <c r="C62" s="107">
        <f>H62+J62+L62+N62+P62+R62</f>
        <v>19612.5</v>
      </c>
      <c r="D62" s="107">
        <v>19612.5</v>
      </c>
      <c r="E62" s="107">
        <f>I62+K62+M62+O62+Q62+S62+U62+W62+Y62+AA62+AC62+AE62</f>
        <v>19502.45</v>
      </c>
      <c r="F62" s="108">
        <f>E62/B62*100</f>
        <v>47.847148790845914</v>
      </c>
      <c r="G62" s="108">
        <f>E62/C62*100</f>
        <v>99.438878266411734</v>
      </c>
      <c r="H62" s="109">
        <v>3922.5</v>
      </c>
      <c r="I62" s="109">
        <v>2981.3</v>
      </c>
      <c r="J62" s="109">
        <v>3922.5</v>
      </c>
      <c r="K62" s="109">
        <v>4119.2</v>
      </c>
      <c r="L62" s="109">
        <v>3922.5</v>
      </c>
      <c r="M62" s="109">
        <v>3865.9</v>
      </c>
      <c r="N62" s="109">
        <v>3922.5</v>
      </c>
      <c r="O62" s="109">
        <v>3886.4</v>
      </c>
      <c r="P62" s="109">
        <v>3922.5</v>
      </c>
      <c r="Q62" s="109">
        <v>3874.7</v>
      </c>
      <c r="R62" s="109"/>
      <c r="S62" s="109">
        <v>774.95</v>
      </c>
      <c r="T62" s="109"/>
      <c r="U62" s="109"/>
      <c r="V62" s="109"/>
      <c r="W62" s="109"/>
      <c r="X62" s="109">
        <v>5286.85</v>
      </c>
      <c r="Y62" s="109"/>
      <c r="Z62" s="109">
        <v>5286.85</v>
      </c>
      <c r="AA62" s="109"/>
      <c r="AB62" s="109">
        <v>5286.85</v>
      </c>
      <c r="AC62" s="109"/>
      <c r="AD62" s="109">
        <v>5286.85</v>
      </c>
      <c r="AE62" s="109"/>
      <c r="AF62" s="158"/>
      <c r="AH62" s="122">
        <f t="shared" si="2"/>
        <v>40759.899999999994</v>
      </c>
      <c r="AI62" s="122">
        <f t="shared" si="3"/>
        <v>19612.5</v>
      </c>
      <c r="AJ62" s="122">
        <f t="shared" si="4"/>
        <v>19502.45</v>
      </c>
      <c r="AL62" s="123">
        <f t="shared" si="8"/>
        <v>110.04999999999927</v>
      </c>
      <c r="AM62" s="114">
        <f>C62-E62</f>
        <v>110.04999999999927</v>
      </c>
      <c r="AN62" s="124"/>
      <c r="AO62" s="124"/>
      <c r="AP62" s="124"/>
    </row>
    <row r="63" spans="1:42" s="12" customFormat="1" ht="49.5" customHeight="1">
      <c r="A63" s="3" t="s">
        <v>15</v>
      </c>
      <c r="B63" s="23"/>
      <c r="C63" s="23"/>
      <c r="D63" s="23"/>
      <c r="E63" s="23"/>
      <c r="F63" s="23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58"/>
      <c r="AH63" s="31">
        <f t="shared" si="2"/>
        <v>0</v>
      </c>
      <c r="AI63" s="31">
        <f t="shared" si="3"/>
        <v>0</v>
      </c>
      <c r="AJ63" s="31">
        <f t="shared" si="4"/>
        <v>0</v>
      </c>
      <c r="AL63" s="30">
        <f t="shared" si="8"/>
        <v>0</v>
      </c>
      <c r="AM63" s="64"/>
      <c r="AN63" s="64"/>
      <c r="AO63" s="64"/>
      <c r="AP63" s="64"/>
    </row>
    <row r="64" spans="1:42" s="12" customFormat="1" ht="20.45" customHeight="1">
      <c r="A64" s="3" t="s">
        <v>16</v>
      </c>
      <c r="B64" s="23"/>
      <c r="C64" s="23"/>
      <c r="D64" s="23"/>
      <c r="E64" s="23"/>
      <c r="F64" s="23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59"/>
      <c r="AH64" s="31">
        <f t="shared" si="2"/>
        <v>0</v>
      </c>
      <c r="AI64" s="31">
        <f t="shared" si="3"/>
        <v>0</v>
      </c>
      <c r="AJ64" s="31">
        <f t="shared" si="4"/>
        <v>0</v>
      </c>
      <c r="AL64" s="30">
        <f t="shared" si="8"/>
        <v>0</v>
      </c>
      <c r="AM64" s="64"/>
      <c r="AN64" s="64"/>
      <c r="AO64" s="64"/>
      <c r="AP64" s="64"/>
    </row>
    <row r="65" spans="1:42" s="12" customFormat="1" ht="112.5" customHeight="1">
      <c r="A65" s="4" t="s">
        <v>61</v>
      </c>
      <c r="B65" s="23"/>
      <c r="C65" s="23"/>
      <c r="D65" s="23"/>
      <c r="E65" s="23"/>
      <c r="F65" s="23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57" t="s">
        <v>99</v>
      </c>
      <c r="AH65" s="31">
        <f t="shared" si="2"/>
        <v>0</v>
      </c>
      <c r="AI65" s="31">
        <f t="shared" si="3"/>
        <v>0</v>
      </c>
      <c r="AJ65" s="31">
        <f t="shared" si="4"/>
        <v>0</v>
      </c>
      <c r="AL65" s="30">
        <f t="shared" si="8"/>
        <v>0</v>
      </c>
      <c r="AM65" s="68"/>
      <c r="AN65" s="68"/>
      <c r="AO65" s="68"/>
      <c r="AP65" s="68"/>
    </row>
    <row r="66" spans="1:42" s="12" customFormat="1" ht="18.75">
      <c r="A66" s="4" t="s">
        <v>17</v>
      </c>
      <c r="B66" s="20">
        <f>H66+J66+L66+N66+P66+R66+T66+V66+X66+Z66+AB66+AD66</f>
        <v>1801322</v>
      </c>
      <c r="C66" s="2">
        <f>C67+C68+C69+C70</f>
        <v>1143939.3999999999</v>
      </c>
      <c r="D66" s="2">
        <f>D67+D68+D69+D70</f>
        <v>953575.60000000009</v>
      </c>
      <c r="E66" s="2">
        <f>E67+E68+E69+E70</f>
        <v>644373</v>
      </c>
      <c r="F66" s="53">
        <f>E66/B66*100</f>
        <v>35.772227286404096</v>
      </c>
      <c r="G66" s="53">
        <f>E66/C66*100</f>
        <v>56.329295065805063</v>
      </c>
      <c r="H66" s="2">
        <f>H67+H68+H69+H70</f>
        <v>94344.6</v>
      </c>
      <c r="I66" s="2">
        <f>I67+I68+I69+I70</f>
        <v>35793</v>
      </c>
      <c r="J66" s="2">
        <f t="shared" ref="J66:AD66" si="47">J67+J68+J69+J70</f>
        <v>152244.4</v>
      </c>
      <c r="K66" s="2">
        <f>K67+K68+K69+K70</f>
        <v>139218.6</v>
      </c>
      <c r="L66" s="2">
        <f t="shared" si="47"/>
        <v>150349.20000000001</v>
      </c>
      <c r="M66" s="2">
        <f>M67+M68+M69+M70</f>
        <v>142628.79999999999</v>
      </c>
      <c r="N66" s="2">
        <f t="shared" si="47"/>
        <v>160484.9</v>
      </c>
      <c r="O66" s="2">
        <f>O67+O68+O69+O70</f>
        <v>125868.4</v>
      </c>
      <c r="P66" s="2">
        <f t="shared" si="47"/>
        <v>397152.5</v>
      </c>
      <c r="Q66" s="2">
        <f>Q67+Q68+Q69+Q70</f>
        <v>200864.2</v>
      </c>
      <c r="R66" s="2">
        <f t="shared" si="47"/>
        <v>189363.80000000002</v>
      </c>
      <c r="S66" s="2">
        <f>S67+S68+S69+S70</f>
        <v>0</v>
      </c>
      <c r="T66" s="2">
        <f t="shared" si="47"/>
        <v>97401.600000000006</v>
      </c>
      <c r="U66" s="2">
        <f>U67+U68+U69+U70</f>
        <v>0</v>
      </c>
      <c r="V66" s="2">
        <f t="shared" si="47"/>
        <v>76256.5</v>
      </c>
      <c r="W66" s="2">
        <f>W67+W68+W69+W70</f>
        <v>0</v>
      </c>
      <c r="X66" s="2">
        <f t="shared" si="47"/>
        <v>103710.1</v>
      </c>
      <c r="Y66" s="2">
        <f>Y67+Y68+Y69+Y70</f>
        <v>0</v>
      </c>
      <c r="Z66" s="2">
        <f t="shared" si="47"/>
        <v>134157.5</v>
      </c>
      <c r="AA66" s="2">
        <f>AA67+AA68+AA69+AA70</f>
        <v>0</v>
      </c>
      <c r="AB66" s="2">
        <f t="shared" si="47"/>
        <v>118788.5</v>
      </c>
      <c r="AC66" s="2">
        <f>AC67+AC68+AC69+AC70</f>
        <v>0</v>
      </c>
      <c r="AD66" s="2">
        <f t="shared" si="47"/>
        <v>127068.4</v>
      </c>
      <c r="AE66" s="2">
        <f>AE67+AE68+AE69+AE70</f>
        <v>0</v>
      </c>
      <c r="AF66" s="158"/>
      <c r="AH66" s="31">
        <f t="shared" si="2"/>
        <v>1801322</v>
      </c>
      <c r="AI66" s="31">
        <f t="shared" si="3"/>
        <v>1143939.3999999999</v>
      </c>
      <c r="AJ66" s="31">
        <f t="shared" si="4"/>
        <v>644373</v>
      </c>
      <c r="AL66" s="30">
        <f t="shared" si="8"/>
        <v>499566.39999999991</v>
      </c>
      <c r="AM66" s="68">
        <f>C66-E66</f>
        <v>499566.39999999991</v>
      </c>
      <c r="AN66" s="68"/>
      <c r="AO66" s="68"/>
      <c r="AP66" s="68"/>
    </row>
    <row r="67" spans="1:42" s="12" customFormat="1" ht="18.75">
      <c r="A67" s="3" t="s">
        <v>13</v>
      </c>
      <c r="B67" s="24">
        <f>H67+J67+L67+N67+P67+R67+T67+V67+X67+Z67+AB67+AD67</f>
        <v>1516427.1999999997</v>
      </c>
      <c r="C67" s="15">
        <f>C73</f>
        <v>986176</v>
      </c>
      <c r="D67" s="15">
        <f>D73</f>
        <v>819698.8</v>
      </c>
      <c r="E67" s="24">
        <f t="shared" ref="E67:E70" si="48">I67+K67+M67+O67+Q67+S67+U67+W67+Y67+AA67+AC67+AE67</f>
        <v>549986.4</v>
      </c>
      <c r="F67" s="25">
        <f>E67/B67*100</f>
        <v>36.268566008312177</v>
      </c>
      <c r="G67" s="25">
        <f>E67/C67*100</f>
        <v>55.769598935686936</v>
      </c>
      <c r="H67" s="15">
        <f>H73+H79+H85</f>
        <v>70311</v>
      </c>
      <c r="I67" s="15">
        <f t="shared" ref="I67:AE68" si="49">I73+I79+I85</f>
        <v>22022.400000000001</v>
      </c>
      <c r="J67" s="15">
        <f t="shared" si="49"/>
        <v>128345.60000000001</v>
      </c>
      <c r="K67" s="15">
        <f t="shared" si="49"/>
        <v>120747</v>
      </c>
      <c r="L67" s="15">
        <f t="shared" si="49"/>
        <v>127309.7</v>
      </c>
      <c r="M67" s="15">
        <f t="shared" si="49"/>
        <v>116834.3</v>
      </c>
      <c r="N67" s="15">
        <f t="shared" si="49"/>
        <v>127850.8</v>
      </c>
      <c r="O67" s="15">
        <f t="shared" si="49"/>
        <v>123890.7</v>
      </c>
      <c r="P67" s="15">
        <f t="shared" si="49"/>
        <v>365881.7</v>
      </c>
      <c r="Q67" s="15">
        <f t="shared" si="49"/>
        <v>166492</v>
      </c>
      <c r="R67" s="15">
        <f t="shared" si="49"/>
        <v>166477.20000000001</v>
      </c>
      <c r="S67" s="15">
        <f t="shared" si="49"/>
        <v>0</v>
      </c>
      <c r="T67" s="15">
        <f t="shared" si="49"/>
        <v>75028.2</v>
      </c>
      <c r="U67" s="15">
        <f t="shared" si="49"/>
        <v>0</v>
      </c>
      <c r="V67" s="15">
        <f t="shared" si="49"/>
        <v>56434.2</v>
      </c>
      <c r="W67" s="15">
        <f t="shared" si="49"/>
        <v>0</v>
      </c>
      <c r="X67" s="15">
        <f t="shared" si="49"/>
        <v>84963.199999999997</v>
      </c>
      <c r="Y67" s="15">
        <f t="shared" si="49"/>
        <v>0</v>
      </c>
      <c r="Z67" s="15">
        <f t="shared" si="49"/>
        <v>111041.4</v>
      </c>
      <c r="AA67" s="15">
        <f t="shared" si="49"/>
        <v>0</v>
      </c>
      <c r="AB67" s="15">
        <f t="shared" si="49"/>
        <v>101386.2</v>
      </c>
      <c r="AC67" s="15">
        <f t="shared" si="49"/>
        <v>0</v>
      </c>
      <c r="AD67" s="15">
        <f t="shared" si="49"/>
        <v>101398</v>
      </c>
      <c r="AE67" s="15">
        <f t="shared" si="49"/>
        <v>0</v>
      </c>
      <c r="AF67" s="158"/>
      <c r="AH67" s="31">
        <f t="shared" si="2"/>
        <v>1516427.1999999997</v>
      </c>
      <c r="AI67" s="31">
        <f t="shared" si="3"/>
        <v>986176</v>
      </c>
      <c r="AJ67" s="31">
        <f t="shared" si="4"/>
        <v>549986.4</v>
      </c>
      <c r="AL67" s="30">
        <f t="shared" si="8"/>
        <v>436189.6</v>
      </c>
      <c r="AM67" s="68"/>
      <c r="AN67" s="68"/>
      <c r="AO67" s="68"/>
      <c r="AP67" s="68"/>
    </row>
    <row r="68" spans="1:42" s="12" customFormat="1" ht="18.75">
      <c r="A68" s="3" t="s">
        <v>14</v>
      </c>
      <c r="B68" s="24">
        <f>H68+J68+L68+N68+P68+R68+T68+V68+X68+Z68+AB68+AD68</f>
        <v>279894.8</v>
      </c>
      <c r="C68" s="24">
        <f>C74</f>
        <v>154563.4</v>
      </c>
      <c r="D68" s="15">
        <f>D74</f>
        <v>131676.79999999999</v>
      </c>
      <c r="E68" s="24">
        <f t="shared" si="48"/>
        <v>92357.7</v>
      </c>
      <c r="F68" s="25">
        <f>E68/B68*100</f>
        <v>32.997290410539961</v>
      </c>
      <c r="G68" s="25">
        <f>E68/C68*100</f>
        <v>59.753926220567102</v>
      </c>
      <c r="H68" s="15">
        <f>H74+H80+H86</f>
        <v>24033.599999999999</v>
      </c>
      <c r="I68" s="15">
        <f t="shared" si="49"/>
        <v>13770.6</v>
      </c>
      <c r="J68" s="15">
        <f t="shared" si="49"/>
        <v>23898.799999999999</v>
      </c>
      <c r="K68" s="15">
        <f t="shared" si="49"/>
        <v>18471.599999999999</v>
      </c>
      <c r="L68" s="15">
        <f t="shared" si="49"/>
        <v>23039.5</v>
      </c>
      <c r="M68" s="15">
        <f t="shared" si="49"/>
        <v>25794.5</v>
      </c>
      <c r="N68" s="15">
        <f t="shared" si="49"/>
        <v>30434.1</v>
      </c>
      <c r="O68" s="15">
        <f t="shared" si="49"/>
        <v>0</v>
      </c>
      <c r="P68" s="15">
        <f t="shared" si="49"/>
        <v>30270.799999999999</v>
      </c>
      <c r="Q68" s="15">
        <f t="shared" si="49"/>
        <v>34321</v>
      </c>
      <c r="R68" s="15">
        <f t="shared" si="49"/>
        <v>22886.6</v>
      </c>
      <c r="S68" s="15">
        <f t="shared" si="49"/>
        <v>0</v>
      </c>
      <c r="T68" s="15">
        <f t="shared" si="49"/>
        <v>22373.4</v>
      </c>
      <c r="U68" s="15">
        <f t="shared" si="49"/>
        <v>0</v>
      </c>
      <c r="V68" s="15">
        <f t="shared" si="49"/>
        <v>19822.3</v>
      </c>
      <c r="W68" s="15">
        <f t="shared" si="49"/>
        <v>0</v>
      </c>
      <c r="X68" s="15">
        <f t="shared" si="49"/>
        <v>16946.900000000001</v>
      </c>
      <c r="Y68" s="15">
        <f t="shared" si="49"/>
        <v>0</v>
      </c>
      <c r="Z68" s="15">
        <f t="shared" si="49"/>
        <v>23116.1</v>
      </c>
      <c r="AA68" s="15">
        <f t="shared" si="49"/>
        <v>0</v>
      </c>
      <c r="AB68" s="15">
        <f t="shared" si="49"/>
        <v>17402.3</v>
      </c>
      <c r="AC68" s="15">
        <f t="shared" si="49"/>
        <v>0</v>
      </c>
      <c r="AD68" s="15">
        <f t="shared" si="49"/>
        <v>25670.400000000001</v>
      </c>
      <c r="AE68" s="15">
        <f t="shared" si="49"/>
        <v>0</v>
      </c>
      <c r="AF68" s="158"/>
      <c r="AH68" s="31">
        <f t="shared" si="2"/>
        <v>279894.8</v>
      </c>
      <c r="AI68" s="31">
        <f t="shared" si="3"/>
        <v>154563.4</v>
      </c>
      <c r="AJ68" s="31">
        <f t="shared" si="4"/>
        <v>92357.7</v>
      </c>
      <c r="AL68" s="30">
        <f t="shared" si="8"/>
        <v>62205.7</v>
      </c>
      <c r="AM68" s="68"/>
      <c r="AN68" s="68"/>
      <c r="AO68" s="68"/>
      <c r="AP68" s="68"/>
    </row>
    <row r="69" spans="1:42" s="12" customFormat="1" ht="18.75">
      <c r="A69" s="3" t="s">
        <v>15</v>
      </c>
      <c r="B69" s="23"/>
      <c r="C69" s="24"/>
      <c r="D69" s="23"/>
      <c r="E69" s="24"/>
      <c r="F69" s="23"/>
      <c r="G69" s="2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58"/>
      <c r="AH69" s="31">
        <f t="shared" si="2"/>
        <v>0</v>
      </c>
      <c r="AI69" s="31">
        <f t="shared" si="3"/>
        <v>0</v>
      </c>
      <c r="AJ69" s="31">
        <f t="shared" si="4"/>
        <v>0</v>
      </c>
      <c r="AL69" s="30">
        <f t="shared" si="8"/>
        <v>0</v>
      </c>
      <c r="AM69" s="68"/>
      <c r="AN69" s="68"/>
      <c r="AO69" s="68"/>
      <c r="AP69" s="68"/>
    </row>
    <row r="70" spans="1:42" s="12" customFormat="1" ht="18.75">
      <c r="A70" s="3" t="s">
        <v>16</v>
      </c>
      <c r="B70" s="24">
        <f>H70+J70+L70+N70+P70+R70+T70+V70+X70+Z70+AB70+AD70</f>
        <v>5000</v>
      </c>
      <c r="C70" s="24">
        <f>C76</f>
        <v>3200</v>
      </c>
      <c r="D70" s="15">
        <f>D76+D82+D88</f>
        <v>2200</v>
      </c>
      <c r="E70" s="24">
        <f t="shared" si="48"/>
        <v>2028.9</v>
      </c>
      <c r="F70" s="25">
        <f>E70/B70*100</f>
        <v>40.578000000000003</v>
      </c>
      <c r="G70" s="25">
        <f>E70/C70*100</f>
        <v>63.403125000000003</v>
      </c>
      <c r="H70" s="2">
        <f>H76</f>
        <v>0</v>
      </c>
      <c r="I70" s="2">
        <f t="shared" ref="I70:AE70" si="50">I76</f>
        <v>0</v>
      </c>
      <c r="J70" s="2">
        <f t="shared" si="50"/>
        <v>0</v>
      </c>
      <c r="K70" s="2">
        <f t="shared" si="50"/>
        <v>0</v>
      </c>
      <c r="L70" s="2">
        <f t="shared" si="50"/>
        <v>0</v>
      </c>
      <c r="M70" s="2">
        <f t="shared" si="50"/>
        <v>0</v>
      </c>
      <c r="N70" s="2">
        <f t="shared" si="50"/>
        <v>2200</v>
      </c>
      <c r="O70" s="2">
        <f t="shared" si="50"/>
        <v>1977.7</v>
      </c>
      <c r="P70" s="2">
        <f t="shared" si="50"/>
        <v>1000</v>
      </c>
      <c r="Q70" s="2">
        <f t="shared" si="50"/>
        <v>51.2</v>
      </c>
      <c r="R70" s="2">
        <f t="shared" si="50"/>
        <v>0</v>
      </c>
      <c r="S70" s="2">
        <f t="shared" si="50"/>
        <v>0</v>
      </c>
      <c r="T70" s="2">
        <f t="shared" si="50"/>
        <v>0</v>
      </c>
      <c r="U70" s="2">
        <f t="shared" si="50"/>
        <v>0</v>
      </c>
      <c r="V70" s="2">
        <f t="shared" si="50"/>
        <v>0</v>
      </c>
      <c r="W70" s="2">
        <f t="shared" si="50"/>
        <v>0</v>
      </c>
      <c r="X70" s="2">
        <f t="shared" si="50"/>
        <v>1800</v>
      </c>
      <c r="Y70" s="2">
        <f t="shared" si="50"/>
        <v>0</v>
      </c>
      <c r="Z70" s="2">
        <f t="shared" si="50"/>
        <v>0</v>
      </c>
      <c r="AA70" s="2">
        <f t="shared" si="50"/>
        <v>0</v>
      </c>
      <c r="AB70" s="2">
        <f t="shared" si="50"/>
        <v>0</v>
      </c>
      <c r="AC70" s="2">
        <f t="shared" si="50"/>
        <v>0</v>
      </c>
      <c r="AD70" s="2">
        <f t="shared" si="50"/>
        <v>0</v>
      </c>
      <c r="AE70" s="2">
        <f t="shared" si="50"/>
        <v>0</v>
      </c>
      <c r="AF70" s="158"/>
      <c r="AH70" s="31">
        <f t="shared" si="2"/>
        <v>5000</v>
      </c>
      <c r="AI70" s="31">
        <f t="shared" si="3"/>
        <v>3200</v>
      </c>
      <c r="AJ70" s="31">
        <f t="shared" si="4"/>
        <v>2028.9</v>
      </c>
      <c r="AL70" s="30">
        <f t="shared" si="8"/>
        <v>1171.0999999999999</v>
      </c>
      <c r="AM70" s="68"/>
      <c r="AN70" s="68"/>
      <c r="AO70" s="68"/>
      <c r="AP70" s="68"/>
    </row>
    <row r="71" spans="1:42" s="12" customFormat="1" ht="112.5" customHeight="1">
      <c r="A71" s="104" t="s">
        <v>38</v>
      </c>
      <c r="B71" s="27"/>
      <c r="C71" s="27"/>
      <c r="D71" s="27"/>
      <c r="E71" s="27"/>
      <c r="F71" s="27"/>
      <c r="G71" s="2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58"/>
      <c r="AH71" s="31">
        <f t="shared" si="2"/>
        <v>0</v>
      </c>
      <c r="AI71" s="31">
        <f t="shared" si="3"/>
        <v>0</v>
      </c>
      <c r="AJ71" s="31">
        <f t="shared" si="4"/>
        <v>0</v>
      </c>
      <c r="AL71" s="30">
        <f t="shared" si="8"/>
        <v>0</v>
      </c>
      <c r="AM71" s="68"/>
      <c r="AN71" s="68"/>
      <c r="AO71" s="68"/>
      <c r="AP71" s="68"/>
    </row>
    <row r="72" spans="1:42" s="12" customFormat="1" ht="18.75">
      <c r="A72" s="4" t="s">
        <v>17</v>
      </c>
      <c r="B72" s="20">
        <f>H72+J72+L72+N72+P72+R72+T72+V72+X72+Z72+AB72+AD72</f>
        <v>1792280.2000000002</v>
      </c>
      <c r="C72" s="54">
        <f>C73+C74+C75+C76</f>
        <v>1143939.3999999999</v>
      </c>
      <c r="D72" s="54">
        <f>D73+D74+D75+D76</f>
        <v>953575.60000000009</v>
      </c>
      <c r="E72" s="54">
        <f>E73+E74+E75+E76</f>
        <v>644373</v>
      </c>
      <c r="F72" s="53">
        <f>E72/B72*100</f>
        <v>35.952693111266861</v>
      </c>
      <c r="G72" s="53">
        <f>E72/C72*100</f>
        <v>56.329295065805063</v>
      </c>
      <c r="H72" s="2">
        <f>H73+H74+H75+H76</f>
        <v>94344.6</v>
      </c>
      <c r="I72" s="2">
        <f t="shared" ref="I72:AE72" si="51">I73+I74+I75+I76</f>
        <v>35793</v>
      </c>
      <c r="J72" s="2">
        <f t="shared" si="51"/>
        <v>152244.4</v>
      </c>
      <c r="K72" s="2">
        <f t="shared" si="51"/>
        <v>139218.6</v>
      </c>
      <c r="L72" s="2">
        <f>L73+L74+L75+L76</f>
        <v>150349.20000000001</v>
      </c>
      <c r="M72" s="2">
        <f t="shared" si="51"/>
        <v>142628.79999999999</v>
      </c>
      <c r="N72" s="2">
        <f t="shared" si="51"/>
        <v>160484.9</v>
      </c>
      <c r="O72" s="2">
        <f t="shared" si="51"/>
        <v>125868.4</v>
      </c>
      <c r="P72" s="2">
        <f t="shared" si="51"/>
        <v>397152.5</v>
      </c>
      <c r="Q72" s="2">
        <f t="shared" si="51"/>
        <v>200864.2</v>
      </c>
      <c r="R72" s="2">
        <f t="shared" si="51"/>
        <v>189363.80000000002</v>
      </c>
      <c r="S72" s="2">
        <f t="shared" si="51"/>
        <v>0</v>
      </c>
      <c r="T72" s="2">
        <f t="shared" si="51"/>
        <v>97401.600000000006</v>
      </c>
      <c r="U72" s="2">
        <f t="shared" si="51"/>
        <v>0</v>
      </c>
      <c r="V72" s="2">
        <f t="shared" si="51"/>
        <v>75506.5</v>
      </c>
      <c r="W72" s="2">
        <f t="shared" si="51"/>
        <v>0</v>
      </c>
      <c r="X72" s="2">
        <f t="shared" si="51"/>
        <v>102960.1</v>
      </c>
      <c r="Y72" s="2">
        <f t="shared" si="51"/>
        <v>0</v>
      </c>
      <c r="Z72" s="2">
        <f t="shared" si="51"/>
        <v>133407.5</v>
      </c>
      <c r="AA72" s="2">
        <f t="shared" si="51"/>
        <v>0</v>
      </c>
      <c r="AB72" s="2">
        <f t="shared" si="51"/>
        <v>118038.5</v>
      </c>
      <c r="AC72" s="2">
        <f t="shared" si="51"/>
        <v>0</v>
      </c>
      <c r="AD72" s="2">
        <f t="shared" si="51"/>
        <v>121026.6</v>
      </c>
      <c r="AE72" s="2">
        <f t="shared" si="51"/>
        <v>0</v>
      </c>
      <c r="AF72" s="158"/>
      <c r="AH72" s="31">
        <f t="shared" si="2"/>
        <v>1792280.2000000002</v>
      </c>
      <c r="AI72" s="31">
        <f t="shared" si="3"/>
        <v>1143939.3999999999</v>
      </c>
      <c r="AJ72" s="31">
        <f t="shared" si="4"/>
        <v>644373</v>
      </c>
      <c r="AL72" s="30">
        <f t="shared" si="8"/>
        <v>499566.39999999991</v>
      </c>
      <c r="AM72" s="68"/>
      <c r="AN72" s="68"/>
      <c r="AO72" s="68"/>
      <c r="AP72" s="68"/>
    </row>
    <row r="73" spans="1:42" s="12" customFormat="1" ht="18.75">
      <c r="A73" s="3" t="s">
        <v>13</v>
      </c>
      <c r="B73" s="24">
        <v>1481160.9</v>
      </c>
      <c r="C73" s="24">
        <f>H73+J73+L73+N73+P73+R73</f>
        <v>986176</v>
      </c>
      <c r="D73" s="15">
        <v>819698.8</v>
      </c>
      <c r="E73" s="24">
        <f>I73+K73+M73+O73+Q73+S73+U73+W73+Y73+AA73+AC73+AE73</f>
        <v>549986.4</v>
      </c>
      <c r="F73" s="25">
        <f>E73/B73*100</f>
        <v>37.132117111652086</v>
      </c>
      <c r="G73" s="25">
        <f>E73/C73*100</f>
        <v>55.769598935686936</v>
      </c>
      <c r="H73" s="15">
        <v>70311</v>
      </c>
      <c r="I73" s="15">
        <v>22022.400000000001</v>
      </c>
      <c r="J73" s="15">
        <v>128345.60000000001</v>
      </c>
      <c r="K73" s="15">
        <v>120747</v>
      </c>
      <c r="L73" s="15">
        <v>127309.7</v>
      </c>
      <c r="M73" s="15">
        <v>116834.3</v>
      </c>
      <c r="N73" s="15">
        <v>127850.8</v>
      </c>
      <c r="O73" s="15">
        <v>123890.7</v>
      </c>
      <c r="P73" s="15">
        <f>377745.2-11863.5</f>
        <v>365881.7</v>
      </c>
      <c r="Q73" s="15">
        <v>166492</v>
      </c>
      <c r="R73" s="15">
        <v>166477.20000000001</v>
      </c>
      <c r="S73" s="15"/>
      <c r="T73" s="15">
        <v>75028.2</v>
      </c>
      <c r="U73" s="15"/>
      <c r="V73" s="15">
        <v>55684.2</v>
      </c>
      <c r="W73" s="15"/>
      <c r="X73" s="15">
        <v>84213.2</v>
      </c>
      <c r="Y73" s="15"/>
      <c r="Z73" s="15">
        <v>110291.4</v>
      </c>
      <c r="AA73" s="15"/>
      <c r="AB73" s="15">
        <v>100636.2</v>
      </c>
      <c r="AC73" s="15"/>
      <c r="AD73" s="15">
        <v>95356.2</v>
      </c>
      <c r="AE73" s="15"/>
      <c r="AF73" s="158"/>
      <c r="AH73" s="31">
        <f t="shared" si="2"/>
        <v>1507385.3999999997</v>
      </c>
      <c r="AI73" s="31">
        <f t="shared" si="3"/>
        <v>986176</v>
      </c>
      <c r="AJ73" s="31">
        <f t="shared" si="4"/>
        <v>549986.4</v>
      </c>
      <c r="AL73" s="30">
        <f t="shared" si="8"/>
        <v>436189.6</v>
      </c>
      <c r="AM73" s="68"/>
      <c r="AN73" s="68"/>
      <c r="AO73" s="68"/>
      <c r="AP73" s="68"/>
    </row>
    <row r="74" spans="1:42" s="12" customFormat="1" ht="18.75">
      <c r="A74" s="3" t="s">
        <v>14</v>
      </c>
      <c r="B74" s="24">
        <f>H74+J74+L74+N74+P74+R74+T74+V74+X74+Z74+AB74+AD74</f>
        <v>279894.8</v>
      </c>
      <c r="C74" s="24">
        <f t="shared" ref="C74:C76" si="52">H74+J74+L74+N74+P74+R74</f>
        <v>154563.4</v>
      </c>
      <c r="D74" s="24">
        <v>131676.79999999999</v>
      </c>
      <c r="E74" s="24">
        <f>I74+K74+M74+O74+Q74+S74+U74+W74+Y74+AA74+AC74+AE74</f>
        <v>92357.7</v>
      </c>
      <c r="F74" s="25">
        <f>E74/B74*100</f>
        <v>32.997290410539961</v>
      </c>
      <c r="G74" s="25">
        <f>E74/C74*100</f>
        <v>59.753926220567102</v>
      </c>
      <c r="H74" s="15">
        <v>24033.599999999999</v>
      </c>
      <c r="I74" s="15">
        <v>13770.6</v>
      </c>
      <c r="J74" s="15">
        <v>23898.799999999999</v>
      </c>
      <c r="K74" s="15">
        <v>18471.599999999999</v>
      </c>
      <c r="L74" s="15">
        <v>23039.5</v>
      </c>
      <c r="M74" s="15">
        <v>25794.5</v>
      </c>
      <c r="N74" s="15">
        <v>30434.1</v>
      </c>
      <c r="O74" s="15"/>
      <c r="P74" s="15">
        <f>27251.7+3019.1</f>
        <v>30270.799999999999</v>
      </c>
      <c r="Q74" s="15">
        <v>34321</v>
      </c>
      <c r="R74" s="15">
        <v>22886.6</v>
      </c>
      <c r="S74" s="15"/>
      <c r="T74" s="15">
        <v>22373.4</v>
      </c>
      <c r="U74" s="15"/>
      <c r="V74" s="15">
        <v>19822.3</v>
      </c>
      <c r="W74" s="15"/>
      <c r="X74" s="15">
        <v>16946.900000000001</v>
      </c>
      <c r="Y74" s="15"/>
      <c r="Z74" s="15">
        <v>23116.1</v>
      </c>
      <c r="AA74" s="15"/>
      <c r="AB74" s="15">
        <v>17402.3</v>
      </c>
      <c r="AC74" s="15"/>
      <c r="AD74" s="15">
        <v>25670.400000000001</v>
      </c>
      <c r="AE74" s="15"/>
      <c r="AF74" s="158"/>
      <c r="AH74" s="31">
        <f t="shared" si="2"/>
        <v>279894.8</v>
      </c>
      <c r="AI74" s="31">
        <f t="shared" si="3"/>
        <v>154563.4</v>
      </c>
      <c r="AJ74" s="31">
        <f t="shared" si="4"/>
        <v>92357.7</v>
      </c>
      <c r="AL74" s="30">
        <f t="shared" si="8"/>
        <v>62205.7</v>
      </c>
      <c r="AM74" s="68"/>
      <c r="AN74" s="68"/>
      <c r="AO74" s="68"/>
      <c r="AP74" s="68"/>
    </row>
    <row r="75" spans="1:42" s="12" customFormat="1" ht="18.75">
      <c r="A75" s="3" t="s">
        <v>15</v>
      </c>
      <c r="B75" s="23"/>
      <c r="C75" s="24">
        <f t="shared" si="52"/>
        <v>0</v>
      </c>
      <c r="D75" s="23"/>
      <c r="E75" s="23"/>
      <c r="F75" s="23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59"/>
      <c r="AH75" s="31">
        <f t="shared" si="2"/>
        <v>0</v>
      </c>
      <c r="AI75" s="31">
        <f t="shared" si="3"/>
        <v>0</v>
      </c>
      <c r="AJ75" s="31">
        <f t="shared" si="4"/>
        <v>0</v>
      </c>
      <c r="AL75" s="30">
        <f t="shared" si="8"/>
        <v>0</v>
      </c>
      <c r="AM75" s="68"/>
      <c r="AN75" s="68"/>
      <c r="AO75" s="68"/>
      <c r="AP75" s="68"/>
    </row>
    <row r="76" spans="1:42" s="12" customFormat="1" ht="18.75">
      <c r="A76" s="3" t="s">
        <v>16</v>
      </c>
      <c r="B76" s="24">
        <f>H76+J76+L76+N76+P76+R76+T76+V76+X76+Z76+AB76+AD76</f>
        <v>5000</v>
      </c>
      <c r="C76" s="24">
        <f t="shared" si="52"/>
        <v>3200</v>
      </c>
      <c r="D76" s="24">
        <v>2200</v>
      </c>
      <c r="E76" s="24">
        <f>I76+K76+M76+O76+Q76+S76+U76+W76+Y76+AA76+AC76+AE76</f>
        <v>2028.9</v>
      </c>
      <c r="F76" s="25">
        <f>E76/B76*100</f>
        <v>40.578000000000003</v>
      </c>
      <c r="G76" s="25">
        <f>E76/C76*100</f>
        <v>63.403125000000003</v>
      </c>
      <c r="H76" s="2"/>
      <c r="I76" s="2"/>
      <c r="J76" s="2"/>
      <c r="K76" s="2"/>
      <c r="L76" s="2"/>
      <c r="M76" s="2"/>
      <c r="N76" s="2">
        <v>2200</v>
      </c>
      <c r="O76" s="2">
        <v>1977.7</v>
      </c>
      <c r="P76" s="2">
        <v>1000</v>
      </c>
      <c r="Q76" s="2">
        <v>51.2</v>
      </c>
      <c r="R76" s="2"/>
      <c r="S76" s="2"/>
      <c r="T76" s="2"/>
      <c r="U76" s="2"/>
      <c r="V76" s="2"/>
      <c r="W76" s="2"/>
      <c r="X76" s="2">
        <v>1800</v>
      </c>
      <c r="Y76" s="2"/>
      <c r="Z76" s="2"/>
      <c r="AA76" s="2"/>
      <c r="AB76" s="2"/>
      <c r="AC76" s="2"/>
      <c r="AD76" s="2"/>
      <c r="AE76" s="2"/>
      <c r="AF76" s="58"/>
      <c r="AH76" s="31">
        <f t="shared" si="2"/>
        <v>5000</v>
      </c>
      <c r="AI76" s="31">
        <f t="shared" si="3"/>
        <v>3200</v>
      </c>
      <c r="AJ76" s="31">
        <f t="shared" si="4"/>
        <v>2028.9</v>
      </c>
      <c r="AL76" s="30">
        <f t="shared" si="8"/>
        <v>1171.0999999999999</v>
      </c>
      <c r="AM76" s="68"/>
      <c r="AN76" s="68"/>
      <c r="AO76" s="68"/>
      <c r="AP76" s="68"/>
    </row>
    <row r="77" spans="1:42" s="12" customFormat="1" ht="148.5" customHeight="1">
      <c r="A77" s="104" t="s">
        <v>62</v>
      </c>
      <c r="B77" s="27"/>
      <c r="C77" s="27"/>
      <c r="D77" s="27"/>
      <c r="E77" s="27"/>
      <c r="F77" s="27"/>
      <c r="G77" s="2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58"/>
      <c r="AH77" s="31">
        <f t="shared" si="2"/>
        <v>0</v>
      </c>
      <c r="AI77" s="31">
        <f t="shared" si="3"/>
        <v>0</v>
      </c>
      <c r="AJ77" s="31">
        <f t="shared" si="4"/>
        <v>0</v>
      </c>
      <c r="AL77" s="30">
        <f t="shared" si="8"/>
        <v>0</v>
      </c>
      <c r="AM77" s="68"/>
      <c r="AN77" s="68"/>
      <c r="AO77" s="68"/>
      <c r="AP77" s="68"/>
    </row>
    <row r="78" spans="1:42" s="12" customFormat="1" ht="18.75">
      <c r="A78" s="4" t="s">
        <v>17</v>
      </c>
      <c r="B78" s="20">
        <f>H78+J78+L78+N78+P78+R78+T78+V78+X78+Z78+AB78+AD78</f>
        <v>1800</v>
      </c>
      <c r="C78" s="54">
        <f>C79+C80+C81+C82</f>
        <v>0</v>
      </c>
      <c r="D78" s="54">
        <f>D79+D80+D81+D82</f>
        <v>0</v>
      </c>
      <c r="E78" s="54">
        <f>E79+E80+E81+E82</f>
        <v>0</v>
      </c>
      <c r="F78" s="53">
        <f>E78/B78*100</f>
        <v>0</v>
      </c>
      <c r="G78" s="53" t="e">
        <f>E78/C78*100</f>
        <v>#DIV/0!</v>
      </c>
      <c r="H78" s="2">
        <f t="shared" ref="H78:K78" si="53">H79+H80+H81+H82</f>
        <v>0</v>
      </c>
      <c r="I78" s="2">
        <f t="shared" si="53"/>
        <v>0</v>
      </c>
      <c r="J78" s="2">
        <f t="shared" si="53"/>
        <v>0</v>
      </c>
      <c r="K78" s="2">
        <f t="shared" si="53"/>
        <v>0</v>
      </c>
      <c r="L78" s="2">
        <f>L79+L80+L81+L82</f>
        <v>0</v>
      </c>
      <c r="M78" s="2">
        <f t="shared" ref="M78:AE78" si="54">M79+M80+M81+M82</f>
        <v>0</v>
      </c>
      <c r="N78" s="2">
        <f t="shared" si="54"/>
        <v>0</v>
      </c>
      <c r="O78" s="2">
        <f t="shared" si="54"/>
        <v>0</v>
      </c>
      <c r="P78" s="2">
        <f t="shared" si="54"/>
        <v>0</v>
      </c>
      <c r="Q78" s="2">
        <f t="shared" si="54"/>
        <v>0</v>
      </c>
      <c r="R78" s="2">
        <f t="shared" si="54"/>
        <v>0</v>
      </c>
      <c r="S78" s="2">
        <f t="shared" si="54"/>
        <v>0</v>
      </c>
      <c r="T78" s="2">
        <f t="shared" si="54"/>
        <v>0</v>
      </c>
      <c r="U78" s="2">
        <f t="shared" si="54"/>
        <v>0</v>
      </c>
      <c r="V78" s="2">
        <f t="shared" si="54"/>
        <v>150</v>
      </c>
      <c r="W78" s="2">
        <f t="shared" si="54"/>
        <v>0</v>
      </c>
      <c r="X78" s="2">
        <f t="shared" si="54"/>
        <v>150</v>
      </c>
      <c r="Y78" s="2">
        <f t="shared" si="54"/>
        <v>0</v>
      </c>
      <c r="Z78" s="2">
        <f t="shared" si="54"/>
        <v>150</v>
      </c>
      <c r="AA78" s="2">
        <f t="shared" si="54"/>
        <v>0</v>
      </c>
      <c r="AB78" s="2">
        <f t="shared" si="54"/>
        <v>150</v>
      </c>
      <c r="AC78" s="2">
        <f t="shared" si="54"/>
        <v>0</v>
      </c>
      <c r="AD78" s="2">
        <f t="shared" si="54"/>
        <v>1200</v>
      </c>
      <c r="AE78" s="2">
        <f t="shared" si="54"/>
        <v>0</v>
      </c>
      <c r="AF78" s="58"/>
      <c r="AH78" s="31">
        <f t="shared" si="2"/>
        <v>1800</v>
      </c>
      <c r="AI78" s="31">
        <f t="shared" si="3"/>
        <v>0</v>
      </c>
      <c r="AJ78" s="31">
        <f t="shared" si="4"/>
        <v>0</v>
      </c>
      <c r="AL78" s="30">
        <f t="shared" si="8"/>
        <v>0</v>
      </c>
      <c r="AM78" s="68"/>
      <c r="AN78" s="68"/>
      <c r="AO78" s="68"/>
      <c r="AP78" s="68"/>
    </row>
    <row r="79" spans="1:42" s="110" customFormat="1" ht="18.75">
      <c r="A79" s="106" t="s">
        <v>13</v>
      </c>
      <c r="B79" s="107">
        <f>H79+J79+L79+N79+P79+R79+T79+V79+X79+Z79+AB79+AD79</f>
        <v>1800</v>
      </c>
      <c r="C79" s="107"/>
      <c r="D79" s="107"/>
      <c r="E79" s="107">
        <f>I79+K79+M79+O79+Q79+S79+U79+W79+Y79+AA79+AC79+AE79</f>
        <v>0</v>
      </c>
      <c r="F79" s="108">
        <f>E79/B79*100</f>
        <v>0</v>
      </c>
      <c r="G79" s="108" t="e">
        <f>E79/C79*100</f>
        <v>#DIV/0!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>
        <v>150</v>
      </c>
      <c r="W79" s="109"/>
      <c r="X79" s="109">
        <v>150</v>
      </c>
      <c r="Y79" s="109"/>
      <c r="Z79" s="109">
        <v>150</v>
      </c>
      <c r="AA79" s="109"/>
      <c r="AB79" s="109">
        <v>150</v>
      </c>
      <c r="AC79" s="109"/>
      <c r="AD79" s="109">
        <v>1200</v>
      </c>
      <c r="AE79" s="109"/>
      <c r="AF79" s="125"/>
      <c r="AH79" s="111">
        <f t="shared" si="2"/>
        <v>1800</v>
      </c>
      <c r="AI79" s="111">
        <f t="shared" si="3"/>
        <v>0</v>
      </c>
      <c r="AJ79" s="111">
        <f t="shared" si="4"/>
        <v>0</v>
      </c>
      <c r="AL79" s="112">
        <f t="shared" si="8"/>
        <v>0</v>
      </c>
      <c r="AM79" s="114"/>
      <c r="AN79" s="114"/>
      <c r="AO79" s="114"/>
      <c r="AP79" s="114"/>
    </row>
    <row r="80" spans="1:42" s="12" customFormat="1" ht="18.75">
      <c r="A80" s="3" t="s">
        <v>14</v>
      </c>
      <c r="B80" s="24">
        <f>H80+J80+L80+N80+P80+R80+T80+V80+X80+Z80+AB80+AD80</f>
        <v>0</v>
      </c>
      <c r="C80" s="24"/>
      <c r="D80" s="24"/>
      <c r="E80" s="24">
        <f>I80+K80+M80+O80+Q80+S80+U80+W80+Y80+AA80+AC80+AE80</f>
        <v>0</v>
      </c>
      <c r="F80" s="25" t="e">
        <f>E80/B80*100</f>
        <v>#DIV/0!</v>
      </c>
      <c r="G80" s="25" t="e">
        <f>E80/C80*100</f>
        <v>#DIV/0!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58"/>
      <c r="AH80" s="31">
        <f t="shared" si="2"/>
        <v>0</v>
      </c>
      <c r="AI80" s="31">
        <f t="shared" si="3"/>
        <v>0</v>
      </c>
      <c r="AJ80" s="31">
        <f t="shared" si="4"/>
        <v>0</v>
      </c>
      <c r="AL80" s="30">
        <f t="shared" si="8"/>
        <v>0</v>
      </c>
      <c r="AM80" s="68"/>
      <c r="AN80" s="68"/>
      <c r="AO80" s="68"/>
      <c r="AP80" s="68"/>
    </row>
    <row r="81" spans="1:42" s="12" customFormat="1" ht="18.75">
      <c r="A81" s="3" t="s">
        <v>15</v>
      </c>
      <c r="B81" s="23"/>
      <c r="C81" s="23"/>
      <c r="D81" s="23"/>
      <c r="E81" s="23"/>
      <c r="F81" s="23"/>
      <c r="G81" s="2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58"/>
      <c r="AH81" s="31">
        <f t="shared" si="2"/>
        <v>0</v>
      </c>
      <c r="AI81" s="31">
        <f t="shared" si="3"/>
        <v>0</v>
      </c>
      <c r="AJ81" s="31">
        <f t="shared" si="4"/>
        <v>0</v>
      </c>
      <c r="AL81" s="30">
        <f t="shared" si="8"/>
        <v>0</v>
      </c>
      <c r="AM81" s="68"/>
      <c r="AN81" s="68"/>
      <c r="AO81" s="68"/>
      <c r="AP81" s="68"/>
    </row>
    <row r="82" spans="1:42" s="12" customFormat="1" ht="18.75">
      <c r="A82" s="3" t="s">
        <v>16</v>
      </c>
      <c r="B82" s="23"/>
      <c r="C82" s="23"/>
      <c r="D82" s="23"/>
      <c r="E82" s="23"/>
      <c r="F82" s="23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58"/>
      <c r="AH82" s="31">
        <f t="shared" si="2"/>
        <v>0</v>
      </c>
      <c r="AI82" s="31">
        <f t="shared" si="3"/>
        <v>0</v>
      </c>
      <c r="AJ82" s="31">
        <f t="shared" si="4"/>
        <v>0</v>
      </c>
      <c r="AL82" s="30">
        <f t="shared" si="8"/>
        <v>0</v>
      </c>
      <c r="AM82" s="64"/>
      <c r="AN82" s="64"/>
      <c r="AO82" s="64"/>
      <c r="AP82" s="64"/>
    </row>
    <row r="83" spans="1:42" s="12" customFormat="1" ht="148.5" customHeight="1">
      <c r="A83" s="104" t="s">
        <v>63</v>
      </c>
      <c r="B83" s="27"/>
      <c r="C83" s="27"/>
      <c r="D83" s="27"/>
      <c r="E83" s="27"/>
      <c r="F83" s="27"/>
      <c r="G83" s="2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58"/>
      <c r="AH83" s="31">
        <f t="shared" si="2"/>
        <v>0</v>
      </c>
      <c r="AI83" s="31">
        <f t="shared" si="3"/>
        <v>0</v>
      </c>
      <c r="AJ83" s="31">
        <f t="shared" si="4"/>
        <v>0</v>
      </c>
      <c r="AL83" s="30">
        <f t="shared" si="8"/>
        <v>0</v>
      </c>
      <c r="AM83" s="68"/>
      <c r="AN83" s="68"/>
      <c r="AO83" s="68"/>
      <c r="AP83" s="68"/>
    </row>
    <row r="84" spans="1:42" s="12" customFormat="1" ht="18.75">
      <c r="A84" s="4" t="s">
        <v>17</v>
      </c>
      <c r="B84" s="20">
        <f>H84+J84+L84+N84+P84+R84+T84+V84+X84+Z84+AB84+AD84</f>
        <v>7241.8</v>
      </c>
      <c r="C84" s="54">
        <f>C85+C86+C87+C88</f>
        <v>0</v>
      </c>
      <c r="D84" s="54">
        <f>D85+D86+D87+D88</f>
        <v>0</v>
      </c>
      <c r="E84" s="54">
        <f>E85+E86+E87+E88</f>
        <v>0</v>
      </c>
      <c r="F84" s="53">
        <f>E84/B84*100</f>
        <v>0</v>
      </c>
      <c r="G84" s="53" t="e">
        <f>E84/C84*100</f>
        <v>#DIV/0!</v>
      </c>
      <c r="H84" s="2">
        <f t="shared" ref="H84:K84" si="55">H85+H86+H87+H88</f>
        <v>0</v>
      </c>
      <c r="I84" s="2">
        <f t="shared" si="55"/>
        <v>0</v>
      </c>
      <c r="J84" s="2">
        <f t="shared" si="55"/>
        <v>0</v>
      </c>
      <c r="K84" s="2">
        <f t="shared" si="55"/>
        <v>0</v>
      </c>
      <c r="L84" s="2">
        <f>L85+L86+L87+L88</f>
        <v>0</v>
      </c>
      <c r="M84" s="2">
        <f t="shared" ref="M84:AE84" si="56">M85+M86+M87+M88</f>
        <v>0</v>
      </c>
      <c r="N84" s="2">
        <f t="shared" si="56"/>
        <v>0</v>
      </c>
      <c r="O84" s="2">
        <f t="shared" si="56"/>
        <v>0</v>
      </c>
      <c r="P84" s="2">
        <f t="shared" si="56"/>
        <v>0</v>
      </c>
      <c r="Q84" s="2">
        <f t="shared" si="56"/>
        <v>0</v>
      </c>
      <c r="R84" s="2">
        <f t="shared" si="56"/>
        <v>0</v>
      </c>
      <c r="S84" s="2">
        <f t="shared" si="56"/>
        <v>0</v>
      </c>
      <c r="T84" s="2">
        <f t="shared" si="56"/>
        <v>0</v>
      </c>
      <c r="U84" s="2">
        <f t="shared" si="56"/>
        <v>0</v>
      </c>
      <c r="V84" s="2">
        <f t="shared" si="56"/>
        <v>600</v>
      </c>
      <c r="W84" s="2">
        <f t="shared" si="56"/>
        <v>0</v>
      </c>
      <c r="X84" s="2">
        <f t="shared" si="56"/>
        <v>600</v>
      </c>
      <c r="Y84" s="2">
        <f t="shared" si="56"/>
        <v>0</v>
      </c>
      <c r="Z84" s="2">
        <f t="shared" si="56"/>
        <v>600</v>
      </c>
      <c r="AA84" s="2">
        <f t="shared" si="56"/>
        <v>0</v>
      </c>
      <c r="AB84" s="2">
        <f t="shared" si="56"/>
        <v>600</v>
      </c>
      <c r="AC84" s="2">
        <f t="shared" si="56"/>
        <v>0</v>
      </c>
      <c r="AD84" s="2">
        <f t="shared" si="56"/>
        <v>4841.8</v>
      </c>
      <c r="AE84" s="2">
        <f t="shared" si="56"/>
        <v>0</v>
      </c>
      <c r="AF84" s="58"/>
      <c r="AH84" s="31">
        <f t="shared" si="2"/>
        <v>7241.8</v>
      </c>
      <c r="AI84" s="31">
        <f t="shared" si="3"/>
        <v>0</v>
      </c>
      <c r="AJ84" s="31">
        <f t="shared" si="4"/>
        <v>0</v>
      </c>
      <c r="AL84" s="30">
        <f t="shared" si="8"/>
        <v>0</v>
      </c>
      <c r="AM84" s="68"/>
      <c r="AN84" s="68"/>
      <c r="AO84" s="68"/>
      <c r="AP84" s="68"/>
    </row>
    <row r="85" spans="1:42" s="110" customFormat="1" ht="18.75">
      <c r="A85" s="106" t="s">
        <v>13</v>
      </c>
      <c r="B85" s="107">
        <f>H85+J85+L85+N85+P85+R85+T85+V85+X85+Z85+AB85+AD85</f>
        <v>7241.8</v>
      </c>
      <c r="C85" s="107"/>
      <c r="D85" s="107"/>
      <c r="E85" s="107">
        <f>I85+K85+M85+O85+Q85+S85+U85+W85+Y85+AA85+AC85+AE85</f>
        <v>0</v>
      </c>
      <c r="F85" s="108">
        <f>E85/B85*100</f>
        <v>0</v>
      </c>
      <c r="G85" s="108" t="e">
        <f>E85/C85*100</f>
        <v>#DIV/0!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>
        <v>600</v>
      </c>
      <c r="W85" s="109"/>
      <c r="X85" s="109">
        <v>600</v>
      </c>
      <c r="Y85" s="109"/>
      <c r="Z85" s="109">
        <v>600</v>
      </c>
      <c r="AA85" s="109"/>
      <c r="AB85" s="109">
        <v>600</v>
      </c>
      <c r="AC85" s="109"/>
      <c r="AD85" s="109">
        <v>4841.8</v>
      </c>
      <c r="AE85" s="109"/>
      <c r="AF85" s="125"/>
      <c r="AH85" s="111">
        <f t="shared" si="2"/>
        <v>7241.8</v>
      </c>
      <c r="AI85" s="111">
        <f t="shared" si="3"/>
        <v>0</v>
      </c>
      <c r="AJ85" s="111">
        <f t="shared" si="4"/>
        <v>0</v>
      </c>
      <c r="AL85" s="112">
        <f t="shared" si="8"/>
        <v>0</v>
      </c>
      <c r="AM85" s="114"/>
      <c r="AN85" s="114"/>
      <c r="AO85" s="114"/>
      <c r="AP85" s="114"/>
    </row>
    <row r="86" spans="1:42" s="12" customFormat="1" ht="18.75">
      <c r="A86" s="3" t="s">
        <v>14</v>
      </c>
      <c r="B86" s="24">
        <f>H86+J86+L86+N86+P86+R86+T86+V86+X86+Z86+AB86+AD86</f>
        <v>0</v>
      </c>
      <c r="C86" s="24"/>
      <c r="D86" s="24"/>
      <c r="E86" s="24">
        <f>I86+K86+M86+O86+Q86+S86+U86+W86+Y86+AA86+AC86+AE86</f>
        <v>0</v>
      </c>
      <c r="F86" s="25" t="e">
        <f>E86/B86*100</f>
        <v>#DIV/0!</v>
      </c>
      <c r="G86" s="25" t="e">
        <f>E86/C86*100</f>
        <v>#DIV/0!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58"/>
      <c r="AH86" s="31">
        <f t="shared" si="2"/>
        <v>0</v>
      </c>
      <c r="AI86" s="31">
        <f t="shared" si="3"/>
        <v>0</v>
      </c>
      <c r="AJ86" s="31">
        <f t="shared" si="4"/>
        <v>0</v>
      </c>
      <c r="AL86" s="30">
        <f t="shared" si="8"/>
        <v>0</v>
      </c>
      <c r="AM86" s="68"/>
      <c r="AN86" s="68"/>
      <c r="AO86" s="68"/>
      <c r="AP86" s="68"/>
    </row>
    <row r="87" spans="1:42" s="12" customFormat="1" ht="18.75">
      <c r="A87" s="3" t="s">
        <v>15</v>
      </c>
      <c r="B87" s="23"/>
      <c r="C87" s="23"/>
      <c r="D87" s="23"/>
      <c r="E87" s="23"/>
      <c r="F87" s="23"/>
      <c r="G87" s="2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58"/>
      <c r="AH87" s="31">
        <f t="shared" si="2"/>
        <v>0</v>
      </c>
      <c r="AI87" s="31">
        <f t="shared" si="3"/>
        <v>0</v>
      </c>
      <c r="AJ87" s="31">
        <f t="shared" si="4"/>
        <v>0</v>
      </c>
      <c r="AL87" s="30">
        <f t="shared" si="8"/>
        <v>0</v>
      </c>
      <c r="AM87" s="68"/>
      <c r="AN87" s="68"/>
      <c r="AO87" s="68"/>
      <c r="AP87" s="68"/>
    </row>
    <row r="88" spans="1:42" s="12" customFormat="1" ht="18.75">
      <c r="A88" s="3" t="s">
        <v>16</v>
      </c>
      <c r="B88" s="23"/>
      <c r="C88" s="23"/>
      <c r="D88" s="23"/>
      <c r="E88" s="23"/>
      <c r="F88" s="23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58"/>
      <c r="AH88" s="31">
        <f t="shared" si="2"/>
        <v>0</v>
      </c>
      <c r="AI88" s="31">
        <f t="shared" si="3"/>
        <v>0</v>
      </c>
      <c r="AJ88" s="31">
        <f t="shared" si="4"/>
        <v>0</v>
      </c>
      <c r="AL88" s="30">
        <f t="shared" si="8"/>
        <v>0</v>
      </c>
      <c r="AM88" s="68"/>
      <c r="AN88" s="68"/>
      <c r="AO88" s="68"/>
      <c r="AP88" s="68"/>
    </row>
    <row r="89" spans="1:42" s="12" customFormat="1" ht="50.25" customHeight="1">
      <c r="A89" s="4" t="s">
        <v>64</v>
      </c>
      <c r="B89" s="23"/>
      <c r="C89" s="23"/>
      <c r="D89" s="23"/>
      <c r="E89" s="23"/>
      <c r="F89" s="23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57"/>
      <c r="AH89" s="31">
        <f t="shared" si="2"/>
        <v>0</v>
      </c>
      <c r="AI89" s="31">
        <f t="shared" si="3"/>
        <v>0</v>
      </c>
      <c r="AJ89" s="31">
        <f t="shared" si="4"/>
        <v>0</v>
      </c>
      <c r="AL89" s="30">
        <f t="shared" si="8"/>
        <v>0</v>
      </c>
      <c r="AM89" s="68"/>
      <c r="AN89" s="68"/>
      <c r="AO89" s="68"/>
      <c r="AP89" s="68"/>
    </row>
    <row r="90" spans="1:42" s="12" customFormat="1" ht="18.75">
      <c r="A90" s="4" t="s">
        <v>17</v>
      </c>
      <c r="B90" s="133">
        <f>H90+J90+L90+N90+P90+R90+T90+V90+X90+Z90+AB90+AD90</f>
        <v>36377.738999999994</v>
      </c>
      <c r="C90" s="2">
        <f>C91+C92+C94+C95</f>
        <v>11783.550999999999</v>
      </c>
      <c r="D90" s="2">
        <f>D91+D92+D94+D95</f>
        <v>9826.1</v>
      </c>
      <c r="E90" s="2">
        <f>E91+E92+E94+E95</f>
        <v>7775.7619999999988</v>
      </c>
      <c r="F90" s="53">
        <f>E90/B90*100</f>
        <v>21.375055772432695</v>
      </c>
      <c r="G90" s="53">
        <f>E90/C90*100</f>
        <v>65.988274672040703</v>
      </c>
      <c r="H90" s="2">
        <f>H91+H92+H94+H95</f>
        <v>860</v>
      </c>
      <c r="I90" s="2">
        <f>I91+I92+I94+I95</f>
        <v>23.5</v>
      </c>
      <c r="J90" s="2">
        <f t="shared" ref="J90" si="57">J91+J92+J94+J95</f>
        <v>0</v>
      </c>
      <c r="K90" s="2">
        <f>K91+K92+K94+K95</f>
        <v>0</v>
      </c>
      <c r="L90" s="2">
        <f t="shared" ref="L90" si="58">L91+L92+L94+L95</f>
        <v>43.97</v>
      </c>
      <c r="M90" s="2">
        <f>M91+M92+M94+M95</f>
        <v>862.8</v>
      </c>
      <c r="N90" s="2">
        <f t="shared" ref="N90" si="59">N91+N92+N94+N95</f>
        <v>4005.2379999999998</v>
      </c>
      <c r="O90" s="2">
        <f>O91+O92+O94+O95</f>
        <v>3700</v>
      </c>
      <c r="P90" s="2">
        <f t="shared" ref="P90" si="60">P91+P92+P94+P95</f>
        <v>2005.9510000000002</v>
      </c>
      <c r="Q90" s="2">
        <f>Q91+Q92+Q94+Q95</f>
        <v>242.477</v>
      </c>
      <c r="R90" s="2">
        <f t="shared" ref="R90" si="61">R91+R92+R94+R95</f>
        <v>4868.3919999999998</v>
      </c>
      <c r="S90" s="2">
        <f>S91+S92+S94+S95</f>
        <v>2946.9849999999997</v>
      </c>
      <c r="T90" s="2">
        <f t="shared" ref="T90" si="62">T91+T92+T94+T95</f>
        <v>16105.795000000002</v>
      </c>
      <c r="U90" s="2">
        <f>U91+U92+U94+U95</f>
        <v>0</v>
      </c>
      <c r="V90" s="2">
        <f t="shared" ref="V90" si="63">V91+V92+V94+V95</f>
        <v>3749.6329999999998</v>
      </c>
      <c r="W90" s="2">
        <f>W91+W92+W94+W95</f>
        <v>0</v>
      </c>
      <c r="X90" s="2">
        <f t="shared" ref="X90" si="64">X91+X92+X94+X95</f>
        <v>381.59999999999997</v>
      </c>
      <c r="Y90" s="2">
        <f>Y91+Y92+Y94+Y95</f>
        <v>0</v>
      </c>
      <c r="Z90" s="2">
        <f t="shared" ref="Z90" si="65">Z91+Z92+Z94+Z95</f>
        <v>1000.1</v>
      </c>
      <c r="AA90" s="2">
        <f>AA91+AA92+AA94+AA95</f>
        <v>0</v>
      </c>
      <c r="AB90" s="2">
        <f t="shared" ref="AB90" si="66">AB91+AB92+AB94+AB95</f>
        <v>0</v>
      </c>
      <c r="AC90" s="2">
        <f>AC91+AC92+AC94+AC95</f>
        <v>0</v>
      </c>
      <c r="AD90" s="2">
        <f t="shared" ref="AD90" si="67">AD91+AD92+AD94+AD95</f>
        <v>3357.06</v>
      </c>
      <c r="AE90" s="2">
        <f>AE91+AE92+AE94+AE95</f>
        <v>0</v>
      </c>
      <c r="AF90" s="57"/>
      <c r="AH90" s="19">
        <f t="shared" si="2"/>
        <v>36377.738999999994</v>
      </c>
      <c r="AI90" s="19">
        <f t="shared" si="3"/>
        <v>11783.550999999999</v>
      </c>
      <c r="AJ90" s="19">
        <f t="shared" si="4"/>
        <v>7775.7619999999997</v>
      </c>
      <c r="AL90" s="30">
        <f t="shared" si="8"/>
        <v>4007.7890000000007</v>
      </c>
      <c r="AM90" s="64"/>
      <c r="AN90" s="64"/>
      <c r="AO90" s="64"/>
      <c r="AP90" s="64"/>
    </row>
    <row r="91" spans="1:42" s="12" customFormat="1" ht="18.75">
      <c r="A91" s="3" t="s">
        <v>13</v>
      </c>
      <c r="B91" s="24">
        <f>H91+J91+L91+N91+P91+R91+T91+V91+X91+Z91+AB91+AD91</f>
        <v>19922.34</v>
      </c>
      <c r="C91" s="15">
        <f>H91+J91+L91+N91+P91+R91</f>
        <v>5814.1979999999994</v>
      </c>
      <c r="D91" s="15">
        <f>D98+D105+D118</f>
        <v>4537.1000000000004</v>
      </c>
      <c r="E91" s="15">
        <f>E98+E105+E118</f>
        <v>4537.0999999999995</v>
      </c>
      <c r="F91" s="25">
        <f>E91/B91*100</f>
        <v>22.773931174751556</v>
      </c>
      <c r="G91" s="25">
        <f>E91/C91*100</f>
        <v>78.034838166846058</v>
      </c>
      <c r="H91" s="15">
        <f t="shared" ref="H91:AE91" si="68">H98+H105+H118</f>
        <v>817</v>
      </c>
      <c r="I91" s="15">
        <f t="shared" si="68"/>
        <v>0</v>
      </c>
      <c r="J91" s="15">
        <f t="shared" si="68"/>
        <v>0</v>
      </c>
      <c r="K91" s="15">
        <f t="shared" si="68"/>
        <v>0</v>
      </c>
      <c r="L91" s="15">
        <f t="shared" si="68"/>
        <v>0</v>
      </c>
      <c r="M91" s="15">
        <f t="shared" si="68"/>
        <v>816.5</v>
      </c>
      <c r="N91" s="15">
        <f t="shared" si="68"/>
        <v>3767.2379999999998</v>
      </c>
      <c r="O91" s="15">
        <f t="shared" si="68"/>
        <v>3479.4</v>
      </c>
      <c r="P91" s="15">
        <f t="shared" si="68"/>
        <v>0</v>
      </c>
      <c r="Q91" s="15">
        <f t="shared" si="68"/>
        <v>0</v>
      </c>
      <c r="R91" s="15">
        <f t="shared" si="68"/>
        <v>1229.96</v>
      </c>
      <c r="S91" s="15">
        <f t="shared" si="68"/>
        <v>241.2</v>
      </c>
      <c r="T91" s="15">
        <f t="shared" si="68"/>
        <v>10977.622000000001</v>
      </c>
      <c r="U91" s="15">
        <f t="shared" si="68"/>
        <v>0</v>
      </c>
      <c r="V91" s="15">
        <f t="shared" si="68"/>
        <v>1330</v>
      </c>
      <c r="W91" s="15">
        <f t="shared" si="68"/>
        <v>0</v>
      </c>
      <c r="X91" s="15">
        <f t="shared" si="68"/>
        <v>0</v>
      </c>
      <c r="Y91" s="15">
        <f t="shared" si="68"/>
        <v>0</v>
      </c>
      <c r="Z91" s="15">
        <f t="shared" si="68"/>
        <v>163</v>
      </c>
      <c r="AA91" s="15">
        <f t="shared" si="68"/>
        <v>0</v>
      </c>
      <c r="AB91" s="15">
        <f t="shared" si="68"/>
        <v>0</v>
      </c>
      <c r="AC91" s="15">
        <f t="shared" si="68"/>
        <v>0</v>
      </c>
      <c r="AD91" s="15">
        <f t="shared" si="68"/>
        <v>1637.52</v>
      </c>
      <c r="AE91" s="15">
        <f t="shared" si="68"/>
        <v>0</v>
      </c>
      <c r="AF91" s="57"/>
      <c r="AH91" s="19">
        <f t="shared" si="2"/>
        <v>19922.34</v>
      </c>
      <c r="AI91" s="19">
        <f t="shared" si="3"/>
        <v>5814.1979999999994</v>
      </c>
      <c r="AJ91" s="19">
        <f t="shared" si="4"/>
        <v>4537.0999999999995</v>
      </c>
      <c r="AL91" s="30">
        <f t="shared" si="8"/>
        <v>1277.098</v>
      </c>
      <c r="AM91" s="64"/>
      <c r="AN91" s="64"/>
      <c r="AO91" s="64"/>
      <c r="AP91" s="64"/>
    </row>
    <row r="92" spans="1:42" s="12" customFormat="1" ht="18.75">
      <c r="A92" s="3" t="s">
        <v>14</v>
      </c>
      <c r="B92" s="24">
        <f>H92+J92+L92+N92+P92+R92+T92+V92+X92+Z92+AB92+AD92</f>
        <v>16455.399000000001</v>
      </c>
      <c r="C92" s="15">
        <f>H92+J92+L92+N92+P92+R92</f>
        <v>5969.353000000001</v>
      </c>
      <c r="D92" s="15">
        <f>D99+D106+D119</f>
        <v>5289</v>
      </c>
      <c r="E92" s="15">
        <f>E99+E106+E119</f>
        <v>3238.6619999999998</v>
      </c>
      <c r="F92" s="25">
        <f>E92/B92*100</f>
        <v>19.681455308376293</v>
      </c>
      <c r="G92" s="25">
        <f>E92/C92*100</f>
        <v>54.254824601594166</v>
      </c>
      <c r="H92" s="15">
        <f t="shared" ref="H92:O93" si="69">H99+H106+H119</f>
        <v>43</v>
      </c>
      <c r="I92" s="15">
        <f t="shared" si="69"/>
        <v>23.5</v>
      </c>
      <c r="J92" s="15">
        <f t="shared" si="69"/>
        <v>0</v>
      </c>
      <c r="K92" s="15">
        <f t="shared" si="69"/>
        <v>0</v>
      </c>
      <c r="L92" s="15">
        <f t="shared" si="69"/>
        <v>43.97</v>
      </c>
      <c r="M92" s="15">
        <f t="shared" si="69"/>
        <v>46.3</v>
      </c>
      <c r="N92" s="15">
        <f t="shared" si="69"/>
        <v>238</v>
      </c>
      <c r="O92" s="15">
        <f t="shared" si="69"/>
        <v>220.6</v>
      </c>
      <c r="P92" s="15">
        <f>P99+P106+P119+232.7</f>
        <v>2005.9510000000002</v>
      </c>
      <c r="Q92" s="15">
        <f t="shared" ref="Q92:AE92" si="70">Q99+Q106+Q119</f>
        <v>242.477</v>
      </c>
      <c r="R92" s="15">
        <f t="shared" si="70"/>
        <v>3638.4320000000002</v>
      </c>
      <c r="S92" s="15">
        <f t="shared" si="70"/>
        <v>2705.7849999999999</v>
      </c>
      <c r="T92" s="15">
        <f t="shared" si="70"/>
        <v>5128.1729999999998</v>
      </c>
      <c r="U92" s="15">
        <f t="shared" si="70"/>
        <v>0</v>
      </c>
      <c r="V92" s="15">
        <f t="shared" si="70"/>
        <v>2419.6329999999998</v>
      </c>
      <c r="W92" s="15">
        <f t="shared" si="70"/>
        <v>0</v>
      </c>
      <c r="X92" s="15">
        <f t="shared" si="70"/>
        <v>381.59999999999997</v>
      </c>
      <c r="Y92" s="15">
        <f t="shared" si="70"/>
        <v>0</v>
      </c>
      <c r="Z92" s="15">
        <f t="shared" si="70"/>
        <v>837.1</v>
      </c>
      <c r="AA92" s="15">
        <f t="shared" si="70"/>
        <v>0</v>
      </c>
      <c r="AB92" s="15">
        <f t="shared" si="70"/>
        <v>0</v>
      </c>
      <c r="AC92" s="15">
        <f t="shared" si="70"/>
        <v>0</v>
      </c>
      <c r="AD92" s="15">
        <f t="shared" si="70"/>
        <v>1719.54</v>
      </c>
      <c r="AE92" s="15">
        <f t="shared" si="70"/>
        <v>0</v>
      </c>
      <c r="AF92" s="57"/>
      <c r="AH92" s="19">
        <f t="shared" si="2"/>
        <v>16455.399000000001</v>
      </c>
      <c r="AI92" s="19">
        <f t="shared" si="3"/>
        <v>5969.353000000001</v>
      </c>
      <c r="AJ92" s="19">
        <f t="shared" si="4"/>
        <v>3238.6619999999998</v>
      </c>
      <c r="AL92" s="30">
        <f t="shared" si="8"/>
        <v>2730.6910000000012</v>
      </c>
      <c r="AM92" s="64"/>
      <c r="AN92" s="64"/>
      <c r="AO92" s="64"/>
      <c r="AP92" s="64"/>
    </row>
    <row r="93" spans="1:42" s="12" customFormat="1" ht="37.5">
      <c r="A93" s="47" t="s">
        <v>47</v>
      </c>
      <c r="B93" s="132">
        <f>H93+J93+L93+N93+P93+R93+T93+V93+X93+Z93+AB93+AD93</f>
        <v>4903.3</v>
      </c>
      <c r="C93" s="15">
        <f t="shared" ref="C93" si="71">H93+J93+L93+N93+P93+R93</f>
        <v>1231.56</v>
      </c>
      <c r="D93" s="24">
        <v>1298.7</v>
      </c>
      <c r="E93" s="24">
        <f>I93+K93+M93+O93+Q93+S93+U93+W93+Y93+AA93+AC93+AE93</f>
        <v>548.29999999999995</v>
      </c>
      <c r="F93" s="25">
        <f>E93/B93*100</f>
        <v>11.182265005200579</v>
      </c>
      <c r="G93" s="25">
        <f>E93/C93*100</f>
        <v>44.520770405014773</v>
      </c>
      <c r="H93" s="15">
        <f t="shared" si="69"/>
        <v>0</v>
      </c>
      <c r="I93" s="15">
        <f t="shared" si="69"/>
        <v>0</v>
      </c>
      <c r="J93" s="15">
        <f t="shared" si="69"/>
        <v>0</v>
      </c>
      <c r="K93" s="15">
        <f t="shared" si="69"/>
        <v>0</v>
      </c>
      <c r="L93" s="15">
        <f t="shared" si="69"/>
        <v>0</v>
      </c>
      <c r="M93" s="15">
        <f t="shared" si="69"/>
        <v>0</v>
      </c>
      <c r="N93" s="15">
        <f t="shared" si="69"/>
        <v>238</v>
      </c>
      <c r="O93" s="15">
        <f t="shared" si="69"/>
        <v>220.6</v>
      </c>
      <c r="P93" s="15">
        <f>P100+P107+P120</f>
        <v>0</v>
      </c>
      <c r="Q93" s="15">
        <f t="shared" ref="Q93:AE93" si="72">Q100+Q107+Q120</f>
        <v>2.2999999999999998</v>
      </c>
      <c r="R93" s="131">
        <f t="shared" si="72"/>
        <v>993.56</v>
      </c>
      <c r="S93" s="15">
        <f t="shared" si="72"/>
        <v>325.39999999999998</v>
      </c>
      <c r="T93" s="15">
        <f t="shared" si="72"/>
        <v>1871.2</v>
      </c>
      <c r="U93" s="15">
        <f t="shared" si="72"/>
        <v>0</v>
      </c>
      <c r="V93" s="15">
        <f t="shared" si="72"/>
        <v>0</v>
      </c>
      <c r="W93" s="15">
        <f t="shared" si="72"/>
        <v>0</v>
      </c>
      <c r="X93" s="15">
        <f t="shared" si="72"/>
        <v>0</v>
      </c>
      <c r="Y93" s="15">
        <f t="shared" si="72"/>
        <v>0</v>
      </c>
      <c r="Z93" s="15">
        <f t="shared" si="72"/>
        <v>163</v>
      </c>
      <c r="AA93" s="15">
        <f t="shared" si="72"/>
        <v>0</v>
      </c>
      <c r="AB93" s="15">
        <f t="shared" si="72"/>
        <v>0</v>
      </c>
      <c r="AC93" s="15">
        <f t="shared" si="72"/>
        <v>0</v>
      </c>
      <c r="AD93" s="15">
        <f t="shared" si="72"/>
        <v>1637.54</v>
      </c>
      <c r="AE93" s="15">
        <f t="shared" si="72"/>
        <v>0</v>
      </c>
      <c r="AF93" s="57"/>
      <c r="AH93" s="19"/>
      <c r="AI93" s="19"/>
      <c r="AJ93" s="19"/>
      <c r="AL93" s="30"/>
      <c r="AM93" s="64"/>
      <c r="AN93" s="64"/>
      <c r="AO93" s="64"/>
      <c r="AP93" s="64"/>
    </row>
    <row r="94" spans="1:42" s="12" customFormat="1" ht="18.75">
      <c r="A94" s="3" t="s">
        <v>15</v>
      </c>
      <c r="B94" s="23"/>
      <c r="C94" s="2"/>
      <c r="D94" s="23"/>
      <c r="E94" s="23"/>
      <c r="F94" s="23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57"/>
      <c r="AH94" s="19">
        <f t="shared" si="2"/>
        <v>0</v>
      </c>
      <c r="AI94" s="19">
        <f t="shared" si="3"/>
        <v>0</v>
      </c>
      <c r="AJ94" s="19">
        <f t="shared" si="4"/>
        <v>0</v>
      </c>
      <c r="AL94" s="30">
        <f t="shared" si="8"/>
        <v>0</v>
      </c>
      <c r="AM94" s="64"/>
      <c r="AN94" s="64"/>
      <c r="AO94" s="64"/>
      <c r="AP94" s="64"/>
    </row>
    <row r="95" spans="1:42" s="12" customFormat="1" ht="18.75">
      <c r="A95" s="3" t="s">
        <v>16</v>
      </c>
      <c r="B95" s="23"/>
      <c r="C95" s="2"/>
      <c r="D95" s="23"/>
      <c r="E95" s="23"/>
      <c r="F95" s="23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57"/>
      <c r="AH95" s="19">
        <f t="shared" si="2"/>
        <v>0</v>
      </c>
      <c r="AI95" s="19">
        <f t="shared" si="3"/>
        <v>0</v>
      </c>
      <c r="AJ95" s="19">
        <f t="shared" si="4"/>
        <v>0</v>
      </c>
      <c r="AL95" s="30">
        <f t="shared" si="8"/>
        <v>0</v>
      </c>
      <c r="AM95" s="64"/>
      <c r="AN95" s="64"/>
      <c r="AO95" s="64"/>
      <c r="AP95" s="64"/>
    </row>
    <row r="96" spans="1:42" s="12" customFormat="1" ht="294.75" customHeight="1">
      <c r="A96" s="104" t="s">
        <v>119</v>
      </c>
      <c r="B96" s="27"/>
      <c r="C96" s="27"/>
      <c r="D96" s="27"/>
      <c r="E96" s="27"/>
      <c r="F96" s="27"/>
      <c r="G96" s="2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57" t="s">
        <v>140</v>
      </c>
      <c r="AH96" s="31">
        <f t="shared" si="2"/>
        <v>0</v>
      </c>
      <c r="AI96" s="31">
        <f t="shared" si="3"/>
        <v>0</v>
      </c>
      <c r="AJ96" s="31">
        <f t="shared" si="4"/>
        <v>0</v>
      </c>
      <c r="AL96" s="30">
        <f t="shared" si="8"/>
        <v>0</v>
      </c>
      <c r="AM96" s="68"/>
      <c r="AN96" s="68"/>
      <c r="AO96" s="68"/>
      <c r="AP96" s="68"/>
    </row>
    <row r="97" spans="1:42" s="12" customFormat="1" ht="18.75">
      <c r="A97" s="4" t="s">
        <v>17</v>
      </c>
      <c r="B97" s="20">
        <f>B98+B99</f>
        <v>34451.839</v>
      </c>
      <c r="C97" s="20">
        <f>C98+C99</f>
        <v>10813.966</v>
      </c>
      <c r="D97" s="20">
        <f t="shared" ref="D97:E97" si="73">D98+D99</f>
        <v>9535.7000000000007</v>
      </c>
      <c r="E97" s="20">
        <f t="shared" si="73"/>
        <v>7425.9</v>
      </c>
      <c r="F97" s="53">
        <f>E97/B97*100</f>
        <v>21.554437195645782</v>
      </c>
      <c r="G97" s="53">
        <f>E97/C97*100</f>
        <v>68.669533453313974</v>
      </c>
      <c r="H97" s="2">
        <f>H98+H99</f>
        <v>860</v>
      </c>
      <c r="I97" s="2">
        <f t="shared" ref="I97:AE97" si="74">I98+I99</f>
        <v>23.5</v>
      </c>
      <c r="J97" s="2">
        <f t="shared" si="74"/>
        <v>0</v>
      </c>
      <c r="K97" s="2">
        <f t="shared" si="74"/>
        <v>0</v>
      </c>
      <c r="L97" s="2">
        <f t="shared" si="74"/>
        <v>40</v>
      </c>
      <c r="M97" s="2">
        <f t="shared" si="74"/>
        <v>862.8</v>
      </c>
      <c r="N97" s="2">
        <f t="shared" si="74"/>
        <v>4005.2379999999998</v>
      </c>
      <c r="O97" s="2">
        <f t="shared" si="74"/>
        <v>3700</v>
      </c>
      <c r="P97" s="2">
        <f t="shared" si="74"/>
        <v>1475.2070000000001</v>
      </c>
      <c r="Q97" s="2">
        <f t="shared" si="74"/>
        <v>2.2999999999999998</v>
      </c>
      <c r="R97" s="2">
        <f t="shared" si="74"/>
        <v>4433.5210000000006</v>
      </c>
      <c r="S97" s="2">
        <f t="shared" si="74"/>
        <v>2837.2999999999997</v>
      </c>
      <c r="T97" s="2">
        <f t="shared" si="74"/>
        <v>15465.021000000001</v>
      </c>
      <c r="U97" s="2">
        <f t="shared" si="74"/>
        <v>0</v>
      </c>
      <c r="V97" s="2">
        <f t="shared" si="74"/>
        <v>3526.7919999999999</v>
      </c>
      <c r="W97" s="2">
        <f t="shared" si="74"/>
        <v>0</v>
      </c>
      <c r="X97" s="2">
        <f t="shared" si="74"/>
        <v>288.89999999999998</v>
      </c>
      <c r="Y97" s="2">
        <f t="shared" si="74"/>
        <v>0</v>
      </c>
      <c r="Z97" s="2">
        <f t="shared" si="74"/>
        <v>1000.1</v>
      </c>
      <c r="AA97" s="2">
        <f t="shared" si="74"/>
        <v>0</v>
      </c>
      <c r="AB97" s="2">
        <f t="shared" si="74"/>
        <v>0</v>
      </c>
      <c r="AC97" s="2">
        <f t="shared" si="74"/>
        <v>0</v>
      </c>
      <c r="AD97" s="2">
        <f>AD98+AD99</f>
        <v>3357.06</v>
      </c>
      <c r="AE97" s="2">
        <f t="shared" si="74"/>
        <v>0</v>
      </c>
      <c r="AF97" s="158"/>
      <c r="AH97" s="31">
        <f t="shared" si="2"/>
        <v>34451.839</v>
      </c>
      <c r="AI97" s="31">
        <f t="shared" si="3"/>
        <v>10813.966</v>
      </c>
      <c r="AJ97" s="31">
        <f t="shared" si="4"/>
        <v>7425.9</v>
      </c>
      <c r="AL97" s="30">
        <f t="shared" si="8"/>
        <v>3388.0660000000007</v>
      </c>
      <c r="AM97" s="64"/>
      <c r="AN97" s="64"/>
      <c r="AO97" s="64"/>
      <c r="AP97" s="64"/>
    </row>
    <row r="98" spans="1:42" s="110" customFormat="1" ht="18.75">
      <c r="A98" s="106" t="s">
        <v>13</v>
      </c>
      <c r="B98" s="130">
        <f>H98+J98+L98+N98+P98+R98+T98+V98+X98+Z98+AB98+AD98</f>
        <v>19731.14</v>
      </c>
      <c r="C98" s="107">
        <f>H98+J98+L98+N98+P98+R98</f>
        <v>5814.1979999999994</v>
      </c>
      <c r="D98" s="107">
        <v>4537.1000000000004</v>
      </c>
      <c r="E98" s="107">
        <f>I98+K98+M98+O98+Q98+S98+U98+W98+Y98+AA98+AC98+AE98</f>
        <v>4537.0999999999995</v>
      </c>
      <c r="F98" s="108">
        <f>E98/B98*100</f>
        <v>22.994616631375582</v>
      </c>
      <c r="G98" s="108">
        <f>E98/C98*100</f>
        <v>78.034838166846058</v>
      </c>
      <c r="H98" s="109">
        <v>817</v>
      </c>
      <c r="I98" s="109"/>
      <c r="J98" s="109"/>
      <c r="K98" s="109"/>
      <c r="L98" s="109"/>
      <c r="M98" s="109">
        <v>816.5</v>
      </c>
      <c r="N98" s="109">
        <v>3767.2379999999998</v>
      </c>
      <c r="O98" s="109">
        <v>3479.4</v>
      </c>
      <c r="P98" s="109"/>
      <c r="Q98" s="109"/>
      <c r="R98" s="129">
        <v>1229.96</v>
      </c>
      <c r="S98" s="109">
        <v>241.2</v>
      </c>
      <c r="T98" s="129">
        <v>10786.422</v>
      </c>
      <c r="U98" s="109"/>
      <c r="V98" s="109">
        <v>1330</v>
      </c>
      <c r="W98" s="109"/>
      <c r="X98" s="109"/>
      <c r="Y98" s="109"/>
      <c r="Z98" s="109">
        <v>163</v>
      </c>
      <c r="AA98" s="109"/>
      <c r="AB98" s="109"/>
      <c r="AC98" s="109"/>
      <c r="AD98" s="109">
        <v>1637.52</v>
      </c>
      <c r="AE98" s="109"/>
      <c r="AF98" s="158"/>
      <c r="AH98" s="111">
        <f t="shared" si="2"/>
        <v>19731.14</v>
      </c>
      <c r="AI98" s="111">
        <f t="shared" si="3"/>
        <v>5814.1979999999994</v>
      </c>
      <c r="AJ98" s="111">
        <f t="shared" si="4"/>
        <v>4537.0999999999995</v>
      </c>
      <c r="AL98" s="112">
        <f t="shared" si="8"/>
        <v>1277.098</v>
      </c>
      <c r="AM98" s="114">
        <f>C98-E98</f>
        <v>1277.098</v>
      </c>
      <c r="AN98" s="113"/>
      <c r="AO98" s="113"/>
      <c r="AP98" s="113"/>
    </row>
    <row r="99" spans="1:42" s="110" customFormat="1" ht="18.75">
      <c r="A99" s="106" t="s">
        <v>14</v>
      </c>
      <c r="B99" s="107">
        <f>H99+J99+L99+N99+P99+R99+T99+V99+X99+Z99+AB99+AD99</f>
        <v>14720.699000000001</v>
      </c>
      <c r="C99" s="107">
        <f>H99+J99+L99+N99+P99+R99</f>
        <v>4999.768</v>
      </c>
      <c r="D99" s="107">
        <v>4998.6000000000004</v>
      </c>
      <c r="E99" s="107">
        <f>I99+K99+M99+O99+Q99+S99+U99+W99+Y99+AA99+AC99+AE99</f>
        <v>2888.7999999999997</v>
      </c>
      <c r="F99" s="108">
        <f>E99/B99*100</f>
        <v>19.624068123395496</v>
      </c>
      <c r="G99" s="108">
        <f>E99/C99*100</f>
        <v>57.778680930795176</v>
      </c>
      <c r="H99" s="109">
        <f>43+H100</f>
        <v>43</v>
      </c>
      <c r="I99" s="109">
        <v>23.5</v>
      </c>
      <c r="J99" s="109"/>
      <c r="K99" s="109"/>
      <c r="L99" s="109">
        <v>40</v>
      </c>
      <c r="M99" s="109">
        <v>46.3</v>
      </c>
      <c r="N99" s="109">
        <f>N100</f>
        <v>238</v>
      </c>
      <c r="O99" s="109">
        <f>O100</f>
        <v>220.6</v>
      </c>
      <c r="P99" s="109">
        <f>1475.207+P100</f>
        <v>1475.2070000000001</v>
      </c>
      <c r="Q99" s="109">
        <f>Q100</f>
        <v>2.2999999999999998</v>
      </c>
      <c r="R99" s="109">
        <f>2210.001+R100</f>
        <v>3203.5610000000001</v>
      </c>
      <c r="S99" s="109">
        <v>2596.1</v>
      </c>
      <c r="T99" s="109">
        <f>2998.599+T100</f>
        <v>4678.5990000000002</v>
      </c>
      <c r="U99" s="109"/>
      <c r="V99" s="109">
        <v>2196.7919999999999</v>
      </c>
      <c r="W99" s="109"/>
      <c r="X99" s="109">
        <v>288.89999999999998</v>
      </c>
      <c r="Y99" s="109"/>
      <c r="Z99" s="109">
        <f>674.1+Z100</f>
        <v>837.1</v>
      </c>
      <c r="AA99" s="109"/>
      <c r="AB99" s="109"/>
      <c r="AC99" s="109"/>
      <c r="AD99" s="109">
        <f>82+AD100</f>
        <v>1719.54</v>
      </c>
      <c r="AE99" s="109"/>
      <c r="AF99" s="158"/>
      <c r="AH99" s="111">
        <f t="shared" si="2"/>
        <v>14720.699000000001</v>
      </c>
      <c r="AI99" s="111">
        <f t="shared" si="3"/>
        <v>4999.768</v>
      </c>
      <c r="AJ99" s="111">
        <f t="shared" si="4"/>
        <v>2888.7999999999997</v>
      </c>
      <c r="AL99" s="112">
        <f t="shared" si="8"/>
        <v>2110.9680000000003</v>
      </c>
      <c r="AM99" s="114">
        <f>C99-E99</f>
        <v>2110.9680000000003</v>
      </c>
      <c r="AN99" s="113"/>
      <c r="AO99" s="113"/>
      <c r="AP99" s="113"/>
    </row>
    <row r="100" spans="1:42" s="110" customFormat="1" ht="37.5">
      <c r="A100" s="115" t="s">
        <v>47</v>
      </c>
      <c r="B100" s="130">
        <f>H100+J100+L100+N100+P100+R100+T100+V100+X100+Z100+AB100+AD100</f>
        <v>4712.1000000000004</v>
      </c>
      <c r="C100" s="107">
        <f t="shared" ref="C100" si="75">H100+J100+L100+N100+P100+R100</f>
        <v>1231.56</v>
      </c>
      <c r="D100" s="107">
        <v>548.27499999999998</v>
      </c>
      <c r="E100" s="107">
        <f>I100+K100+M100+O100+Q100+S100+U100+W100+Y100+AA100+AC100+AE100</f>
        <v>548.29999999999995</v>
      </c>
      <c r="F100" s="108">
        <f>E100/B100*100</f>
        <v>11.63600093376626</v>
      </c>
      <c r="G100" s="108">
        <f>E100/C100*100</f>
        <v>44.520770405014773</v>
      </c>
      <c r="H100" s="109"/>
      <c r="I100" s="109"/>
      <c r="J100" s="109"/>
      <c r="K100" s="109"/>
      <c r="L100" s="109"/>
      <c r="M100" s="109"/>
      <c r="N100" s="109">
        <v>238</v>
      </c>
      <c r="O100" s="109">
        <v>220.6</v>
      </c>
      <c r="P100" s="109"/>
      <c r="Q100" s="109">
        <v>2.2999999999999998</v>
      </c>
      <c r="R100" s="129">
        <v>993.56</v>
      </c>
      <c r="S100" s="109">
        <v>325.39999999999998</v>
      </c>
      <c r="T100" s="109">
        <v>1680</v>
      </c>
      <c r="U100" s="109"/>
      <c r="V100" s="109">
        <v>0</v>
      </c>
      <c r="W100" s="109"/>
      <c r="X100" s="109">
        <v>0</v>
      </c>
      <c r="Y100" s="109"/>
      <c r="Z100" s="109">
        <v>163</v>
      </c>
      <c r="AA100" s="109"/>
      <c r="AB100" s="109">
        <v>0</v>
      </c>
      <c r="AC100" s="109"/>
      <c r="AD100" s="109">
        <v>1637.54</v>
      </c>
      <c r="AE100" s="109"/>
      <c r="AF100" s="158"/>
      <c r="AH100" s="111"/>
      <c r="AI100" s="111"/>
      <c r="AJ100" s="111"/>
      <c r="AL100" s="112"/>
      <c r="AM100" s="113"/>
      <c r="AN100" s="113"/>
      <c r="AO100" s="113"/>
      <c r="AP100" s="113"/>
    </row>
    <row r="101" spans="1:42" s="12" customFormat="1" ht="18.75">
      <c r="A101" s="3" t="s">
        <v>15</v>
      </c>
      <c r="B101" s="23"/>
      <c r="C101" s="23"/>
      <c r="D101" s="23"/>
      <c r="E101" s="23"/>
      <c r="F101" s="23"/>
      <c r="G101" s="2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58"/>
      <c r="AH101" s="31">
        <f t="shared" si="2"/>
        <v>0</v>
      </c>
      <c r="AI101" s="31">
        <f t="shared" si="3"/>
        <v>0</v>
      </c>
      <c r="AJ101" s="31">
        <f t="shared" si="4"/>
        <v>0</v>
      </c>
      <c r="AL101" s="30">
        <f t="shared" si="8"/>
        <v>0</v>
      </c>
      <c r="AM101" s="64"/>
      <c r="AN101" s="64"/>
      <c r="AO101" s="64"/>
      <c r="AP101" s="64"/>
    </row>
    <row r="102" spans="1:42" s="12" customFormat="1" ht="18.75">
      <c r="A102" s="3" t="s">
        <v>16</v>
      </c>
      <c r="B102" s="23"/>
      <c r="C102" s="23"/>
      <c r="D102" s="23"/>
      <c r="E102" s="23"/>
      <c r="F102" s="23"/>
      <c r="G102" s="2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59"/>
      <c r="AH102" s="31">
        <f t="shared" si="2"/>
        <v>0</v>
      </c>
      <c r="AI102" s="31">
        <f t="shared" si="3"/>
        <v>0</v>
      </c>
      <c r="AJ102" s="31">
        <f t="shared" si="4"/>
        <v>0</v>
      </c>
      <c r="AL102" s="30">
        <f t="shared" si="8"/>
        <v>0</v>
      </c>
      <c r="AM102" s="64"/>
      <c r="AN102" s="64"/>
      <c r="AO102" s="64"/>
      <c r="AP102" s="64"/>
    </row>
    <row r="103" spans="1:42" s="12" customFormat="1" ht="339" customHeight="1">
      <c r="A103" s="104" t="s">
        <v>120</v>
      </c>
      <c r="B103" s="27"/>
      <c r="C103" s="27"/>
      <c r="D103" s="27"/>
      <c r="E103" s="27"/>
      <c r="F103" s="27"/>
      <c r="G103" s="2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58"/>
      <c r="AH103" s="31">
        <f t="shared" si="2"/>
        <v>0</v>
      </c>
      <c r="AI103" s="31">
        <f t="shared" si="3"/>
        <v>0</v>
      </c>
      <c r="AJ103" s="31">
        <f t="shared" si="4"/>
        <v>0</v>
      </c>
      <c r="AL103" s="30">
        <f t="shared" si="8"/>
        <v>0</v>
      </c>
      <c r="AM103" s="68"/>
      <c r="AN103" s="68"/>
      <c r="AO103" s="68"/>
      <c r="AP103" s="68"/>
    </row>
    <row r="104" spans="1:42" s="12" customFormat="1" ht="18.75">
      <c r="A104" s="4" t="s">
        <v>17</v>
      </c>
      <c r="B104" s="20">
        <f>H104+J104+L104+N104+P104+R104+T104+V104+X104+Z104+AB104+AD104</f>
        <v>684.09999999999991</v>
      </c>
      <c r="C104" s="54">
        <f>C105+C106+C108+C109</f>
        <v>301.7</v>
      </c>
      <c r="D104" s="54">
        <f>D105+D106+D108+D109</f>
        <v>47.7</v>
      </c>
      <c r="E104" s="54">
        <f>E105+E106+E108+E109</f>
        <v>139.56200000000001</v>
      </c>
      <c r="F104" s="53">
        <f>E104/B104*100</f>
        <v>20.400818593772847</v>
      </c>
      <c r="G104" s="53">
        <f>E104/C104*100</f>
        <v>46.258534968511775</v>
      </c>
      <c r="H104" s="2">
        <f t="shared" ref="H104:K104" si="76">H105+H106+H108+H109</f>
        <v>0</v>
      </c>
      <c r="I104" s="2">
        <f t="shared" si="76"/>
        <v>0</v>
      </c>
      <c r="J104" s="2">
        <f t="shared" si="76"/>
        <v>0</v>
      </c>
      <c r="K104" s="2">
        <f t="shared" si="76"/>
        <v>0</v>
      </c>
      <c r="L104" s="2">
        <f>L105+L106+L108+L109</f>
        <v>3.97</v>
      </c>
      <c r="M104" s="2">
        <f t="shared" ref="M104:AE104" si="77">M105+M106+M108+M109</f>
        <v>0</v>
      </c>
      <c r="N104" s="2">
        <f t="shared" si="77"/>
        <v>0</v>
      </c>
      <c r="O104" s="2">
        <f t="shared" si="77"/>
        <v>0</v>
      </c>
      <c r="P104" s="2">
        <f t="shared" si="77"/>
        <v>55.356999999999999</v>
      </c>
      <c r="Q104" s="2">
        <f t="shared" si="77"/>
        <v>38.277000000000001</v>
      </c>
      <c r="R104" s="2">
        <f t="shared" si="77"/>
        <v>242.37299999999999</v>
      </c>
      <c r="S104" s="2">
        <f t="shared" si="77"/>
        <v>101.285</v>
      </c>
      <c r="T104" s="2">
        <f t="shared" si="77"/>
        <v>382.4</v>
      </c>
      <c r="U104" s="2">
        <f t="shared" si="77"/>
        <v>0</v>
      </c>
      <c r="V104" s="2">
        <f t="shared" si="77"/>
        <v>0</v>
      </c>
      <c r="W104" s="2">
        <f t="shared" si="77"/>
        <v>0</v>
      </c>
      <c r="X104" s="2">
        <f t="shared" si="77"/>
        <v>0</v>
      </c>
      <c r="Y104" s="2">
        <f t="shared" si="77"/>
        <v>0</v>
      </c>
      <c r="Z104" s="2">
        <f t="shared" si="77"/>
        <v>0</v>
      </c>
      <c r="AA104" s="2">
        <f t="shared" si="77"/>
        <v>0</v>
      </c>
      <c r="AB104" s="2">
        <f t="shared" si="77"/>
        <v>0</v>
      </c>
      <c r="AC104" s="2">
        <f t="shared" si="77"/>
        <v>0</v>
      </c>
      <c r="AD104" s="2">
        <f t="shared" si="77"/>
        <v>0</v>
      </c>
      <c r="AE104" s="2">
        <f t="shared" si="77"/>
        <v>0</v>
      </c>
      <c r="AF104" s="58"/>
      <c r="AH104" s="31">
        <f t="shared" si="2"/>
        <v>684.09999999999991</v>
      </c>
      <c r="AI104" s="31">
        <f t="shared" si="3"/>
        <v>301.7</v>
      </c>
      <c r="AJ104" s="31">
        <f t="shared" si="4"/>
        <v>139.56200000000001</v>
      </c>
      <c r="AL104" s="30">
        <f t="shared" si="8"/>
        <v>162.13799999999998</v>
      </c>
      <c r="AM104" s="68"/>
      <c r="AN104" s="68"/>
      <c r="AO104" s="68"/>
      <c r="AP104" s="68"/>
    </row>
    <row r="105" spans="1:42" s="110" customFormat="1" ht="62.25" customHeight="1">
      <c r="A105" s="106" t="s">
        <v>13</v>
      </c>
      <c r="B105" s="107">
        <f>H105+J105+L105+N105+P105+R105+T105+V105+X105+Z105+AB105+AD105</f>
        <v>191.2</v>
      </c>
      <c r="C105" s="107">
        <f>H105+J105+L105+N105+P105+R105</f>
        <v>0</v>
      </c>
      <c r="D105" s="107"/>
      <c r="E105" s="107">
        <f>I105+K105+M105+O105+Q105+S105+U105+W105+Y105+AA105+AC105+AE105</f>
        <v>0</v>
      </c>
      <c r="F105" s="108">
        <f>E105/B105*100</f>
        <v>0</v>
      </c>
      <c r="G105" s="108" t="e">
        <f>E105/C105*100</f>
        <v>#DIV/0!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>
        <v>191.2</v>
      </c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25" t="s">
        <v>144</v>
      </c>
      <c r="AH105" s="111">
        <f t="shared" si="2"/>
        <v>191.2</v>
      </c>
      <c r="AI105" s="111">
        <f t="shared" si="3"/>
        <v>0</v>
      </c>
      <c r="AJ105" s="111">
        <f t="shared" si="4"/>
        <v>0</v>
      </c>
      <c r="AL105" s="112">
        <f t="shared" si="8"/>
        <v>0</v>
      </c>
      <c r="AM105" s="114"/>
      <c r="AN105" s="114"/>
      <c r="AO105" s="114"/>
      <c r="AP105" s="114"/>
    </row>
    <row r="106" spans="1:42" s="110" customFormat="1" ht="213" customHeight="1">
      <c r="A106" s="106" t="s">
        <v>14</v>
      </c>
      <c r="B106" s="107">
        <f>H106+J106+L106+N106+P106+R106+T106+V106+X106+Z106+AB106+AD106</f>
        <v>492.9</v>
      </c>
      <c r="C106" s="107">
        <f>H106+J106+L106+N106+P106+R106</f>
        <v>301.7</v>
      </c>
      <c r="D106" s="107">
        <v>47.7</v>
      </c>
      <c r="E106" s="107">
        <f>I106+K106+M106+O106+Q106+S106+U106+W106+Y106+AA106+AC106+AE106</f>
        <v>139.56200000000001</v>
      </c>
      <c r="F106" s="108">
        <f>E106/B106*100</f>
        <v>28.314465408805034</v>
      </c>
      <c r="G106" s="108">
        <f>E106/C106*100</f>
        <v>46.258534968511775</v>
      </c>
      <c r="H106" s="109"/>
      <c r="I106" s="109"/>
      <c r="J106" s="109"/>
      <c r="K106" s="109"/>
      <c r="L106" s="109">
        <v>3.97</v>
      </c>
      <c r="M106" s="109"/>
      <c r="N106" s="109"/>
      <c r="O106" s="109"/>
      <c r="P106" s="109">
        <f>47.687+7.67</f>
        <v>55.356999999999999</v>
      </c>
      <c r="Q106" s="109">
        <f>33.697+4.58</f>
        <v>38.277000000000001</v>
      </c>
      <c r="R106" s="109">
        <f>65.613+176.76</f>
        <v>242.37299999999999</v>
      </c>
      <c r="S106" s="109">
        <f>7.345+93.94</f>
        <v>101.285</v>
      </c>
      <c r="T106" s="109">
        <v>191.2</v>
      </c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26" t="s">
        <v>145</v>
      </c>
      <c r="AH106" s="111">
        <f t="shared" si="2"/>
        <v>492.9</v>
      </c>
      <c r="AI106" s="111">
        <f t="shared" si="3"/>
        <v>301.7</v>
      </c>
      <c r="AJ106" s="111">
        <f t="shared" si="4"/>
        <v>139.56200000000001</v>
      </c>
      <c r="AL106" s="112">
        <f t="shared" si="8"/>
        <v>162.13799999999998</v>
      </c>
      <c r="AM106" s="114">
        <f>C106-E106</f>
        <v>162.13799999999998</v>
      </c>
      <c r="AN106" s="114"/>
      <c r="AO106" s="114"/>
      <c r="AP106" s="114"/>
    </row>
    <row r="107" spans="1:42" s="110" customFormat="1" ht="37.5">
      <c r="A107" s="115" t="s">
        <v>47</v>
      </c>
      <c r="B107" s="107">
        <f>H107+J107+L107+N107+P107+R107+T107+V107+X107+Z107+AB107+AD107</f>
        <v>191.2</v>
      </c>
      <c r="C107" s="107">
        <f t="shared" ref="C107" si="78">H107+J107+L107+N107+P107+R107</f>
        <v>0</v>
      </c>
      <c r="D107" s="107"/>
      <c r="E107" s="107">
        <f>I107+K107+M107+O107+Q107+S107+U107+W107+Y107+AA107+AC107+AE107</f>
        <v>0</v>
      </c>
      <c r="F107" s="108">
        <f>E107/B107*100</f>
        <v>0</v>
      </c>
      <c r="G107" s="108" t="e">
        <f>E107/C107*100</f>
        <v>#DIV/0!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>
        <v>191.2</v>
      </c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20"/>
      <c r="AE107" s="109"/>
      <c r="AF107" s="125"/>
      <c r="AH107" s="111"/>
      <c r="AI107" s="111"/>
      <c r="AJ107" s="111"/>
      <c r="AL107" s="112"/>
      <c r="AM107" s="113"/>
      <c r="AN107" s="113"/>
      <c r="AO107" s="113"/>
      <c r="AP107" s="113"/>
    </row>
    <row r="108" spans="1:42" s="12" customFormat="1" ht="18.75">
      <c r="A108" s="3" t="s">
        <v>15</v>
      </c>
      <c r="B108" s="23"/>
      <c r="C108" s="23"/>
      <c r="D108" s="23"/>
      <c r="E108" s="23"/>
      <c r="F108" s="23"/>
      <c r="G108" s="2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58"/>
      <c r="AH108" s="31">
        <f t="shared" si="2"/>
        <v>0</v>
      </c>
      <c r="AI108" s="31">
        <f t="shared" si="3"/>
        <v>0</v>
      </c>
      <c r="AJ108" s="31">
        <f t="shared" si="4"/>
        <v>0</v>
      </c>
      <c r="AL108" s="30">
        <f t="shared" si="8"/>
        <v>0</v>
      </c>
      <c r="AM108" s="64"/>
      <c r="AN108" s="64"/>
      <c r="AO108" s="64"/>
      <c r="AP108" s="64"/>
    </row>
    <row r="109" spans="1:42" s="12" customFormat="1" ht="18.75">
      <c r="A109" s="3" t="s">
        <v>16</v>
      </c>
      <c r="B109" s="23"/>
      <c r="C109" s="23"/>
      <c r="D109" s="23"/>
      <c r="E109" s="23"/>
      <c r="F109" s="23"/>
      <c r="G109" s="2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58"/>
      <c r="AH109" s="31">
        <f t="shared" si="2"/>
        <v>0</v>
      </c>
      <c r="AI109" s="31">
        <f t="shared" si="3"/>
        <v>0</v>
      </c>
      <c r="AJ109" s="31">
        <f t="shared" si="4"/>
        <v>0</v>
      </c>
      <c r="AL109" s="30">
        <f t="shared" si="8"/>
        <v>0</v>
      </c>
      <c r="AM109" s="64"/>
      <c r="AN109" s="64"/>
      <c r="AO109" s="64"/>
      <c r="AP109" s="64"/>
    </row>
    <row r="110" spans="1:42" s="150" customFormat="1" ht="27">
      <c r="A110" s="155" t="s">
        <v>148</v>
      </c>
      <c r="B110" s="146">
        <f>B111+B112</f>
        <v>35135.938999999998</v>
      </c>
      <c r="C110" s="146">
        <f t="shared" ref="C110:E110" si="79">C111+C112</f>
        <v>11115.665999999999</v>
      </c>
      <c r="D110" s="146">
        <f t="shared" si="79"/>
        <v>9583.4000000000015</v>
      </c>
      <c r="E110" s="146">
        <f t="shared" si="79"/>
        <v>7565.4619999999995</v>
      </c>
      <c r="F110" s="147">
        <f>E110/B110*100</f>
        <v>21.531976134179878</v>
      </c>
      <c r="G110" s="147">
        <f>E110/C110*100</f>
        <v>68.061256968318403</v>
      </c>
      <c r="H110" s="146">
        <f t="shared" ref="H110" si="80">H111+H112</f>
        <v>860</v>
      </c>
      <c r="I110" s="146">
        <f t="shared" ref="I110" si="81">I111+I112</f>
        <v>23.5</v>
      </c>
      <c r="J110" s="146">
        <f t="shared" ref="J110" si="82">J111+J112</f>
        <v>0</v>
      </c>
      <c r="K110" s="146">
        <f t="shared" ref="K110" si="83">K111+K112</f>
        <v>0</v>
      </c>
      <c r="L110" s="146">
        <f t="shared" ref="L110" si="84">L111+L112</f>
        <v>43.97</v>
      </c>
      <c r="M110" s="146">
        <f t="shared" ref="M110" si="85">M111+M112</f>
        <v>862.8</v>
      </c>
      <c r="N110" s="146">
        <f t="shared" ref="N110" si="86">N111+N112</f>
        <v>4005.2379999999998</v>
      </c>
      <c r="O110" s="146">
        <f t="shared" ref="O110" si="87">O111+O112</f>
        <v>3700</v>
      </c>
      <c r="P110" s="146">
        <f t="shared" ref="P110" si="88">P111+P112</f>
        <v>1530.5640000000001</v>
      </c>
      <c r="Q110" s="146">
        <f t="shared" ref="Q110" si="89">Q111+Q112</f>
        <v>40.576999999999998</v>
      </c>
      <c r="R110" s="146">
        <f t="shared" ref="R110" si="90">R111+R112</f>
        <v>4675.8940000000002</v>
      </c>
      <c r="S110" s="146">
        <f t="shared" ref="S110" si="91">S111+S112</f>
        <v>2938.5849999999996</v>
      </c>
      <c r="T110" s="146">
        <f t="shared" ref="T110" si="92">T111+T112</f>
        <v>15847.421000000002</v>
      </c>
      <c r="U110" s="146">
        <f t="shared" ref="U110" si="93">U111+U112</f>
        <v>0</v>
      </c>
      <c r="V110" s="146">
        <f t="shared" ref="V110" si="94">V111+V112</f>
        <v>3526.7919999999999</v>
      </c>
      <c r="W110" s="146">
        <f t="shared" ref="W110" si="95">W111+W112</f>
        <v>0</v>
      </c>
      <c r="X110" s="146">
        <f t="shared" ref="X110" si="96">X111+X112</f>
        <v>288.89999999999998</v>
      </c>
      <c r="Y110" s="146">
        <f t="shared" ref="Y110" si="97">Y111+Y112</f>
        <v>0</v>
      </c>
      <c r="Z110" s="146">
        <f t="shared" ref="Z110" si="98">Z111+Z112</f>
        <v>1000.1</v>
      </c>
      <c r="AA110" s="146">
        <f t="shared" ref="AA110" si="99">AA111+AA112</f>
        <v>0</v>
      </c>
      <c r="AB110" s="146">
        <f t="shared" ref="AB110" si="100">AB111+AB112</f>
        <v>0</v>
      </c>
      <c r="AC110" s="146">
        <f t="shared" ref="AC110" si="101">AC111+AC112</f>
        <v>0</v>
      </c>
      <c r="AD110" s="146">
        <f t="shared" ref="AD110" si="102">AD111+AD112</f>
        <v>3357.06</v>
      </c>
      <c r="AE110" s="146">
        <f t="shared" ref="AE110" si="103">AE111+AE112</f>
        <v>0</v>
      </c>
      <c r="AF110" s="149"/>
      <c r="AH110" s="19">
        <f t="shared" ref="AH110:AH112" si="104">H110+J110+L110+N110+P110+R110+T110+V110+X110+Z110+AB110+AD110</f>
        <v>35135.939000000006</v>
      </c>
      <c r="AI110" s="19">
        <f t="shared" ref="AI110:AI112" si="105">H110+J110+L110+N110+P110+R110</f>
        <v>11115.666000000001</v>
      </c>
      <c r="AJ110" s="19">
        <f t="shared" ref="AJ110:AJ112" si="106">I110+K110+M110+O110+Q110+S110+U110+W110+Y110+AA110+AC110+AE110</f>
        <v>7565.4619999999995</v>
      </c>
      <c r="AL110" s="151">
        <f t="shared" ref="AL110:AL112" si="107">C110-E110</f>
        <v>3550.2039999999997</v>
      </c>
      <c r="AM110" s="152"/>
      <c r="AN110" s="152"/>
      <c r="AO110" s="152"/>
      <c r="AP110" s="152"/>
    </row>
    <row r="111" spans="1:42" s="143" customFormat="1" ht="18.75">
      <c r="A111" s="140" t="s">
        <v>13</v>
      </c>
      <c r="B111" s="141">
        <f>B98+B105</f>
        <v>19922.34</v>
      </c>
      <c r="C111" s="141">
        <f>C98+C105</f>
        <v>5814.1979999999994</v>
      </c>
      <c r="D111" s="141">
        <f t="shared" ref="D111:E111" si="108">D98+D105</f>
        <v>4537.1000000000004</v>
      </c>
      <c r="E111" s="141">
        <f t="shared" si="108"/>
        <v>4537.0999999999995</v>
      </c>
      <c r="F111" s="142">
        <f>E111/B111*100</f>
        <v>22.773931174751556</v>
      </c>
      <c r="G111" s="142">
        <f>E111/C111*100</f>
        <v>78.034838166846058</v>
      </c>
      <c r="H111" s="141">
        <f t="shared" ref="H111:AE111" si="109">H98+H105</f>
        <v>817</v>
      </c>
      <c r="I111" s="141">
        <f t="shared" si="109"/>
        <v>0</v>
      </c>
      <c r="J111" s="141">
        <f t="shared" si="109"/>
        <v>0</v>
      </c>
      <c r="K111" s="141">
        <f t="shared" si="109"/>
        <v>0</v>
      </c>
      <c r="L111" s="141">
        <f t="shared" si="109"/>
        <v>0</v>
      </c>
      <c r="M111" s="141">
        <f t="shared" si="109"/>
        <v>816.5</v>
      </c>
      <c r="N111" s="141">
        <f t="shared" si="109"/>
        <v>3767.2379999999998</v>
      </c>
      <c r="O111" s="141">
        <f t="shared" si="109"/>
        <v>3479.4</v>
      </c>
      <c r="P111" s="141">
        <f t="shared" si="109"/>
        <v>0</v>
      </c>
      <c r="Q111" s="141">
        <f t="shared" si="109"/>
        <v>0</v>
      </c>
      <c r="R111" s="141">
        <f t="shared" si="109"/>
        <v>1229.96</v>
      </c>
      <c r="S111" s="141">
        <f t="shared" si="109"/>
        <v>241.2</v>
      </c>
      <c r="T111" s="141">
        <f t="shared" si="109"/>
        <v>10977.622000000001</v>
      </c>
      <c r="U111" s="141">
        <f t="shared" si="109"/>
        <v>0</v>
      </c>
      <c r="V111" s="141">
        <f t="shared" si="109"/>
        <v>1330</v>
      </c>
      <c r="W111" s="141">
        <f t="shared" si="109"/>
        <v>0</v>
      </c>
      <c r="X111" s="141">
        <f t="shared" si="109"/>
        <v>0</v>
      </c>
      <c r="Y111" s="141">
        <f t="shared" si="109"/>
        <v>0</v>
      </c>
      <c r="Z111" s="141">
        <f t="shared" si="109"/>
        <v>163</v>
      </c>
      <c r="AA111" s="141">
        <f t="shared" si="109"/>
        <v>0</v>
      </c>
      <c r="AB111" s="141">
        <f t="shared" si="109"/>
        <v>0</v>
      </c>
      <c r="AC111" s="141">
        <f t="shared" si="109"/>
        <v>0</v>
      </c>
      <c r="AD111" s="141">
        <f t="shared" si="109"/>
        <v>1637.52</v>
      </c>
      <c r="AE111" s="141">
        <f t="shared" si="109"/>
        <v>0</v>
      </c>
      <c r="AF111" s="149"/>
      <c r="AH111" s="116">
        <f t="shared" si="104"/>
        <v>19922.34</v>
      </c>
      <c r="AI111" s="116">
        <f t="shared" si="105"/>
        <v>5814.1979999999994</v>
      </c>
      <c r="AJ111" s="116">
        <f t="shared" si="106"/>
        <v>4537.0999999999995</v>
      </c>
      <c r="AL111" s="144">
        <f t="shared" si="107"/>
        <v>1277.098</v>
      </c>
      <c r="AM111" s="145">
        <f>C111-E111</f>
        <v>1277.098</v>
      </c>
      <c r="AN111" s="145"/>
      <c r="AO111" s="145"/>
      <c r="AP111" s="145"/>
    </row>
    <row r="112" spans="1:42" s="143" customFormat="1" ht="18.75">
      <c r="A112" s="140" t="s">
        <v>14</v>
      </c>
      <c r="B112" s="141">
        <f>B99+B106</f>
        <v>15213.599</v>
      </c>
      <c r="C112" s="141">
        <f t="shared" ref="C112:D112" si="110">C99+C106</f>
        <v>5301.4679999999998</v>
      </c>
      <c r="D112" s="141">
        <f t="shared" si="110"/>
        <v>5046.3</v>
      </c>
      <c r="E112" s="141">
        <f>E99+E106</f>
        <v>3028.3619999999996</v>
      </c>
      <c r="F112" s="142">
        <f>E112/B112*100</f>
        <v>19.905625223853999</v>
      </c>
      <c r="G112" s="142">
        <f>E112/C112*100</f>
        <v>57.123083644001994</v>
      </c>
      <c r="H112" s="141">
        <f>H99+H106</f>
        <v>43</v>
      </c>
      <c r="I112" s="141">
        <f t="shared" ref="I112:AE112" si="111">I99+I106</f>
        <v>23.5</v>
      </c>
      <c r="J112" s="141">
        <f t="shared" si="111"/>
        <v>0</v>
      </c>
      <c r="K112" s="141">
        <f t="shared" si="111"/>
        <v>0</v>
      </c>
      <c r="L112" s="141">
        <f t="shared" si="111"/>
        <v>43.97</v>
      </c>
      <c r="M112" s="141">
        <f t="shared" si="111"/>
        <v>46.3</v>
      </c>
      <c r="N112" s="141">
        <f t="shared" si="111"/>
        <v>238</v>
      </c>
      <c r="O112" s="141">
        <f t="shared" si="111"/>
        <v>220.6</v>
      </c>
      <c r="P112" s="141">
        <f t="shared" si="111"/>
        <v>1530.5640000000001</v>
      </c>
      <c r="Q112" s="141">
        <f t="shared" si="111"/>
        <v>40.576999999999998</v>
      </c>
      <c r="R112" s="141">
        <f t="shared" si="111"/>
        <v>3445.9340000000002</v>
      </c>
      <c r="S112" s="141">
        <f t="shared" si="111"/>
        <v>2697.3849999999998</v>
      </c>
      <c r="T112" s="141">
        <f t="shared" si="111"/>
        <v>4869.799</v>
      </c>
      <c r="U112" s="141">
        <f t="shared" si="111"/>
        <v>0</v>
      </c>
      <c r="V112" s="141">
        <f t="shared" si="111"/>
        <v>2196.7919999999999</v>
      </c>
      <c r="W112" s="141">
        <f t="shared" si="111"/>
        <v>0</v>
      </c>
      <c r="X112" s="141">
        <f t="shared" si="111"/>
        <v>288.89999999999998</v>
      </c>
      <c r="Y112" s="141">
        <f t="shared" si="111"/>
        <v>0</v>
      </c>
      <c r="Z112" s="141">
        <f t="shared" si="111"/>
        <v>837.1</v>
      </c>
      <c r="AA112" s="141">
        <f t="shared" si="111"/>
        <v>0</v>
      </c>
      <c r="AB112" s="141">
        <f t="shared" si="111"/>
        <v>0</v>
      </c>
      <c r="AC112" s="141">
        <f t="shared" si="111"/>
        <v>0</v>
      </c>
      <c r="AD112" s="141">
        <f t="shared" si="111"/>
        <v>1719.54</v>
      </c>
      <c r="AE112" s="141">
        <f t="shared" si="111"/>
        <v>0</v>
      </c>
      <c r="AF112" s="149"/>
      <c r="AH112" s="116">
        <f t="shared" si="104"/>
        <v>15213.598999999998</v>
      </c>
      <c r="AI112" s="116">
        <f t="shared" si="105"/>
        <v>5301.4680000000008</v>
      </c>
      <c r="AJ112" s="116">
        <f t="shared" si="106"/>
        <v>3028.3619999999996</v>
      </c>
      <c r="AL112" s="144">
        <f t="shared" si="107"/>
        <v>2273.1060000000002</v>
      </c>
      <c r="AM112" s="145">
        <f>C112-E112</f>
        <v>2273.1060000000002</v>
      </c>
      <c r="AN112" s="145"/>
      <c r="AO112" s="145"/>
      <c r="AP112" s="145"/>
    </row>
    <row r="113" spans="1:42" s="137" customFormat="1" ht="37.5">
      <c r="A113" s="115" t="s">
        <v>47</v>
      </c>
      <c r="B113" s="130">
        <f>B100+B107</f>
        <v>4903.3</v>
      </c>
      <c r="C113" s="135">
        <f t="shared" ref="C113:D113" si="112">C100+C107</f>
        <v>1231.56</v>
      </c>
      <c r="D113" s="135">
        <f t="shared" si="112"/>
        <v>548.27499999999998</v>
      </c>
      <c r="E113" s="135">
        <f>E100+E107</f>
        <v>548.29999999999995</v>
      </c>
      <c r="F113" s="136">
        <f>E113/B113*100</f>
        <v>11.182265005200579</v>
      </c>
      <c r="G113" s="136">
        <f>E113/C113*100</f>
        <v>44.520770405014773</v>
      </c>
      <c r="H113" s="135">
        <f>H100+H107</f>
        <v>0</v>
      </c>
      <c r="I113" s="135">
        <f t="shared" ref="I113:AE113" si="113">I100+I107</f>
        <v>0</v>
      </c>
      <c r="J113" s="135">
        <f t="shared" si="113"/>
        <v>0</v>
      </c>
      <c r="K113" s="135">
        <f t="shared" si="113"/>
        <v>0</v>
      </c>
      <c r="L113" s="135">
        <f t="shared" si="113"/>
        <v>0</v>
      </c>
      <c r="M113" s="135">
        <f t="shared" si="113"/>
        <v>0</v>
      </c>
      <c r="N113" s="135">
        <f t="shared" si="113"/>
        <v>238</v>
      </c>
      <c r="O113" s="135">
        <f t="shared" si="113"/>
        <v>220.6</v>
      </c>
      <c r="P113" s="135">
        <f t="shared" si="113"/>
        <v>0</v>
      </c>
      <c r="Q113" s="135">
        <f t="shared" si="113"/>
        <v>2.2999999999999998</v>
      </c>
      <c r="R113" s="135">
        <f t="shared" si="113"/>
        <v>993.56</v>
      </c>
      <c r="S113" s="135">
        <f t="shared" si="113"/>
        <v>325.39999999999998</v>
      </c>
      <c r="T113" s="135">
        <f t="shared" si="113"/>
        <v>1871.2</v>
      </c>
      <c r="U113" s="135">
        <f t="shared" si="113"/>
        <v>0</v>
      </c>
      <c r="V113" s="135">
        <f t="shared" si="113"/>
        <v>0</v>
      </c>
      <c r="W113" s="135">
        <f t="shared" si="113"/>
        <v>0</v>
      </c>
      <c r="X113" s="135">
        <f t="shared" si="113"/>
        <v>0</v>
      </c>
      <c r="Y113" s="135">
        <f t="shared" si="113"/>
        <v>0</v>
      </c>
      <c r="Z113" s="135">
        <f t="shared" si="113"/>
        <v>163</v>
      </c>
      <c r="AA113" s="135">
        <f t="shared" si="113"/>
        <v>0</v>
      </c>
      <c r="AB113" s="135">
        <f t="shared" si="113"/>
        <v>0</v>
      </c>
      <c r="AC113" s="135">
        <f t="shared" si="113"/>
        <v>0</v>
      </c>
      <c r="AD113" s="135">
        <f t="shared" si="113"/>
        <v>1637.54</v>
      </c>
      <c r="AE113" s="135">
        <f t="shared" si="113"/>
        <v>0</v>
      </c>
      <c r="AF113" s="134"/>
      <c r="AH113" s="138"/>
      <c r="AI113" s="138"/>
      <c r="AJ113" s="138"/>
      <c r="AL113" s="139"/>
      <c r="AM113" s="113"/>
      <c r="AN113" s="113"/>
      <c r="AO113" s="113"/>
      <c r="AP113" s="113"/>
    </row>
    <row r="114" spans="1:42" s="150" customFormat="1" ht="18.75">
      <c r="A114" s="153" t="s">
        <v>15</v>
      </c>
      <c r="B114" s="154"/>
      <c r="C114" s="154"/>
      <c r="D114" s="154"/>
      <c r="E114" s="154"/>
      <c r="F114" s="154"/>
      <c r="G114" s="154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9"/>
      <c r="AH114" s="19">
        <f t="shared" ref="AH114:AH115" si="114">H114+J114+L114+N114+P114+R114+T114+V114+X114+Z114+AB114+AD114</f>
        <v>0</v>
      </c>
      <c r="AI114" s="19">
        <f t="shared" ref="AI114:AI115" si="115">H114+J114+L114+N114+P114+R114</f>
        <v>0</v>
      </c>
      <c r="AJ114" s="19">
        <f t="shared" ref="AJ114:AJ115" si="116">I114+K114+M114+O114+Q114+S114+U114+W114+Y114+AA114+AC114+AE114</f>
        <v>0</v>
      </c>
      <c r="AL114" s="151">
        <f t="shared" ref="AL114:AL115" si="117">C114-E114</f>
        <v>0</v>
      </c>
      <c r="AM114" s="152"/>
      <c r="AN114" s="152"/>
      <c r="AO114" s="152"/>
      <c r="AP114" s="152"/>
    </row>
    <row r="115" spans="1:42" s="150" customFormat="1" ht="18.75">
      <c r="A115" s="153" t="s">
        <v>16</v>
      </c>
      <c r="B115" s="154"/>
      <c r="C115" s="154"/>
      <c r="D115" s="154"/>
      <c r="E115" s="154"/>
      <c r="F115" s="154"/>
      <c r="G115" s="154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9"/>
      <c r="AH115" s="19">
        <f t="shared" si="114"/>
        <v>0</v>
      </c>
      <c r="AI115" s="19">
        <f t="shared" si="115"/>
        <v>0</v>
      </c>
      <c r="AJ115" s="19">
        <f t="shared" si="116"/>
        <v>0</v>
      </c>
      <c r="AL115" s="151">
        <f t="shared" si="117"/>
        <v>0</v>
      </c>
      <c r="AM115" s="152"/>
      <c r="AN115" s="152"/>
      <c r="AO115" s="152"/>
      <c r="AP115" s="152"/>
    </row>
    <row r="116" spans="1:42" s="12" customFormat="1" ht="155.25" customHeight="1">
      <c r="A116" s="104" t="s">
        <v>65</v>
      </c>
      <c r="B116" s="27"/>
      <c r="C116" s="27"/>
      <c r="D116" s="27"/>
      <c r="E116" s="27"/>
      <c r="F116" s="27"/>
      <c r="G116" s="2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58"/>
      <c r="AH116" s="31">
        <f t="shared" si="2"/>
        <v>0</v>
      </c>
      <c r="AI116" s="31">
        <f t="shared" si="3"/>
        <v>0</v>
      </c>
      <c r="AJ116" s="31">
        <f t="shared" si="4"/>
        <v>0</v>
      </c>
      <c r="AL116" s="30">
        <f t="shared" si="8"/>
        <v>0</v>
      </c>
      <c r="AM116" s="68"/>
      <c r="AN116" s="68"/>
      <c r="AO116" s="68"/>
      <c r="AP116" s="68"/>
    </row>
    <row r="117" spans="1:42" s="12" customFormat="1" ht="18.75">
      <c r="A117" s="4" t="s">
        <v>17</v>
      </c>
      <c r="B117" s="20">
        <f>H117+J117+L117+N117+P117+R117+T117+V117+X117+Z117+AB117+AD117</f>
        <v>1009.1</v>
      </c>
      <c r="C117" s="54">
        <f>C118+C119+C120+C121</f>
        <v>435.185</v>
      </c>
      <c r="D117" s="54">
        <f>D118+D119+D120+D121</f>
        <v>242.7</v>
      </c>
      <c r="E117" s="54">
        <f>E118+E119+E120+E121</f>
        <v>210.3</v>
      </c>
      <c r="F117" s="53">
        <f>E117/B117*100</f>
        <v>20.840352789614506</v>
      </c>
      <c r="G117" s="53">
        <f>E117/C117*100</f>
        <v>48.324275882670591</v>
      </c>
      <c r="H117" s="2">
        <f t="shared" ref="H117:K117" si="118">H118+H119+H120+H121</f>
        <v>0</v>
      </c>
      <c r="I117" s="2">
        <f t="shared" si="118"/>
        <v>0</v>
      </c>
      <c r="J117" s="2">
        <f t="shared" si="118"/>
        <v>0</v>
      </c>
      <c r="K117" s="2">
        <f t="shared" si="118"/>
        <v>0</v>
      </c>
      <c r="L117" s="2">
        <f>L118+L119+L120+L121</f>
        <v>0</v>
      </c>
      <c r="M117" s="2">
        <f t="shared" ref="M117:AE117" si="119">M118+M119+M120+M121</f>
        <v>0</v>
      </c>
      <c r="N117" s="2">
        <f t="shared" si="119"/>
        <v>0</v>
      </c>
      <c r="O117" s="2">
        <f t="shared" si="119"/>
        <v>0</v>
      </c>
      <c r="P117" s="2">
        <f t="shared" si="119"/>
        <v>242.68700000000001</v>
      </c>
      <c r="Q117" s="2">
        <f t="shared" si="119"/>
        <v>201.9</v>
      </c>
      <c r="R117" s="2">
        <f t="shared" si="119"/>
        <v>192.49799999999999</v>
      </c>
      <c r="S117" s="2">
        <f t="shared" si="119"/>
        <v>8.4</v>
      </c>
      <c r="T117" s="2">
        <f t="shared" si="119"/>
        <v>258.37400000000002</v>
      </c>
      <c r="U117" s="2">
        <f t="shared" si="119"/>
        <v>0</v>
      </c>
      <c r="V117" s="2">
        <f t="shared" si="119"/>
        <v>222.84100000000001</v>
      </c>
      <c r="W117" s="2">
        <f t="shared" si="119"/>
        <v>0</v>
      </c>
      <c r="X117" s="2">
        <f t="shared" si="119"/>
        <v>92.7</v>
      </c>
      <c r="Y117" s="2">
        <f t="shared" si="119"/>
        <v>0</v>
      </c>
      <c r="Z117" s="2">
        <f t="shared" si="119"/>
        <v>0</v>
      </c>
      <c r="AA117" s="2">
        <f t="shared" si="119"/>
        <v>0</v>
      </c>
      <c r="AB117" s="2">
        <f t="shared" si="119"/>
        <v>0</v>
      </c>
      <c r="AC117" s="2">
        <f t="shared" si="119"/>
        <v>0</v>
      </c>
      <c r="AD117" s="2">
        <f t="shared" si="119"/>
        <v>0</v>
      </c>
      <c r="AE117" s="2">
        <f t="shared" si="119"/>
        <v>0</v>
      </c>
      <c r="AF117" s="58"/>
      <c r="AH117" s="31">
        <f t="shared" si="2"/>
        <v>1009.1</v>
      </c>
      <c r="AI117" s="31">
        <f t="shared" si="3"/>
        <v>435.185</v>
      </c>
      <c r="AJ117" s="31">
        <f t="shared" si="4"/>
        <v>210.3</v>
      </c>
      <c r="AL117" s="30">
        <f t="shared" si="8"/>
        <v>224.88499999999999</v>
      </c>
      <c r="AM117" s="68"/>
      <c r="AN117" s="68"/>
      <c r="AO117" s="68"/>
      <c r="AP117" s="68"/>
    </row>
    <row r="118" spans="1:42" s="12" customFormat="1" ht="18.75">
      <c r="A118" s="3" t="s">
        <v>13</v>
      </c>
      <c r="B118" s="24">
        <f>H118+J118+L118+N118+P118+R118+T118+V118+X118+Z118+AB118+AD118</f>
        <v>0</v>
      </c>
      <c r="C118" s="24"/>
      <c r="D118" s="24"/>
      <c r="E118" s="24">
        <f>I118+K118+M118+O118+Q118+S118+U118+W118+Y118+AA118+AC118+AE118</f>
        <v>0</v>
      </c>
      <c r="F118" s="25" t="e">
        <f>E118/B118*100</f>
        <v>#DIV/0!</v>
      </c>
      <c r="G118" s="25" t="e">
        <f>E118/C118*100</f>
        <v>#DIV/0!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58"/>
      <c r="AH118" s="31">
        <f t="shared" si="2"/>
        <v>0</v>
      </c>
      <c r="AI118" s="31">
        <f t="shared" si="3"/>
        <v>0</v>
      </c>
      <c r="AJ118" s="31">
        <f t="shared" si="4"/>
        <v>0</v>
      </c>
      <c r="AL118" s="30">
        <f t="shared" si="8"/>
        <v>0</v>
      </c>
      <c r="AM118" s="68"/>
      <c r="AN118" s="68"/>
      <c r="AO118" s="68"/>
      <c r="AP118" s="68"/>
    </row>
    <row r="119" spans="1:42" s="110" customFormat="1" ht="129.75" customHeight="1">
      <c r="A119" s="106" t="s">
        <v>14</v>
      </c>
      <c r="B119" s="107">
        <f>H119+J119+L119+N119+P119+R119+T119+V119+X119+Z119+AB119+AD119</f>
        <v>1009.1</v>
      </c>
      <c r="C119" s="107">
        <f>H119+J119+L119+N119+P119+R119</f>
        <v>435.185</v>
      </c>
      <c r="D119" s="107">
        <v>242.7</v>
      </c>
      <c r="E119" s="107">
        <f>I119+K119+M119+O119+Q119+S119+U119+W119+Y119+AA119+AC119+AE119</f>
        <v>210.3</v>
      </c>
      <c r="F119" s="108">
        <f>E119/B119*100</f>
        <v>20.840352789614506</v>
      </c>
      <c r="G119" s="108">
        <f>E119/C119*100</f>
        <v>48.324275882670591</v>
      </c>
      <c r="H119" s="109"/>
      <c r="I119" s="109"/>
      <c r="J119" s="109"/>
      <c r="K119" s="109"/>
      <c r="L119" s="109"/>
      <c r="M119" s="109"/>
      <c r="N119" s="109"/>
      <c r="O119" s="109"/>
      <c r="P119" s="109">
        <v>242.68700000000001</v>
      </c>
      <c r="Q119" s="109">
        <v>201.9</v>
      </c>
      <c r="R119" s="109">
        <v>192.49799999999999</v>
      </c>
      <c r="S119" s="109">
        <v>8.4</v>
      </c>
      <c r="T119" s="109">
        <v>258.37400000000002</v>
      </c>
      <c r="U119" s="109"/>
      <c r="V119" s="109">
        <v>222.84100000000001</v>
      </c>
      <c r="W119" s="109"/>
      <c r="X119" s="109">
        <v>92.7</v>
      </c>
      <c r="Y119" s="109"/>
      <c r="Z119" s="109"/>
      <c r="AA119" s="109"/>
      <c r="AB119" s="109"/>
      <c r="AC119" s="109"/>
      <c r="AD119" s="109"/>
      <c r="AE119" s="109"/>
      <c r="AF119" s="127" t="s">
        <v>146</v>
      </c>
      <c r="AH119" s="111">
        <f t="shared" si="2"/>
        <v>1009.1</v>
      </c>
      <c r="AI119" s="111">
        <f t="shared" si="3"/>
        <v>435.185</v>
      </c>
      <c r="AJ119" s="111">
        <f t="shared" si="4"/>
        <v>210.3</v>
      </c>
      <c r="AL119" s="112">
        <f t="shared" si="8"/>
        <v>224.88499999999999</v>
      </c>
      <c r="AM119" s="114">
        <f t="shared" ref="AM119" si="120">C119-E119</f>
        <v>224.88499999999999</v>
      </c>
      <c r="AN119" s="114"/>
      <c r="AO119" s="114"/>
      <c r="AP119" s="114"/>
    </row>
    <row r="120" spans="1:42" s="12" customFormat="1" ht="18.75">
      <c r="A120" s="3" t="s">
        <v>15</v>
      </c>
      <c r="B120" s="23"/>
      <c r="C120" s="23"/>
      <c r="D120" s="23"/>
      <c r="E120" s="23"/>
      <c r="F120" s="23"/>
      <c r="G120" s="2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58"/>
      <c r="AH120" s="31">
        <f t="shared" si="2"/>
        <v>0</v>
      </c>
      <c r="AI120" s="31">
        <f t="shared" si="3"/>
        <v>0</v>
      </c>
      <c r="AJ120" s="31">
        <f t="shared" si="4"/>
        <v>0</v>
      </c>
      <c r="AL120" s="30">
        <f t="shared" si="8"/>
        <v>0</v>
      </c>
      <c r="AM120" s="68"/>
      <c r="AN120" s="68"/>
      <c r="AO120" s="68"/>
      <c r="AP120" s="68"/>
    </row>
    <row r="121" spans="1:42" s="12" customFormat="1" ht="18.75">
      <c r="A121" s="3" t="s">
        <v>16</v>
      </c>
      <c r="B121" s="23"/>
      <c r="C121" s="23"/>
      <c r="D121" s="23"/>
      <c r="E121" s="23"/>
      <c r="F121" s="23"/>
      <c r="G121" s="2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58"/>
      <c r="AH121" s="31">
        <f t="shared" si="2"/>
        <v>0</v>
      </c>
      <c r="AI121" s="31">
        <f t="shared" si="3"/>
        <v>0</v>
      </c>
      <c r="AJ121" s="31">
        <f t="shared" si="4"/>
        <v>0</v>
      </c>
      <c r="AL121" s="30">
        <f t="shared" si="8"/>
        <v>0</v>
      </c>
      <c r="AM121" s="68"/>
      <c r="AN121" s="68"/>
      <c r="AO121" s="68"/>
      <c r="AP121" s="68"/>
    </row>
    <row r="122" spans="1:42" s="12" customFormat="1" ht="18.75">
      <c r="A122" s="3"/>
      <c r="B122" s="23"/>
      <c r="C122" s="23"/>
      <c r="D122" s="23"/>
      <c r="E122" s="23"/>
      <c r="F122" s="23"/>
      <c r="G122" s="2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58"/>
      <c r="AH122" s="31"/>
      <c r="AI122" s="31"/>
      <c r="AJ122" s="31"/>
      <c r="AL122" s="30"/>
      <c r="AM122" s="64"/>
      <c r="AN122" s="64"/>
      <c r="AO122" s="64"/>
      <c r="AP122" s="64"/>
    </row>
    <row r="123" spans="1:42" s="12" customFormat="1" ht="18.75">
      <c r="A123" s="3"/>
      <c r="B123" s="23"/>
      <c r="C123" s="23"/>
      <c r="D123" s="23"/>
      <c r="E123" s="23"/>
      <c r="F123" s="23"/>
      <c r="G123" s="2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58"/>
      <c r="AH123" s="31"/>
      <c r="AI123" s="31"/>
      <c r="AJ123" s="31"/>
      <c r="AL123" s="30"/>
      <c r="AM123" s="64"/>
      <c r="AN123" s="64"/>
      <c r="AO123" s="64"/>
      <c r="AP123" s="64"/>
    </row>
    <row r="124" spans="1:42" s="43" customFormat="1" ht="93.75">
      <c r="A124" s="42" t="s">
        <v>22</v>
      </c>
      <c r="B124" s="38">
        <f>H124+J124+L124+N124+P124+R124+T124+V124+X124+Z124+AB124+AD124</f>
        <v>15256.887000000001</v>
      </c>
      <c r="C124" s="39">
        <f>C126</f>
        <v>8717.6650000000009</v>
      </c>
      <c r="D124" s="39">
        <f>D126</f>
        <v>7239.2</v>
      </c>
      <c r="E124" s="39">
        <f>E126</f>
        <v>7229.19</v>
      </c>
      <c r="F124" s="45">
        <f>E124/B124*100</f>
        <v>47.38312605972633</v>
      </c>
      <c r="G124" s="45">
        <f>E124/C124*100</f>
        <v>82.925760510411891</v>
      </c>
      <c r="H124" s="39">
        <f>H126</f>
        <v>814.4</v>
      </c>
      <c r="I124" s="39">
        <f>I126</f>
        <v>587.6</v>
      </c>
      <c r="J124" s="39">
        <f t="shared" ref="J124:AD124" si="121">J126</f>
        <v>1520.6</v>
      </c>
      <c r="K124" s="39">
        <f>K126</f>
        <v>1392.9</v>
      </c>
      <c r="L124" s="39">
        <f t="shared" si="121"/>
        <v>1142.5</v>
      </c>
      <c r="M124" s="39">
        <f>M126</f>
        <v>1280.0999999999999</v>
      </c>
      <c r="N124" s="39">
        <f t="shared" si="121"/>
        <v>1190.5</v>
      </c>
      <c r="O124" s="39">
        <f>O126</f>
        <v>1215.5999999999999</v>
      </c>
      <c r="P124" s="39">
        <f t="shared" si="121"/>
        <v>2119.1</v>
      </c>
      <c r="Q124" s="39">
        <f>Q126</f>
        <v>867.2</v>
      </c>
      <c r="R124" s="39">
        <f t="shared" si="121"/>
        <v>1730.277</v>
      </c>
      <c r="S124" s="39">
        <f>S126</f>
        <v>1885.79</v>
      </c>
      <c r="T124" s="39">
        <f t="shared" si="121"/>
        <v>1142.999</v>
      </c>
      <c r="U124" s="39">
        <f>U126</f>
        <v>0</v>
      </c>
      <c r="V124" s="39">
        <f t="shared" si="121"/>
        <v>792.38599999999997</v>
      </c>
      <c r="W124" s="39">
        <f>W126</f>
        <v>0</v>
      </c>
      <c r="X124" s="39">
        <f t="shared" si="121"/>
        <v>1105.7249999999999</v>
      </c>
      <c r="Y124" s="39">
        <f>Y126</f>
        <v>0</v>
      </c>
      <c r="Z124" s="39">
        <f t="shared" si="121"/>
        <v>1038.9000000000001</v>
      </c>
      <c r="AA124" s="39">
        <f>AA126</f>
        <v>0</v>
      </c>
      <c r="AB124" s="39">
        <f t="shared" si="121"/>
        <v>999.4</v>
      </c>
      <c r="AC124" s="39">
        <f>AC126</f>
        <v>0</v>
      </c>
      <c r="AD124" s="39">
        <f t="shared" si="121"/>
        <v>1660.1</v>
      </c>
      <c r="AE124" s="39">
        <f>AE126</f>
        <v>0</v>
      </c>
      <c r="AF124" s="58"/>
      <c r="AH124" s="41">
        <f t="shared" si="2"/>
        <v>15256.887000000001</v>
      </c>
      <c r="AI124" s="41">
        <f t="shared" si="3"/>
        <v>8517.3770000000004</v>
      </c>
      <c r="AJ124" s="41">
        <f t="shared" si="4"/>
        <v>7229.19</v>
      </c>
      <c r="AL124" s="44">
        <f t="shared" si="8"/>
        <v>1488.4750000000013</v>
      </c>
      <c r="AM124" s="64"/>
      <c r="AN124" s="64"/>
      <c r="AO124" s="64"/>
      <c r="AP124" s="64"/>
    </row>
    <row r="125" spans="1:42" s="12" customFormat="1" ht="168.75">
      <c r="A125" s="4" t="s">
        <v>66</v>
      </c>
      <c r="B125" s="23"/>
      <c r="C125" s="23"/>
      <c r="D125" s="23"/>
      <c r="E125" s="23"/>
      <c r="F125" s="23"/>
      <c r="G125" s="2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58"/>
      <c r="AH125" s="31">
        <f t="shared" si="2"/>
        <v>0</v>
      </c>
      <c r="AI125" s="31">
        <f t="shared" si="3"/>
        <v>0</v>
      </c>
      <c r="AJ125" s="31">
        <f t="shared" si="4"/>
        <v>0</v>
      </c>
      <c r="AL125" s="30">
        <f t="shared" si="8"/>
        <v>0</v>
      </c>
      <c r="AM125" s="68"/>
      <c r="AN125" s="68"/>
      <c r="AO125" s="68"/>
      <c r="AP125" s="68"/>
    </row>
    <row r="126" spans="1:42" s="12" customFormat="1" ht="18.75">
      <c r="A126" s="4" t="s">
        <v>17</v>
      </c>
      <c r="B126" s="20">
        <f>H126+J126+L126+N126+P126+R126+T126+V126+X126+Z126+AB126+AD126</f>
        <v>15256.887000000001</v>
      </c>
      <c r="C126" s="2">
        <f>C127+C128+C129+C130</f>
        <v>8717.6650000000009</v>
      </c>
      <c r="D126" s="2">
        <f>D127+D128+D129+D130</f>
        <v>7239.2</v>
      </c>
      <c r="E126" s="2">
        <f>E127+E128+E129+E130</f>
        <v>7229.19</v>
      </c>
      <c r="F126" s="53">
        <f>E126/B126*100</f>
        <v>47.38312605972633</v>
      </c>
      <c r="G126" s="53">
        <f>E126/C126*100</f>
        <v>82.925760510411891</v>
      </c>
      <c r="H126" s="2">
        <f t="shared" ref="H126:AD126" si="122">H127+H128+H129+H130</f>
        <v>814.4</v>
      </c>
      <c r="I126" s="2">
        <f>I127+I128+I129+I130</f>
        <v>587.6</v>
      </c>
      <c r="J126" s="2">
        <f t="shared" si="122"/>
        <v>1520.6</v>
      </c>
      <c r="K126" s="2">
        <f>K127+K128+K129+K130</f>
        <v>1392.9</v>
      </c>
      <c r="L126" s="2">
        <f t="shared" si="122"/>
        <v>1142.5</v>
      </c>
      <c r="M126" s="2">
        <f>M127+M128+M129+M130</f>
        <v>1280.0999999999999</v>
      </c>
      <c r="N126" s="2">
        <f t="shared" si="122"/>
        <v>1190.5</v>
      </c>
      <c r="O126" s="2">
        <f>O127+O128+O129+O130</f>
        <v>1215.5999999999999</v>
      </c>
      <c r="P126" s="2">
        <f t="shared" si="122"/>
        <v>2119.1</v>
      </c>
      <c r="Q126" s="2">
        <f>Q127+Q128+Q129+Q130</f>
        <v>867.2</v>
      </c>
      <c r="R126" s="2">
        <f t="shared" si="122"/>
        <v>1730.277</v>
      </c>
      <c r="S126" s="2">
        <f>S127+S128+S129+S130</f>
        <v>1885.79</v>
      </c>
      <c r="T126" s="2">
        <f t="shared" si="122"/>
        <v>1142.999</v>
      </c>
      <c r="U126" s="2">
        <f>U127+U128+U129+U130</f>
        <v>0</v>
      </c>
      <c r="V126" s="2">
        <f t="shared" si="122"/>
        <v>792.38599999999997</v>
      </c>
      <c r="W126" s="2">
        <f>W127+W128+W129+W130</f>
        <v>0</v>
      </c>
      <c r="X126" s="2">
        <f t="shared" si="122"/>
        <v>1105.7249999999999</v>
      </c>
      <c r="Y126" s="2">
        <f>Y127+Y128+Y129+Y130</f>
        <v>0</v>
      </c>
      <c r="Z126" s="2">
        <f t="shared" si="122"/>
        <v>1038.9000000000001</v>
      </c>
      <c r="AA126" s="2">
        <f>AA127+AA128+AA129+AA130</f>
        <v>0</v>
      </c>
      <c r="AB126" s="2">
        <f t="shared" si="122"/>
        <v>999.4</v>
      </c>
      <c r="AC126" s="2">
        <f>AC127+AC128+AC129+AC130</f>
        <v>0</v>
      </c>
      <c r="AD126" s="2">
        <f t="shared" si="122"/>
        <v>1660.1</v>
      </c>
      <c r="AE126" s="2">
        <f>AE127+AE128+AE129+AE130</f>
        <v>0</v>
      </c>
      <c r="AF126" s="58"/>
      <c r="AH126" s="31">
        <f t="shared" si="2"/>
        <v>15256.887000000001</v>
      </c>
      <c r="AI126" s="31">
        <f t="shared" si="3"/>
        <v>8517.3770000000004</v>
      </c>
      <c r="AJ126" s="31">
        <f t="shared" si="4"/>
        <v>7229.19</v>
      </c>
      <c r="AL126" s="30">
        <f t="shared" si="8"/>
        <v>1488.4750000000013</v>
      </c>
      <c r="AM126" s="68"/>
      <c r="AN126" s="68"/>
      <c r="AO126" s="68"/>
      <c r="AP126" s="68"/>
    </row>
    <row r="127" spans="1:42" s="12" customFormat="1" ht="18.75">
      <c r="A127" s="3" t="s">
        <v>13</v>
      </c>
      <c r="B127" s="15">
        <f>B139</f>
        <v>75</v>
      </c>
      <c r="C127" s="15">
        <f>C139</f>
        <v>75</v>
      </c>
      <c r="D127" s="15">
        <f>D139</f>
        <v>60</v>
      </c>
      <c r="E127" s="15">
        <f>E139</f>
        <v>50</v>
      </c>
      <c r="F127" s="23"/>
      <c r="G127" s="23"/>
      <c r="H127" s="15"/>
      <c r="I127" s="15">
        <f>I139</f>
        <v>0</v>
      </c>
      <c r="J127" s="15"/>
      <c r="K127" s="15">
        <f>K139</f>
        <v>0</v>
      </c>
      <c r="L127" s="15"/>
      <c r="M127" s="15">
        <f>M139</f>
        <v>0</v>
      </c>
      <c r="N127" s="15"/>
      <c r="O127" s="15">
        <f>O139</f>
        <v>0</v>
      </c>
      <c r="P127" s="15">
        <f>P139</f>
        <v>75</v>
      </c>
      <c r="Q127" s="15">
        <f>Q139</f>
        <v>35</v>
      </c>
      <c r="R127" s="15"/>
      <c r="S127" s="15">
        <f>S139</f>
        <v>15</v>
      </c>
      <c r="T127" s="15"/>
      <c r="U127" s="15">
        <f>U139</f>
        <v>0</v>
      </c>
      <c r="V127" s="15"/>
      <c r="W127" s="15">
        <f>W139</f>
        <v>0</v>
      </c>
      <c r="X127" s="15"/>
      <c r="Y127" s="15">
        <f>Y139</f>
        <v>0</v>
      </c>
      <c r="Z127" s="15"/>
      <c r="AA127" s="15">
        <f>AA139</f>
        <v>0</v>
      </c>
      <c r="AB127" s="15"/>
      <c r="AC127" s="15">
        <f>AC139</f>
        <v>0</v>
      </c>
      <c r="AD127" s="15"/>
      <c r="AE127" s="15">
        <f>AE139</f>
        <v>0</v>
      </c>
      <c r="AF127" s="58"/>
      <c r="AH127" s="31">
        <f t="shared" si="2"/>
        <v>75</v>
      </c>
      <c r="AI127" s="31">
        <f t="shared" si="3"/>
        <v>75</v>
      </c>
      <c r="AJ127" s="31">
        <f t="shared" si="4"/>
        <v>50</v>
      </c>
      <c r="AL127" s="30">
        <f t="shared" si="8"/>
        <v>25</v>
      </c>
      <c r="AM127" s="68"/>
      <c r="AN127" s="68"/>
      <c r="AO127" s="68"/>
      <c r="AP127" s="68"/>
    </row>
    <row r="128" spans="1:42" s="12" customFormat="1" ht="18.75">
      <c r="A128" s="3" t="s">
        <v>14</v>
      </c>
      <c r="B128" s="24">
        <f>H128+J128+L128+N128+P128+R128+T128+V128+X128+Z128+AB128+AD128</f>
        <v>15181.887000000001</v>
      </c>
      <c r="C128" s="15">
        <f>C134</f>
        <v>8642.6650000000009</v>
      </c>
      <c r="D128" s="15">
        <f>D134</f>
        <v>7179.2</v>
      </c>
      <c r="E128" s="15">
        <f>E134</f>
        <v>7179.19</v>
      </c>
      <c r="F128" s="25">
        <f>E128/B128*100</f>
        <v>47.287863491540932</v>
      </c>
      <c r="G128" s="25">
        <f>E128/C128*100</f>
        <v>83.066854957353996</v>
      </c>
      <c r="H128" s="15">
        <f>H134</f>
        <v>814.4</v>
      </c>
      <c r="I128" s="15">
        <f>I134</f>
        <v>587.6</v>
      </c>
      <c r="J128" s="15">
        <v>1520.6</v>
      </c>
      <c r="K128" s="15">
        <f>K134</f>
        <v>1392.9</v>
      </c>
      <c r="L128" s="15">
        <v>1142.5</v>
      </c>
      <c r="M128" s="15">
        <f>M134</f>
        <v>1280.0999999999999</v>
      </c>
      <c r="N128" s="15">
        <f t="shared" ref="N128:X128" si="123">N134</f>
        <v>1190.5</v>
      </c>
      <c r="O128" s="15">
        <f>O134</f>
        <v>1215.5999999999999</v>
      </c>
      <c r="P128" s="15">
        <v>2044.1</v>
      </c>
      <c r="Q128" s="15">
        <f>Q134</f>
        <v>832.2</v>
      </c>
      <c r="R128" s="15">
        <f t="shared" si="123"/>
        <v>1730.277</v>
      </c>
      <c r="S128" s="15">
        <f>S134</f>
        <v>1870.79</v>
      </c>
      <c r="T128" s="15">
        <f t="shared" si="123"/>
        <v>1142.999</v>
      </c>
      <c r="U128" s="15">
        <f>U134</f>
        <v>0</v>
      </c>
      <c r="V128" s="15">
        <f t="shared" si="123"/>
        <v>792.38599999999997</v>
      </c>
      <c r="W128" s="15">
        <f>W134</f>
        <v>0</v>
      </c>
      <c r="X128" s="15">
        <f t="shared" si="123"/>
        <v>1105.7249999999999</v>
      </c>
      <c r="Y128" s="15">
        <f>Y134</f>
        <v>0</v>
      </c>
      <c r="Z128" s="15">
        <v>1038.9000000000001</v>
      </c>
      <c r="AA128" s="15">
        <f>AA134</f>
        <v>0</v>
      </c>
      <c r="AB128" s="15">
        <v>999.4</v>
      </c>
      <c r="AC128" s="15">
        <f>AC134</f>
        <v>0</v>
      </c>
      <c r="AD128" s="15">
        <v>1660.1</v>
      </c>
      <c r="AE128" s="15">
        <f>AE134</f>
        <v>0</v>
      </c>
      <c r="AF128" s="58"/>
      <c r="AH128" s="31">
        <f t="shared" ref="AH128:AH191" si="124">H128+J128+L128+N128+P128+R128+T128+V128+X128+Z128+AB128+AD128</f>
        <v>15181.887000000001</v>
      </c>
      <c r="AI128" s="31">
        <f t="shared" ref="AI128:AI191" si="125">H128+J128+L128+N128+P128+R128</f>
        <v>8442.3770000000004</v>
      </c>
      <c r="AJ128" s="31">
        <f t="shared" ref="AJ128:AJ191" si="126">I128+K128+M128+O128+Q128+S128+U128+W128+Y128+AA128+AC128+AE128</f>
        <v>7179.19</v>
      </c>
      <c r="AL128" s="30">
        <f t="shared" si="8"/>
        <v>1463.4750000000013</v>
      </c>
      <c r="AM128" s="68"/>
      <c r="AN128" s="68"/>
      <c r="AO128" s="68"/>
      <c r="AP128" s="68"/>
    </row>
    <row r="129" spans="1:42" s="12" customFormat="1" ht="18.75">
      <c r="A129" s="3" t="s">
        <v>15</v>
      </c>
      <c r="B129" s="23"/>
      <c r="C129" s="15"/>
      <c r="D129" s="23"/>
      <c r="E129" s="23"/>
      <c r="F129" s="23"/>
      <c r="G129" s="23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58"/>
      <c r="AH129" s="31">
        <f t="shared" si="124"/>
        <v>0</v>
      </c>
      <c r="AI129" s="31">
        <f t="shared" si="125"/>
        <v>0</v>
      </c>
      <c r="AJ129" s="31">
        <f t="shared" si="126"/>
        <v>0</v>
      </c>
      <c r="AL129" s="30">
        <f t="shared" si="8"/>
        <v>0</v>
      </c>
      <c r="AM129" s="68"/>
      <c r="AN129" s="68"/>
      <c r="AO129" s="68"/>
      <c r="AP129" s="68"/>
    </row>
    <row r="130" spans="1:42" s="12" customFormat="1" ht="18.75">
      <c r="A130" s="3" t="s">
        <v>16</v>
      </c>
      <c r="B130" s="23"/>
      <c r="C130" s="2"/>
      <c r="D130" s="23"/>
      <c r="E130" s="23"/>
      <c r="F130" s="23"/>
      <c r="G130" s="2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58"/>
      <c r="AH130" s="31">
        <f t="shared" si="124"/>
        <v>0</v>
      </c>
      <c r="AI130" s="31">
        <f t="shared" si="125"/>
        <v>0</v>
      </c>
      <c r="AJ130" s="31">
        <f t="shared" si="126"/>
        <v>0</v>
      </c>
      <c r="AL130" s="30">
        <f t="shared" si="8"/>
        <v>0</v>
      </c>
      <c r="AM130" s="68"/>
      <c r="AN130" s="68"/>
      <c r="AO130" s="68"/>
      <c r="AP130" s="68"/>
    </row>
    <row r="131" spans="1:42" s="12" customFormat="1" ht="145.5" customHeight="1">
      <c r="A131" s="104" t="s">
        <v>39</v>
      </c>
      <c r="B131" s="27"/>
      <c r="C131" s="27"/>
      <c r="D131" s="27"/>
      <c r="E131" s="27"/>
      <c r="F131" s="27"/>
      <c r="G131" s="2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57" t="s">
        <v>100</v>
      </c>
      <c r="AH131" s="31">
        <f t="shared" si="124"/>
        <v>0</v>
      </c>
      <c r="AI131" s="31">
        <f t="shared" si="125"/>
        <v>0</v>
      </c>
      <c r="AJ131" s="31">
        <f t="shared" si="126"/>
        <v>0</v>
      </c>
      <c r="AL131" s="30">
        <f t="shared" si="8"/>
        <v>0</v>
      </c>
      <c r="AM131" s="68"/>
      <c r="AN131" s="68"/>
      <c r="AO131" s="68"/>
      <c r="AP131" s="68"/>
    </row>
    <row r="132" spans="1:42" s="12" customFormat="1" ht="18.75">
      <c r="A132" s="4" t="s">
        <v>17</v>
      </c>
      <c r="B132" s="20">
        <f>H132+J132+L132+N132+P132+R132+T132+V132+X132+Z132+AB132+AD132</f>
        <v>15242.072</v>
      </c>
      <c r="C132" s="54">
        <f>C133+C134+C135+C136</f>
        <v>8642.6650000000009</v>
      </c>
      <c r="D132" s="54">
        <f>D133+D134+D135+D136</f>
        <v>7179.2</v>
      </c>
      <c r="E132" s="54">
        <f>E133+E134+E135+E136</f>
        <v>7179.19</v>
      </c>
      <c r="F132" s="53">
        <f>E132/B132*100</f>
        <v>47.101142154426242</v>
      </c>
      <c r="G132" s="53">
        <f>E132/C132*100</f>
        <v>83.066854957353996</v>
      </c>
      <c r="H132" s="2">
        <f t="shared" ref="H132:AE132" si="127">H133+H134+H135+H136</f>
        <v>814.4</v>
      </c>
      <c r="I132" s="2">
        <f t="shared" si="127"/>
        <v>587.6</v>
      </c>
      <c r="J132" s="2">
        <f t="shared" si="127"/>
        <v>1520.6</v>
      </c>
      <c r="K132" s="2">
        <f t="shared" si="127"/>
        <v>1392.9</v>
      </c>
      <c r="L132" s="2">
        <f t="shared" si="127"/>
        <v>1275.2</v>
      </c>
      <c r="M132" s="2">
        <f t="shared" si="127"/>
        <v>1280.0999999999999</v>
      </c>
      <c r="N132" s="2">
        <f t="shared" si="127"/>
        <v>1190.5</v>
      </c>
      <c r="O132" s="2">
        <f t="shared" si="127"/>
        <v>1215.5999999999999</v>
      </c>
      <c r="P132" s="2">
        <f t="shared" si="127"/>
        <v>2111.6880000000001</v>
      </c>
      <c r="Q132" s="2">
        <f t="shared" si="127"/>
        <v>832.2</v>
      </c>
      <c r="R132" s="2">
        <f t="shared" si="127"/>
        <v>1730.277</v>
      </c>
      <c r="S132" s="2">
        <f t="shared" si="127"/>
        <v>1870.79</v>
      </c>
      <c r="T132" s="2">
        <f t="shared" si="127"/>
        <v>1142.999</v>
      </c>
      <c r="U132" s="2">
        <f t="shared" si="127"/>
        <v>0</v>
      </c>
      <c r="V132" s="2">
        <f t="shared" si="127"/>
        <v>792.38599999999997</v>
      </c>
      <c r="W132" s="2">
        <f t="shared" si="127"/>
        <v>0</v>
      </c>
      <c r="X132" s="2">
        <f t="shared" si="127"/>
        <v>1105.7249999999999</v>
      </c>
      <c r="Y132" s="2">
        <f t="shared" si="127"/>
        <v>0</v>
      </c>
      <c r="Z132" s="2">
        <f t="shared" si="127"/>
        <v>1073.2829999999999</v>
      </c>
      <c r="AA132" s="2">
        <f t="shared" si="127"/>
        <v>0</v>
      </c>
      <c r="AB132" s="2">
        <f t="shared" si="127"/>
        <v>1033.8109999999999</v>
      </c>
      <c r="AC132" s="2">
        <f t="shared" si="127"/>
        <v>0</v>
      </c>
      <c r="AD132" s="2">
        <f t="shared" si="127"/>
        <v>1451.203</v>
      </c>
      <c r="AE132" s="2">
        <f t="shared" si="127"/>
        <v>0</v>
      </c>
      <c r="AF132" s="158"/>
      <c r="AH132" s="31">
        <f t="shared" si="124"/>
        <v>15242.072</v>
      </c>
      <c r="AI132" s="31">
        <f t="shared" si="125"/>
        <v>8642.6650000000009</v>
      </c>
      <c r="AJ132" s="31">
        <f t="shared" si="126"/>
        <v>7179.19</v>
      </c>
      <c r="AL132" s="30">
        <f t="shared" si="8"/>
        <v>1463.4750000000013</v>
      </c>
      <c r="AM132" s="68"/>
      <c r="AN132" s="68"/>
      <c r="AO132" s="68"/>
      <c r="AP132" s="68"/>
    </row>
    <row r="133" spans="1:42" s="12" customFormat="1" ht="18.75">
      <c r="A133" s="3" t="s">
        <v>13</v>
      </c>
      <c r="B133" s="23"/>
      <c r="C133" s="24">
        <f>H133</f>
        <v>0</v>
      </c>
      <c r="D133" s="23"/>
      <c r="E133" s="23"/>
      <c r="F133" s="23"/>
      <c r="G133" s="2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58"/>
      <c r="AH133" s="31">
        <f t="shared" si="124"/>
        <v>0</v>
      </c>
      <c r="AI133" s="31">
        <f t="shared" si="125"/>
        <v>0</v>
      </c>
      <c r="AJ133" s="31">
        <f t="shared" si="126"/>
        <v>0</v>
      </c>
      <c r="AL133" s="30">
        <f t="shared" si="8"/>
        <v>0</v>
      </c>
      <c r="AM133" s="68"/>
      <c r="AN133" s="68"/>
      <c r="AO133" s="68"/>
      <c r="AP133" s="68"/>
    </row>
    <row r="134" spans="1:42" s="121" customFormat="1" ht="18.75">
      <c r="A134" s="106" t="s">
        <v>14</v>
      </c>
      <c r="B134" s="107">
        <f>H134+J134+L134+N134+P134+R134+T134+V134+X134+Z134+AB134+AD134</f>
        <v>15242.072</v>
      </c>
      <c r="C134" s="107">
        <f>H134+J134+L134+N134+P134+R134</f>
        <v>8642.6650000000009</v>
      </c>
      <c r="D134" s="107">
        <v>7179.2</v>
      </c>
      <c r="E134" s="107">
        <f>I134+K134+M134+O134+Q134+S134+U134+W134+Y134+AA134+AC134+AE134</f>
        <v>7179.19</v>
      </c>
      <c r="F134" s="108">
        <f>E134/B134*100</f>
        <v>47.101142154426242</v>
      </c>
      <c r="G134" s="108">
        <f>E134/C134*100</f>
        <v>83.066854957353996</v>
      </c>
      <c r="H134" s="109">
        <v>814.4</v>
      </c>
      <c r="I134" s="109">
        <v>587.6</v>
      </c>
      <c r="J134" s="109">
        <v>1520.6</v>
      </c>
      <c r="K134" s="109">
        <v>1392.9</v>
      </c>
      <c r="L134" s="109">
        <v>1275.2</v>
      </c>
      <c r="M134" s="109">
        <v>1280.0999999999999</v>
      </c>
      <c r="N134" s="109">
        <v>1190.5</v>
      </c>
      <c r="O134" s="109">
        <v>1215.5999999999999</v>
      </c>
      <c r="P134" s="109">
        <v>2111.6880000000001</v>
      </c>
      <c r="Q134" s="109">
        <v>832.2</v>
      </c>
      <c r="R134" s="109">
        <v>1730.277</v>
      </c>
      <c r="S134" s="109">
        <v>1870.79</v>
      </c>
      <c r="T134" s="109">
        <v>1142.999</v>
      </c>
      <c r="U134" s="109"/>
      <c r="V134" s="109">
        <v>792.38599999999997</v>
      </c>
      <c r="W134" s="109"/>
      <c r="X134" s="109">
        <v>1105.7249999999999</v>
      </c>
      <c r="Y134" s="109"/>
      <c r="Z134" s="109">
        <v>1073.2829999999999</v>
      </c>
      <c r="AA134" s="109"/>
      <c r="AB134" s="109">
        <v>1033.8109999999999</v>
      </c>
      <c r="AC134" s="109"/>
      <c r="AD134" s="109">
        <v>1451.203</v>
      </c>
      <c r="AE134" s="109"/>
      <c r="AF134" s="158"/>
      <c r="AH134" s="122">
        <f t="shared" si="124"/>
        <v>15242.072</v>
      </c>
      <c r="AI134" s="122">
        <f t="shared" si="125"/>
        <v>8642.6650000000009</v>
      </c>
      <c r="AJ134" s="122">
        <f t="shared" si="126"/>
        <v>7179.19</v>
      </c>
      <c r="AL134" s="123">
        <f t="shared" si="8"/>
        <v>1463.4750000000013</v>
      </c>
      <c r="AM134" s="114">
        <f t="shared" ref="AM134" si="128">C134-E134</f>
        <v>1463.4750000000013</v>
      </c>
      <c r="AN134" s="124"/>
      <c r="AO134" s="124"/>
      <c r="AP134" s="124"/>
    </row>
    <row r="135" spans="1:42" s="12" customFormat="1" ht="18.75">
      <c r="A135" s="3" t="s">
        <v>15</v>
      </c>
      <c r="B135" s="23"/>
      <c r="C135" s="23"/>
      <c r="D135" s="23"/>
      <c r="E135" s="23"/>
      <c r="F135" s="23"/>
      <c r="G135" s="2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59"/>
      <c r="AH135" s="31">
        <f t="shared" si="124"/>
        <v>0</v>
      </c>
      <c r="AI135" s="31">
        <f t="shared" si="125"/>
        <v>0</v>
      </c>
      <c r="AJ135" s="31">
        <f t="shared" si="126"/>
        <v>0</v>
      </c>
      <c r="AL135" s="30">
        <f t="shared" si="8"/>
        <v>0</v>
      </c>
      <c r="AM135" s="68"/>
      <c r="AN135" s="68"/>
      <c r="AO135" s="68"/>
      <c r="AP135" s="68"/>
    </row>
    <row r="136" spans="1:42" s="12" customFormat="1" ht="18.75">
      <c r="A136" s="3" t="s">
        <v>16</v>
      </c>
      <c r="B136" s="23"/>
      <c r="C136" s="23"/>
      <c r="D136" s="23"/>
      <c r="E136" s="23"/>
      <c r="F136" s="23"/>
      <c r="G136" s="2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58"/>
      <c r="AH136" s="31">
        <f t="shared" si="124"/>
        <v>0</v>
      </c>
      <c r="AI136" s="31">
        <f t="shared" si="125"/>
        <v>0</v>
      </c>
      <c r="AJ136" s="31">
        <f t="shared" si="126"/>
        <v>0</v>
      </c>
      <c r="AL136" s="30">
        <f t="shared" si="8"/>
        <v>0</v>
      </c>
      <c r="AM136" s="68"/>
      <c r="AN136" s="68"/>
      <c r="AO136" s="68"/>
      <c r="AP136" s="68"/>
    </row>
    <row r="137" spans="1:42" s="12" customFormat="1" ht="37.5">
      <c r="A137" s="104" t="s">
        <v>24</v>
      </c>
      <c r="B137" s="27"/>
      <c r="C137" s="27"/>
      <c r="D137" s="27"/>
      <c r="E137" s="27"/>
      <c r="F137" s="27"/>
      <c r="G137" s="2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58"/>
      <c r="AH137" s="31">
        <f t="shared" si="124"/>
        <v>0</v>
      </c>
      <c r="AI137" s="31">
        <f t="shared" si="125"/>
        <v>0</v>
      </c>
      <c r="AJ137" s="31">
        <f t="shared" si="126"/>
        <v>0</v>
      </c>
      <c r="AL137" s="30">
        <f t="shared" ref="AL137:AL200" si="129">C137-E137</f>
        <v>0</v>
      </c>
      <c r="AM137" s="68"/>
      <c r="AN137" s="68"/>
      <c r="AO137" s="68"/>
      <c r="AP137" s="68"/>
    </row>
    <row r="138" spans="1:42" s="12" customFormat="1" ht="18.75">
      <c r="A138" s="4" t="s">
        <v>17</v>
      </c>
      <c r="B138" s="20">
        <f>H138+J138+L138+N138+P138+R138+T138+V138+X138+Z138+AB138+AD138</f>
        <v>75</v>
      </c>
      <c r="C138" s="54">
        <f>C139+C140+C141+C142</f>
        <v>75</v>
      </c>
      <c r="D138" s="54">
        <f>D139+D140+D141+D142</f>
        <v>60</v>
      </c>
      <c r="E138" s="54">
        <f>E139+E140+E141+E142</f>
        <v>50</v>
      </c>
      <c r="F138" s="53">
        <f>E138/B138*100</f>
        <v>66.666666666666657</v>
      </c>
      <c r="G138" s="53">
        <f>E138/C138*100</f>
        <v>66.666666666666657</v>
      </c>
      <c r="H138" s="2">
        <f t="shared" ref="H138:AE138" si="130">H139+H140+H141+H142</f>
        <v>0</v>
      </c>
      <c r="I138" s="2">
        <f t="shared" si="130"/>
        <v>0</v>
      </c>
      <c r="J138" s="2">
        <f t="shared" si="130"/>
        <v>0</v>
      </c>
      <c r="K138" s="2">
        <f t="shared" si="130"/>
        <v>0</v>
      </c>
      <c r="L138" s="2">
        <f t="shared" si="130"/>
        <v>0</v>
      </c>
      <c r="M138" s="2">
        <f t="shared" si="130"/>
        <v>0</v>
      </c>
      <c r="N138" s="2">
        <f t="shared" si="130"/>
        <v>0</v>
      </c>
      <c r="O138" s="2">
        <f t="shared" si="130"/>
        <v>0</v>
      </c>
      <c r="P138" s="2">
        <f t="shared" si="130"/>
        <v>75</v>
      </c>
      <c r="Q138" s="2">
        <f t="shared" si="130"/>
        <v>35</v>
      </c>
      <c r="R138" s="2">
        <f t="shared" si="130"/>
        <v>0</v>
      </c>
      <c r="S138" s="2">
        <f t="shared" si="130"/>
        <v>15</v>
      </c>
      <c r="T138" s="2">
        <f t="shared" si="130"/>
        <v>0</v>
      </c>
      <c r="U138" s="2">
        <f t="shared" si="130"/>
        <v>0</v>
      </c>
      <c r="V138" s="2">
        <f t="shared" si="130"/>
        <v>0</v>
      </c>
      <c r="W138" s="2">
        <f t="shared" si="130"/>
        <v>0</v>
      </c>
      <c r="X138" s="2">
        <f t="shared" si="130"/>
        <v>0</v>
      </c>
      <c r="Y138" s="2">
        <f t="shared" si="130"/>
        <v>0</v>
      </c>
      <c r="Z138" s="2">
        <f t="shared" si="130"/>
        <v>0</v>
      </c>
      <c r="AA138" s="2">
        <f t="shared" si="130"/>
        <v>0</v>
      </c>
      <c r="AB138" s="2">
        <f t="shared" si="130"/>
        <v>0</v>
      </c>
      <c r="AC138" s="2">
        <f t="shared" si="130"/>
        <v>0</v>
      </c>
      <c r="AD138" s="2">
        <f t="shared" si="130"/>
        <v>0</v>
      </c>
      <c r="AE138" s="2">
        <f t="shared" si="130"/>
        <v>0</v>
      </c>
      <c r="AF138" s="58"/>
      <c r="AH138" s="31">
        <f t="shared" si="124"/>
        <v>75</v>
      </c>
      <c r="AI138" s="31">
        <f t="shared" si="125"/>
        <v>75</v>
      </c>
      <c r="AJ138" s="31">
        <f t="shared" si="126"/>
        <v>50</v>
      </c>
      <c r="AL138" s="30">
        <f t="shared" si="129"/>
        <v>25</v>
      </c>
      <c r="AM138" s="68"/>
      <c r="AN138" s="68"/>
      <c r="AO138" s="68"/>
      <c r="AP138" s="68"/>
    </row>
    <row r="139" spans="1:42" s="110" customFormat="1" ht="37.5">
      <c r="A139" s="106" t="s">
        <v>13</v>
      </c>
      <c r="B139" s="107">
        <f>H139+J139+L139+N139+P139+R139+T139+V139+X139+Z139+AB139+AD139</f>
        <v>75</v>
      </c>
      <c r="C139" s="107">
        <f>H139+J139+L139+N139+P139+R139</f>
        <v>75</v>
      </c>
      <c r="D139" s="128">
        <v>60</v>
      </c>
      <c r="E139" s="117">
        <f>Q139+S139</f>
        <v>50</v>
      </c>
      <c r="F139" s="108">
        <f>E139/B139*100</f>
        <v>66.666666666666657</v>
      </c>
      <c r="G139" s="108">
        <f>E139/C139*100</f>
        <v>66.666666666666657</v>
      </c>
      <c r="H139" s="119"/>
      <c r="I139" s="119"/>
      <c r="J139" s="119"/>
      <c r="K139" s="119"/>
      <c r="L139" s="119"/>
      <c r="M139" s="119"/>
      <c r="N139" s="119"/>
      <c r="O139" s="119"/>
      <c r="P139" s="119">
        <v>75</v>
      </c>
      <c r="Q139" s="119">
        <v>35</v>
      </c>
      <c r="R139" s="119"/>
      <c r="S139" s="119">
        <v>15</v>
      </c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25" t="s">
        <v>53</v>
      </c>
      <c r="AH139" s="111">
        <f t="shared" si="124"/>
        <v>75</v>
      </c>
      <c r="AI139" s="111">
        <f t="shared" si="125"/>
        <v>75</v>
      </c>
      <c r="AJ139" s="111">
        <f t="shared" si="126"/>
        <v>50</v>
      </c>
      <c r="AL139" s="112">
        <f t="shared" si="129"/>
        <v>25</v>
      </c>
      <c r="AM139" s="114"/>
      <c r="AN139" s="114"/>
      <c r="AO139" s="114"/>
      <c r="AP139" s="114"/>
    </row>
    <row r="140" spans="1:42" s="12" customFormat="1" ht="18.75">
      <c r="A140" s="104" t="s">
        <v>14</v>
      </c>
      <c r="B140" s="24">
        <f>H140+J140+L140+N140+P140+R140+T140+V140+X140+Z140+AB140+AD140</f>
        <v>0</v>
      </c>
      <c r="C140" s="24">
        <f>H140+J140+L140</f>
        <v>0</v>
      </c>
      <c r="D140" s="24"/>
      <c r="E140" s="24">
        <f>I140+K140+M140+O140+Q140+S140+U140+W140+Y140+AA140+AC140+AE140</f>
        <v>0</v>
      </c>
      <c r="F140" s="25"/>
      <c r="G140" s="2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58"/>
      <c r="AH140" s="31">
        <f t="shared" si="124"/>
        <v>0</v>
      </c>
      <c r="AI140" s="31">
        <f t="shared" si="125"/>
        <v>0</v>
      </c>
      <c r="AJ140" s="31">
        <f t="shared" si="126"/>
        <v>0</v>
      </c>
      <c r="AL140" s="30">
        <f t="shared" si="129"/>
        <v>0</v>
      </c>
      <c r="AM140" s="68"/>
      <c r="AN140" s="68"/>
      <c r="AO140" s="68"/>
      <c r="AP140" s="68"/>
    </row>
    <row r="141" spans="1:42" s="12" customFormat="1" ht="18.75">
      <c r="A141" s="104" t="s">
        <v>15</v>
      </c>
      <c r="B141" s="23"/>
      <c r="C141" s="23"/>
      <c r="D141" s="23"/>
      <c r="E141" s="23"/>
      <c r="F141" s="23"/>
      <c r="G141" s="2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58"/>
      <c r="AH141" s="31">
        <f t="shared" si="124"/>
        <v>0</v>
      </c>
      <c r="AI141" s="31">
        <f t="shared" si="125"/>
        <v>0</v>
      </c>
      <c r="AJ141" s="31">
        <f t="shared" si="126"/>
        <v>0</v>
      </c>
      <c r="AL141" s="30">
        <f t="shared" si="129"/>
        <v>0</v>
      </c>
      <c r="AM141" s="68"/>
      <c r="AN141" s="68"/>
      <c r="AO141" s="68"/>
      <c r="AP141" s="68"/>
    </row>
    <row r="142" spans="1:42" s="12" customFormat="1" ht="18.75">
      <c r="A142" s="3" t="s">
        <v>16</v>
      </c>
      <c r="B142" s="23"/>
      <c r="C142" s="23"/>
      <c r="D142" s="23"/>
      <c r="E142" s="23"/>
      <c r="F142" s="23"/>
      <c r="G142" s="2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58"/>
      <c r="AH142" s="19">
        <f t="shared" si="124"/>
        <v>0</v>
      </c>
      <c r="AI142" s="19">
        <f t="shared" si="125"/>
        <v>0</v>
      </c>
      <c r="AJ142" s="19">
        <f t="shared" si="126"/>
        <v>0</v>
      </c>
      <c r="AL142" s="30">
        <f t="shared" si="129"/>
        <v>0</v>
      </c>
      <c r="AM142" s="64"/>
      <c r="AN142" s="64"/>
      <c r="AO142" s="64"/>
      <c r="AP142" s="64"/>
    </row>
    <row r="143" spans="1:42" s="43" customFormat="1" ht="56.25">
      <c r="A143" s="42" t="s">
        <v>40</v>
      </c>
      <c r="B143" s="38">
        <f>H143+J143+L143+N143+P143+R143+T143+V143+X143+Z143+AB143+AD143</f>
        <v>28661.1</v>
      </c>
      <c r="C143" s="39">
        <f>C145+C163+C181</f>
        <v>12951.7</v>
      </c>
      <c r="D143" s="39">
        <f>D145+D163+D181</f>
        <v>11290.300000000001</v>
      </c>
      <c r="E143" s="39">
        <f>E145+E163+E181</f>
        <v>11085.720000000001</v>
      </c>
      <c r="F143" s="45">
        <f>E143/B143*100</f>
        <v>38.678627128756403</v>
      </c>
      <c r="G143" s="45">
        <f>E143/C143*100</f>
        <v>85.592779326266054</v>
      </c>
      <c r="H143" s="39">
        <f>H145+H163+H181</f>
        <v>2086</v>
      </c>
      <c r="I143" s="39">
        <f>I145+I163+I181</f>
        <v>1543.9</v>
      </c>
      <c r="J143" s="39">
        <f t="shared" ref="J143:AD143" si="131">J145+J163+J181</f>
        <v>3055.9</v>
      </c>
      <c r="K143" s="39">
        <f>K145+K163+K181</f>
        <v>2953.1</v>
      </c>
      <c r="L143" s="39">
        <f t="shared" si="131"/>
        <v>2479</v>
      </c>
      <c r="M143" s="39">
        <f>M145+M163+M181</f>
        <v>1626.1000000000001</v>
      </c>
      <c r="N143" s="39">
        <f t="shared" si="131"/>
        <v>3197.4</v>
      </c>
      <c r="O143" s="39">
        <f>O145+O163+O181</f>
        <v>2661.8</v>
      </c>
      <c r="P143" s="39">
        <f t="shared" si="131"/>
        <v>2133.3999999999996</v>
      </c>
      <c r="Q143" s="39">
        <f>Q145+Q163+Q181</f>
        <v>2300.8199999999997</v>
      </c>
      <c r="R143" s="39">
        <f t="shared" si="131"/>
        <v>2803.8</v>
      </c>
      <c r="S143" s="39">
        <f>S145+S163+S181</f>
        <v>0</v>
      </c>
      <c r="T143" s="39">
        <f t="shared" si="131"/>
        <v>2936.8</v>
      </c>
      <c r="U143" s="39">
        <f>U145+U163+U181</f>
        <v>0</v>
      </c>
      <c r="V143" s="39">
        <f t="shared" si="131"/>
        <v>1730.4</v>
      </c>
      <c r="W143" s="39">
        <f>W145+W163+W181</f>
        <v>0</v>
      </c>
      <c r="X143" s="39">
        <f t="shared" si="131"/>
        <v>1808.5</v>
      </c>
      <c r="Y143" s="39">
        <f>Y145+Y163+Y181</f>
        <v>0</v>
      </c>
      <c r="Z143" s="39">
        <f t="shared" si="131"/>
        <v>2742.8</v>
      </c>
      <c r="AA143" s="39">
        <f>AA145+AA163+AA181</f>
        <v>0</v>
      </c>
      <c r="AB143" s="39">
        <f t="shared" si="131"/>
        <v>1682.6</v>
      </c>
      <c r="AC143" s="39">
        <f>AC145+AC163+AC181</f>
        <v>0</v>
      </c>
      <c r="AD143" s="39">
        <f t="shared" si="131"/>
        <v>2004.5</v>
      </c>
      <c r="AE143" s="39">
        <f>AE145+AE163+AE181</f>
        <v>0</v>
      </c>
      <c r="AF143" s="58"/>
      <c r="AH143" s="41">
        <f t="shared" si="124"/>
        <v>28661.1</v>
      </c>
      <c r="AI143" s="41">
        <f t="shared" si="125"/>
        <v>15755.5</v>
      </c>
      <c r="AJ143" s="41">
        <f t="shared" si="126"/>
        <v>11085.720000000001</v>
      </c>
      <c r="AL143" s="44">
        <f t="shared" si="129"/>
        <v>1865.9799999999996</v>
      </c>
      <c r="AM143" s="64"/>
      <c r="AN143" s="64"/>
      <c r="AO143" s="64"/>
      <c r="AP143" s="64"/>
    </row>
    <row r="144" spans="1:42" s="12" customFormat="1" ht="93.75" customHeight="1">
      <c r="A144" s="4" t="s">
        <v>67</v>
      </c>
      <c r="B144" s="23"/>
      <c r="C144" s="23"/>
      <c r="D144" s="23"/>
      <c r="E144" s="23"/>
      <c r="F144" s="23"/>
      <c r="G144" s="2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58"/>
      <c r="AH144" s="31">
        <f t="shared" si="124"/>
        <v>0</v>
      </c>
      <c r="AI144" s="31">
        <f t="shared" si="125"/>
        <v>0</v>
      </c>
      <c r="AJ144" s="31">
        <f t="shared" si="126"/>
        <v>0</v>
      </c>
      <c r="AL144" s="30">
        <f t="shared" si="129"/>
        <v>0</v>
      </c>
      <c r="AM144" s="68"/>
      <c r="AN144" s="68"/>
      <c r="AO144" s="68"/>
      <c r="AP144" s="68"/>
    </row>
    <row r="145" spans="1:42" s="12" customFormat="1" ht="18.75">
      <c r="A145" s="4" t="s">
        <v>17</v>
      </c>
      <c r="B145" s="20">
        <f>H145+J145+L145+N145+P145+R145+T145+V145+X145+Z145+AB145+AD145</f>
        <v>700.7</v>
      </c>
      <c r="C145" s="2">
        <f>C146+C147+C148+C149</f>
        <v>641.1</v>
      </c>
      <c r="D145" s="2">
        <f>D146+D147+D148+D149</f>
        <v>619.9</v>
      </c>
      <c r="E145" s="2">
        <f>E146+E147+E148+E149</f>
        <v>570.70000000000005</v>
      </c>
      <c r="F145" s="53">
        <f>E145/B145*100</f>
        <v>81.447124304267163</v>
      </c>
      <c r="G145" s="53">
        <f>E145/C145*100</f>
        <v>89.01887381063797</v>
      </c>
      <c r="H145" s="2">
        <f>H146+H147+H148+H149</f>
        <v>0</v>
      </c>
      <c r="I145" s="2">
        <f t="shared" ref="I145:AE145" si="132">I146+I147+I148+I149</f>
        <v>0</v>
      </c>
      <c r="J145" s="2">
        <f t="shared" si="132"/>
        <v>282.89999999999998</v>
      </c>
      <c r="K145" s="2">
        <f t="shared" si="132"/>
        <v>252.9</v>
      </c>
      <c r="L145" s="2">
        <f t="shared" si="132"/>
        <v>206.2</v>
      </c>
      <c r="M145" s="2">
        <f t="shared" si="132"/>
        <v>21.4</v>
      </c>
      <c r="N145" s="2">
        <f t="shared" si="132"/>
        <v>130.80000000000001</v>
      </c>
      <c r="O145" s="2">
        <f t="shared" si="132"/>
        <v>260.2</v>
      </c>
      <c r="P145" s="2">
        <f t="shared" si="132"/>
        <v>21.2</v>
      </c>
      <c r="Q145" s="2">
        <f t="shared" si="132"/>
        <v>36.200000000000003</v>
      </c>
      <c r="R145" s="2">
        <f t="shared" si="132"/>
        <v>0</v>
      </c>
      <c r="S145" s="2">
        <f t="shared" si="132"/>
        <v>0</v>
      </c>
      <c r="T145" s="2">
        <f t="shared" si="132"/>
        <v>0</v>
      </c>
      <c r="U145" s="2">
        <f t="shared" si="132"/>
        <v>0</v>
      </c>
      <c r="V145" s="2">
        <f t="shared" si="132"/>
        <v>0</v>
      </c>
      <c r="W145" s="2">
        <f t="shared" si="132"/>
        <v>0</v>
      </c>
      <c r="X145" s="2">
        <f t="shared" si="132"/>
        <v>0</v>
      </c>
      <c r="Y145" s="2">
        <f t="shared" si="132"/>
        <v>0</v>
      </c>
      <c r="Z145" s="2">
        <f t="shared" si="132"/>
        <v>59.6</v>
      </c>
      <c r="AA145" s="2">
        <f t="shared" si="132"/>
        <v>0</v>
      </c>
      <c r="AB145" s="2">
        <f t="shared" si="132"/>
        <v>0</v>
      </c>
      <c r="AC145" s="2">
        <f t="shared" si="132"/>
        <v>0</v>
      </c>
      <c r="AD145" s="2">
        <f t="shared" si="132"/>
        <v>0</v>
      </c>
      <c r="AE145" s="2">
        <f t="shared" si="132"/>
        <v>0</v>
      </c>
      <c r="AF145" s="58"/>
      <c r="AH145" s="31">
        <f t="shared" si="124"/>
        <v>700.7</v>
      </c>
      <c r="AI145" s="31">
        <f t="shared" si="125"/>
        <v>641.1</v>
      </c>
      <c r="AJ145" s="31">
        <f t="shared" si="126"/>
        <v>570.70000000000005</v>
      </c>
      <c r="AL145" s="30">
        <f t="shared" si="129"/>
        <v>70.399999999999977</v>
      </c>
      <c r="AM145" s="68"/>
      <c r="AN145" s="68"/>
      <c r="AO145" s="68"/>
      <c r="AP145" s="68"/>
    </row>
    <row r="146" spans="1:42" s="12" customFormat="1" ht="18.75">
      <c r="A146" s="3" t="s">
        <v>13</v>
      </c>
      <c r="B146" s="23"/>
      <c r="C146" s="2"/>
      <c r="D146" s="2"/>
      <c r="E146" s="2"/>
      <c r="F146" s="23"/>
      <c r="G146" s="2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58"/>
      <c r="AH146" s="31">
        <f t="shared" si="124"/>
        <v>0</v>
      </c>
      <c r="AI146" s="31">
        <f t="shared" si="125"/>
        <v>0</v>
      </c>
      <c r="AJ146" s="31">
        <f t="shared" si="126"/>
        <v>0</v>
      </c>
      <c r="AL146" s="30">
        <f t="shared" si="129"/>
        <v>0</v>
      </c>
      <c r="AM146" s="68"/>
      <c r="AN146" s="68"/>
      <c r="AO146" s="68"/>
      <c r="AP146" s="68"/>
    </row>
    <row r="147" spans="1:42" s="12" customFormat="1" ht="18.75">
      <c r="A147" s="3" t="s">
        <v>14</v>
      </c>
      <c r="B147" s="24">
        <f>H147+J147+L147+N147+P147+R147+T147+V147+X147+Z147+AB147+AD147</f>
        <v>700.7</v>
      </c>
      <c r="C147" s="109">
        <f>H147+J147+L147+N147+P147+R147</f>
        <v>641.1</v>
      </c>
      <c r="D147" s="15">
        <f>D153+D159</f>
        <v>619.9</v>
      </c>
      <c r="E147" s="15">
        <f>E153+E159</f>
        <v>570.70000000000005</v>
      </c>
      <c r="F147" s="25">
        <f>E147/B147*100</f>
        <v>81.447124304267163</v>
      </c>
      <c r="G147" s="25">
        <f>E147/C147*100</f>
        <v>89.01887381063797</v>
      </c>
      <c r="H147" s="15">
        <f>H153+H159</f>
        <v>0</v>
      </c>
      <c r="I147" s="15">
        <f t="shared" ref="I147:AE147" si="133">I153+I159</f>
        <v>0</v>
      </c>
      <c r="J147" s="15">
        <f t="shared" si="133"/>
        <v>282.89999999999998</v>
      </c>
      <c r="K147" s="15">
        <f t="shared" si="133"/>
        <v>252.9</v>
      </c>
      <c r="L147" s="15">
        <f t="shared" si="133"/>
        <v>206.2</v>
      </c>
      <c r="M147" s="15">
        <f t="shared" si="133"/>
        <v>21.4</v>
      </c>
      <c r="N147" s="15">
        <f t="shared" si="133"/>
        <v>130.80000000000001</v>
      </c>
      <c r="O147" s="15">
        <f t="shared" si="133"/>
        <v>260.2</v>
      </c>
      <c r="P147" s="15">
        <f t="shared" si="133"/>
        <v>21.2</v>
      </c>
      <c r="Q147" s="15">
        <f t="shared" si="133"/>
        <v>36.200000000000003</v>
      </c>
      <c r="R147" s="15">
        <f t="shared" si="133"/>
        <v>0</v>
      </c>
      <c r="S147" s="15">
        <f t="shared" si="133"/>
        <v>0</v>
      </c>
      <c r="T147" s="15">
        <f t="shared" si="133"/>
        <v>0</v>
      </c>
      <c r="U147" s="15">
        <f t="shared" si="133"/>
        <v>0</v>
      </c>
      <c r="V147" s="15">
        <f t="shared" si="133"/>
        <v>0</v>
      </c>
      <c r="W147" s="15">
        <f t="shared" si="133"/>
        <v>0</v>
      </c>
      <c r="X147" s="15">
        <f t="shared" si="133"/>
        <v>0</v>
      </c>
      <c r="Y147" s="15">
        <f t="shared" si="133"/>
        <v>0</v>
      </c>
      <c r="Z147" s="15">
        <f t="shared" si="133"/>
        <v>59.6</v>
      </c>
      <c r="AA147" s="15">
        <f t="shared" si="133"/>
        <v>0</v>
      </c>
      <c r="AB147" s="15">
        <f t="shared" si="133"/>
        <v>0</v>
      </c>
      <c r="AC147" s="15">
        <f t="shared" si="133"/>
        <v>0</v>
      </c>
      <c r="AD147" s="15">
        <f t="shared" si="133"/>
        <v>0</v>
      </c>
      <c r="AE147" s="15">
        <f t="shared" si="133"/>
        <v>0</v>
      </c>
      <c r="AF147" s="58"/>
      <c r="AH147" s="31">
        <f t="shared" si="124"/>
        <v>700.7</v>
      </c>
      <c r="AI147" s="31">
        <f t="shared" si="125"/>
        <v>641.1</v>
      </c>
      <c r="AJ147" s="31">
        <f t="shared" si="126"/>
        <v>570.70000000000005</v>
      </c>
      <c r="AL147" s="30">
        <f t="shared" si="129"/>
        <v>70.399999999999977</v>
      </c>
      <c r="AM147" s="68"/>
      <c r="AN147" s="68"/>
      <c r="AO147" s="68"/>
      <c r="AP147" s="68"/>
    </row>
    <row r="148" spans="1:42" s="12" customFormat="1" ht="18.75">
      <c r="A148" s="3" t="s">
        <v>15</v>
      </c>
      <c r="B148" s="23"/>
      <c r="C148" s="2"/>
      <c r="D148" s="23"/>
      <c r="E148" s="23"/>
      <c r="F148" s="23"/>
      <c r="G148" s="2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58"/>
      <c r="AH148" s="31">
        <f t="shared" si="124"/>
        <v>0</v>
      </c>
      <c r="AI148" s="31">
        <f t="shared" si="125"/>
        <v>0</v>
      </c>
      <c r="AJ148" s="31">
        <f t="shared" si="126"/>
        <v>0</v>
      </c>
      <c r="AL148" s="30">
        <f t="shared" si="129"/>
        <v>0</v>
      </c>
      <c r="AM148" s="68"/>
      <c r="AN148" s="68"/>
      <c r="AO148" s="68"/>
      <c r="AP148" s="68"/>
    </row>
    <row r="149" spans="1:42" s="12" customFormat="1" ht="18.75">
      <c r="A149" s="3" t="s">
        <v>16</v>
      </c>
      <c r="B149" s="23"/>
      <c r="C149" s="2"/>
      <c r="D149" s="23"/>
      <c r="E149" s="23"/>
      <c r="F149" s="23"/>
      <c r="G149" s="2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58"/>
      <c r="AH149" s="31">
        <f t="shared" si="124"/>
        <v>0</v>
      </c>
      <c r="AI149" s="31">
        <f t="shared" si="125"/>
        <v>0</v>
      </c>
      <c r="AJ149" s="31">
        <f t="shared" si="126"/>
        <v>0</v>
      </c>
      <c r="AL149" s="30">
        <f t="shared" si="129"/>
        <v>0</v>
      </c>
      <c r="AM149" s="68"/>
      <c r="AN149" s="68"/>
      <c r="AO149" s="68"/>
      <c r="AP149" s="68"/>
    </row>
    <row r="150" spans="1:42" s="12" customFormat="1" ht="86.25" customHeight="1">
      <c r="A150" s="104" t="s">
        <v>25</v>
      </c>
      <c r="B150" s="27"/>
      <c r="C150" s="27"/>
      <c r="D150" s="27"/>
      <c r="E150" s="27"/>
      <c r="F150" s="27"/>
      <c r="G150" s="2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57" t="s">
        <v>108</v>
      </c>
      <c r="AH150" s="31">
        <f t="shared" si="124"/>
        <v>0</v>
      </c>
      <c r="AI150" s="31">
        <f t="shared" si="125"/>
        <v>0</v>
      </c>
      <c r="AJ150" s="31">
        <f t="shared" si="126"/>
        <v>0</v>
      </c>
      <c r="AL150" s="30">
        <f t="shared" si="129"/>
        <v>0</v>
      </c>
      <c r="AM150" s="68"/>
      <c r="AN150" s="68"/>
      <c r="AO150" s="68"/>
      <c r="AP150" s="68"/>
    </row>
    <row r="151" spans="1:42" s="12" customFormat="1" ht="26.25" customHeight="1">
      <c r="A151" s="4" t="s">
        <v>17</v>
      </c>
      <c r="B151" s="20">
        <f>H151+J151+L151+N151+P151+R151+T151+V151+X151+Z151+AB151+AD151</f>
        <v>600.70000000000016</v>
      </c>
      <c r="C151" s="2">
        <f>C152+C153+C154+C155</f>
        <v>541.10000000000014</v>
      </c>
      <c r="D151" s="2">
        <f>D152+D153+D154+D155</f>
        <v>519.9</v>
      </c>
      <c r="E151" s="2">
        <f>E152+E153+E154+E155</f>
        <v>470.7</v>
      </c>
      <c r="F151" s="53">
        <f>E151/B151*100</f>
        <v>78.358581654736113</v>
      </c>
      <c r="G151" s="53">
        <f>E151/C151*100</f>
        <v>86.989465902790585</v>
      </c>
      <c r="H151" s="2">
        <f t="shared" ref="H151:AE151" si="134">H152+H153+H154+H155</f>
        <v>0</v>
      </c>
      <c r="I151" s="2">
        <f t="shared" si="134"/>
        <v>0</v>
      </c>
      <c r="J151" s="2">
        <f t="shared" si="134"/>
        <v>182.9</v>
      </c>
      <c r="K151" s="2">
        <f t="shared" si="134"/>
        <v>182.9</v>
      </c>
      <c r="L151" s="2">
        <f t="shared" si="134"/>
        <v>206.2</v>
      </c>
      <c r="M151" s="2">
        <f t="shared" si="134"/>
        <v>6.4</v>
      </c>
      <c r="N151" s="2">
        <f t="shared" si="134"/>
        <v>130.80000000000001</v>
      </c>
      <c r="O151" s="2">
        <f t="shared" si="134"/>
        <v>260.2</v>
      </c>
      <c r="P151" s="2">
        <f t="shared" si="134"/>
        <v>21.2</v>
      </c>
      <c r="Q151" s="2">
        <f t="shared" si="134"/>
        <v>21.2</v>
      </c>
      <c r="R151" s="2">
        <f t="shared" si="134"/>
        <v>0</v>
      </c>
      <c r="S151" s="2">
        <f t="shared" si="134"/>
        <v>0</v>
      </c>
      <c r="T151" s="2">
        <f t="shared" si="134"/>
        <v>0</v>
      </c>
      <c r="U151" s="2">
        <f t="shared" si="134"/>
        <v>0</v>
      </c>
      <c r="V151" s="2">
        <f t="shared" si="134"/>
        <v>0</v>
      </c>
      <c r="W151" s="2">
        <f t="shared" si="134"/>
        <v>0</v>
      </c>
      <c r="X151" s="2">
        <f t="shared" si="134"/>
        <v>0</v>
      </c>
      <c r="Y151" s="2">
        <f t="shared" si="134"/>
        <v>0</v>
      </c>
      <c r="Z151" s="2">
        <f t="shared" si="134"/>
        <v>59.6</v>
      </c>
      <c r="AA151" s="2">
        <f t="shared" si="134"/>
        <v>0</v>
      </c>
      <c r="AB151" s="2">
        <f t="shared" si="134"/>
        <v>0</v>
      </c>
      <c r="AC151" s="2">
        <f t="shared" si="134"/>
        <v>0</v>
      </c>
      <c r="AD151" s="2">
        <f t="shared" si="134"/>
        <v>0</v>
      </c>
      <c r="AE151" s="2">
        <f t="shared" si="134"/>
        <v>0</v>
      </c>
      <c r="AF151" s="158"/>
      <c r="AH151" s="31">
        <f t="shared" si="124"/>
        <v>600.70000000000016</v>
      </c>
      <c r="AI151" s="31">
        <f t="shared" si="125"/>
        <v>541.10000000000014</v>
      </c>
      <c r="AJ151" s="31">
        <f t="shared" si="126"/>
        <v>470.7</v>
      </c>
      <c r="AL151" s="30">
        <f t="shared" si="129"/>
        <v>70.400000000000148</v>
      </c>
      <c r="AM151" s="64"/>
      <c r="AN151" s="64"/>
      <c r="AO151" s="64"/>
      <c r="AP151" s="64"/>
    </row>
    <row r="152" spans="1:42" s="12" customFormat="1" ht="26.25" customHeight="1">
      <c r="A152" s="3" t="s">
        <v>13</v>
      </c>
      <c r="B152" s="23"/>
      <c r="C152" s="2"/>
      <c r="D152" s="23"/>
      <c r="E152" s="23"/>
      <c r="F152" s="23"/>
      <c r="G152" s="2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58"/>
      <c r="AH152" s="31">
        <f t="shared" si="124"/>
        <v>0</v>
      </c>
      <c r="AI152" s="31">
        <f t="shared" si="125"/>
        <v>0</v>
      </c>
      <c r="AJ152" s="31">
        <f t="shared" si="126"/>
        <v>0</v>
      </c>
      <c r="AL152" s="30">
        <f t="shared" si="129"/>
        <v>0</v>
      </c>
      <c r="AM152" s="68"/>
      <c r="AN152" s="68"/>
      <c r="AO152" s="68"/>
      <c r="AP152" s="68"/>
    </row>
    <row r="153" spans="1:42" s="12" customFormat="1" ht="26.25" customHeight="1">
      <c r="A153" s="3" t="s">
        <v>14</v>
      </c>
      <c r="B153" s="24">
        <f>H153+J153+L153+N153+P153+R153+T153+V153+X153+Z153+AB153+AD153</f>
        <v>600.70000000000016</v>
      </c>
      <c r="C153" s="107">
        <f>H153+J153+L153+N153+P153+R153</f>
        <v>541.10000000000014</v>
      </c>
      <c r="D153" s="24">
        <v>519.9</v>
      </c>
      <c r="E153" s="24">
        <f>I153+K153+M153+O153+Q153+S153+U153+W153+Y153+AA153+AC153+AE153</f>
        <v>470.7</v>
      </c>
      <c r="F153" s="25">
        <f>E153/B153*100</f>
        <v>78.358581654736113</v>
      </c>
      <c r="G153" s="25">
        <f>E153/C153*100</f>
        <v>86.989465902790585</v>
      </c>
      <c r="H153" s="2"/>
      <c r="I153" s="2"/>
      <c r="J153" s="2">
        <v>182.9</v>
      </c>
      <c r="K153" s="2">
        <v>182.9</v>
      </c>
      <c r="L153" s="2">
        <v>206.2</v>
      </c>
      <c r="M153" s="2">
        <v>6.4</v>
      </c>
      <c r="N153" s="2">
        <v>130.80000000000001</v>
      </c>
      <c r="O153" s="2">
        <v>260.2</v>
      </c>
      <c r="P153" s="2">
        <v>21.2</v>
      </c>
      <c r="Q153" s="2">
        <v>21.2</v>
      </c>
      <c r="R153" s="2"/>
      <c r="S153" s="2"/>
      <c r="T153" s="2"/>
      <c r="U153" s="2"/>
      <c r="V153" s="2"/>
      <c r="W153" s="2"/>
      <c r="X153" s="2"/>
      <c r="Y153" s="2"/>
      <c r="Z153" s="2">
        <v>59.6</v>
      </c>
      <c r="AA153" s="2"/>
      <c r="AB153" s="2"/>
      <c r="AC153" s="2"/>
      <c r="AD153" s="2"/>
      <c r="AE153" s="2"/>
      <c r="AF153" s="158"/>
      <c r="AH153" s="31">
        <f t="shared" si="124"/>
        <v>600.70000000000016</v>
      </c>
      <c r="AI153" s="31">
        <f t="shared" si="125"/>
        <v>541.10000000000014</v>
      </c>
      <c r="AJ153" s="31">
        <f t="shared" si="126"/>
        <v>470.7</v>
      </c>
      <c r="AL153" s="30">
        <f t="shared" si="129"/>
        <v>70.400000000000148</v>
      </c>
      <c r="AM153" s="68">
        <f t="shared" ref="AM153" si="135">C153-E153</f>
        <v>70.400000000000148</v>
      </c>
      <c r="AN153" s="68"/>
      <c r="AO153" s="68"/>
      <c r="AP153" s="68"/>
    </row>
    <row r="154" spans="1:42" s="12" customFormat="1" ht="26.25" customHeight="1">
      <c r="A154" s="3" t="s">
        <v>15</v>
      </c>
      <c r="B154" s="23"/>
      <c r="C154" s="2"/>
      <c r="D154" s="23"/>
      <c r="E154" s="23"/>
      <c r="F154" s="23"/>
      <c r="G154" s="2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58"/>
      <c r="AH154" s="31">
        <f t="shared" si="124"/>
        <v>0</v>
      </c>
      <c r="AI154" s="31">
        <f t="shared" si="125"/>
        <v>0</v>
      </c>
      <c r="AJ154" s="31">
        <f t="shared" si="126"/>
        <v>0</v>
      </c>
      <c r="AL154" s="30">
        <f t="shared" si="129"/>
        <v>0</v>
      </c>
      <c r="AM154" s="68"/>
      <c r="AN154" s="68"/>
      <c r="AO154" s="68"/>
      <c r="AP154" s="68"/>
    </row>
    <row r="155" spans="1:42" s="12" customFormat="1" ht="26.25" customHeight="1">
      <c r="A155" s="3" t="s">
        <v>16</v>
      </c>
      <c r="B155" s="23"/>
      <c r="C155" s="2"/>
      <c r="D155" s="23"/>
      <c r="E155" s="23"/>
      <c r="F155" s="23"/>
      <c r="G155" s="2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59"/>
      <c r="AH155" s="31">
        <f t="shared" si="124"/>
        <v>0</v>
      </c>
      <c r="AI155" s="31">
        <f t="shared" si="125"/>
        <v>0</v>
      </c>
      <c r="AJ155" s="31">
        <f t="shared" si="126"/>
        <v>0</v>
      </c>
      <c r="AL155" s="30">
        <f t="shared" si="129"/>
        <v>0</v>
      </c>
      <c r="AM155" s="68"/>
      <c r="AN155" s="68"/>
      <c r="AO155" s="68"/>
      <c r="AP155" s="68"/>
    </row>
    <row r="156" spans="1:42" s="12" customFormat="1" ht="93.75">
      <c r="A156" s="104" t="s">
        <v>26</v>
      </c>
      <c r="B156" s="27"/>
      <c r="C156" s="27"/>
      <c r="D156" s="27"/>
      <c r="E156" s="27"/>
      <c r="F156" s="27"/>
      <c r="G156" s="2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57" t="s">
        <v>91</v>
      </c>
      <c r="AH156" s="31">
        <f t="shared" si="124"/>
        <v>0</v>
      </c>
      <c r="AI156" s="31">
        <f t="shared" si="125"/>
        <v>0</v>
      </c>
      <c r="AJ156" s="31">
        <f t="shared" si="126"/>
        <v>0</v>
      </c>
      <c r="AL156" s="30">
        <f t="shared" si="129"/>
        <v>0</v>
      </c>
      <c r="AM156" s="68"/>
      <c r="AN156" s="68"/>
      <c r="AO156" s="68"/>
      <c r="AP156" s="68"/>
    </row>
    <row r="157" spans="1:42" s="12" customFormat="1" ht="18.75">
      <c r="A157" s="4" t="s">
        <v>17</v>
      </c>
      <c r="B157" s="20">
        <f>H157+J157+L157+N157+P157+R157+T157+V157+X157+Z157+AB157+AD157</f>
        <v>100</v>
      </c>
      <c r="C157" s="2">
        <f>C158+C159+C160+C161</f>
        <v>100</v>
      </c>
      <c r="D157" s="2">
        <f>D158+D159+D160+D161</f>
        <v>100</v>
      </c>
      <c r="E157" s="2">
        <f>E158+E159+E160+E161</f>
        <v>100</v>
      </c>
      <c r="F157" s="53">
        <f>E157/B157*100</f>
        <v>100</v>
      </c>
      <c r="G157" s="53">
        <f>E157/C157*100</f>
        <v>100</v>
      </c>
      <c r="H157" s="2">
        <f t="shared" ref="H157:AD157" si="136">H158+H159+H160+H161</f>
        <v>0</v>
      </c>
      <c r="I157" s="2"/>
      <c r="J157" s="2">
        <f t="shared" si="136"/>
        <v>100</v>
      </c>
      <c r="K157" s="2">
        <f t="shared" si="136"/>
        <v>70</v>
      </c>
      <c r="L157" s="2">
        <f t="shared" si="136"/>
        <v>0</v>
      </c>
      <c r="M157" s="2">
        <f t="shared" si="136"/>
        <v>15</v>
      </c>
      <c r="N157" s="2">
        <f t="shared" si="136"/>
        <v>0</v>
      </c>
      <c r="O157" s="2">
        <f t="shared" si="136"/>
        <v>0</v>
      </c>
      <c r="P157" s="2">
        <f t="shared" si="136"/>
        <v>0</v>
      </c>
      <c r="Q157" s="2">
        <f t="shared" si="136"/>
        <v>15</v>
      </c>
      <c r="R157" s="2">
        <f t="shared" si="136"/>
        <v>0</v>
      </c>
      <c r="S157" s="2">
        <f t="shared" si="136"/>
        <v>0</v>
      </c>
      <c r="T157" s="2">
        <f t="shared" si="136"/>
        <v>0</v>
      </c>
      <c r="U157" s="2">
        <f t="shared" si="136"/>
        <v>0</v>
      </c>
      <c r="V157" s="2">
        <f t="shared" si="136"/>
        <v>0</v>
      </c>
      <c r="W157" s="2">
        <f t="shared" si="136"/>
        <v>0</v>
      </c>
      <c r="X157" s="2">
        <f t="shared" si="136"/>
        <v>0</v>
      </c>
      <c r="Y157" s="2"/>
      <c r="Z157" s="2">
        <f t="shared" si="136"/>
        <v>0</v>
      </c>
      <c r="AA157" s="2"/>
      <c r="AB157" s="2">
        <f t="shared" si="136"/>
        <v>0</v>
      </c>
      <c r="AC157" s="2"/>
      <c r="AD157" s="2">
        <f t="shared" si="136"/>
        <v>0</v>
      </c>
      <c r="AE157" s="2"/>
      <c r="AF157" s="158"/>
      <c r="AH157" s="31">
        <f t="shared" si="124"/>
        <v>100</v>
      </c>
      <c r="AI157" s="31">
        <f t="shared" si="125"/>
        <v>100</v>
      </c>
      <c r="AJ157" s="31">
        <f t="shared" si="126"/>
        <v>100</v>
      </c>
      <c r="AL157" s="30">
        <f t="shared" si="129"/>
        <v>0</v>
      </c>
      <c r="AM157" s="68"/>
      <c r="AN157" s="68"/>
      <c r="AO157" s="68"/>
      <c r="AP157" s="68"/>
    </row>
    <row r="158" spans="1:42" s="12" customFormat="1" ht="18.75">
      <c r="A158" s="3" t="s">
        <v>13</v>
      </c>
      <c r="B158" s="23"/>
      <c r="C158" s="2"/>
      <c r="D158" s="23"/>
      <c r="E158" s="23"/>
      <c r="F158" s="23"/>
      <c r="G158" s="2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58"/>
      <c r="AH158" s="31">
        <f t="shared" si="124"/>
        <v>0</v>
      </c>
      <c r="AI158" s="31">
        <f t="shared" si="125"/>
        <v>0</v>
      </c>
      <c r="AJ158" s="31">
        <f t="shared" si="126"/>
        <v>0</v>
      </c>
      <c r="AL158" s="30">
        <f t="shared" si="129"/>
        <v>0</v>
      </c>
      <c r="AM158" s="68"/>
      <c r="AN158" s="68"/>
      <c r="AO158" s="68"/>
      <c r="AP158" s="68"/>
    </row>
    <row r="159" spans="1:42" s="12" customFormat="1" ht="22.5" customHeight="1">
      <c r="A159" s="3" t="s">
        <v>14</v>
      </c>
      <c r="B159" s="24">
        <f>H159+J159+L159+N159+P159+R159+T159+V159+X159+Z159+AB159+AD159</f>
        <v>100</v>
      </c>
      <c r="C159" s="107">
        <f>H159+J159+L159+N159+P159+R159</f>
        <v>100</v>
      </c>
      <c r="D159" s="24">
        <v>100</v>
      </c>
      <c r="E159" s="24">
        <f>I159+K159+M159+O159+Q159+S159+U159+W159+Y159+AA159+AC159+AE159</f>
        <v>100</v>
      </c>
      <c r="F159" s="25">
        <f>E159/B159*100</f>
        <v>100</v>
      </c>
      <c r="G159" s="25">
        <f>E159/C159*100</f>
        <v>100</v>
      </c>
      <c r="H159" s="2"/>
      <c r="I159" s="2"/>
      <c r="J159" s="2">
        <v>100</v>
      </c>
      <c r="K159" s="2">
        <v>70</v>
      </c>
      <c r="L159" s="2"/>
      <c r="M159" s="2">
        <v>15</v>
      </c>
      <c r="N159" s="2"/>
      <c r="O159" s="2"/>
      <c r="P159" s="2"/>
      <c r="Q159" s="2">
        <v>15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59"/>
      <c r="AH159" s="31">
        <f t="shared" si="124"/>
        <v>100</v>
      </c>
      <c r="AI159" s="31">
        <f t="shared" si="125"/>
        <v>100</v>
      </c>
      <c r="AJ159" s="31">
        <f t="shared" si="126"/>
        <v>100</v>
      </c>
      <c r="AL159" s="30">
        <f t="shared" si="129"/>
        <v>0</v>
      </c>
      <c r="AM159" s="68">
        <f t="shared" ref="AM159" si="137">C159-E159</f>
        <v>0</v>
      </c>
      <c r="AN159" s="68"/>
      <c r="AO159" s="68"/>
      <c r="AP159" s="68"/>
    </row>
    <row r="160" spans="1:42" s="12" customFormat="1" ht="18.75">
      <c r="A160" s="3" t="s">
        <v>15</v>
      </c>
      <c r="B160" s="23"/>
      <c r="C160" s="2"/>
      <c r="D160" s="23"/>
      <c r="E160" s="23"/>
      <c r="F160" s="23"/>
      <c r="G160" s="2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58"/>
      <c r="AH160" s="31">
        <f t="shared" si="124"/>
        <v>0</v>
      </c>
      <c r="AI160" s="31">
        <f t="shared" si="125"/>
        <v>0</v>
      </c>
      <c r="AJ160" s="31">
        <f t="shared" si="126"/>
        <v>0</v>
      </c>
      <c r="AL160" s="30">
        <f t="shared" si="129"/>
        <v>0</v>
      </c>
      <c r="AM160" s="68"/>
      <c r="AN160" s="68"/>
      <c r="AO160" s="68"/>
      <c r="AP160" s="68"/>
    </row>
    <row r="161" spans="1:42" s="12" customFormat="1" ht="18.75">
      <c r="A161" s="3" t="s">
        <v>16</v>
      </c>
      <c r="B161" s="23"/>
      <c r="C161" s="23"/>
      <c r="D161" s="23"/>
      <c r="E161" s="23"/>
      <c r="F161" s="23"/>
      <c r="G161" s="2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58"/>
      <c r="AH161" s="31">
        <f t="shared" si="124"/>
        <v>0</v>
      </c>
      <c r="AI161" s="31">
        <f t="shared" si="125"/>
        <v>0</v>
      </c>
      <c r="AJ161" s="31">
        <f t="shared" si="126"/>
        <v>0</v>
      </c>
      <c r="AL161" s="30">
        <f t="shared" si="129"/>
        <v>0</v>
      </c>
      <c r="AM161" s="68"/>
      <c r="AN161" s="68"/>
      <c r="AO161" s="68"/>
      <c r="AP161" s="68"/>
    </row>
    <row r="162" spans="1:42" s="12" customFormat="1" ht="74.25" customHeight="1">
      <c r="A162" s="4" t="s">
        <v>68</v>
      </c>
      <c r="B162" s="23"/>
      <c r="C162" s="23"/>
      <c r="D162" s="23"/>
      <c r="E162" s="23"/>
      <c r="F162" s="23"/>
      <c r="G162" s="2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58"/>
      <c r="AH162" s="31">
        <f t="shared" si="124"/>
        <v>0</v>
      </c>
      <c r="AI162" s="31">
        <f t="shared" si="125"/>
        <v>0</v>
      </c>
      <c r="AJ162" s="31">
        <f t="shared" si="126"/>
        <v>0</v>
      </c>
      <c r="AL162" s="30">
        <f t="shared" si="129"/>
        <v>0</v>
      </c>
      <c r="AM162" s="68"/>
      <c r="AN162" s="68"/>
      <c r="AO162" s="68"/>
      <c r="AP162" s="68"/>
    </row>
    <row r="163" spans="1:42" s="12" customFormat="1" ht="18.75">
      <c r="A163" s="4" t="s">
        <v>17</v>
      </c>
      <c r="B163" s="20">
        <f>H163+J163+L163+N163+P163+R163+T163+V163+X163+Z163+AB163+AD163</f>
        <v>591</v>
      </c>
      <c r="C163" s="2">
        <f>C164+C165+C166+C167</f>
        <v>497.2</v>
      </c>
      <c r="D163" s="2">
        <f>D164+D165+D166+D167</f>
        <v>497.2</v>
      </c>
      <c r="E163" s="2">
        <f>E164+E165+E166+E167</f>
        <v>341.8</v>
      </c>
      <c r="F163" s="53">
        <f>E163/B163*100</f>
        <v>57.834179357021995</v>
      </c>
      <c r="G163" s="53">
        <f>E163/C163*100</f>
        <v>68.744971842316986</v>
      </c>
      <c r="H163" s="2">
        <f>H164+H165+H166+H167</f>
        <v>0</v>
      </c>
      <c r="I163" s="2">
        <f t="shared" ref="I163:AE163" si="138">I164+I165+I166+I167</f>
        <v>0</v>
      </c>
      <c r="J163" s="2">
        <f t="shared" si="138"/>
        <v>81</v>
      </c>
      <c r="K163" s="2">
        <f t="shared" si="138"/>
        <v>46.8</v>
      </c>
      <c r="L163" s="2">
        <f t="shared" si="138"/>
        <v>208</v>
      </c>
      <c r="M163" s="2">
        <f t="shared" si="138"/>
        <v>0.3</v>
      </c>
      <c r="N163" s="2">
        <f t="shared" si="138"/>
        <v>208.2</v>
      </c>
      <c r="O163" s="2">
        <f t="shared" si="138"/>
        <v>0.7</v>
      </c>
      <c r="P163" s="2">
        <f t="shared" si="138"/>
        <v>0</v>
      </c>
      <c r="Q163" s="2">
        <f t="shared" si="138"/>
        <v>294</v>
      </c>
      <c r="R163" s="2">
        <f t="shared" si="138"/>
        <v>0</v>
      </c>
      <c r="S163" s="2">
        <f t="shared" si="138"/>
        <v>0</v>
      </c>
      <c r="T163" s="2">
        <f t="shared" si="138"/>
        <v>0</v>
      </c>
      <c r="U163" s="2">
        <f t="shared" si="138"/>
        <v>0</v>
      </c>
      <c r="V163" s="2">
        <f t="shared" si="138"/>
        <v>0</v>
      </c>
      <c r="W163" s="2">
        <f t="shared" si="138"/>
        <v>0</v>
      </c>
      <c r="X163" s="2">
        <f t="shared" si="138"/>
        <v>0</v>
      </c>
      <c r="Y163" s="2">
        <f t="shared" si="138"/>
        <v>0</v>
      </c>
      <c r="Z163" s="2">
        <f t="shared" si="138"/>
        <v>33.799999999999997</v>
      </c>
      <c r="AA163" s="2">
        <f t="shared" si="138"/>
        <v>0</v>
      </c>
      <c r="AB163" s="2">
        <f t="shared" si="138"/>
        <v>60</v>
      </c>
      <c r="AC163" s="2">
        <f t="shared" si="138"/>
        <v>0</v>
      </c>
      <c r="AD163" s="2">
        <f t="shared" si="138"/>
        <v>0</v>
      </c>
      <c r="AE163" s="2">
        <f t="shared" si="138"/>
        <v>0</v>
      </c>
      <c r="AF163" s="58"/>
      <c r="AH163" s="31">
        <f t="shared" si="124"/>
        <v>591</v>
      </c>
      <c r="AI163" s="31">
        <f t="shared" si="125"/>
        <v>497.2</v>
      </c>
      <c r="AJ163" s="31">
        <f t="shared" si="126"/>
        <v>341.8</v>
      </c>
      <c r="AL163" s="30">
        <f t="shared" si="129"/>
        <v>155.39999999999998</v>
      </c>
      <c r="AM163" s="68"/>
      <c r="AN163" s="68"/>
      <c r="AO163" s="68"/>
      <c r="AP163" s="68"/>
    </row>
    <row r="164" spans="1:42" s="12" customFormat="1" ht="18.75">
      <c r="A164" s="3" t="s">
        <v>13</v>
      </c>
      <c r="B164" s="23"/>
      <c r="C164" s="2"/>
      <c r="D164" s="2"/>
      <c r="E164" s="2"/>
      <c r="F164" s="23"/>
      <c r="G164" s="2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58"/>
      <c r="AH164" s="31">
        <f t="shared" si="124"/>
        <v>0</v>
      </c>
      <c r="AI164" s="31">
        <f t="shared" si="125"/>
        <v>0</v>
      </c>
      <c r="AJ164" s="31">
        <f t="shared" si="126"/>
        <v>0</v>
      </c>
      <c r="AL164" s="30">
        <f t="shared" si="129"/>
        <v>0</v>
      </c>
      <c r="AM164" s="68"/>
      <c r="AN164" s="68"/>
      <c r="AO164" s="68"/>
      <c r="AP164" s="68"/>
    </row>
    <row r="165" spans="1:42" s="12" customFormat="1" ht="18.75">
      <c r="A165" s="3" t="s">
        <v>14</v>
      </c>
      <c r="B165" s="24">
        <f>H165+J165+L165+N165+P165+R165+T165+V165+X165+Z165+AB165+AD165</f>
        <v>591</v>
      </c>
      <c r="C165" s="15">
        <f>H165+J165+L165+N165+P165</f>
        <v>497.2</v>
      </c>
      <c r="D165" s="15">
        <f>D171+D177</f>
        <v>497.2</v>
      </c>
      <c r="E165" s="15">
        <f>E171+E177</f>
        <v>341.8</v>
      </c>
      <c r="F165" s="25">
        <f>E165/B165*100</f>
        <v>57.834179357021995</v>
      </c>
      <c r="G165" s="25">
        <f>E165/C165*100</f>
        <v>68.744971842316986</v>
      </c>
      <c r="H165" s="15">
        <f>H171+H177</f>
        <v>0</v>
      </c>
      <c r="I165" s="15">
        <f t="shared" ref="I165:AE165" si="139">I171+I177</f>
        <v>0</v>
      </c>
      <c r="J165" s="15">
        <f t="shared" si="139"/>
        <v>81</v>
      </c>
      <c r="K165" s="15">
        <f t="shared" si="139"/>
        <v>46.8</v>
      </c>
      <c r="L165" s="15">
        <f t="shared" si="139"/>
        <v>208</v>
      </c>
      <c r="M165" s="15">
        <f t="shared" si="139"/>
        <v>0.3</v>
      </c>
      <c r="N165" s="15">
        <f t="shared" si="139"/>
        <v>208.2</v>
      </c>
      <c r="O165" s="15">
        <f>O171+O177</f>
        <v>0.7</v>
      </c>
      <c r="P165" s="15">
        <f t="shared" si="139"/>
        <v>0</v>
      </c>
      <c r="Q165" s="15">
        <f t="shared" si="139"/>
        <v>294</v>
      </c>
      <c r="R165" s="15">
        <f t="shared" si="139"/>
        <v>0</v>
      </c>
      <c r="S165" s="15">
        <f t="shared" si="139"/>
        <v>0</v>
      </c>
      <c r="T165" s="15">
        <f t="shared" si="139"/>
        <v>0</v>
      </c>
      <c r="U165" s="15">
        <f t="shared" si="139"/>
        <v>0</v>
      </c>
      <c r="V165" s="15">
        <f t="shared" si="139"/>
        <v>0</v>
      </c>
      <c r="W165" s="15">
        <f t="shared" si="139"/>
        <v>0</v>
      </c>
      <c r="X165" s="15">
        <f t="shared" si="139"/>
        <v>0</v>
      </c>
      <c r="Y165" s="15">
        <f t="shared" si="139"/>
        <v>0</v>
      </c>
      <c r="Z165" s="15">
        <f t="shared" si="139"/>
        <v>33.799999999999997</v>
      </c>
      <c r="AA165" s="15">
        <f t="shared" si="139"/>
        <v>0</v>
      </c>
      <c r="AB165" s="15">
        <f t="shared" si="139"/>
        <v>60</v>
      </c>
      <c r="AC165" s="15">
        <f t="shared" si="139"/>
        <v>0</v>
      </c>
      <c r="AD165" s="15">
        <f t="shared" si="139"/>
        <v>0</v>
      </c>
      <c r="AE165" s="15">
        <f t="shared" si="139"/>
        <v>0</v>
      </c>
      <c r="AF165" s="58"/>
      <c r="AH165" s="31">
        <f t="shared" si="124"/>
        <v>591</v>
      </c>
      <c r="AI165" s="31">
        <f t="shared" si="125"/>
        <v>497.2</v>
      </c>
      <c r="AJ165" s="31">
        <f t="shared" si="126"/>
        <v>341.8</v>
      </c>
      <c r="AL165" s="30">
        <f t="shared" si="129"/>
        <v>155.39999999999998</v>
      </c>
      <c r="AM165" s="68"/>
      <c r="AN165" s="68"/>
      <c r="AO165" s="68"/>
      <c r="AP165" s="68"/>
    </row>
    <row r="166" spans="1:42" s="12" customFormat="1" ht="18.75">
      <c r="A166" s="3" t="s">
        <v>15</v>
      </c>
      <c r="B166" s="23"/>
      <c r="C166" s="23"/>
      <c r="D166" s="23"/>
      <c r="E166" s="23"/>
      <c r="F166" s="23"/>
      <c r="G166" s="2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58"/>
      <c r="AH166" s="31">
        <f t="shared" si="124"/>
        <v>0</v>
      </c>
      <c r="AI166" s="31">
        <f t="shared" si="125"/>
        <v>0</v>
      </c>
      <c r="AJ166" s="31">
        <f t="shared" si="126"/>
        <v>0</v>
      </c>
      <c r="AL166" s="30">
        <f t="shared" si="129"/>
        <v>0</v>
      </c>
      <c r="AM166" s="68"/>
      <c r="AN166" s="68"/>
      <c r="AO166" s="68"/>
      <c r="AP166" s="68"/>
    </row>
    <row r="167" spans="1:42" s="12" customFormat="1" ht="18.75">
      <c r="A167" s="3" t="s">
        <v>16</v>
      </c>
      <c r="B167" s="23"/>
      <c r="C167" s="23"/>
      <c r="D167" s="23"/>
      <c r="E167" s="23"/>
      <c r="F167" s="23"/>
      <c r="G167" s="2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58"/>
      <c r="AH167" s="31">
        <f t="shared" si="124"/>
        <v>0</v>
      </c>
      <c r="AI167" s="31">
        <f t="shared" si="125"/>
        <v>0</v>
      </c>
      <c r="AJ167" s="31">
        <f t="shared" si="126"/>
        <v>0</v>
      </c>
      <c r="AL167" s="30">
        <f t="shared" si="129"/>
        <v>0</v>
      </c>
      <c r="AM167" s="68"/>
      <c r="AN167" s="68"/>
      <c r="AO167" s="68"/>
      <c r="AP167" s="68"/>
    </row>
    <row r="168" spans="1:42" s="12" customFormat="1" ht="90" customHeight="1">
      <c r="A168" s="104" t="s">
        <v>27</v>
      </c>
      <c r="B168" s="27"/>
      <c r="C168" s="27"/>
      <c r="D168" s="27"/>
      <c r="E168" s="27"/>
      <c r="F168" s="27"/>
      <c r="G168" s="2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57" t="s">
        <v>107</v>
      </c>
      <c r="AH168" s="31">
        <f t="shared" si="124"/>
        <v>0</v>
      </c>
      <c r="AI168" s="31">
        <f t="shared" si="125"/>
        <v>0</v>
      </c>
      <c r="AJ168" s="31">
        <f t="shared" si="126"/>
        <v>0</v>
      </c>
      <c r="AL168" s="30">
        <f t="shared" si="129"/>
        <v>0</v>
      </c>
      <c r="AM168" s="68"/>
      <c r="AN168" s="68"/>
      <c r="AO168" s="68"/>
      <c r="AP168" s="68"/>
    </row>
    <row r="169" spans="1:42" s="12" customFormat="1" ht="25.5" customHeight="1">
      <c r="A169" s="4" t="s">
        <v>17</v>
      </c>
      <c r="B169" s="20">
        <f>H169+J169+L169+N169+P169+R169+T169+V169+X169+Z169+AB169+AD169</f>
        <v>591</v>
      </c>
      <c r="C169" s="2">
        <f>C170+C171+C172+C173</f>
        <v>497.2</v>
      </c>
      <c r="D169" s="2">
        <f>D170+D171+D172+D173</f>
        <v>497.2</v>
      </c>
      <c r="E169" s="2">
        <f>E170+E171+E172+E173</f>
        <v>341.8</v>
      </c>
      <c r="F169" s="53">
        <f>E169/B169*100</f>
        <v>57.834179357021995</v>
      </c>
      <c r="G169" s="53">
        <f>E169/C169*100</f>
        <v>68.744971842316986</v>
      </c>
      <c r="H169" s="2">
        <f t="shared" ref="H169:AE169" si="140">H170+H171+H172+H173</f>
        <v>0</v>
      </c>
      <c r="I169" s="2">
        <f t="shared" si="140"/>
        <v>0</v>
      </c>
      <c r="J169" s="2">
        <f t="shared" si="140"/>
        <v>81</v>
      </c>
      <c r="K169" s="2">
        <f t="shared" si="140"/>
        <v>46.8</v>
      </c>
      <c r="L169" s="2">
        <f t="shared" si="140"/>
        <v>208</v>
      </c>
      <c r="M169" s="2">
        <f t="shared" si="140"/>
        <v>0.3</v>
      </c>
      <c r="N169" s="2">
        <f t="shared" si="140"/>
        <v>208.2</v>
      </c>
      <c r="O169" s="2">
        <f t="shared" si="140"/>
        <v>0.7</v>
      </c>
      <c r="P169" s="2">
        <f t="shared" si="140"/>
        <v>0</v>
      </c>
      <c r="Q169" s="2">
        <f t="shared" si="140"/>
        <v>294</v>
      </c>
      <c r="R169" s="2">
        <f t="shared" si="140"/>
        <v>0</v>
      </c>
      <c r="S169" s="2">
        <f t="shared" si="140"/>
        <v>0</v>
      </c>
      <c r="T169" s="2">
        <f t="shared" si="140"/>
        <v>0</v>
      </c>
      <c r="U169" s="2">
        <f t="shared" si="140"/>
        <v>0</v>
      </c>
      <c r="V169" s="2">
        <f t="shared" si="140"/>
        <v>0</v>
      </c>
      <c r="W169" s="2">
        <f t="shared" si="140"/>
        <v>0</v>
      </c>
      <c r="X169" s="2">
        <f t="shared" si="140"/>
        <v>0</v>
      </c>
      <c r="Y169" s="2">
        <f t="shared" si="140"/>
        <v>0</v>
      </c>
      <c r="Z169" s="2">
        <f t="shared" si="140"/>
        <v>33.799999999999997</v>
      </c>
      <c r="AA169" s="2">
        <f t="shared" si="140"/>
        <v>0</v>
      </c>
      <c r="AB169" s="2">
        <f t="shared" si="140"/>
        <v>60</v>
      </c>
      <c r="AC169" s="2">
        <f t="shared" si="140"/>
        <v>0</v>
      </c>
      <c r="AD169" s="2">
        <f t="shared" si="140"/>
        <v>0</v>
      </c>
      <c r="AE169" s="2">
        <f t="shared" si="140"/>
        <v>0</v>
      </c>
      <c r="AF169" s="158"/>
      <c r="AH169" s="31">
        <f t="shared" si="124"/>
        <v>591</v>
      </c>
      <c r="AI169" s="31">
        <f t="shared" si="125"/>
        <v>497.2</v>
      </c>
      <c r="AJ169" s="31">
        <f t="shared" si="126"/>
        <v>341.8</v>
      </c>
      <c r="AL169" s="30">
        <f t="shared" si="129"/>
        <v>155.39999999999998</v>
      </c>
      <c r="AM169" s="68"/>
      <c r="AN169" s="68"/>
      <c r="AO169" s="68"/>
      <c r="AP169" s="68"/>
    </row>
    <row r="170" spans="1:42" s="12" customFormat="1" ht="119.25" customHeight="1">
      <c r="A170" s="3" t="s">
        <v>13</v>
      </c>
      <c r="B170" s="23"/>
      <c r="C170" s="23"/>
      <c r="D170" s="23"/>
      <c r="E170" s="23"/>
      <c r="F170" s="23"/>
      <c r="G170" s="2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58"/>
      <c r="AH170" s="31">
        <f t="shared" si="124"/>
        <v>0</v>
      </c>
      <c r="AI170" s="31">
        <f t="shared" si="125"/>
        <v>0</v>
      </c>
      <c r="AJ170" s="31">
        <f t="shared" si="126"/>
        <v>0</v>
      </c>
      <c r="AL170" s="30">
        <f t="shared" si="129"/>
        <v>0</v>
      </c>
      <c r="AM170" s="68"/>
      <c r="AN170" s="68"/>
      <c r="AO170" s="68"/>
      <c r="AP170" s="68"/>
    </row>
    <row r="171" spans="1:42" s="12" customFormat="1" ht="36.75" customHeight="1">
      <c r="A171" s="3" t="s">
        <v>14</v>
      </c>
      <c r="B171" s="24">
        <f>H171+J171+L171+N171+P171+R171+T171+V171+X171+Z171+AB171+AD171</f>
        <v>591</v>
      </c>
      <c r="C171" s="107">
        <f>H171+J171+L171+N171+P171+R171</f>
        <v>497.2</v>
      </c>
      <c r="D171" s="24">
        <v>497.2</v>
      </c>
      <c r="E171" s="24">
        <f>I171+K171+M171+O171+Q171+S171+U171+W171+Y171+AA171+AC171+AE171</f>
        <v>341.8</v>
      </c>
      <c r="F171" s="25">
        <f>E171/B171*100</f>
        <v>57.834179357021995</v>
      </c>
      <c r="G171" s="25">
        <f>E171/C171*100</f>
        <v>68.744971842316986</v>
      </c>
      <c r="H171" s="2"/>
      <c r="I171" s="2"/>
      <c r="J171" s="15">
        <v>81</v>
      </c>
      <c r="K171" s="15">
        <v>46.8</v>
      </c>
      <c r="L171" s="15">
        <v>208</v>
      </c>
      <c r="M171" s="15">
        <v>0.3</v>
      </c>
      <c r="N171" s="15">
        <v>208.2</v>
      </c>
      <c r="O171" s="15">
        <v>0.7</v>
      </c>
      <c r="P171" s="15"/>
      <c r="Q171" s="15">
        <v>294</v>
      </c>
      <c r="R171" s="15"/>
      <c r="S171" s="15"/>
      <c r="T171" s="15"/>
      <c r="U171" s="15"/>
      <c r="V171" s="15"/>
      <c r="W171" s="15"/>
      <c r="X171" s="15"/>
      <c r="Y171" s="15"/>
      <c r="Z171" s="15">
        <v>33.799999999999997</v>
      </c>
      <c r="AA171" s="15"/>
      <c r="AB171" s="15">
        <v>60</v>
      </c>
      <c r="AC171" s="15"/>
      <c r="AD171" s="15"/>
      <c r="AE171" s="15"/>
      <c r="AF171" s="158"/>
      <c r="AH171" s="31">
        <f t="shared" si="124"/>
        <v>591</v>
      </c>
      <c r="AI171" s="31">
        <f t="shared" si="125"/>
        <v>497.2</v>
      </c>
      <c r="AJ171" s="31">
        <f t="shared" si="126"/>
        <v>341.8</v>
      </c>
      <c r="AL171" s="30">
        <f t="shared" si="129"/>
        <v>155.39999999999998</v>
      </c>
      <c r="AM171" s="68">
        <f t="shared" ref="AM171" si="141">C171-E171</f>
        <v>155.39999999999998</v>
      </c>
      <c r="AN171" s="68"/>
      <c r="AO171" s="68"/>
      <c r="AP171" s="68"/>
    </row>
    <row r="172" spans="1:42" s="12" customFormat="1" ht="48" customHeight="1">
      <c r="A172" s="3" t="s">
        <v>15</v>
      </c>
      <c r="B172" s="23"/>
      <c r="C172" s="23"/>
      <c r="D172" s="23"/>
      <c r="E172" s="23"/>
      <c r="F172" s="23"/>
      <c r="G172" s="2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58"/>
      <c r="AH172" s="31">
        <f t="shared" si="124"/>
        <v>0</v>
      </c>
      <c r="AI172" s="31">
        <f t="shared" si="125"/>
        <v>0</v>
      </c>
      <c r="AJ172" s="31">
        <f t="shared" si="126"/>
        <v>0</v>
      </c>
      <c r="AL172" s="30">
        <f t="shared" si="129"/>
        <v>0</v>
      </c>
      <c r="AM172" s="68"/>
      <c r="AN172" s="68"/>
      <c r="AO172" s="68"/>
      <c r="AP172" s="68"/>
    </row>
    <row r="173" spans="1:42" s="12" customFormat="1" ht="42.75" customHeight="1">
      <c r="A173" s="3" t="s">
        <v>16</v>
      </c>
      <c r="B173" s="23"/>
      <c r="C173" s="23"/>
      <c r="D173" s="23"/>
      <c r="E173" s="23"/>
      <c r="F173" s="23"/>
      <c r="G173" s="2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59"/>
      <c r="AH173" s="31">
        <f t="shared" si="124"/>
        <v>0</v>
      </c>
      <c r="AI173" s="31">
        <f t="shared" si="125"/>
        <v>0</v>
      </c>
      <c r="AJ173" s="31">
        <f t="shared" si="126"/>
        <v>0</v>
      </c>
      <c r="AL173" s="30">
        <f t="shared" si="129"/>
        <v>0</v>
      </c>
      <c r="AM173" s="68"/>
      <c r="AN173" s="68"/>
      <c r="AO173" s="68"/>
      <c r="AP173" s="68"/>
    </row>
    <row r="174" spans="1:42" s="12" customFormat="1" ht="43.5" customHeight="1">
      <c r="A174" s="3" t="s">
        <v>28</v>
      </c>
      <c r="B174" s="27"/>
      <c r="C174" s="27"/>
      <c r="D174" s="27"/>
      <c r="E174" s="27"/>
      <c r="F174" s="27"/>
      <c r="G174" s="2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58"/>
      <c r="AH174" s="31">
        <f t="shared" si="124"/>
        <v>0</v>
      </c>
      <c r="AI174" s="31">
        <f t="shared" si="125"/>
        <v>0</v>
      </c>
      <c r="AJ174" s="31">
        <f t="shared" si="126"/>
        <v>0</v>
      </c>
      <c r="AL174" s="30">
        <f t="shared" si="129"/>
        <v>0</v>
      </c>
      <c r="AM174" s="68"/>
      <c r="AN174" s="68"/>
      <c r="AO174" s="68"/>
      <c r="AP174" s="68"/>
    </row>
    <row r="175" spans="1:42" s="12" customFormat="1" ht="18.75">
      <c r="A175" s="4" t="s">
        <v>17</v>
      </c>
      <c r="B175" s="23"/>
      <c r="C175" s="23"/>
      <c r="D175" s="23"/>
      <c r="E175" s="23"/>
      <c r="F175" s="23"/>
      <c r="G175" s="2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58"/>
      <c r="AH175" s="31">
        <f t="shared" si="124"/>
        <v>0</v>
      </c>
      <c r="AI175" s="31">
        <f t="shared" si="125"/>
        <v>0</v>
      </c>
      <c r="AJ175" s="31">
        <f t="shared" si="126"/>
        <v>0</v>
      </c>
      <c r="AL175" s="30">
        <f t="shared" si="129"/>
        <v>0</v>
      </c>
      <c r="AM175" s="68"/>
      <c r="AN175" s="68"/>
      <c r="AO175" s="68"/>
      <c r="AP175" s="68"/>
    </row>
    <row r="176" spans="1:42" s="12" customFormat="1" ht="18.75">
      <c r="A176" s="3" t="s">
        <v>13</v>
      </c>
      <c r="B176" s="23"/>
      <c r="C176" s="23"/>
      <c r="D176" s="23"/>
      <c r="E176" s="23"/>
      <c r="F176" s="23"/>
      <c r="G176" s="2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58"/>
      <c r="AH176" s="31">
        <f t="shared" si="124"/>
        <v>0</v>
      </c>
      <c r="AI176" s="31">
        <f t="shared" si="125"/>
        <v>0</v>
      </c>
      <c r="AJ176" s="31">
        <f t="shared" si="126"/>
        <v>0</v>
      </c>
      <c r="AL176" s="30">
        <f t="shared" si="129"/>
        <v>0</v>
      </c>
      <c r="AM176" s="68"/>
      <c r="AN176" s="68"/>
      <c r="AO176" s="68"/>
      <c r="AP176" s="68"/>
    </row>
    <row r="177" spans="1:42" s="12" customFormat="1" ht="18.75">
      <c r="A177" s="3" t="s">
        <v>14</v>
      </c>
      <c r="B177" s="23"/>
      <c r="C177" s="23"/>
      <c r="D177" s="23"/>
      <c r="E177" s="23"/>
      <c r="F177" s="23"/>
      <c r="G177" s="2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58"/>
      <c r="AH177" s="31">
        <f t="shared" si="124"/>
        <v>0</v>
      </c>
      <c r="AI177" s="31">
        <f t="shared" si="125"/>
        <v>0</v>
      </c>
      <c r="AJ177" s="31">
        <f t="shared" si="126"/>
        <v>0</v>
      </c>
      <c r="AL177" s="30">
        <f t="shared" si="129"/>
        <v>0</v>
      </c>
      <c r="AM177" s="68"/>
      <c r="AN177" s="68"/>
      <c r="AO177" s="68"/>
      <c r="AP177" s="68"/>
    </row>
    <row r="178" spans="1:42" s="12" customFormat="1" ht="18.75">
      <c r="A178" s="3" t="s">
        <v>15</v>
      </c>
      <c r="B178" s="23"/>
      <c r="C178" s="23"/>
      <c r="D178" s="23"/>
      <c r="E178" s="23"/>
      <c r="F178" s="23"/>
      <c r="G178" s="2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58"/>
      <c r="AH178" s="31">
        <f t="shared" si="124"/>
        <v>0</v>
      </c>
      <c r="AI178" s="31">
        <f t="shared" si="125"/>
        <v>0</v>
      </c>
      <c r="AJ178" s="31">
        <f t="shared" si="126"/>
        <v>0</v>
      </c>
      <c r="AL178" s="30">
        <f t="shared" si="129"/>
        <v>0</v>
      </c>
      <c r="AM178" s="68"/>
      <c r="AN178" s="68"/>
      <c r="AO178" s="68"/>
      <c r="AP178" s="68"/>
    </row>
    <row r="179" spans="1:42" s="12" customFormat="1" ht="18.75">
      <c r="A179" s="3" t="s">
        <v>16</v>
      </c>
      <c r="B179" s="23"/>
      <c r="C179" s="23"/>
      <c r="D179" s="23"/>
      <c r="E179" s="23"/>
      <c r="F179" s="23"/>
      <c r="G179" s="2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58"/>
      <c r="AH179" s="31">
        <f t="shared" si="124"/>
        <v>0</v>
      </c>
      <c r="AI179" s="31">
        <f t="shared" si="125"/>
        <v>0</v>
      </c>
      <c r="AJ179" s="31">
        <f t="shared" si="126"/>
        <v>0</v>
      </c>
      <c r="AL179" s="30">
        <f t="shared" si="129"/>
        <v>0</v>
      </c>
      <c r="AM179" s="68"/>
      <c r="AN179" s="68"/>
      <c r="AO179" s="68"/>
      <c r="AP179" s="68"/>
    </row>
    <row r="180" spans="1:42" s="12" customFormat="1" ht="112.5">
      <c r="A180" s="4" t="s">
        <v>69</v>
      </c>
      <c r="B180" s="23"/>
      <c r="C180" s="23"/>
      <c r="D180" s="23"/>
      <c r="E180" s="23"/>
      <c r="F180" s="23"/>
      <c r="G180" s="2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58"/>
      <c r="AH180" s="31">
        <f t="shared" si="124"/>
        <v>0</v>
      </c>
      <c r="AI180" s="31">
        <f t="shared" si="125"/>
        <v>0</v>
      </c>
      <c r="AJ180" s="31">
        <f t="shared" si="126"/>
        <v>0</v>
      </c>
      <c r="AL180" s="30">
        <f t="shared" si="129"/>
        <v>0</v>
      </c>
      <c r="AM180" s="68"/>
      <c r="AN180" s="68"/>
      <c r="AO180" s="68"/>
      <c r="AP180" s="68"/>
    </row>
    <row r="181" spans="1:42" s="12" customFormat="1" ht="18.75">
      <c r="A181" s="4" t="s">
        <v>17</v>
      </c>
      <c r="B181" s="20">
        <f>H181+J181+L181+N181+P181+R181+T181+V181+X181+Z181+AB181+AD181</f>
        <v>27369.4</v>
      </c>
      <c r="C181" s="2">
        <f>C182+C183+C184+C185</f>
        <v>11813.400000000001</v>
      </c>
      <c r="D181" s="2">
        <f>D182+D183+D184+D185</f>
        <v>10173.200000000001</v>
      </c>
      <c r="E181" s="2">
        <f>E182+E183+E184+E185</f>
        <v>10173.220000000001</v>
      </c>
      <c r="F181" s="53">
        <f>E181/B181*100</f>
        <v>37.170051225090795</v>
      </c>
      <c r="G181" s="53">
        <f>E181/C181*100</f>
        <v>86.115936140315227</v>
      </c>
      <c r="H181" s="2">
        <f t="shared" ref="H181:AD181" si="142">H182+H183+H184+H185</f>
        <v>2086</v>
      </c>
      <c r="I181" s="2">
        <f>I182+I183+I184+I185</f>
        <v>1543.9</v>
      </c>
      <c r="J181" s="2">
        <f t="shared" si="142"/>
        <v>2692</v>
      </c>
      <c r="K181" s="2">
        <f>K182+K183+K184+K185</f>
        <v>2653.4</v>
      </c>
      <c r="L181" s="2">
        <f t="shared" si="142"/>
        <v>2064.8000000000002</v>
      </c>
      <c r="M181" s="2">
        <f>M182+M183+M184+M185</f>
        <v>1604.4</v>
      </c>
      <c r="N181" s="2">
        <f t="shared" si="142"/>
        <v>2858.4</v>
      </c>
      <c r="O181" s="2">
        <f>O182+O183+O184+O185</f>
        <v>2400.9</v>
      </c>
      <c r="P181" s="2">
        <f t="shared" si="142"/>
        <v>2112.1999999999998</v>
      </c>
      <c r="Q181" s="2">
        <f>Q182+Q183+Q184+Q185</f>
        <v>1970.62</v>
      </c>
      <c r="R181" s="2">
        <f t="shared" si="142"/>
        <v>2803.8</v>
      </c>
      <c r="S181" s="2">
        <f>S182+S183+S184+S185</f>
        <v>0</v>
      </c>
      <c r="T181" s="2">
        <f t="shared" si="142"/>
        <v>2936.8</v>
      </c>
      <c r="U181" s="2">
        <f>U182+U183+U184+U185</f>
        <v>0</v>
      </c>
      <c r="V181" s="2">
        <f t="shared" si="142"/>
        <v>1730.4</v>
      </c>
      <c r="W181" s="2">
        <f>W182+W183+W184+W185</f>
        <v>0</v>
      </c>
      <c r="X181" s="2">
        <f t="shared" si="142"/>
        <v>1808.5</v>
      </c>
      <c r="Y181" s="2">
        <f>Y182+Y183+Y184+Y185</f>
        <v>0</v>
      </c>
      <c r="Z181" s="2">
        <f t="shared" si="142"/>
        <v>2649.4</v>
      </c>
      <c r="AA181" s="2">
        <f>AA182+AA183+AA184+AA185</f>
        <v>0</v>
      </c>
      <c r="AB181" s="2">
        <f t="shared" si="142"/>
        <v>1622.6</v>
      </c>
      <c r="AC181" s="2">
        <f>AC182+AC183+AC184+AC185</f>
        <v>0</v>
      </c>
      <c r="AD181" s="2">
        <f t="shared" si="142"/>
        <v>2004.5</v>
      </c>
      <c r="AE181" s="2">
        <f>AE182+AE183+AE184+AE185</f>
        <v>0</v>
      </c>
      <c r="AF181" s="157" t="s">
        <v>106</v>
      </c>
      <c r="AH181" s="31">
        <f t="shared" si="124"/>
        <v>27369.4</v>
      </c>
      <c r="AI181" s="31">
        <f t="shared" si="125"/>
        <v>14617.2</v>
      </c>
      <c r="AJ181" s="31">
        <f t="shared" si="126"/>
        <v>10173.220000000001</v>
      </c>
      <c r="AL181" s="30">
        <f t="shared" si="129"/>
        <v>1640.1800000000003</v>
      </c>
      <c r="AM181" s="68"/>
      <c r="AN181" s="68"/>
      <c r="AO181" s="68"/>
      <c r="AP181" s="68"/>
    </row>
    <row r="182" spans="1:42" s="12" customFormat="1" ht="18.75">
      <c r="A182" s="3" t="s">
        <v>13</v>
      </c>
      <c r="B182" s="23"/>
      <c r="C182" s="2"/>
      <c r="D182" s="23"/>
      <c r="E182" s="23"/>
      <c r="F182" s="23"/>
      <c r="G182" s="2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58"/>
      <c r="AH182" s="31">
        <f t="shared" si="124"/>
        <v>0</v>
      </c>
      <c r="AI182" s="31">
        <f t="shared" si="125"/>
        <v>0</v>
      </c>
      <c r="AJ182" s="31">
        <f t="shared" si="126"/>
        <v>0</v>
      </c>
      <c r="AL182" s="30">
        <f t="shared" si="129"/>
        <v>0</v>
      </c>
      <c r="AM182" s="68"/>
      <c r="AN182" s="68"/>
      <c r="AO182" s="68"/>
      <c r="AP182" s="68"/>
    </row>
    <row r="183" spans="1:42" s="12" customFormat="1" ht="18.75">
      <c r="A183" s="3" t="s">
        <v>14</v>
      </c>
      <c r="B183" s="24">
        <f>H183+J183+L183+N183+P183+R183+T183+V183+X183+Z183+AB183+AD183</f>
        <v>27369.4</v>
      </c>
      <c r="C183" s="15">
        <f>H183+J183+L183+N183+P183</f>
        <v>11813.400000000001</v>
      </c>
      <c r="D183" s="15">
        <v>10173.200000000001</v>
      </c>
      <c r="E183" s="15">
        <f>E189</f>
        <v>10173.220000000001</v>
      </c>
      <c r="F183" s="25">
        <f>E183/B183*100</f>
        <v>37.170051225090795</v>
      </c>
      <c r="G183" s="25">
        <f>E183/C183*100</f>
        <v>86.115936140315227</v>
      </c>
      <c r="H183" s="15">
        <f>H189</f>
        <v>2086</v>
      </c>
      <c r="I183" s="15">
        <f>I189</f>
        <v>1543.9</v>
      </c>
      <c r="J183" s="15">
        <f t="shared" ref="J183:AD183" si="143">J189</f>
        <v>2692</v>
      </c>
      <c r="K183" s="15">
        <f>K189</f>
        <v>2653.4</v>
      </c>
      <c r="L183" s="15">
        <f t="shared" si="143"/>
        <v>2064.8000000000002</v>
      </c>
      <c r="M183" s="15">
        <f>M189</f>
        <v>1604.4</v>
      </c>
      <c r="N183" s="15">
        <f t="shared" si="143"/>
        <v>2858.4</v>
      </c>
      <c r="O183" s="15">
        <f>O189</f>
        <v>2400.9</v>
      </c>
      <c r="P183" s="15">
        <f t="shared" si="143"/>
        <v>2112.1999999999998</v>
      </c>
      <c r="Q183" s="15">
        <f>Q189</f>
        <v>1970.62</v>
      </c>
      <c r="R183" s="15">
        <f t="shared" si="143"/>
        <v>2803.8</v>
      </c>
      <c r="S183" s="15">
        <f>S189</f>
        <v>0</v>
      </c>
      <c r="T183" s="15">
        <f t="shared" si="143"/>
        <v>2936.8</v>
      </c>
      <c r="U183" s="15">
        <f>U189</f>
        <v>0</v>
      </c>
      <c r="V183" s="15">
        <f t="shared" si="143"/>
        <v>1730.4</v>
      </c>
      <c r="W183" s="15">
        <f>W189</f>
        <v>0</v>
      </c>
      <c r="X183" s="15">
        <f t="shared" si="143"/>
        <v>1808.5</v>
      </c>
      <c r="Y183" s="15">
        <f>Y189</f>
        <v>0</v>
      </c>
      <c r="Z183" s="15">
        <f t="shared" si="143"/>
        <v>2649.4</v>
      </c>
      <c r="AA183" s="15">
        <f>AA189</f>
        <v>0</v>
      </c>
      <c r="AB183" s="15">
        <f t="shared" si="143"/>
        <v>1622.6</v>
      </c>
      <c r="AC183" s="15">
        <f>AC189</f>
        <v>0</v>
      </c>
      <c r="AD183" s="15">
        <f t="shared" si="143"/>
        <v>2004.5</v>
      </c>
      <c r="AE183" s="15">
        <f>AE189</f>
        <v>0</v>
      </c>
      <c r="AF183" s="158"/>
      <c r="AH183" s="31">
        <f t="shared" si="124"/>
        <v>27369.4</v>
      </c>
      <c r="AI183" s="31">
        <f t="shared" si="125"/>
        <v>14617.2</v>
      </c>
      <c r="AJ183" s="31">
        <f t="shared" si="126"/>
        <v>10173.220000000001</v>
      </c>
      <c r="AL183" s="30">
        <f t="shared" si="129"/>
        <v>1640.1800000000003</v>
      </c>
      <c r="AM183" s="64"/>
      <c r="AN183" s="64"/>
      <c r="AO183" s="64"/>
      <c r="AP183" s="64"/>
    </row>
    <row r="184" spans="1:42" s="12" customFormat="1" ht="18.75">
      <c r="A184" s="3" t="s">
        <v>15</v>
      </c>
      <c r="B184" s="23"/>
      <c r="C184" s="23"/>
      <c r="D184" s="23"/>
      <c r="E184" s="23"/>
      <c r="F184" s="23"/>
      <c r="G184" s="2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58"/>
      <c r="AH184" s="31">
        <f t="shared" si="124"/>
        <v>0</v>
      </c>
      <c r="AI184" s="31">
        <f t="shared" si="125"/>
        <v>0</v>
      </c>
      <c r="AJ184" s="31">
        <f t="shared" si="126"/>
        <v>0</v>
      </c>
      <c r="AL184" s="30">
        <f t="shared" si="129"/>
        <v>0</v>
      </c>
      <c r="AM184" s="64"/>
      <c r="AN184" s="64"/>
      <c r="AO184" s="64"/>
      <c r="AP184" s="64"/>
    </row>
    <row r="185" spans="1:42" s="12" customFormat="1" ht="18.75">
      <c r="A185" s="3" t="s">
        <v>16</v>
      </c>
      <c r="B185" s="23"/>
      <c r="C185" s="23"/>
      <c r="D185" s="23"/>
      <c r="E185" s="23"/>
      <c r="F185" s="23"/>
      <c r="G185" s="2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58"/>
      <c r="AH185" s="31">
        <f t="shared" si="124"/>
        <v>0</v>
      </c>
      <c r="AI185" s="31">
        <f t="shared" si="125"/>
        <v>0</v>
      </c>
      <c r="AJ185" s="31">
        <f t="shared" si="126"/>
        <v>0</v>
      </c>
      <c r="AL185" s="30">
        <f t="shared" si="129"/>
        <v>0</v>
      </c>
      <c r="AM185" s="64"/>
      <c r="AN185" s="64"/>
      <c r="AO185" s="64"/>
      <c r="AP185" s="64"/>
    </row>
    <row r="186" spans="1:42" s="12" customFormat="1" ht="131.25" customHeight="1">
      <c r="A186" s="104" t="s">
        <v>29</v>
      </c>
      <c r="B186" s="27"/>
      <c r="C186" s="27"/>
      <c r="D186" s="27"/>
      <c r="E186" s="27"/>
      <c r="F186" s="27"/>
      <c r="G186" s="2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158"/>
      <c r="AH186" s="31">
        <f t="shared" si="124"/>
        <v>0</v>
      </c>
      <c r="AI186" s="31">
        <f t="shared" si="125"/>
        <v>0</v>
      </c>
      <c r="AJ186" s="31">
        <f t="shared" si="126"/>
        <v>0</v>
      </c>
      <c r="AL186" s="30">
        <f t="shared" si="129"/>
        <v>0</v>
      </c>
      <c r="AM186" s="68"/>
      <c r="AN186" s="68"/>
      <c r="AO186" s="68"/>
      <c r="AP186" s="68"/>
    </row>
    <row r="187" spans="1:42" s="12" customFormat="1" ht="18.75">
      <c r="A187" s="4" t="s">
        <v>17</v>
      </c>
      <c r="B187" s="20">
        <f>H187+J187+L187+N187+P187+R187+T187+V187+X187+Z187+AB187+AD187</f>
        <v>27369.4</v>
      </c>
      <c r="C187" s="2">
        <f>C188+C189+C190+C191</f>
        <v>14617.2</v>
      </c>
      <c r="D187" s="2">
        <f>D188+D189+D190+D191</f>
        <v>10173.200000000001</v>
      </c>
      <c r="E187" s="2">
        <f>E188+E189+E190+E191</f>
        <v>10173.220000000001</v>
      </c>
      <c r="F187" s="53">
        <f>E187/B187*100</f>
        <v>37.170051225090795</v>
      </c>
      <c r="G187" s="53">
        <f>E187/C187*100</f>
        <v>69.597597351065872</v>
      </c>
      <c r="H187" s="2">
        <f t="shared" ref="H187:AE187" si="144">H188+H189+H190+H191</f>
        <v>2086</v>
      </c>
      <c r="I187" s="2">
        <f t="shared" si="144"/>
        <v>1543.9</v>
      </c>
      <c r="J187" s="2">
        <f t="shared" si="144"/>
        <v>2692</v>
      </c>
      <c r="K187" s="2">
        <f t="shared" si="144"/>
        <v>2653.4</v>
      </c>
      <c r="L187" s="2">
        <f t="shared" si="144"/>
        <v>2064.8000000000002</v>
      </c>
      <c r="M187" s="2">
        <f t="shared" si="144"/>
        <v>1604.4</v>
      </c>
      <c r="N187" s="2">
        <f t="shared" si="144"/>
        <v>2858.4</v>
      </c>
      <c r="O187" s="2">
        <f t="shared" si="144"/>
        <v>2400.9</v>
      </c>
      <c r="P187" s="2">
        <f t="shared" si="144"/>
        <v>2112.1999999999998</v>
      </c>
      <c r="Q187" s="2">
        <f t="shared" si="144"/>
        <v>1970.62</v>
      </c>
      <c r="R187" s="2">
        <f t="shared" si="144"/>
        <v>2803.8</v>
      </c>
      <c r="S187" s="2">
        <f t="shared" si="144"/>
        <v>0</v>
      </c>
      <c r="T187" s="2">
        <f t="shared" si="144"/>
        <v>2936.8</v>
      </c>
      <c r="U187" s="2">
        <f t="shared" si="144"/>
        <v>0</v>
      </c>
      <c r="V187" s="2">
        <f t="shared" si="144"/>
        <v>1730.4</v>
      </c>
      <c r="W187" s="2">
        <f t="shared" si="144"/>
        <v>0</v>
      </c>
      <c r="X187" s="2">
        <f t="shared" si="144"/>
        <v>1808.5</v>
      </c>
      <c r="Y187" s="2">
        <f t="shared" si="144"/>
        <v>0</v>
      </c>
      <c r="Z187" s="2">
        <f t="shared" si="144"/>
        <v>2649.4</v>
      </c>
      <c r="AA187" s="2">
        <f t="shared" si="144"/>
        <v>0</v>
      </c>
      <c r="AB187" s="2">
        <f t="shared" si="144"/>
        <v>1622.6</v>
      </c>
      <c r="AC187" s="2">
        <f t="shared" si="144"/>
        <v>0</v>
      </c>
      <c r="AD187" s="2">
        <f t="shared" si="144"/>
        <v>2004.5</v>
      </c>
      <c r="AE187" s="2">
        <f t="shared" si="144"/>
        <v>0</v>
      </c>
      <c r="AF187" s="158"/>
      <c r="AH187" s="31">
        <f t="shared" si="124"/>
        <v>27369.4</v>
      </c>
      <c r="AI187" s="31">
        <f t="shared" si="125"/>
        <v>14617.2</v>
      </c>
      <c r="AJ187" s="31">
        <f t="shared" si="126"/>
        <v>10173.220000000001</v>
      </c>
      <c r="AL187" s="30">
        <f t="shared" si="129"/>
        <v>4443.9799999999996</v>
      </c>
      <c r="AM187" s="64"/>
      <c r="AN187" s="64"/>
      <c r="AO187" s="64"/>
      <c r="AP187" s="64"/>
    </row>
    <row r="188" spans="1:42" s="12" customFormat="1" ht="18.75">
      <c r="A188" s="3" t="s">
        <v>13</v>
      </c>
      <c r="B188" s="23"/>
      <c r="C188" s="23"/>
      <c r="D188" s="23"/>
      <c r="E188" s="23"/>
      <c r="F188" s="23"/>
      <c r="G188" s="2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58"/>
      <c r="AH188" s="31">
        <f t="shared" si="124"/>
        <v>0</v>
      </c>
      <c r="AI188" s="31">
        <f t="shared" si="125"/>
        <v>0</v>
      </c>
      <c r="AJ188" s="31">
        <f t="shared" si="126"/>
        <v>0</v>
      </c>
      <c r="AL188" s="30">
        <f t="shared" si="129"/>
        <v>0</v>
      </c>
      <c r="AM188" s="68">
        <f t="shared" ref="AM188:AM189" si="145">C188-E188</f>
        <v>0</v>
      </c>
      <c r="AN188" s="64"/>
      <c r="AO188" s="64"/>
      <c r="AP188" s="64"/>
    </row>
    <row r="189" spans="1:42" s="14" customFormat="1" ht="18.75">
      <c r="A189" s="37" t="s">
        <v>14</v>
      </c>
      <c r="B189" s="24">
        <f>H189+J189+L189+N189+P189+R189+T189+V189+X189+Z189+AB189+AD189</f>
        <v>27369.4</v>
      </c>
      <c r="C189" s="107">
        <f>H189+J189+L189+N189+P189+R189</f>
        <v>14617.2</v>
      </c>
      <c r="D189" s="24">
        <v>10173.200000000001</v>
      </c>
      <c r="E189" s="24">
        <f>I189+K189+M189+O189+Q189+S189+U189+W189+Y189+AA189+AC189+AE189</f>
        <v>10173.220000000001</v>
      </c>
      <c r="F189" s="25">
        <f>E189/B189*100</f>
        <v>37.170051225090795</v>
      </c>
      <c r="G189" s="25">
        <f>E189/C189*100</f>
        <v>69.597597351065872</v>
      </c>
      <c r="H189" s="36">
        <v>2086</v>
      </c>
      <c r="I189" s="36">
        <v>1543.9</v>
      </c>
      <c r="J189" s="36">
        <v>2692</v>
      </c>
      <c r="K189" s="36">
        <v>2653.4</v>
      </c>
      <c r="L189" s="36">
        <v>2064.8000000000002</v>
      </c>
      <c r="M189" s="36">
        <v>1604.4</v>
      </c>
      <c r="N189" s="36">
        <v>2858.4</v>
      </c>
      <c r="O189" s="36">
        <v>2400.9</v>
      </c>
      <c r="P189" s="36">
        <v>2112.1999999999998</v>
      </c>
      <c r="Q189" s="36">
        <v>1970.62</v>
      </c>
      <c r="R189" s="36">
        <v>2803.8</v>
      </c>
      <c r="S189" s="36"/>
      <c r="T189" s="36">
        <v>2936.8</v>
      </c>
      <c r="U189" s="36"/>
      <c r="V189" s="36">
        <v>1730.4</v>
      </c>
      <c r="W189" s="36"/>
      <c r="X189" s="36">
        <v>1808.5</v>
      </c>
      <c r="Y189" s="36"/>
      <c r="Z189" s="36">
        <v>2649.4</v>
      </c>
      <c r="AA189" s="36"/>
      <c r="AB189" s="36">
        <v>1622.6</v>
      </c>
      <c r="AC189" s="36"/>
      <c r="AD189" s="36">
        <v>2004.5</v>
      </c>
      <c r="AE189" s="36"/>
      <c r="AF189" s="159"/>
      <c r="AH189" s="31">
        <f t="shared" si="124"/>
        <v>27369.4</v>
      </c>
      <c r="AI189" s="31">
        <f t="shared" si="125"/>
        <v>14617.2</v>
      </c>
      <c r="AJ189" s="31">
        <f t="shared" si="126"/>
        <v>10173.220000000001</v>
      </c>
      <c r="AL189" s="30">
        <f t="shared" si="129"/>
        <v>4443.9799999999996</v>
      </c>
      <c r="AM189" s="68">
        <f t="shared" si="145"/>
        <v>4443.9799999999996</v>
      </c>
      <c r="AN189" s="64"/>
      <c r="AO189" s="64"/>
      <c r="AP189" s="64"/>
    </row>
    <row r="190" spans="1:42" s="12" customFormat="1" ht="18.75">
      <c r="A190" s="3" t="s">
        <v>15</v>
      </c>
      <c r="B190" s="23"/>
      <c r="C190" s="23"/>
      <c r="D190" s="23"/>
      <c r="E190" s="23"/>
      <c r="F190" s="23"/>
      <c r="G190" s="2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58"/>
      <c r="AH190" s="31">
        <f t="shared" si="124"/>
        <v>0</v>
      </c>
      <c r="AI190" s="31">
        <f t="shared" si="125"/>
        <v>0</v>
      </c>
      <c r="AJ190" s="31">
        <f t="shared" si="126"/>
        <v>0</v>
      </c>
      <c r="AL190" s="30">
        <f t="shared" si="129"/>
        <v>0</v>
      </c>
      <c r="AM190" s="64"/>
      <c r="AN190" s="64"/>
      <c r="AO190" s="64"/>
      <c r="AP190" s="64"/>
    </row>
    <row r="191" spans="1:42" s="12" customFormat="1" ht="18.75">
      <c r="A191" s="3" t="s">
        <v>16</v>
      </c>
      <c r="B191" s="23"/>
      <c r="C191" s="23"/>
      <c r="D191" s="23"/>
      <c r="E191" s="23"/>
      <c r="F191" s="23"/>
      <c r="G191" s="2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58"/>
      <c r="AH191" s="31">
        <f t="shared" si="124"/>
        <v>0</v>
      </c>
      <c r="AI191" s="19">
        <f t="shared" si="125"/>
        <v>0</v>
      </c>
      <c r="AJ191" s="31">
        <f t="shared" si="126"/>
        <v>0</v>
      </c>
      <c r="AL191" s="30">
        <f t="shared" si="129"/>
        <v>0</v>
      </c>
      <c r="AM191" s="64"/>
      <c r="AN191" s="64"/>
      <c r="AO191" s="64"/>
      <c r="AP191" s="64"/>
    </row>
    <row r="192" spans="1:42" s="43" customFormat="1" ht="56.25">
      <c r="A192" s="42" t="s">
        <v>30</v>
      </c>
      <c r="B192" s="38">
        <f>H192+J192+L192+N192+P192+R192+T192+V192+X192+Z192+AB192+AD192</f>
        <v>217327.1</v>
      </c>
      <c r="C192" s="39">
        <f>C194+C212+C232</f>
        <v>78487.8</v>
      </c>
      <c r="D192" s="39">
        <f>D194+D212+D232</f>
        <v>69973.600000000006</v>
      </c>
      <c r="E192" s="39">
        <f>E194+E212+E232</f>
        <v>65619.846000000005</v>
      </c>
      <c r="F192" s="45">
        <f>E192/B192*100</f>
        <v>30.194046669743447</v>
      </c>
      <c r="G192" s="45">
        <f>E192/C192*100</f>
        <v>83.605153922010814</v>
      </c>
      <c r="H192" s="39">
        <f>H194+H212+H232</f>
        <v>12112</v>
      </c>
      <c r="I192" s="39">
        <f>I194+I212+I232</f>
        <v>7968.5</v>
      </c>
      <c r="J192" s="39">
        <f t="shared" ref="J192:AD192" si="146">J194+J212+J232</f>
        <v>13034.199999999999</v>
      </c>
      <c r="K192" s="39">
        <f>K194+K212+K232</f>
        <v>14121.1</v>
      </c>
      <c r="L192" s="39">
        <f t="shared" si="146"/>
        <v>12442.8</v>
      </c>
      <c r="M192" s="39">
        <f>M194+M212+M232</f>
        <v>11184.400000000001</v>
      </c>
      <c r="N192" s="39">
        <f t="shared" si="146"/>
        <v>14285.5</v>
      </c>
      <c r="O192" s="39">
        <f>O194+O212+O232</f>
        <v>9234.5999999999985</v>
      </c>
      <c r="P192" s="39">
        <f t="shared" si="146"/>
        <v>16495.399999999998</v>
      </c>
      <c r="Q192" s="39">
        <f>Q194+Q212+Q232</f>
        <v>16210.2</v>
      </c>
      <c r="R192" s="39">
        <f t="shared" si="146"/>
        <v>10117.9</v>
      </c>
      <c r="S192" s="39">
        <f>S194+S212+S232</f>
        <v>6901.0460000000003</v>
      </c>
      <c r="T192" s="39">
        <f>T194+T212+T232</f>
        <v>6171.1</v>
      </c>
      <c r="U192" s="39">
        <f>U194+U212+U232</f>
        <v>0</v>
      </c>
      <c r="V192" s="39">
        <f t="shared" si="146"/>
        <v>62002</v>
      </c>
      <c r="W192" s="39">
        <f>W194+W212+W232</f>
        <v>0</v>
      </c>
      <c r="X192" s="39">
        <f t="shared" si="146"/>
        <v>16669.2</v>
      </c>
      <c r="Y192" s="39">
        <f>Y194+Y212+Y232</f>
        <v>0</v>
      </c>
      <c r="Z192" s="39">
        <f t="shared" si="146"/>
        <v>15077</v>
      </c>
      <c r="AA192" s="39">
        <f>AA194+AA212+AA232</f>
        <v>0</v>
      </c>
      <c r="AB192" s="39">
        <f t="shared" si="146"/>
        <v>12688.1</v>
      </c>
      <c r="AC192" s="39">
        <f>AC194+AC212+AC232</f>
        <v>0</v>
      </c>
      <c r="AD192" s="39">
        <f t="shared" si="146"/>
        <v>26231.9</v>
      </c>
      <c r="AE192" s="39">
        <f>AE194+AE212+AE232</f>
        <v>0</v>
      </c>
      <c r="AF192" s="58"/>
      <c r="AH192" s="41">
        <f t="shared" ref="AH192:AH254" si="147">H192+J192+L192+N192+P192+R192+T192+V192+X192+Z192+AB192+AD192</f>
        <v>217327.1</v>
      </c>
      <c r="AI192" s="41">
        <f>H192+J192+L192+N192+P192+R192</f>
        <v>78487.799999999988</v>
      </c>
      <c r="AJ192" s="41">
        <f t="shared" ref="AJ192:AJ254" si="148">I192+K192+M192+O192+Q192+S192+U192+W192+Y192+AA192+AC192+AE192</f>
        <v>65619.846000000005</v>
      </c>
      <c r="AL192" s="44">
        <f t="shared" si="129"/>
        <v>12867.953999999998</v>
      </c>
      <c r="AM192" s="64"/>
      <c r="AN192" s="64"/>
      <c r="AO192" s="64"/>
      <c r="AP192" s="64"/>
    </row>
    <row r="193" spans="1:42" s="12" customFormat="1" ht="75">
      <c r="A193" s="4" t="s">
        <v>70</v>
      </c>
      <c r="B193" s="23" t="s">
        <v>54</v>
      </c>
      <c r="C193" s="23"/>
      <c r="D193" s="23"/>
      <c r="E193" s="23"/>
      <c r="F193" s="23"/>
      <c r="G193" s="2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58"/>
      <c r="AH193" s="31">
        <f t="shared" si="147"/>
        <v>0</v>
      </c>
      <c r="AI193" s="31">
        <f t="shared" ref="AI193:AI254" si="149">H193+J193+L193+N193+P193+R193</f>
        <v>0</v>
      </c>
      <c r="AJ193" s="31">
        <f t="shared" si="148"/>
        <v>0</v>
      </c>
      <c r="AL193" s="30">
        <f t="shared" si="129"/>
        <v>0</v>
      </c>
      <c r="AM193" s="68"/>
      <c r="AN193" s="68"/>
      <c r="AO193" s="68"/>
      <c r="AP193" s="68"/>
    </row>
    <row r="194" spans="1:42" s="12" customFormat="1" ht="18.75">
      <c r="A194" s="4" t="s">
        <v>17</v>
      </c>
      <c r="B194" s="20">
        <f>H194+J194+L194+N194+P194+R194+T194+V194+X194+Z194+AB194+AD194</f>
        <v>37597.999999999993</v>
      </c>
      <c r="C194" s="2">
        <f>C195+C196+C197+C198</f>
        <v>21672.199999999997</v>
      </c>
      <c r="D194" s="2">
        <f>D195+D196+D197+D198</f>
        <v>17982.2</v>
      </c>
      <c r="E194" s="2">
        <f>E195+E196+E197+E198</f>
        <v>16218.3</v>
      </c>
      <c r="F194" s="53">
        <f>E194/B194*100</f>
        <v>43.13607106760999</v>
      </c>
      <c r="G194" s="53">
        <f>E194/C194*100</f>
        <v>74.83458070708096</v>
      </c>
      <c r="H194" s="2">
        <f t="shared" ref="H194:AD194" si="150">H195+H196+H197+H198</f>
        <v>7121.5</v>
      </c>
      <c r="I194" s="2">
        <f>I195+I196+I197+I198</f>
        <v>6141.3</v>
      </c>
      <c r="J194" s="2">
        <f t="shared" si="150"/>
        <v>2954.4</v>
      </c>
      <c r="K194" s="2">
        <f>K195+K196+K197+K198</f>
        <v>3253.6</v>
      </c>
      <c r="L194" s="2">
        <f t="shared" si="150"/>
        <v>1336</v>
      </c>
      <c r="M194" s="2">
        <f>M195+M196+M197+M198</f>
        <v>1320.6</v>
      </c>
      <c r="N194" s="2">
        <f t="shared" si="150"/>
        <v>2977.2</v>
      </c>
      <c r="O194" s="2">
        <f>O195+O196+O197+O198</f>
        <v>3290</v>
      </c>
      <c r="P194" s="2">
        <f t="shared" si="150"/>
        <v>3640.1</v>
      </c>
      <c r="Q194" s="2">
        <f>Q195+Q196+Q197+Q198</f>
        <v>2212.8000000000002</v>
      </c>
      <c r="R194" s="2">
        <f t="shared" si="150"/>
        <v>3643</v>
      </c>
      <c r="S194" s="2">
        <f>S195+S196+S197+S198</f>
        <v>0</v>
      </c>
      <c r="T194" s="2">
        <f t="shared" si="150"/>
        <v>4398.1000000000004</v>
      </c>
      <c r="U194" s="2">
        <f>U195+U196+U197+U198</f>
        <v>0</v>
      </c>
      <c r="V194" s="2">
        <f t="shared" si="150"/>
        <v>1344</v>
      </c>
      <c r="W194" s="2">
        <f>W195+W196+W197+W198</f>
        <v>0</v>
      </c>
      <c r="X194" s="2">
        <f t="shared" si="150"/>
        <v>1221</v>
      </c>
      <c r="Y194" s="2">
        <f>Y195+Y196+Y197+Y198</f>
        <v>0</v>
      </c>
      <c r="Z194" s="2">
        <f t="shared" si="150"/>
        <v>2363.3000000000002</v>
      </c>
      <c r="AA194" s="2">
        <f>AA195+AA196+AA197+AA198</f>
        <v>0</v>
      </c>
      <c r="AB194" s="2">
        <f t="shared" si="150"/>
        <v>1470</v>
      </c>
      <c r="AC194" s="2">
        <f>AC195+AC196+AC197+AC198</f>
        <v>0</v>
      </c>
      <c r="AD194" s="2">
        <f t="shared" si="150"/>
        <v>5129.3999999999996</v>
      </c>
      <c r="AE194" s="2">
        <f>AE195+AE196+AE197+AE198</f>
        <v>0</v>
      </c>
      <c r="AF194" s="58"/>
      <c r="AH194" s="31">
        <f t="shared" si="147"/>
        <v>37597.999999999993</v>
      </c>
      <c r="AI194" s="31">
        <f t="shared" si="149"/>
        <v>21672.199999999997</v>
      </c>
      <c r="AJ194" s="31">
        <f t="shared" si="148"/>
        <v>16218.3</v>
      </c>
      <c r="AL194" s="30">
        <f t="shared" si="129"/>
        <v>5453.8999999999978</v>
      </c>
      <c r="AM194" s="68"/>
      <c r="AN194" s="68"/>
      <c r="AO194" s="68"/>
      <c r="AP194" s="68"/>
    </row>
    <row r="195" spans="1:42" s="12" customFormat="1" ht="18.75">
      <c r="A195" s="3" t="s">
        <v>13</v>
      </c>
      <c r="B195" s="23"/>
      <c r="C195" s="2"/>
      <c r="D195" s="2"/>
      <c r="E195" s="2"/>
      <c r="F195" s="23"/>
      <c r="G195" s="2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58"/>
      <c r="AH195" s="31">
        <f t="shared" si="147"/>
        <v>0</v>
      </c>
      <c r="AI195" s="31">
        <f t="shared" si="149"/>
        <v>0</v>
      </c>
      <c r="AJ195" s="31">
        <f t="shared" si="148"/>
        <v>0</v>
      </c>
      <c r="AL195" s="30">
        <f t="shared" si="129"/>
        <v>0</v>
      </c>
      <c r="AM195" s="68"/>
      <c r="AN195" s="68"/>
      <c r="AO195" s="68"/>
      <c r="AP195" s="68"/>
    </row>
    <row r="196" spans="1:42" s="12" customFormat="1" ht="18.75">
      <c r="A196" s="3" t="s">
        <v>14</v>
      </c>
      <c r="B196" s="21">
        <f>H196+J196+L196+N196+P196+R196+T196+V196+X196+Z196+AB196+AD196</f>
        <v>37597.999999999993</v>
      </c>
      <c r="C196" s="15">
        <f>C202+C208</f>
        <v>21672.199999999997</v>
      </c>
      <c r="D196" s="15">
        <f>D202+D208</f>
        <v>17982.2</v>
      </c>
      <c r="E196" s="15">
        <f>E202+E208</f>
        <v>16218.3</v>
      </c>
      <c r="F196" s="25">
        <f>E196/B196*100</f>
        <v>43.13607106760999</v>
      </c>
      <c r="G196" s="25">
        <f>E196/C196*100</f>
        <v>74.83458070708096</v>
      </c>
      <c r="H196" s="15">
        <f>H202+H208</f>
        <v>7121.5</v>
      </c>
      <c r="I196" s="15">
        <f>I202+I208</f>
        <v>6141.3</v>
      </c>
      <c r="J196" s="15">
        <f t="shared" ref="J196:AD196" si="151">J202+J208</f>
        <v>2954.4</v>
      </c>
      <c r="K196" s="15">
        <f>K202+K208</f>
        <v>3253.6</v>
      </c>
      <c r="L196" s="15">
        <f t="shared" si="151"/>
        <v>1336</v>
      </c>
      <c r="M196" s="15">
        <f>M202+M208</f>
        <v>1320.6</v>
      </c>
      <c r="N196" s="15">
        <f t="shared" si="151"/>
        <v>2977.2</v>
      </c>
      <c r="O196" s="15">
        <f>O202+O208</f>
        <v>3290</v>
      </c>
      <c r="P196" s="15">
        <f t="shared" si="151"/>
        <v>3640.1</v>
      </c>
      <c r="Q196" s="15">
        <f>Q202+Q208</f>
        <v>2212.8000000000002</v>
      </c>
      <c r="R196" s="15">
        <f t="shared" si="151"/>
        <v>3643</v>
      </c>
      <c r="S196" s="15">
        <f>S202+S208</f>
        <v>0</v>
      </c>
      <c r="T196" s="15">
        <f t="shared" si="151"/>
        <v>4398.1000000000004</v>
      </c>
      <c r="U196" s="15">
        <f>U202+U208</f>
        <v>0</v>
      </c>
      <c r="V196" s="15">
        <f t="shared" si="151"/>
        <v>1344</v>
      </c>
      <c r="W196" s="15">
        <f>W202+W208</f>
        <v>0</v>
      </c>
      <c r="X196" s="15">
        <f t="shared" si="151"/>
        <v>1221</v>
      </c>
      <c r="Y196" s="15">
        <f>Y202+Y208</f>
        <v>0</v>
      </c>
      <c r="Z196" s="15">
        <f t="shared" si="151"/>
        <v>2363.3000000000002</v>
      </c>
      <c r="AA196" s="15">
        <f>AA202+AA208</f>
        <v>0</v>
      </c>
      <c r="AB196" s="15">
        <f t="shared" si="151"/>
        <v>1470</v>
      </c>
      <c r="AC196" s="15">
        <f>AC202+AC208</f>
        <v>0</v>
      </c>
      <c r="AD196" s="15">
        <f t="shared" si="151"/>
        <v>5129.3999999999996</v>
      </c>
      <c r="AE196" s="15">
        <f>AE202+AE208</f>
        <v>0</v>
      </c>
      <c r="AF196" s="58"/>
      <c r="AH196" s="31">
        <f t="shared" si="147"/>
        <v>37597.999999999993</v>
      </c>
      <c r="AI196" s="31">
        <f t="shared" si="149"/>
        <v>21672.199999999997</v>
      </c>
      <c r="AJ196" s="31">
        <f t="shared" si="148"/>
        <v>16218.3</v>
      </c>
      <c r="AL196" s="30">
        <f t="shared" si="129"/>
        <v>5453.8999999999978</v>
      </c>
      <c r="AM196" s="68"/>
      <c r="AN196" s="68"/>
      <c r="AO196" s="68"/>
      <c r="AP196" s="68"/>
    </row>
    <row r="197" spans="1:42" s="12" customFormat="1" ht="18.75">
      <c r="A197" s="3" t="s">
        <v>15</v>
      </c>
      <c r="B197" s="23"/>
      <c r="C197" s="23"/>
      <c r="D197" s="23"/>
      <c r="E197" s="23"/>
      <c r="F197" s="23"/>
      <c r="G197" s="2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58"/>
      <c r="AH197" s="31">
        <f t="shared" si="147"/>
        <v>0</v>
      </c>
      <c r="AI197" s="31">
        <f t="shared" si="149"/>
        <v>0</v>
      </c>
      <c r="AJ197" s="31">
        <f t="shared" si="148"/>
        <v>0</v>
      </c>
      <c r="AL197" s="30">
        <f t="shared" si="129"/>
        <v>0</v>
      </c>
      <c r="AM197" s="68"/>
      <c r="AN197" s="68"/>
      <c r="AO197" s="68"/>
      <c r="AP197" s="68"/>
    </row>
    <row r="198" spans="1:42" s="12" customFormat="1" ht="18.75">
      <c r="A198" s="3" t="s">
        <v>16</v>
      </c>
      <c r="B198" s="23"/>
      <c r="C198" s="23"/>
      <c r="D198" s="23"/>
      <c r="E198" s="23"/>
      <c r="F198" s="23"/>
      <c r="G198" s="2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58"/>
      <c r="AH198" s="31">
        <f t="shared" si="147"/>
        <v>0</v>
      </c>
      <c r="AI198" s="31">
        <f t="shared" si="149"/>
        <v>0</v>
      </c>
      <c r="AJ198" s="31">
        <f t="shared" si="148"/>
        <v>0</v>
      </c>
      <c r="AL198" s="30">
        <f t="shared" si="129"/>
        <v>0</v>
      </c>
      <c r="AM198" s="68"/>
      <c r="AN198" s="68"/>
      <c r="AO198" s="68"/>
      <c r="AP198" s="68"/>
    </row>
    <row r="199" spans="1:42" s="12" customFormat="1" ht="130.5" customHeight="1">
      <c r="A199" s="104" t="s">
        <v>31</v>
      </c>
      <c r="B199" s="27"/>
      <c r="C199" s="27"/>
      <c r="D199" s="27"/>
      <c r="E199" s="27"/>
      <c r="F199" s="27"/>
      <c r="G199" s="2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58" t="s">
        <v>101</v>
      </c>
      <c r="AH199" s="31">
        <f t="shared" si="147"/>
        <v>0</v>
      </c>
      <c r="AI199" s="31">
        <f t="shared" si="149"/>
        <v>0</v>
      </c>
      <c r="AJ199" s="31">
        <f t="shared" si="148"/>
        <v>0</v>
      </c>
      <c r="AL199" s="30">
        <f t="shared" si="129"/>
        <v>0</v>
      </c>
      <c r="AM199" s="68"/>
      <c r="AN199" s="68"/>
      <c r="AO199" s="68"/>
      <c r="AP199" s="68"/>
    </row>
    <row r="200" spans="1:42" s="12" customFormat="1" ht="18.75">
      <c r="A200" s="4" t="s">
        <v>17</v>
      </c>
      <c r="B200" s="2">
        <f>B201+B202+B203+B204</f>
        <v>37482.999999999993</v>
      </c>
      <c r="C200" s="2">
        <f>C201+C202+C203+C204</f>
        <v>21610.199999999997</v>
      </c>
      <c r="D200" s="2">
        <f>D201+D202+D203+D204</f>
        <v>17967.2</v>
      </c>
      <c r="E200" s="2">
        <f>E201+E202+E203+E204</f>
        <v>16203.3</v>
      </c>
      <c r="F200" s="53">
        <f>E200/B200*100</f>
        <v>43.228396873249217</v>
      </c>
      <c r="G200" s="53">
        <f>E200/C200*100</f>
        <v>74.979870616653258</v>
      </c>
      <c r="H200" s="2">
        <f t="shared" ref="H200:AE200" si="152">H201+H202+H203+H204</f>
        <v>7121.5</v>
      </c>
      <c r="I200" s="2">
        <f t="shared" si="152"/>
        <v>6141.3</v>
      </c>
      <c r="J200" s="2">
        <f t="shared" si="152"/>
        <v>2954.4</v>
      </c>
      <c r="K200" s="2">
        <f t="shared" si="152"/>
        <v>3253.6</v>
      </c>
      <c r="L200" s="2">
        <f t="shared" si="152"/>
        <v>1336</v>
      </c>
      <c r="M200" s="2">
        <f t="shared" si="152"/>
        <v>1320.6</v>
      </c>
      <c r="N200" s="2">
        <f t="shared" si="152"/>
        <v>2915.2</v>
      </c>
      <c r="O200" s="2">
        <f t="shared" si="152"/>
        <v>3275</v>
      </c>
      <c r="P200" s="2">
        <f t="shared" si="152"/>
        <v>3640.1</v>
      </c>
      <c r="Q200" s="2">
        <f t="shared" si="152"/>
        <v>2212.8000000000002</v>
      </c>
      <c r="R200" s="2">
        <f t="shared" si="152"/>
        <v>3643</v>
      </c>
      <c r="S200" s="2">
        <f t="shared" si="152"/>
        <v>0</v>
      </c>
      <c r="T200" s="2">
        <f t="shared" si="152"/>
        <v>4398.1000000000004</v>
      </c>
      <c r="U200" s="2">
        <f t="shared" si="152"/>
        <v>0</v>
      </c>
      <c r="V200" s="2">
        <f t="shared" si="152"/>
        <v>1336</v>
      </c>
      <c r="W200" s="2">
        <f t="shared" si="152"/>
        <v>0</v>
      </c>
      <c r="X200" s="2">
        <f t="shared" si="152"/>
        <v>1221</v>
      </c>
      <c r="Y200" s="2">
        <f t="shared" si="152"/>
        <v>0</v>
      </c>
      <c r="Z200" s="2">
        <f t="shared" si="152"/>
        <v>2363.3000000000002</v>
      </c>
      <c r="AA200" s="2">
        <f t="shared" si="152"/>
        <v>0</v>
      </c>
      <c r="AB200" s="2">
        <f t="shared" si="152"/>
        <v>1425</v>
      </c>
      <c r="AC200" s="2">
        <f t="shared" si="152"/>
        <v>0</v>
      </c>
      <c r="AD200" s="2">
        <f t="shared" si="152"/>
        <v>5129.3999999999996</v>
      </c>
      <c r="AE200" s="2">
        <f t="shared" si="152"/>
        <v>0</v>
      </c>
      <c r="AF200" s="58"/>
      <c r="AH200" s="31">
        <f t="shared" si="147"/>
        <v>37482.999999999993</v>
      </c>
      <c r="AI200" s="31">
        <f t="shared" si="149"/>
        <v>21610.199999999997</v>
      </c>
      <c r="AJ200" s="31">
        <f t="shared" si="148"/>
        <v>16203.3</v>
      </c>
      <c r="AL200" s="30">
        <f t="shared" si="129"/>
        <v>5406.8999999999978</v>
      </c>
      <c r="AM200" s="68"/>
      <c r="AN200" s="68"/>
      <c r="AO200" s="68"/>
      <c r="AP200" s="68"/>
    </row>
    <row r="201" spans="1:42" s="12" customFormat="1" ht="18.75">
      <c r="A201" s="3" t="s">
        <v>13</v>
      </c>
      <c r="B201" s="23"/>
      <c r="C201" s="23"/>
      <c r="D201" s="23"/>
      <c r="E201" s="23"/>
      <c r="F201" s="23"/>
      <c r="G201" s="2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58"/>
      <c r="AH201" s="31">
        <f t="shared" si="147"/>
        <v>0</v>
      </c>
      <c r="AI201" s="31">
        <f t="shared" si="149"/>
        <v>0</v>
      </c>
      <c r="AJ201" s="31">
        <f t="shared" si="148"/>
        <v>0</v>
      </c>
      <c r="AL201" s="30">
        <f t="shared" ref="AL201:AL254" si="153">C201-E201</f>
        <v>0</v>
      </c>
      <c r="AM201" s="68"/>
      <c r="AN201" s="68"/>
      <c r="AO201" s="68"/>
      <c r="AP201" s="68"/>
    </row>
    <row r="202" spans="1:42" s="12" customFormat="1" ht="18.75">
      <c r="A202" s="3" t="s">
        <v>14</v>
      </c>
      <c r="B202" s="21">
        <f>H202+J202+L202+N202+P202+R202+T202+V202+X202+Z202+AB202+AD202</f>
        <v>37482.999999999993</v>
      </c>
      <c r="C202" s="107">
        <f>H202+J202+L202+N202+P202+R202</f>
        <v>21610.199999999997</v>
      </c>
      <c r="D202" s="21">
        <v>17967.2</v>
      </c>
      <c r="E202" s="24">
        <f>I202+K202+M202+O202+Q202+S202+U202+W202+Y202+AA202+AC202+AE202</f>
        <v>16203.3</v>
      </c>
      <c r="F202" s="25">
        <f>E202/B202*100</f>
        <v>43.228396873249217</v>
      </c>
      <c r="G202" s="25">
        <f>E202/C202*100</f>
        <v>74.979870616653258</v>
      </c>
      <c r="H202" s="15">
        <v>7121.5</v>
      </c>
      <c r="I202" s="15">
        <v>6141.3</v>
      </c>
      <c r="J202" s="15">
        <v>2954.4</v>
      </c>
      <c r="K202" s="15">
        <v>3253.6</v>
      </c>
      <c r="L202" s="15">
        <v>1336</v>
      </c>
      <c r="M202" s="15">
        <v>1320.6</v>
      </c>
      <c r="N202" s="15">
        <v>2915.2</v>
      </c>
      <c r="O202" s="15">
        <v>3275</v>
      </c>
      <c r="P202" s="15">
        <f>1830+1810.1</f>
        <v>3640.1</v>
      </c>
      <c r="Q202" s="15">
        <v>2212.8000000000002</v>
      </c>
      <c r="R202" s="15">
        <v>3643</v>
      </c>
      <c r="S202" s="15"/>
      <c r="T202" s="15">
        <v>4398.1000000000004</v>
      </c>
      <c r="U202" s="15"/>
      <c r="V202" s="15">
        <v>1336</v>
      </c>
      <c r="W202" s="15"/>
      <c r="X202" s="15">
        <v>1221</v>
      </c>
      <c r="Y202" s="15"/>
      <c r="Z202" s="15">
        <v>2363.3000000000002</v>
      </c>
      <c r="AA202" s="15"/>
      <c r="AB202" s="15">
        <v>1425</v>
      </c>
      <c r="AC202" s="15"/>
      <c r="AD202" s="15">
        <v>5129.3999999999996</v>
      </c>
      <c r="AE202" s="15"/>
      <c r="AF202" s="58"/>
      <c r="AH202" s="31">
        <f t="shared" si="147"/>
        <v>37482.999999999993</v>
      </c>
      <c r="AI202" s="31">
        <f t="shared" si="149"/>
        <v>21610.199999999997</v>
      </c>
      <c r="AJ202" s="31">
        <f t="shared" si="148"/>
        <v>16203.3</v>
      </c>
      <c r="AL202" s="30">
        <f t="shared" si="153"/>
        <v>5406.8999999999978</v>
      </c>
      <c r="AM202" s="68">
        <f t="shared" ref="AM202" si="154">C202-E202</f>
        <v>5406.8999999999978</v>
      </c>
      <c r="AN202" s="68"/>
      <c r="AO202" s="68"/>
      <c r="AP202" s="68"/>
    </row>
    <row r="203" spans="1:42" s="12" customFormat="1" ht="18.75">
      <c r="A203" s="3" t="s">
        <v>15</v>
      </c>
      <c r="B203" s="23"/>
      <c r="C203" s="23"/>
      <c r="D203" s="23"/>
      <c r="E203" s="23"/>
      <c r="F203" s="23"/>
      <c r="G203" s="2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58"/>
      <c r="AH203" s="31">
        <f t="shared" si="147"/>
        <v>0</v>
      </c>
      <c r="AI203" s="31">
        <f t="shared" si="149"/>
        <v>0</v>
      </c>
      <c r="AJ203" s="31">
        <f t="shared" si="148"/>
        <v>0</v>
      </c>
      <c r="AL203" s="30">
        <f t="shared" si="153"/>
        <v>0</v>
      </c>
      <c r="AM203" s="68"/>
      <c r="AN203" s="68"/>
      <c r="AO203" s="68"/>
      <c r="AP203" s="68"/>
    </row>
    <row r="204" spans="1:42" s="12" customFormat="1" ht="18.75">
      <c r="A204" s="3" t="s">
        <v>16</v>
      </c>
      <c r="B204" s="23"/>
      <c r="C204" s="23"/>
      <c r="D204" s="23"/>
      <c r="E204" s="23"/>
      <c r="F204" s="23"/>
      <c r="G204" s="2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58"/>
      <c r="AH204" s="31">
        <f t="shared" si="147"/>
        <v>0</v>
      </c>
      <c r="AI204" s="31">
        <f t="shared" si="149"/>
        <v>0</v>
      </c>
      <c r="AJ204" s="31">
        <f t="shared" si="148"/>
        <v>0</v>
      </c>
      <c r="AL204" s="30">
        <f t="shared" si="153"/>
        <v>0</v>
      </c>
      <c r="AM204" s="68"/>
      <c r="AN204" s="68"/>
      <c r="AO204" s="68"/>
      <c r="AP204" s="68"/>
    </row>
    <row r="205" spans="1:42" s="12" customFormat="1" ht="37.5">
      <c r="A205" s="104" t="s">
        <v>32</v>
      </c>
      <c r="B205" s="27"/>
      <c r="C205" s="27"/>
      <c r="D205" s="27"/>
      <c r="E205" s="27"/>
      <c r="F205" s="27"/>
      <c r="G205" s="2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58"/>
      <c r="AH205" s="31">
        <f t="shared" si="147"/>
        <v>0</v>
      </c>
      <c r="AI205" s="31">
        <f t="shared" si="149"/>
        <v>0</v>
      </c>
      <c r="AJ205" s="31">
        <f t="shared" si="148"/>
        <v>0</v>
      </c>
      <c r="AL205" s="30">
        <f t="shared" si="153"/>
        <v>0</v>
      </c>
      <c r="AM205" s="68"/>
      <c r="AN205" s="68"/>
      <c r="AO205" s="68"/>
      <c r="AP205" s="68"/>
    </row>
    <row r="206" spans="1:42" s="12" customFormat="1" ht="18.75">
      <c r="A206" s="4" t="s">
        <v>17</v>
      </c>
      <c r="B206" s="2">
        <f>B207+B208+B209+B210</f>
        <v>115</v>
      </c>
      <c r="C206" s="2">
        <f>C207+C208+C209+C210</f>
        <v>62</v>
      </c>
      <c r="D206" s="2">
        <f>D207+D208+D209+D210</f>
        <v>15</v>
      </c>
      <c r="E206" s="2">
        <f>E207+E208+E209+E210</f>
        <v>15</v>
      </c>
      <c r="F206" s="53">
        <f>E206/B206*100</f>
        <v>13.043478260869565</v>
      </c>
      <c r="G206" s="53">
        <f>E206/C206*100</f>
        <v>24.193548387096776</v>
      </c>
      <c r="H206" s="2">
        <f>H207+H208+H209+H210</f>
        <v>0</v>
      </c>
      <c r="I206" s="2">
        <f t="shared" ref="I206:AE206" si="155">I207+I208+I209+I210</f>
        <v>0</v>
      </c>
      <c r="J206" s="2">
        <f t="shared" si="155"/>
        <v>0</v>
      </c>
      <c r="K206" s="2">
        <f t="shared" si="155"/>
        <v>0</v>
      </c>
      <c r="L206" s="2">
        <f t="shared" si="155"/>
        <v>0</v>
      </c>
      <c r="M206" s="2">
        <f t="shared" si="155"/>
        <v>0</v>
      </c>
      <c r="N206" s="2">
        <f t="shared" si="155"/>
        <v>62</v>
      </c>
      <c r="O206" s="2">
        <f t="shared" si="155"/>
        <v>15</v>
      </c>
      <c r="P206" s="2">
        <f t="shared" si="155"/>
        <v>0</v>
      </c>
      <c r="Q206" s="2">
        <f t="shared" si="155"/>
        <v>0</v>
      </c>
      <c r="R206" s="2">
        <f t="shared" si="155"/>
        <v>0</v>
      </c>
      <c r="S206" s="2">
        <f t="shared" si="155"/>
        <v>0</v>
      </c>
      <c r="T206" s="2">
        <f t="shared" si="155"/>
        <v>0</v>
      </c>
      <c r="U206" s="2">
        <f t="shared" si="155"/>
        <v>0</v>
      </c>
      <c r="V206" s="2">
        <f t="shared" si="155"/>
        <v>8</v>
      </c>
      <c r="W206" s="2">
        <f t="shared" si="155"/>
        <v>0</v>
      </c>
      <c r="X206" s="2">
        <f t="shared" si="155"/>
        <v>0</v>
      </c>
      <c r="Y206" s="2">
        <f t="shared" si="155"/>
        <v>0</v>
      </c>
      <c r="Z206" s="2">
        <f t="shared" si="155"/>
        <v>0</v>
      </c>
      <c r="AA206" s="2">
        <f t="shared" si="155"/>
        <v>0</v>
      </c>
      <c r="AB206" s="2">
        <f t="shared" si="155"/>
        <v>45</v>
      </c>
      <c r="AC206" s="2">
        <f t="shared" si="155"/>
        <v>0</v>
      </c>
      <c r="AD206" s="2">
        <f t="shared" si="155"/>
        <v>0</v>
      </c>
      <c r="AE206" s="2">
        <f t="shared" si="155"/>
        <v>0</v>
      </c>
      <c r="AF206" s="157" t="s">
        <v>102</v>
      </c>
      <c r="AH206" s="31">
        <f t="shared" si="147"/>
        <v>115</v>
      </c>
      <c r="AI206" s="31">
        <f t="shared" si="149"/>
        <v>62</v>
      </c>
      <c r="AJ206" s="31">
        <f t="shared" si="148"/>
        <v>15</v>
      </c>
      <c r="AL206" s="30">
        <f t="shared" si="153"/>
        <v>47</v>
      </c>
      <c r="AM206" s="68"/>
      <c r="AN206" s="68"/>
      <c r="AO206" s="68"/>
      <c r="AP206" s="68"/>
    </row>
    <row r="207" spans="1:42" s="12" customFormat="1" ht="18.75">
      <c r="A207" s="3" t="s">
        <v>13</v>
      </c>
      <c r="B207" s="23"/>
      <c r="C207" s="23"/>
      <c r="D207" s="23"/>
      <c r="E207" s="23"/>
      <c r="F207" s="23"/>
      <c r="G207" s="2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58"/>
      <c r="AH207" s="31">
        <f t="shared" si="147"/>
        <v>0</v>
      </c>
      <c r="AI207" s="31">
        <f t="shared" si="149"/>
        <v>0</v>
      </c>
      <c r="AJ207" s="31">
        <f t="shared" si="148"/>
        <v>0</v>
      </c>
      <c r="AL207" s="30">
        <f t="shared" si="153"/>
        <v>0</v>
      </c>
      <c r="AM207" s="68"/>
      <c r="AN207" s="68"/>
      <c r="AO207" s="68"/>
      <c r="AP207" s="68"/>
    </row>
    <row r="208" spans="1:42" s="12" customFormat="1" ht="23.45" customHeight="1">
      <c r="A208" s="3" t="s">
        <v>14</v>
      </c>
      <c r="B208" s="21">
        <f>H208+J208+L208+N208+P208+R208+T208+V208+X208+Z208+AB208+AD208</f>
        <v>115</v>
      </c>
      <c r="C208" s="107">
        <f>H208+J208+L208+N208+P208+R208</f>
        <v>62</v>
      </c>
      <c r="D208" s="21">
        <v>15</v>
      </c>
      <c r="E208" s="24">
        <f>I208+K208+M208+O208+Q208+S208+U208+W208+Y208+AA208+AC208+AE208</f>
        <v>15</v>
      </c>
      <c r="F208" s="25">
        <f>E208/B208*100</f>
        <v>13.043478260869565</v>
      </c>
      <c r="G208" s="25">
        <f>E208/C208*100</f>
        <v>24.193548387096776</v>
      </c>
      <c r="H208" s="15"/>
      <c r="I208" s="15"/>
      <c r="J208" s="15"/>
      <c r="K208" s="15"/>
      <c r="L208" s="15"/>
      <c r="M208" s="15"/>
      <c r="N208" s="15">
        <v>62</v>
      </c>
      <c r="O208" s="15">
        <v>15</v>
      </c>
      <c r="P208" s="15"/>
      <c r="Q208" s="15"/>
      <c r="R208" s="15"/>
      <c r="S208" s="15"/>
      <c r="T208" s="15"/>
      <c r="U208" s="15"/>
      <c r="V208" s="15">
        <v>8</v>
      </c>
      <c r="W208" s="15"/>
      <c r="X208" s="15"/>
      <c r="Y208" s="15"/>
      <c r="Z208" s="15"/>
      <c r="AA208" s="15"/>
      <c r="AB208" s="15">
        <v>45</v>
      </c>
      <c r="AC208" s="15"/>
      <c r="AD208" s="15"/>
      <c r="AE208" s="15"/>
      <c r="AF208" s="158"/>
      <c r="AH208" s="31">
        <f t="shared" si="147"/>
        <v>115</v>
      </c>
      <c r="AI208" s="31">
        <f t="shared" si="149"/>
        <v>62</v>
      </c>
      <c r="AJ208" s="31">
        <f t="shared" si="148"/>
        <v>15</v>
      </c>
      <c r="AL208" s="30">
        <f t="shared" si="153"/>
        <v>47</v>
      </c>
      <c r="AM208" s="68">
        <f t="shared" ref="AM208" si="156">C208-E208</f>
        <v>47</v>
      </c>
      <c r="AN208" s="68"/>
      <c r="AO208" s="68"/>
      <c r="AP208" s="68"/>
    </row>
    <row r="209" spans="1:42" s="12" customFormat="1" ht="18.75">
      <c r="A209" s="3" t="s">
        <v>15</v>
      </c>
      <c r="B209" s="23"/>
      <c r="C209" s="23"/>
      <c r="D209" s="23"/>
      <c r="E209" s="23"/>
      <c r="F209" s="23"/>
      <c r="G209" s="2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58"/>
      <c r="AH209" s="31">
        <f t="shared" si="147"/>
        <v>0</v>
      </c>
      <c r="AI209" s="31">
        <f t="shared" si="149"/>
        <v>0</v>
      </c>
      <c r="AJ209" s="31">
        <f t="shared" si="148"/>
        <v>0</v>
      </c>
      <c r="AL209" s="30">
        <f t="shared" si="153"/>
        <v>0</v>
      </c>
      <c r="AM209" s="68"/>
      <c r="AN209" s="68"/>
      <c r="AO209" s="68"/>
      <c r="AP209" s="68"/>
    </row>
    <row r="210" spans="1:42" s="12" customFormat="1" ht="21.75" customHeight="1">
      <c r="A210" s="3" t="s">
        <v>16</v>
      </c>
      <c r="B210" s="23"/>
      <c r="C210" s="23"/>
      <c r="D210" s="23"/>
      <c r="E210" s="23"/>
      <c r="F210" s="23"/>
      <c r="G210" s="2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59"/>
      <c r="AH210" s="31">
        <f t="shared" si="147"/>
        <v>0</v>
      </c>
      <c r="AI210" s="31">
        <f t="shared" si="149"/>
        <v>0</v>
      </c>
      <c r="AJ210" s="31">
        <f t="shared" si="148"/>
        <v>0</v>
      </c>
      <c r="AL210" s="30">
        <f t="shared" si="153"/>
        <v>0</v>
      </c>
      <c r="AM210" s="68"/>
      <c r="AN210" s="68"/>
      <c r="AO210" s="68"/>
      <c r="AP210" s="68"/>
    </row>
    <row r="211" spans="1:42" s="12" customFormat="1" ht="155.25" customHeight="1">
      <c r="A211" s="4" t="s">
        <v>71</v>
      </c>
      <c r="B211" s="23"/>
      <c r="C211" s="23"/>
      <c r="D211" s="23"/>
      <c r="E211" s="23"/>
      <c r="F211" s="23"/>
      <c r="G211" s="2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58"/>
      <c r="AH211" s="31">
        <f t="shared" si="147"/>
        <v>0</v>
      </c>
      <c r="AI211" s="31">
        <f t="shared" si="149"/>
        <v>0</v>
      </c>
      <c r="AJ211" s="31">
        <f t="shared" si="148"/>
        <v>0</v>
      </c>
      <c r="AL211" s="30">
        <f t="shared" si="153"/>
        <v>0</v>
      </c>
      <c r="AM211" s="68"/>
      <c r="AN211" s="68"/>
      <c r="AO211" s="68"/>
      <c r="AP211" s="68"/>
    </row>
    <row r="212" spans="1:42" s="12" customFormat="1" ht="26.25" customHeight="1">
      <c r="A212" s="4" t="s">
        <v>17</v>
      </c>
      <c r="B212" s="2">
        <f>B213+B214+B216+B217</f>
        <v>157621.79999999999</v>
      </c>
      <c r="C212" s="2">
        <f>C213+C214+C216+C217</f>
        <v>56768.4</v>
      </c>
      <c r="D212" s="2">
        <f>D213+D214+D216+D217</f>
        <v>50293.4</v>
      </c>
      <c r="E212" s="2">
        <f>E213+E214+E216+E217</f>
        <v>49401.546000000009</v>
      </c>
      <c r="F212" s="53">
        <f>E212/B212*100</f>
        <v>31.341823275714408</v>
      </c>
      <c r="G212" s="53">
        <f>E212/C212*100</f>
        <v>87.022967002769164</v>
      </c>
      <c r="H212" s="2">
        <f>H213+H214+H216+H217</f>
        <v>4990.5</v>
      </c>
      <c r="I212" s="2">
        <f>I213+I214+I216+I217</f>
        <v>1827.2</v>
      </c>
      <c r="J212" s="2">
        <f t="shared" ref="J212:AD212" si="157">J213+J214+J216+J217</f>
        <v>10079.799999999999</v>
      </c>
      <c r="K212" s="2">
        <f>K213+K214+K216+K217</f>
        <v>10867.5</v>
      </c>
      <c r="L212" s="2">
        <f t="shared" si="157"/>
        <v>11106.8</v>
      </c>
      <c r="M212" s="2">
        <f>M213+M214+M216+M217</f>
        <v>9863.8000000000011</v>
      </c>
      <c r="N212" s="2">
        <f t="shared" si="157"/>
        <v>11261.1</v>
      </c>
      <c r="O212" s="2">
        <f>O213+O214+O216+O217</f>
        <v>5944.5999999999995</v>
      </c>
      <c r="P212" s="2">
        <f t="shared" si="157"/>
        <v>12855.3</v>
      </c>
      <c r="Q212" s="2">
        <f>Q213+Q214+Q216+Q217</f>
        <v>13997.4</v>
      </c>
      <c r="R212" s="2">
        <f t="shared" si="157"/>
        <v>6474.9</v>
      </c>
      <c r="S212" s="2">
        <f>S213+S214+S216+S217</f>
        <v>6901.0460000000003</v>
      </c>
      <c r="T212" s="2">
        <f t="shared" si="157"/>
        <v>75</v>
      </c>
      <c r="U212" s="2">
        <f>U213+U214+U216+U217</f>
        <v>0</v>
      </c>
      <c r="V212" s="2">
        <f t="shared" si="157"/>
        <v>56358.6</v>
      </c>
      <c r="W212" s="2">
        <f>W213+W214+W216+W217</f>
        <v>0</v>
      </c>
      <c r="X212" s="2">
        <f t="shared" si="157"/>
        <v>6774.5</v>
      </c>
      <c r="Y212" s="2">
        <f>Y213+Y214+Y216+Y217</f>
        <v>0</v>
      </c>
      <c r="Z212" s="2">
        <f t="shared" si="157"/>
        <v>12713.7</v>
      </c>
      <c r="AA212" s="2">
        <f>AA213+AA214+AA216+AA217</f>
        <v>0</v>
      </c>
      <c r="AB212" s="2">
        <f t="shared" si="157"/>
        <v>11218.1</v>
      </c>
      <c r="AC212" s="2">
        <f>AC213+AC214+AC216+AC217</f>
        <v>0</v>
      </c>
      <c r="AD212" s="2">
        <f t="shared" si="157"/>
        <v>13713.5</v>
      </c>
      <c r="AE212" s="2">
        <f>AE213+AE214+AE216+AE217</f>
        <v>0</v>
      </c>
      <c r="AF212" s="58"/>
      <c r="AH212" s="31">
        <f t="shared" si="147"/>
        <v>157621.80000000002</v>
      </c>
      <c r="AI212" s="31">
        <f t="shared" si="149"/>
        <v>56768.4</v>
      </c>
      <c r="AJ212" s="31">
        <f t="shared" si="148"/>
        <v>49401.546000000002</v>
      </c>
      <c r="AL212" s="30">
        <f t="shared" si="153"/>
        <v>7366.8539999999921</v>
      </c>
      <c r="AM212" s="64"/>
      <c r="AN212" s="64"/>
      <c r="AO212" s="64"/>
      <c r="AP212" s="64"/>
    </row>
    <row r="213" spans="1:42" s="12" customFormat="1" ht="18.75">
      <c r="A213" s="3" t="s">
        <v>13</v>
      </c>
      <c r="B213" s="21">
        <f>B220+B226</f>
        <v>89063.5</v>
      </c>
      <c r="C213" s="21">
        <f>C220+C226</f>
        <v>50172</v>
      </c>
      <c r="D213" s="21">
        <f>D220+D226</f>
        <v>44357</v>
      </c>
      <c r="E213" s="21">
        <f>E220+E226</f>
        <v>44969.282000000007</v>
      </c>
      <c r="F213" s="25">
        <f>E213/B213*100</f>
        <v>50.491258484115278</v>
      </c>
      <c r="G213" s="25">
        <f>E213/C213*100</f>
        <v>89.630235988200596</v>
      </c>
      <c r="H213" s="15">
        <f>H220+H226</f>
        <v>3909</v>
      </c>
      <c r="I213" s="15">
        <f>I220+I226</f>
        <v>1676.3</v>
      </c>
      <c r="J213" s="15">
        <f t="shared" ref="J213:AD214" si="158">J220+J226</f>
        <v>8973</v>
      </c>
      <c r="K213" s="15">
        <f>K220+K226</f>
        <v>9432.5</v>
      </c>
      <c r="L213" s="15">
        <f t="shared" si="158"/>
        <v>9972</v>
      </c>
      <c r="M213" s="15">
        <f>M220+M226</f>
        <v>9365.7000000000007</v>
      </c>
      <c r="N213" s="15">
        <f t="shared" si="158"/>
        <v>10012</v>
      </c>
      <c r="O213" s="15">
        <f>O220+O226</f>
        <v>5473.7</v>
      </c>
      <c r="P213" s="15">
        <f t="shared" si="158"/>
        <v>11491</v>
      </c>
      <c r="Q213" s="15">
        <f>Q220+Q226</f>
        <v>12649.1</v>
      </c>
      <c r="R213" s="15">
        <f t="shared" si="158"/>
        <v>5815</v>
      </c>
      <c r="S213" s="15">
        <f>S220+S226</f>
        <v>6371.982</v>
      </c>
      <c r="T213" s="15">
        <f t="shared" si="158"/>
        <v>0</v>
      </c>
      <c r="U213" s="15">
        <f>U220+U226</f>
        <v>0</v>
      </c>
      <c r="V213" s="15">
        <f t="shared" si="158"/>
        <v>0</v>
      </c>
      <c r="W213" s="15">
        <f>W220+W226</f>
        <v>0</v>
      </c>
      <c r="X213" s="15">
        <f t="shared" si="158"/>
        <v>5795</v>
      </c>
      <c r="Y213" s="15">
        <f>Y220+Y226</f>
        <v>0</v>
      </c>
      <c r="Z213" s="15">
        <f t="shared" si="158"/>
        <v>11521</v>
      </c>
      <c r="AA213" s="15">
        <f>AA220+AA226</f>
        <v>0</v>
      </c>
      <c r="AB213" s="15">
        <f t="shared" si="158"/>
        <v>10050</v>
      </c>
      <c r="AC213" s="15">
        <f>AC220+AC226</f>
        <v>0</v>
      </c>
      <c r="AD213" s="15">
        <f t="shared" si="158"/>
        <v>11525.5</v>
      </c>
      <c r="AE213" s="15">
        <f>AE220+AE226</f>
        <v>0</v>
      </c>
      <c r="AF213" s="58"/>
      <c r="AH213" s="31">
        <f t="shared" si="147"/>
        <v>89063.5</v>
      </c>
      <c r="AI213" s="31">
        <f t="shared" si="149"/>
        <v>50172</v>
      </c>
      <c r="AJ213" s="31">
        <f t="shared" si="148"/>
        <v>44969.282000000007</v>
      </c>
      <c r="AL213" s="30">
        <f t="shared" si="153"/>
        <v>5202.7179999999935</v>
      </c>
      <c r="AM213" s="64"/>
      <c r="AN213" s="64"/>
      <c r="AO213" s="64"/>
      <c r="AP213" s="64"/>
    </row>
    <row r="214" spans="1:42" s="12" customFormat="1" ht="18.75">
      <c r="A214" s="3" t="s">
        <v>14</v>
      </c>
      <c r="B214" s="21">
        <f>B221+B227</f>
        <v>68558.3</v>
      </c>
      <c r="C214" s="21">
        <f t="shared" ref="C214:E214" si="159">C221+C227</f>
        <v>6596.4000000000005</v>
      </c>
      <c r="D214" s="21">
        <f t="shared" si="159"/>
        <v>5936.4</v>
      </c>
      <c r="E214" s="21">
        <f t="shared" si="159"/>
        <v>4432.2640000000001</v>
      </c>
      <c r="F214" s="25">
        <f>E214/B214*100</f>
        <v>6.4649561030538969</v>
      </c>
      <c r="G214" s="25">
        <f>E214/C214*100</f>
        <v>67.192165423564362</v>
      </c>
      <c r="H214" s="15">
        <f>H221+H227</f>
        <v>1081.5</v>
      </c>
      <c r="I214" s="15">
        <f>I221+I227</f>
        <v>150.9</v>
      </c>
      <c r="J214" s="15">
        <f>J221+J227</f>
        <v>1106.8</v>
      </c>
      <c r="K214" s="15">
        <f>K221+K227</f>
        <v>1435</v>
      </c>
      <c r="L214" s="15">
        <f t="shared" si="158"/>
        <v>1134.8</v>
      </c>
      <c r="M214" s="15">
        <f>M221+M227</f>
        <v>498.1</v>
      </c>
      <c r="N214" s="15">
        <f t="shared" si="158"/>
        <v>1249.0999999999999</v>
      </c>
      <c r="O214" s="15">
        <f>O221+O227</f>
        <v>470.9</v>
      </c>
      <c r="P214" s="15">
        <f t="shared" si="158"/>
        <v>1364.3</v>
      </c>
      <c r="Q214" s="15">
        <f>Q221+Q227</f>
        <v>1348.3</v>
      </c>
      <c r="R214" s="15">
        <f>R221+R227</f>
        <v>659.9</v>
      </c>
      <c r="S214" s="15">
        <f>S221+S227</f>
        <v>529.06399999999996</v>
      </c>
      <c r="T214" s="15">
        <f t="shared" si="158"/>
        <v>75</v>
      </c>
      <c r="U214" s="15">
        <f>U221+U227</f>
        <v>0</v>
      </c>
      <c r="V214" s="15">
        <f t="shared" si="158"/>
        <v>56358.6</v>
      </c>
      <c r="W214" s="15">
        <f>W221+W227</f>
        <v>0</v>
      </c>
      <c r="X214" s="15">
        <f t="shared" si="158"/>
        <v>979.5</v>
      </c>
      <c r="Y214" s="15">
        <f>Y221+Y227</f>
        <v>0</v>
      </c>
      <c r="Z214" s="15">
        <f t="shared" si="158"/>
        <v>1192.7</v>
      </c>
      <c r="AA214" s="15">
        <f>AA221+AA227</f>
        <v>0</v>
      </c>
      <c r="AB214" s="15">
        <f t="shared" si="158"/>
        <v>1168.0999999999999</v>
      </c>
      <c r="AC214" s="15">
        <f>AC221+AC227</f>
        <v>0</v>
      </c>
      <c r="AD214" s="15">
        <f t="shared" si="158"/>
        <v>2188</v>
      </c>
      <c r="AE214" s="15">
        <f>AE221+AE227</f>
        <v>0</v>
      </c>
      <c r="AF214" s="58"/>
      <c r="AH214" s="19">
        <f t="shared" si="147"/>
        <v>68558.3</v>
      </c>
      <c r="AI214" s="19">
        <f t="shared" si="149"/>
        <v>6596.4000000000005</v>
      </c>
      <c r="AJ214" s="19">
        <f t="shared" si="148"/>
        <v>4432.2640000000001</v>
      </c>
      <c r="AL214" s="30">
        <f t="shared" si="153"/>
        <v>2164.1360000000004</v>
      </c>
      <c r="AM214" s="64"/>
      <c r="AN214" s="64"/>
      <c r="AO214" s="64"/>
      <c r="AP214" s="64"/>
    </row>
    <row r="215" spans="1:42" s="12" customFormat="1" ht="37.5">
      <c r="A215" s="47" t="s">
        <v>47</v>
      </c>
      <c r="B215" s="21">
        <f>B228</f>
        <v>7371.8</v>
      </c>
      <c r="C215" s="21">
        <f t="shared" ref="C215:E215" si="160">C228</f>
        <v>4347.8760000000002</v>
      </c>
      <c r="D215" s="21">
        <f t="shared" si="160"/>
        <v>4347.8999999999996</v>
      </c>
      <c r="E215" s="21">
        <f t="shared" si="160"/>
        <v>3405.741</v>
      </c>
      <c r="F215" s="25">
        <f>E215/B215*100</f>
        <v>46.199584904636588</v>
      </c>
      <c r="G215" s="25">
        <f>E215/C215*100</f>
        <v>78.331143758469651</v>
      </c>
      <c r="H215" s="15">
        <f>H228</f>
        <v>716.49199999999996</v>
      </c>
      <c r="I215" s="15">
        <f t="shared" ref="I215:AE215" si="161">I228</f>
        <v>115.8</v>
      </c>
      <c r="J215" s="15">
        <f t="shared" si="161"/>
        <v>724.81100000000004</v>
      </c>
      <c r="K215" s="15">
        <f t="shared" si="161"/>
        <v>1325.5</v>
      </c>
      <c r="L215" s="15">
        <f t="shared" si="161"/>
        <v>777.81100000000004</v>
      </c>
      <c r="M215" s="15">
        <f t="shared" si="161"/>
        <v>216.4</v>
      </c>
      <c r="N215" s="15">
        <f t="shared" si="161"/>
        <v>834.05100000000004</v>
      </c>
      <c r="O215" s="15">
        <f t="shared" si="161"/>
        <v>344.2</v>
      </c>
      <c r="P215" s="15">
        <f t="shared" si="161"/>
        <v>807.81100000000004</v>
      </c>
      <c r="Q215" s="15">
        <f t="shared" si="161"/>
        <v>927.1</v>
      </c>
      <c r="R215" s="15">
        <f t="shared" si="161"/>
        <v>486.9</v>
      </c>
      <c r="S215" s="15">
        <f t="shared" si="161"/>
        <v>476.74099999999999</v>
      </c>
      <c r="T215" s="15">
        <f t="shared" si="161"/>
        <v>60</v>
      </c>
      <c r="U215" s="15">
        <f t="shared" si="161"/>
        <v>0</v>
      </c>
      <c r="V215" s="15">
        <f t="shared" si="161"/>
        <v>0</v>
      </c>
      <c r="W215" s="15">
        <f t="shared" si="161"/>
        <v>0</v>
      </c>
      <c r="X215" s="15">
        <f t="shared" si="161"/>
        <v>687.30100000000004</v>
      </c>
      <c r="Y215" s="15">
        <f t="shared" si="161"/>
        <v>0</v>
      </c>
      <c r="Z215" s="15">
        <f t="shared" si="161"/>
        <v>806.64099999999996</v>
      </c>
      <c r="AA215" s="15">
        <f t="shared" si="161"/>
        <v>0</v>
      </c>
      <c r="AB215" s="15">
        <f t="shared" si="161"/>
        <v>793.14099999999996</v>
      </c>
      <c r="AC215" s="15">
        <f t="shared" si="161"/>
        <v>0</v>
      </c>
      <c r="AD215" s="15">
        <f t="shared" si="161"/>
        <v>676.84100000000001</v>
      </c>
      <c r="AE215" s="15">
        <f t="shared" si="161"/>
        <v>0</v>
      </c>
      <c r="AF215" s="58"/>
      <c r="AH215" s="19">
        <f t="shared" si="147"/>
        <v>7371.8</v>
      </c>
      <c r="AI215" s="19">
        <f t="shared" si="149"/>
        <v>4347.8760000000002</v>
      </c>
      <c r="AJ215" s="19">
        <f t="shared" si="148"/>
        <v>3405.741</v>
      </c>
      <c r="AL215" s="30">
        <f t="shared" si="153"/>
        <v>942.13500000000022</v>
      </c>
      <c r="AM215" s="64"/>
      <c r="AN215" s="64"/>
      <c r="AO215" s="64"/>
      <c r="AP215" s="64"/>
    </row>
    <row r="216" spans="1:42" s="12" customFormat="1" ht="18.75">
      <c r="A216" s="3" t="s">
        <v>15</v>
      </c>
      <c r="B216" s="23">
        <f>B222+B229</f>
        <v>0</v>
      </c>
      <c r="C216" s="23">
        <f t="shared" ref="C216:E217" si="162">C222+C229</f>
        <v>0</v>
      </c>
      <c r="D216" s="23">
        <f t="shared" si="162"/>
        <v>0</v>
      </c>
      <c r="E216" s="23">
        <f t="shared" si="162"/>
        <v>0</v>
      </c>
      <c r="F216" s="25"/>
      <c r="G216" s="2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58"/>
      <c r="AH216" s="19">
        <f t="shared" si="147"/>
        <v>0</v>
      </c>
      <c r="AI216" s="19">
        <f t="shared" si="149"/>
        <v>0</v>
      </c>
      <c r="AJ216" s="19">
        <f t="shared" si="148"/>
        <v>0</v>
      </c>
      <c r="AL216" s="30">
        <f t="shared" si="153"/>
        <v>0</v>
      </c>
      <c r="AM216" s="64"/>
      <c r="AN216" s="64"/>
      <c r="AO216" s="64"/>
      <c r="AP216" s="64"/>
    </row>
    <row r="217" spans="1:42" s="12" customFormat="1" ht="18.75">
      <c r="A217" s="3" t="s">
        <v>16</v>
      </c>
      <c r="B217" s="21">
        <f>B223+B230</f>
        <v>0</v>
      </c>
      <c r="C217" s="21">
        <f t="shared" si="162"/>
        <v>0</v>
      </c>
      <c r="D217" s="21">
        <f t="shared" si="162"/>
        <v>0</v>
      </c>
      <c r="E217" s="21">
        <f t="shared" si="162"/>
        <v>0</v>
      </c>
      <c r="F217" s="25" t="e">
        <f t="shared" ref="F217:F221" si="163">E217/B217*100</f>
        <v>#DIV/0!</v>
      </c>
      <c r="G217" s="25" t="e">
        <f t="shared" ref="G217:G221" si="164">E217/C217*100</f>
        <v>#DIV/0!</v>
      </c>
      <c r="H217" s="15">
        <f>H223</f>
        <v>0</v>
      </c>
      <c r="I217" s="15">
        <f t="shared" ref="I217:AE217" si="165">I223</f>
        <v>0</v>
      </c>
      <c r="J217" s="15">
        <f t="shared" si="165"/>
        <v>0</v>
      </c>
      <c r="K217" s="15">
        <f t="shared" si="165"/>
        <v>0</v>
      </c>
      <c r="L217" s="15">
        <f t="shared" si="165"/>
        <v>0</v>
      </c>
      <c r="M217" s="15">
        <f t="shared" si="165"/>
        <v>0</v>
      </c>
      <c r="N217" s="15">
        <f t="shared" si="165"/>
        <v>0</v>
      </c>
      <c r="O217" s="15">
        <f t="shared" si="165"/>
        <v>0</v>
      </c>
      <c r="P217" s="15">
        <f t="shared" si="165"/>
        <v>0</v>
      </c>
      <c r="Q217" s="15">
        <f t="shared" si="165"/>
        <v>0</v>
      </c>
      <c r="R217" s="15">
        <f>R223</f>
        <v>0</v>
      </c>
      <c r="S217" s="15">
        <f t="shared" si="165"/>
        <v>0</v>
      </c>
      <c r="T217" s="15">
        <f t="shared" si="165"/>
        <v>0</v>
      </c>
      <c r="U217" s="15">
        <f t="shared" si="165"/>
        <v>0</v>
      </c>
      <c r="V217" s="15">
        <f t="shared" si="165"/>
        <v>0</v>
      </c>
      <c r="W217" s="15">
        <f t="shared" si="165"/>
        <v>0</v>
      </c>
      <c r="X217" s="15">
        <f t="shared" si="165"/>
        <v>0</v>
      </c>
      <c r="Y217" s="15">
        <f t="shared" si="165"/>
        <v>0</v>
      </c>
      <c r="Z217" s="15">
        <f t="shared" si="165"/>
        <v>0</v>
      </c>
      <c r="AA217" s="15">
        <f t="shared" si="165"/>
        <v>0</v>
      </c>
      <c r="AB217" s="15">
        <f t="shared" si="165"/>
        <v>0</v>
      </c>
      <c r="AC217" s="15">
        <f t="shared" si="165"/>
        <v>0</v>
      </c>
      <c r="AD217" s="15">
        <f t="shared" si="165"/>
        <v>0</v>
      </c>
      <c r="AE217" s="15">
        <f t="shared" si="165"/>
        <v>0</v>
      </c>
      <c r="AF217" s="58"/>
      <c r="AH217" s="31">
        <f t="shared" si="147"/>
        <v>0</v>
      </c>
      <c r="AI217" s="31">
        <f t="shared" si="149"/>
        <v>0</v>
      </c>
      <c r="AJ217" s="31">
        <f t="shared" si="148"/>
        <v>0</v>
      </c>
      <c r="AL217" s="30">
        <f t="shared" si="153"/>
        <v>0</v>
      </c>
      <c r="AM217" s="64"/>
      <c r="AN217" s="64"/>
      <c r="AO217" s="64"/>
      <c r="AP217" s="64"/>
    </row>
    <row r="218" spans="1:42" s="12" customFormat="1" ht="93.75">
      <c r="A218" s="104" t="s">
        <v>33</v>
      </c>
      <c r="B218" s="27"/>
      <c r="C218" s="27"/>
      <c r="D218" s="27"/>
      <c r="E218" s="27"/>
      <c r="F218" s="25"/>
      <c r="G218" s="2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58"/>
      <c r="AH218" s="31">
        <f t="shared" si="147"/>
        <v>0</v>
      </c>
      <c r="AI218" s="31">
        <f t="shared" si="149"/>
        <v>0</v>
      </c>
      <c r="AJ218" s="31">
        <f t="shared" si="148"/>
        <v>0</v>
      </c>
      <c r="AL218" s="30">
        <f t="shared" si="153"/>
        <v>0</v>
      </c>
      <c r="AM218" s="68"/>
      <c r="AN218" s="68"/>
      <c r="AO218" s="68"/>
      <c r="AP218" s="68"/>
    </row>
    <row r="219" spans="1:42" s="18" customFormat="1" ht="18.75">
      <c r="A219" s="55" t="s">
        <v>17</v>
      </c>
      <c r="B219" s="2">
        <f>B220+B221+B223+B224</f>
        <v>56540.1</v>
      </c>
      <c r="C219" s="2">
        <f>C220+C221+C223+C224</f>
        <v>181.5</v>
      </c>
      <c r="D219" s="2">
        <f>D220+D221+D223+D224</f>
        <v>181.5</v>
      </c>
      <c r="E219" s="2">
        <f>E220+E221+E223+E224</f>
        <v>181.5</v>
      </c>
      <c r="F219" s="53">
        <f t="shared" si="163"/>
        <v>0.32101110539245598</v>
      </c>
      <c r="G219" s="53">
        <f t="shared" si="164"/>
        <v>100</v>
      </c>
      <c r="H219" s="2"/>
      <c r="I219" s="2"/>
      <c r="J219" s="2">
        <f>J220+J221+J222+J223</f>
        <v>0</v>
      </c>
      <c r="K219" s="2">
        <f t="shared" ref="K219:AE219" si="166">K220+K221+K222+K223</f>
        <v>0</v>
      </c>
      <c r="L219" s="2">
        <f t="shared" si="166"/>
        <v>0</v>
      </c>
      <c r="M219" s="2">
        <f t="shared" si="166"/>
        <v>0</v>
      </c>
      <c r="N219" s="2">
        <f t="shared" si="166"/>
        <v>0</v>
      </c>
      <c r="O219" s="2">
        <f t="shared" si="166"/>
        <v>0</v>
      </c>
      <c r="P219" s="2">
        <f t="shared" si="166"/>
        <v>181.5</v>
      </c>
      <c r="Q219" s="2">
        <f t="shared" si="166"/>
        <v>181.5</v>
      </c>
      <c r="R219" s="2">
        <f t="shared" si="166"/>
        <v>0</v>
      </c>
      <c r="S219" s="2">
        <f t="shared" si="166"/>
        <v>0</v>
      </c>
      <c r="T219" s="2">
        <f t="shared" si="166"/>
        <v>0</v>
      </c>
      <c r="U219" s="2">
        <f t="shared" si="166"/>
        <v>0</v>
      </c>
      <c r="V219" s="2">
        <f t="shared" si="166"/>
        <v>56358.6</v>
      </c>
      <c r="W219" s="2">
        <f t="shared" si="166"/>
        <v>0</v>
      </c>
      <c r="X219" s="2">
        <f t="shared" si="166"/>
        <v>0</v>
      </c>
      <c r="Y219" s="2">
        <f t="shared" si="166"/>
        <v>0</v>
      </c>
      <c r="Z219" s="2">
        <f t="shared" si="166"/>
        <v>0</v>
      </c>
      <c r="AA219" s="2">
        <f t="shared" si="166"/>
        <v>0</v>
      </c>
      <c r="AB219" s="2">
        <f t="shared" si="166"/>
        <v>0</v>
      </c>
      <c r="AC219" s="2">
        <f t="shared" si="166"/>
        <v>0</v>
      </c>
      <c r="AD219" s="2">
        <f t="shared" si="166"/>
        <v>0</v>
      </c>
      <c r="AE219" s="2">
        <f t="shared" si="166"/>
        <v>0</v>
      </c>
      <c r="AF219" s="58"/>
      <c r="AH219" s="31">
        <f t="shared" si="147"/>
        <v>56540.1</v>
      </c>
      <c r="AI219" s="31">
        <f t="shared" si="149"/>
        <v>181.5</v>
      </c>
      <c r="AJ219" s="31">
        <f t="shared" si="148"/>
        <v>181.5</v>
      </c>
      <c r="AL219" s="30">
        <f t="shared" si="153"/>
        <v>0</v>
      </c>
      <c r="AM219" s="68"/>
      <c r="AN219" s="68"/>
      <c r="AO219" s="68"/>
      <c r="AP219" s="68"/>
    </row>
    <row r="220" spans="1:42" s="18" customFormat="1" ht="18.75">
      <c r="A220" s="56" t="s">
        <v>13</v>
      </c>
      <c r="B220" s="21">
        <f>H220+J220+L220+N220+P220+R220+T220+V220+X220+Z220+AB220+AD220</f>
        <v>0</v>
      </c>
      <c r="C220" s="21"/>
      <c r="D220" s="21"/>
      <c r="E220" s="21"/>
      <c r="F220" s="25"/>
      <c r="G220" s="2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58"/>
      <c r="AH220" s="31">
        <f t="shared" si="147"/>
        <v>0</v>
      </c>
      <c r="AI220" s="31">
        <f t="shared" si="149"/>
        <v>0</v>
      </c>
      <c r="AJ220" s="31">
        <f t="shared" si="148"/>
        <v>0</v>
      </c>
      <c r="AL220" s="30">
        <f t="shared" si="153"/>
        <v>0</v>
      </c>
      <c r="AM220" s="68"/>
      <c r="AN220" s="68"/>
      <c r="AO220" s="68"/>
      <c r="AP220" s="68"/>
    </row>
    <row r="221" spans="1:42" s="18" customFormat="1" ht="72.75" customHeight="1">
      <c r="A221" s="56" t="s">
        <v>41</v>
      </c>
      <c r="B221" s="21">
        <f>H221+J221+L221+N221+P221+R221+T221+V221+X221+Z221+AB221+AD221</f>
        <v>56540.1</v>
      </c>
      <c r="C221" s="24">
        <v>181.5</v>
      </c>
      <c r="D221" s="21">
        <v>181.5</v>
      </c>
      <c r="E221" s="24">
        <f>I221+K221+M221+O221+Q221+S221+U221+W221+Y221+AA221+AC221+AE221</f>
        <v>181.5</v>
      </c>
      <c r="F221" s="25">
        <f t="shared" si="163"/>
        <v>0.32101110539245598</v>
      </c>
      <c r="G221" s="25">
        <f t="shared" si="164"/>
        <v>100</v>
      </c>
      <c r="H221" s="2"/>
      <c r="I221" s="2"/>
      <c r="J221" s="15"/>
      <c r="K221" s="15"/>
      <c r="L221" s="15"/>
      <c r="M221" s="15"/>
      <c r="N221" s="15"/>
      <c r="O221" s="15"/>
      <c r="P221" s="15">
        <v>181.5</v>
      </c>
      <c r="Q221" s="15">
        <v>181.5</v>
      </c>
      <c r="R221" s="15"/>
      <c r="S221" s="15"/>
      <c r="T221" s="15"/>
      <c r="U221" s="15"/>
      <c r="V221" s="15">
        <v>56358.6</v>
      </c>
      <c r="W221" s="15"/>
      <c r="X221" s="15"/>
      <c r="Y221" s="15"/>
      <c r="Z221" s="15"/>
      <c r="AA221" s="15"/>
      <c r="AB221" s="15"/>
      <c r="AC221" s="15"/>
      <c r="AD221" s="15"/>
      <c r="AE221" s="15"/>
      <c r="AF221" s="58"/>
      <c r="AH221" s="31">
        <f t="shared" si="147"/>
        <v>56540.1</v>
      </c>
      <c r="AI221" s="31">
        <f t="shared" si="149"/>
        <v>181.5</v>
      </c>
      <c r="AJ221" s="31">
        <f t="shared" si="148"/>
        <v>181.5</v>
      </c>
      <c r="AL221" s="30">
        <f t="shared" si="153"/>
        <v>0</v>
      </c>
      <c r="AM221" s="68"/>
      <c r="AN221" s="68"/>
      <c r="AO221" s="68"/>
      <c r="AP221" s="68"/>
    </row>
    <row r="222" spans="1:42" s="12" customFormat="1" ht="18.75">
      <c r="A222" s="3" t="s">
        <v>15</v>
      </c>
      <c r="B222" s="23"/>
      <c r="C222" s="23"/>
      <c r="D222" s="23"/>
      <c r="E222" s="23"/>
      <c r="F222" s="23"/>
      <c r="G222" s="2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58"/>
      <c r="AH222" s="31">
        <f t="shared" si="147"/>
        <v>0</v>
      </c>
      <c r="AI222" s="31">
        <f t="shared" si="149"/>
        <v>0</v>
      </c>
      <c r="AJ222" s="31">
        <f t="shared" si="148"/>
        <v>0</v>
      </c>
      <c r="AL222" s="30">
        <f t="shared" si="153"/>
        <v>0</v>
      </c>
      <c r="AM222" s="68"/>
      <c r="AN222" s="68"/>
      <c r="AO222" s="68"/>
      <c r="AP222" s="68"/>
    </row>
    <row r="223" spans="1:42" s="12" customFormat="1" ht="26.25" customHeight="1">
      <c r="A223" s="3" t="s">
        <v>16</v>
      </c>
      <c r="B223" s="21">
        <f>R223+X223+Z223+T223+V223</f>
        <v>0</v>
      </c>
      <c r="C223" s="24"/>
      <c r="D223" s="21"/>
      <c r="E223" s="24">
        <f>I223+K223+M223+O223+Q223+S223+U223+W223+Y223+AA223+AC223+AE223</f>
        <v>0</v>
      </c>
      <c r="F223" s="25" t="e">
        <f>E223/B223*100</f>
        <v>#DIV/0!</v>
      </c>
      <c r="G223" s="25" t="e">
        <f>E223/C223*100</f>
        <v>#DIV/0!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58"/>
      <c r="AH223" s="31">
        <f t="shared" si="147"/>
        <v>0</v>
      </c>
      <c r="AI223" s="31">
        <f t="shared" si="149"/>
        <v>0</v>
      </c>
      <c r="AJ223" s="31">
        <f t="shared" si="148"/>
        <v>0</v>
      </c>
      <c r="AL223" s="30">
        <f t="shared" si="153"/>
        <v>0</v>
      </c>
      <c r="AM223" s="68"/>
      <c r="AN223" s="68"/>
      <c r="AO223" s="68"/>
      <c r="AP223" s="68"/>
    </row>
    <row r="224" spans="1:42" s="12" customFormat="1" ht="164.25" customHeight="1">
      <c r="A224" s="104" t="s">
        <v>57</v>
      </c>
      <c r="B224" s="21"/>
      <c r="C224" s="21"/>
      <c r="D224" s="21"/>
      <c r="E224" s="21"/>
      <c r="F224" s="25"/>
      <c r="G224" s="2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60" t="s">
        <v>147</v>
      </c>
      <c r="AH224" s="31">
        <f t="shared" si="147"/>
        <v>0</v>
      </c>
      <c r="AI224" s="31">
        <f t="shared" si="149"/>
        <v>0</v>
      </c>
      <c r="AJ224" s="31">
        <f t="shared" si="148"/>
        <v>0</v>
      </c>
      <c r="AL224" s="30">
        <f t="shared" si="153"/>
        <v>0</v>
      </c>
      <c r="AM224" s="68"/>
      <c r="AN224" s="68"/>
      <c r="AO224" s="68"/>
      <c r="AP224" s="68"/>
    </row>
    <row r="225" spans="1:42" s="12" customFormat="1" ht="18.75">
      <c r="A225" s="4" t="s">
        <v>17</v>
      </c>
      <c r="B225" s="2">
        <f>B226+B227+B229+B230</f>
        <v>101081.7</v>
      </c>
      <c r="C225" s="2">
        <f>C226+C227+C229+C230</f>
        <v>56586.9</v>
      </c>
      <c r="D225" s="2">
        <f>D226+D227+D229+D230</f>
        <v>50111.9</v>
      </c>
      <c r="E225" s="2">
        <f>E226+E227+E229+E230</f>
        <v>49220.046000000009</v>
      </c>
      <c r="F225" s="53">
        <f>E225/B225*100</f>
        <v>48.693330246721231</v>
      </c>
      <c r="G225" s="53">
        <f>E225/C225*100</f>
        <v>86.981343738568484</v>
      </c>
      <c r="H225" s="2">
        <f>H226+H227+H229+H230</f>
        <v>4990.5</v>
      </c>
      <c r="I225" s="2">
        <f>I226+I227+I229+I230</f>
        <v>1827.2</v>
      </c>
      <c r="J225" s="2">
        <f t="shared" ref="J225:AD225" si="167">J226+J227+J229+J230</f>
        <v>10079.799999999999</v>
      </c>
      <c r="K225" s="2">
        <f>K226+K227+K229+K230</f>
        <v>10867.5</v>
      </c>
      <c r="L225" s="2">
        <f t="shared" si="167"/>
        <v>11106.8</v>
      </c>
      <c r="M225" s="2">
        <f>M226+M227+M229+M230</f>
        <v>9863.8000000000011</v>
      </c>
      <c r="N225" s="2">
        <f t="shared" si="167"/>
        <v>11261.1</v>
      </c>
      <c r="O225" s="2">
        <f>O226+O227+O229+O230</f>
        <v>5944.5999999999995</v>
      </c>
      <c r="P225" s="2">
        <f t="shared" si="167"/>
        <v>12673.8</v>
      </c>
      <c r="Q225" s="2">
        <f>Q226+Q227+Q229+Q230</f>
        <v>13815.9</v>
      </c>
      <c r="R225" s="2">
        <f t="shared" si="167"/>
        <v>6474.9</v>
      </c>
      <c r="S225" s="2">
        <f>S226+S227+S229+S230</f>
        <v>6901.0460000000003</v>
      </c>
      <c r="T225" s="2">
        <f t="shared" si="167"/>
        <v>75</v>
      </c>
      <c r="U225" s="2">
        <f>U226+U227+U229+U230</f>
        <v>0</v>
      </c>
      <c r="V225" s="2">
        <f t="shared" si="167"/>
        <v>0</v>
      </c>
      <c r="W225" s="2">
        <f>W226+W227+W229+W230</f>
        <v>0</v>
      </c>
      <c r="X225" s="2">
        <f>X226+X227+X229+X230</f>
        <v>6774.5</v>
      </c>
      <c r="Y225" s="2">
        <f>Y226+Y227+Y229+Y230</f>
        <v>0</v>
      </c>
      <c r="Z225" s="2">
        <f t="shared" si="167"/>
        <v>12713.7</v>
      </c>
      <c r="AA225" s="2">
        <f>AA226+AA227+AA229+AA230</f>
        <v>0</v>
      </c>
      <c r="AB225" s="2">
        <f t="shared" si="167"/>
        <v>11218.1</v>
      </c>
      <c r="AC225" s="2">
        <f>AC226+AC227+AC229+AC230</f>
        <v>0</v>
      </c>
      <c r="AD225" s="2">
        <f t="shared" si="167"/>
        <v>13713.5</v>
      </c>
      <c r="AE225" s="2">
        <f>AE226+AE227+AE229+AE230</f>
        <v>0</v>
      </c>
      <c r="AF225" s="161"/>
      <c r="AH225" s="31">
        <f t="shared" si="147"/>
        <v>101081.70000000001</v>
      </c>
      <c r="AI225" s="31">
        <f t="shared" si="149"/>
        <v>56586.9</v>
      </c>
      <c r="AJ225" s="31">
        <f t="shared" si="148"/>
        <v>49220.046000000002</v>
      </c>
      <c r="AL225" s="30">
        <f t="shared" si="153"/>
        <v>7366.8539999999921</v>
      </c>
      <c r="AM225" s="68">
        <f>C225-E225</f>
        <v>7366.8539999999921</v>
      </c>
      <c r="AN225" s="68"/>
      <c r="AO225" s="68"/>
      <c r="AP225" s="68"/>
    </row>
    <row r="226" spans="1:42" s="110" customFormat="1" ht="18.75">
      <c r="A226" s="106" t="s">
        <v>13</v>
      </c>
      <c r="B226" s="117">
        <f>H226+J226+L226+N226+P226+R226+T226+V226+X226+Z226+AB226+AD226</f>
        <v>89063.5</v>
      </c>
      <c r="C226" s="107">
        <f>H226+J226+L226+N226+P226+R226</f>
        <v>50172</v>
      </c>
      <c r="D226" s="117">
        <v>44357</v>
      </c>
      <c r="E226" s="107">
        <f>I226+K226+M226+O226+Q226+S226+U226+W226+Y226+AA226+AC226+AE226</f>
        <v>44969.282000000007</v>
      </c>
      <c r="F226" s="108">
        <f>E226/B226*100</f>
        <v>50.491258484115278</v>
      </c>
      <c r="G226" s="108">
        <f>E226/C226*100</f>
        <v>89.630235988200596</v>
      </c>
      <c r="H226" s="109">
        <v>3909</v>
      </c>
      <c r="I226" s="117">
        <v>1676.3</v>
      </c>
      <c r="J226" s="109">
        <v>8973</v>
      </c>
      <c r="K226" s="109">
        <v>9432.5</v>
      </c>
      <c r="L226" s="109">
        <v>9972</v>
      </c>
      <c r="M226" s="109">
        <v>9365.7000000000007</v>
      </c>
      <c r="N226" s="109">
        <v>10012</v>
      </c>
      <c r="O226" s="109">
        <v>5473.7</v>
      </c>
      <c r="P226" s="109">
        <v>11491</v>
      </c>
      <c r="Q226" s="109">
        <v>12649.1</v>
      </c>
      <c r="R226" s="109">
        <v>5815</v>
      </c>
      <c r="S226" s="109">
        <v>6371.982</v>
      </c>
      <c r="T226" s="109"/>
      <c r="U226" s="109"/>
      <c r="V226" s="109"/>
      <c r="W226" s="109"/>
      <c r="X226" s="109">
        <v>5795</v>
      </c>
      <c r="Y226" s="109"/>
      <c r="Z226" s="109">
        <v>11521</v>
      </c>
      <c r="AA226" s="109"/>
      <c r="AB226" s="109">
        <v>10050</v>
      </c>
      <c r="AC226" s="109"/>
      <c r="AD226" s="109">
        <v>11525.5</v>
      </c>
      <c r="AE226" s="109"/>
      <c r="AF226" s="161"/>
      <c r="AH226" s="111">
        <f t="shared" si="147"/>
        <v>89063.5</v>
      </c>
      <c r="AI226" s="111">
        <f t="shared" si="149"/>
        <v>50172</v>
      </c>
      <c r="AJ226" s="111">
        <f t="shared" si="148"/>
        <v>44969.282000000007</v>
      </c>
      <c r="AL226" s="112">
        <f t="shared" si="153"/>
        <v>5202.7179999999935</v>
      </c>
      <c r="AM226" s="68">
        <f t="shared" ref="AM226:AM230" si="168">C226-E226</f>
        <v>5202.7179999999935</v>
      </c>
      <c r="AN226" s="114"/>
      <c r="AO226" s="114"/>
      <c r="AP226" s="114"/>
    </row>
    <row r="227" spans="1:42" s="110" customFormat="1" ht="18.75">
      <c r="A227" s="106" t="s">
        <v>14</v>
      </c>
      <c r="B227" s="117">
        <f>H227+J227+L227+N227+P227+R227+T227+V227+X227+Z227+AB227+AD227</f>
        <v>12018.2</v>
      </c>
      <c r="C227" s="107">
        <f t="shared" ref="C227:C228" si="169">H227+J227+L227+N227+P227+R227</f>
        <v>6414.9000000000005</v>
      </c>
      <c r="D227" s="117">
        <v>5754.9</v>
      </c>
      <c r="E227" s="107">
        <f>I227+K227+M227+O227+Q227+S227+U227+W227+Y227+AA227+AC227+AE227</f>
        <v>4250.7640000000001</v>
      </c>
      <c r="F227" s="108">
        <f>E227/B227*100</f>
        <v>35.369389758865722</v>
      </c>
      <c r="G227" s="108">
        <f>E227/C227*100</f>
        <v>66.263916818656568</v>
      </c>
      <c r="H227" s="109">
        <v>1081.5</v>
      </c>
      <c r="I227" s="109">
        <v>150.9</v>
      </c>
      <c r="J227" s="109">
        <v>1106.8</v>
      </c>
      <c r="K227" s="109">
        <v>1435</v>
      </c>
      <c r="L227" s="109">
        <v>1134.8</v>
      </c>
      <c r="M227" s="109">
        <v>498.1</v>
      </c>
      <c r="N227" s="109">
        <v>1249.0999999999999</v>
      </c>
      <c r="O227" s="109">
        <v>470.9</v>
      </c>
      <c r="P227" s="109">
        <v>1182.8</v>
      </c>
      <c r="Q227" s="109">
        <v>1166.8</v>
      </c>
      <c r="R227" s="109">
        <v>659.9</v>
      </c>
      <c r="S227" s="109">
        <v>529.06399999999996</v>
      </c>
      <c r="T227" s="109">
        <v>75</v>
      </c>
      <c r="U227" s="109"/>
      <c r="V227" s="109"/>
      <c r="W227" s="109"/>
      <c r="X227" s="109">
        <v>979.5</v>
      </c>
      <c r="Y227" s="109"/>
      <c r="Z227" s="109">
        <v>1192.7</v>
      </c>
      <c r="AA227" s="109"/>
      <c r="AB227" s="109">
        <v>1168.0999999999999</v>
      </c>
      <c r="AC227" s="109"/>
      <c r="AD227" s="109">
        <v>2188</v>
      </c>
      <c r="AE227" s="109"/>
      <c r="AF227" s="161"/>
      <c r="AH227" s="111">
        <f t="shared" si="147"/>
        <v>12018.2</v>
      </c>
      <c r="AI227" s="111">
        <f t="shared" si="149"/>
        <v>6414.9000000000005</v>
      </c>
      <c r="AJ227" s="111">
        <f t="shared" si="148"/>
        <v>4250.7640000000001</v>
      </c>
      <c r="AL227" s="112">
        <f t="shared" si="153"/>
        <v>2164.1360000000004</v>
      </c>
      <c r="AM227" s="68"/>
      <c r="AN227" s="114"/>
      <c r="AO227" s="114"/>
      <c r="AP227" s="114"/>
    </row>
    <row r="228" spans="1:42" s="110" customFormat="1" ht="41.25" customHeight="1">
      <c r="A228" s="115" t="s">
        <v>47</v>
      </c>
      <c r="B228" s="117">
        <f>H228+J228+L228+N228+P228+R228+T228+V228+X228+Z228+AB228+AD228</f>
        <v>7371.8</v>
      </c>
      <c r="C228" s="107">
        <f t="shared" si="169"/>
        <v>4347.8760000000002</v>
      </c>
      <c r="D228" s="117">
        <v>4347.8999999999996</v>
      </c>
      <c r="E228" s="107">
        <f>I228+K228+M228+O228+Q228+S228+U228+W228+Y228+AA228+AC228+AE228</f>
        <v>3405.741</v>
      </c>
      <c r="F228" s="108">
        <f>E228/B228*100</f>
        <v>46.199584904636588</v>
      </c>
      <c r="G228" s="108">
        <f>E228/C228*100</f>
        <v>78.331143758469651</v>
      </c>
      <c r="H228" s="109">
        <v>716.49199999999996</v>
      </c>
      <c r="I228" s="109">
        <v>115.8</v>
      </c>
      <c r="J228" s="109">
        <v>724.81100000000004</v>
      </c>
      <c r="K228" s="109">
        <v>1325.5</v>
      </c>
      <c r="L228" s="109">
        <v>777.81100000000004</v>
      </c>
      <c r="M228" s="109">
        <v>216.4</v>
      </c>
      <c r="N228" s="109">
        <v>834.05100000000004</v>
      </c>
      <c r="O228" s="109">
        <v>344.2</v>
      </c>
      <c r="P228" s="109">
        <v>807.81100000000004</v>
      </c>
      <c r="Q228" s="109">
        <v>927.1</v>
      </c>
      <c r="R228" s="109">
        <v>486.9</v>
      </c>
      <c r="S228" s="109">
        <v>476.74099999999999</v>
      </c>
      <c r="T228" s="109">
        <v>60</v>
      </c>
      <c r="U228" s="109"/>
      <c r="V228" s="109"/>
      <c r="W228" s="109"/>
      <c r="X228" s="109">
        <v>687.30100000000004</v>
      </c>
      <c r="Y228" s="109"/>
      <c r="Z228" s="109">
        <v>806.64099999999996</v>
      </c>
      <c r="AA228" s="109"/>
      <c r="AB228" s="109">
        <v>793.14099999999996</v>
      </c>
      <c r="AC228" s="109"/>
      <c r="AD228" s="109">
        <v>676.84100000000001</v>
      </c>
      <c r="AE228" s="109"/>
      <c r="AF228" s="162"/>
      <c r="AH228" s="111">
        <f t="shared" si="147"/>
        <v>7371.8</v>
      </c>
      <c r="AI228" s="111">
        <f t="shared" si="149"/>
        <v>4347.8760000000002</v>
      </c>
      <c r="AJ228" s="111">
        <f t="shared" si="148"/>
        <v>3405.741</v>
      </c>
      <c r="AL228" s="112">
        <f t="shared" si="153"/>
        <v>942.13500000000022</v>
      </c>
      <c r="AM228" s="68">
        <f t="shared" si="168"/>
        <v>942.13500000000022</v>
      </c>
      <c r="AN228" s="113"/>
      <c r="AO228" s="113"/>
      <c r="AP228" s="113"/>
    </row>
    <row r="229" spans="1:42" s="12" customFormat="1" ht="18.75">
      <c r="A229" s="3" t="s">
        <v>15</v>
      </c>
      <c r="B229" s="23"/>
      <c r="C229" s="23"/>
      <c r="D229" s="23"/>
      <c r="E229" s="23"/>
      <c r="F229" s="23"/>
      <c r="G229" s="2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58"/>
      <c r="AH229" s="19">
        <f t="shared" si="147"/>
        <v>0</v>
      </c>
      <c r="AI229" s="19">
        <f t="shared" si="149"/>
        <v>0</v>
      </c>
      <c r="AJ229" s="19">
        <f t="shared" si="148"/>
        <v>0</v>
      </c>
      <c r="AL229" s="30">
        <f t="shared" si="153"/>
        <v>0</v>
      </c>
      <c r="AM229" s="68">
        <f t="shared" si="168"/>
        <v>0</v>
      </c>
      <c r="AN229" s="64"/>
      <c r="AO229" s="64"/>
      <c r="AP229" s="64"/>
    </row>
    <row r="230" spans="1:42" s="12" customFormat="1" ht="18.75">
      <c r="A230" s="3" t="s">
        <v>16</v>
      </c>
      <c r="B230" s="23"/>
      <c r="C230" s="23"/>
      <c r="D230" s="23"/>
      <c r="E230" s="23"/>
      <c r="F230" s="23"/>
      <c r="G230" s="2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58"/>
      <c r="AH230" s="19">
        <f t="shared" si="147"/>
        <v>0</v>
      </c>
      <c r="AI230" s="19">
        <f t="shared" si="149"/>
        <v>0</v>
      </c>
      <c r="AJ230" s="19">
        <f t="shared" si="148"/>
        <v>0</v>
      </c>
      <c r="AL230" s="30">
        <f t="shared" si="153"/>
        <v>0</v>
      </c>
      <c r="AM230" s="68">
        <f t="shared" si="168"/>
        <v>0</v>
      </c>
      <c r="AN230" s="64"/>
      <c r="AO230" s="64"/>
      <c r="AP230" s="64"/>
    </row>
    <row r="231" spans="1:42" s="12" customFormat="1" ht="93.75">
      <c r="A231" s="4" t="s">
        <v>72</v>
      </c>
      <c r="B231" s="23"/>
      <c r="C231" s="23"/>
      <c r="D231" s="23"/>
      <c r="E231" s="23"/>
      <c r="F231" s="23"/>
      <c r="G231" s="2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58"/>
      <c r="AH231" s="31">
        <f t="shared" si="147"/>
        <v>0</v>
      </c>
      <c r="AI231" s="31">
        <f t="shared" si="149"/>
        <v>0</v>
      </c>
      <c r="AJ231" s="31">
        <f t="shared" si="148"/>
        <v>0</v>
      </c>
      <c r="AL231" s="30">
        <f t="shared" si="153"/>
        <v>0</v>
      </c>
      <c r="AM231" s="68"/>
      <c r="AN231" s="68"/>
      <c r="AO231" s="68"/>
      <c r="AP231" s="68"/>
    </row>
    <row r="232" spans="1:42" s="12" customFormat="1" ht="18.75">
      <c r="A232" s="4" t="s">
        <v>17</v>
      </c>
      <c r="B232" s="20">
        <f>H232+J232+L232+N232+P232+R232+T232+V232+X232+Z232+AB232+AD232</f>
        <v>22107.3</v>
      </c>
      <c r="C232" s="2">
        <f>C233+C234+C236</f>
        <v>47.2</v>
      </c>
      <c r="D232" s="2">
        <f>D233+D234+D236</f>
        <v>1698</v>
      </c>
      <c r="E232" s="2">
        <f>E233+E234+E236</f>
        <v>0</v>
      </c>
      <c r="F232" s="53">
        <f>E232/B232*100</f>
        <v>0</v>
      </c>
      <c r="G232" s="53">
        <f>E232/C232*100</f>
        <v>0</v>
      </c>
      <c r="H232" s="20">
        <f>H238+H244</f>
        <v>0</v>
      </c>
      <c r="I232" s="20">
        <f t="shared" ref="I232:AE236" si="170">I238+I244</f>
        <v>0</v>
      </c>
      <c r="J232" s="20">
        <f t="shared" si="170"/>
        <v>0</v>
      </c>
      <c r="K232" s="20">
        <f t="shared" si="170"/>
        <v>0</v>
      </c>
      <c r="L232" s="20">
        <f t="shared" si="170"/>
        <v>0</v>
      </c>
      <c r="M232" s="20">
        <f t="shared" si="170"/>
        <v>0</v>
      </c>
      <c r="N232" s="20">
        <f t="shared" si="170"/>
        <v>47.2</v>
      </c>
      <c r="O232" s="20">
        <f t="shared" si="170"/>
        <v>0</v>
      </c>
      <c r="P232" s="20">
        <f t="shared" si="170"/>
        <v>0</v>
      </c>
      <c r="Q232" s="20">
        <f t="shared" si="170"/>
        <v>0</v>
      </c>
      <c r="R232" s="20">
        <f t="shared" si="170"/>
        <v>0</v>
      </c>
      <c r="S232" s="20">
        <f t="shared" si="170"/>
        <v>0</v>
      </c>
      <c r="T232" s="20">
        <f t="shared" si="170"/>
        <v>1698</v>
      </c>
      <c r="U232" s="20">
        <f t="shared" si="170"/>
        <v>0</v>
      </c>
      <c r="V232" s="20">
        <f t="shared" si="170"/>
        <v>4299.3999999999996</v>
      </c>
      <c r="W232" s="20">
        <f t="shared" si="170"/>
        <v>0</v>
      </c>
      <c r="X232" s="20">
        <f t="shared" si="170"/>
        <v>8673.7000000000007</v>
      </c>
      <c r="Y232" s="20">
        <f t="shared" si="170"/>
        <v>0</v>
      </c>
      <c r="Z232" s="20">
        <f t="shared" si="170"/>
        <v>0</v>
      </c>
      <c r="AA232" s="20">
        <f t="shared" si="170"/>
        <v>0</v>
      </c>
      <c r="AB232" s="20">
        <f t="shared" si="170"/>
        <v>0</v>
      </c>
      <c r="AC232" s="20">
        <f t="shared" si="170"/>
        <v>0</v>
      </c>
      <c r="AD232" s="20">
        <f t="shared" si="170"/>
        <v>7389</v>
      </c>
      <c r="AE232" s="20">
        <f t="shared" si="170"/>
        <v>0</v>
      </c>
      <c r="AF232" s="59"/>
      <c r="AH232" s="31">
        <f t="shared" si="147"/>
        <v>22107.3</v>
      </c>
      <c r="AI232" s="31">
        <f t="shared" si="149"/>
        <v>47.2</v>
      </c>
      <c r="AJ232" s="31">
        <f t="shared" si="148"/>
        <v>0</v>
      </c>
      <c r="AL232" s="30">
        <f t="shared" si="153"/>
        <v>47.2</v>
      </c>
      <c r="AM232" s="68"/>
      <c r="AN232" s="68"/>
      <c r="AO232" s="68"/>
      <c r="AP232" s="68"/>
    </row>
    <row r="233" spans="1:42" s="12" customFormat="1" ht="18.75">
      <c r="A233" s="3" t="s">
        <v>13</v>
      </c>
      <c r="B233" s="23"/>
      <c r="C233" s="24">
        <f t="shared" ref="C233:E234" si="171">C239+C245</f>
        <v>0</v>
      </c>
      <c r="D233" s="24">
        <f t="shared" si="171"/>
        <v>0</v>
      </c>
      <c r="E233" s="24">
        <f t="shared" si="171"/>
        <v>0</v>
      </c>
      <c r="F233" s="23"/>
      <c r="G233" s="23"/>
      <c r="H233" s="21">
        <f>H239+H245</f>
        <v>0</v>
      </c>
      <c r="I233" s="21">
        <f t="shared" si="170"/>
        <v>0</v>
      </c>
      <c r="J233" s="21">
        <f t="shared" si="170"/>
        <v>0</v>
      </c>
      <c r="K233" s="21">
        <f t="shared" si="170"/>
        <v>0</v>
      </c>
      <c r="L233" s="21">
        <f t="shared" si="170"/>
        <v>0</v>
      </c>
      <c r="M233" s="21">
        <f t="shared" si="170"/>
        <v>0</v>
      </c>
      <c r="N233" s="21">
        <f t="shared" si="170"/>
        <v>0</v>
      </c>
      <c r="O233" s="21">
        <f t="shared" si="170"/>
        <v>0</v>
      </c>
      <c r="P233" s="21">
        <f t="shared" si="170"/>
        <v>0</v>
      </c>
      <c r="Q233" s="21">
        <f t="shared" si="170"/>
        <v>0</v>
      </c>
      <c r="R233" s="21">
        <f t="shared" si="170"/>
        <v>0</v>
      </c>
      <c r="S233" s="21">
        <f t="shared" si="170"/>
        <v>0</v>
      </c>
      <c r="T233" s="21">
        <f t="shared" si="170"/>
        <v>0</v>
      </c>
      <c r="U233" s="21">
        <f t="shared" si="170"/>
        <v>0</v>
      </c>
      <c r="V233" s="21">
        <f t="shared" si="170"/>
        <v>0</v>
      </c>
      <c r="W233" s="21">
        <f t="shared" si="170"/>
        <v>0</v>
      </c>
      <c r="X233" s="21">
        <f t="shared" si="170"/>
        <v>0</v>
      </c>
      <c r="Y233" s="21">
        <f t="shared" si="170"/>
        <v>0</v>
      </c>
      <c r="Z233" s="21">
        <f t="shared" si="170"/>
        <v>0</v>
      </c>
      <c r="AA233" s="21">
        <f t="shared" si="170"/>
        <v>0</v>
      </c>
      <c r="AB233" s="21">
        <f t="shared" si="170"/>
        <v>0</v>
      </c>
      <c r="AC233" s="21">
        <f t="shared" si="170"/>
        <v>0</v>
      </c>
      <c r="AD233" s="21">
        <f t="shared" si="170"/>
        <v>0</v>
      </c>
      <c r="AE233" s="21">
        <f t="shared" si="170"/>
        <v>0</v>
      </c>
      <c r="AF233" s="58"/>
      <c r="AH233" s="31">
        <f t="shared" si="147"/>
        <v>0</v>
      </c>
      <c r="AI233" s="31">
        <f t="shared" si="149"/>
        <v>0</v>
      </c>
      <c r="AJ233" s="31">
        <f t="shared" si="148"/>
        <v>0</v>
      </c>
      <c r="AL233" s="30">
        <f t="shared" si="153"/>
        <v>0</v>
      </c>
      <c r="AM233" s="68"/>
      <c r="AN233" s="68"/>
      <c r="AO233" s="68"/>
      <c r="AP233" s="68"/>
    </row>
    <row r="234" spans="1:42" s="12" customFormat="1" ht="18.75">
      <c r="A234" s="3" t="s">
        <v>14</v>
      </c>
      <c r="B234" s="21">
        <f>B240+B246</f>
        <v>13020.3</v>
      </c>
      <c r="C234" s="21">
        <f t="shared" si="171"/>
        <v>47.2</v>
      </c>
      <c r="D234" s="21">
        <f t="shared" si="171"/>
        <v>0</v>
      </c>
      <c r="E234" s="21">
        <f t="shared" si="171"/>
        <v>0</v>
      </c>
      <c r="F234" s="25">
        <f>E234/B234*100</f>
        <v>0</v>
      </c>
      <c r="G234" s="25">
        <f>E234/C234*100</f>
        <v>0</v>
      </c>
      <c r="H234" s="21">
        <f>H240+H246</f>
        <v>0</v>
      </c>
      <c r="I234" s="21">
        <f t="shared" si="170"/>
        <v>0</v>
      </c>
      <c r="J234" s="21">
        <f t="shared" si="170"/>
        <v>0</v>
      </c>
      <c r="K234" s="21">
        <f t="shared" si="170"/>
        <v>0</v>
      </c>
      <c r="L234" s="21">
        <f t="shared" si="170"/>
        <v>0</v>
      </c>
      <c r="M234" s="21">
        <f t="shared" si="170"/>
        <v>0</v>
      </c>
      <c r="N234" s="21">
        <f t="shared" si="170"/>
        <v>47.2</v>
      </c>
      <c r="O234" s="21">
        <f t="shared" si="170"/>
        <v>0</v>
      </c>
      <c r="P234" s="21">
        <f t="shared" si="170"/>
        <v>0</v>
      </c>
      <c r="Q234" s="21">
        <f t="shared" si="170"/>
        <v>0</v>
      </c>
      <c r="R234" s="21">
        <f t="shared" si="170"/>
        <v>0</v>
      </c>
      <c r="S234" s="21">
        <f t="shared" si="170"/>
        <v>0</v>
      </c>
      <c r="T234" s="21">
        <f t="shared" si="170"/>
        <v>0</v>
      </c>
      <c r="U234" s="21">
        <f t="shared" si="170"/>
        <v>0</v>
      </c>
      <c r="V234" s="21">
        <f t="shared" si="170"/>
        <v>4299.3999999999996</v>
      </c>
      <c r="W234" s="21">
        <f t="shared" si="170"/>
        <v>0</v>
      </c>
      <c r="X234" s="21">
        <f t="shared" si="170"/>
        <v>8673.7000000000007</v>
      </c>
      <c r="Y234" s="21">
        <f t="shared" si="170"/>
        <v>0</v>
      </c>
      <c r="Z234" s="21">
        <f t="shared" si="170"/>
        <v>0</v>
      </c>
      <c r="AA234" s="21">
        <f t="shared" si="170"/>
        <v>0</v>
      </c>
      <c r="AB234" s="21">
        <f t="shared" si="170"/>
        <v>0</v>
      </c>
      <c r="AC234" s="21">
        <f t="shared" si="170"/>
        <v>0</v>
      </c>
      <c r="AD234" s="21">
        <f t="shared" si="170"/>
        <v>0</v>
      </c>
      <c r="AE234" s="21">
        <f t="shared" si="170"/>
        <v>0</v>
      </c>
      <c r="AF234" s="58"/>
      <c r="AH234" s="31">
        <f t="shared" si="147"/>
        <v>13020.3</v>
      </c>
      <c r="AI234" s="31">
        <f t="shared" si="149"/>
        <v>47.2</v>
      </c>
      <c r="AJ234" s="31">
        <f t="shared" si="148"/>
        <v>0</v>
      </c>
      <c r="AL234" s="30">
        <f t="shared" si="153"/>
        <v>47.2</v>
      </c>
      <c r="AM234" s="68"/>
      <c r="AN234" s="68"/>
      <c r="AO234" s="68"/>
      <c r="AP234" s="68"/>
    </row>
    <row r="235" spans="1:42" s="12" customFormat="1" ht="18.75">
      <c r="A235" s="3" t="s">
        <v>15</v>
      </c>
      <c r="B235" s="23"/>
      <c r="C235" s="23"/>
      <c r="D235" s="23"/>
      <c r="E235" s="23"/>
      <c r="F235" s="25"/>
      <c r="G235" s="25"/>
      <c r="H235" s="21">
        <f>H241+H247</f>
        <v>0</v>
      </c>
      <c r="I235" s="21">
        <f t="shared" si="170"/>
        <v>0</v>
      </c>
      <c r="J235" s="21">
        <f t="shared" si="170"/>
        <v>0</v>
      </c>
      <c r="K235" s="21">
        <f t="shared" si="170"/>
        <v>0</v>
      </c>
      <c r="L235" s="21">
        <f t="shared" si="170"/>
        <v>0</v>
      </c>
      <c r="M235" s="21">
        <f t="shared" si="170"/>
        <v>0</v>
      </c>
      <c r="N235" s="21">
        <f t="shared" si="170"/>
        <v>0</v>
      </c>
      <c r="O235" s="21">
        <f t="shared" si="170"/>
        <v>0</v>
      </c>
      <c r="P235" s="21">
        <f t="shared" si="170"/>
        <v>0</v>
      </c>
      <c r="Q235" s="21">
        <f t="shared" si="170"/>
        <v>0</v>
      </c>
      <c r="R235" s="21">
        <f t="shared" si="170"/>
        <v>0</v>
      </c>
      <c r="S235" s="21">
        <f t="shared" si="170"/>
        <v>0</v>
      </c>
      <c r="T235" s="21">
        <f t="shared" si="170"/>
        <v>0</v>
      </c>
      <c r="U235" s="21">
        <f t="shared" si="170"/>
        <v>0</v>
      </c>
      <c r="V235" s="21">
        <f t="shared" si="170"/>
        <v>0</v>
      </c>
      <c r="W235" s="21">
        <f t="shared" si="170"/>
        <v>0</v>
      </c>
      <c r="X235" s="21">
        <f t="shared" si="170"/>
        <v>0</v>
      </c>
      <c r="Y235" s="21">
        <f t="shared" si="170"/>
        <v>0</v>
      </c>
      <c r="Z235" s="21">
        <f t="shared" si="170"/>
        <v>0</v>
      </c>
      <c r="AA235" s="21">
        <f t="shared" si="170"/>
        <v>0</v>
      </c>
      <c r="AB235" s="21">
        <f t="shared" si="170"/>
        <v>0</v>
      </c>
      <c r="AC235" s="21">
        <f t="shared" si="170"/>
        <v>0</v>
      </c>
      <c r="AD235" s="21">
        <f t="shared" si="170"/>
        <v>0</v>
      </c>
      <c r="AE235" s="21">
        <f t="shared" si="170"/>
        <v>0</v>
      </c>
      <c r="AF235" s="58"/>
      <c r="AH235" s="31">
        <f t="shared" si="147"/>
        <v>0</v>
      </c>
      <c r="AI235" s="31">
        <f t="shared" si="149"/>
        <v>0</v>
      </c>
      <c r="AJ235" s="31">
        <f t="shared" si="148"/>
        <v>0</v>
      </c>
      <c r="AL235" s="30">
        <f t="shared" si="153"/>
        <v>0</v>
      </c>
      <c r="AM235" s="68"/>
      <c r="AN235" s="68"/>
      <c r="AO235" s="68"/>
      <c r="AP235" s="68"/>
    </row>
    <row r="236" spans="1:42" s="12" customFormat="1" ht="18.75">
      <c r="A236" s="3" t="s">
        <v>16</v>
      </c>
      <c r="B236" s="21">
        <f>B242</f>
        <v>9087</v>
      </c>
      <c r="C236" s="21">
        <f t="shared" ref="C236:E236" si="172">C242</f>
        <v>0</v>
      </c>
      <c r="D236" s="21">
        <f t="shared" si="172"/>
        <v>1698</v>
      </c>
      <c r="E236" s="21">
        <f t="shared" si="172"/>
        <v>0</v>
      </c>
      <c r="F236" s="25">
        <f t="shared" ref="F236" si="173">E236/B236*100</f>
        <v>0</v>
      </c>
      <c r="G236" s="25" t="e">
        <f t="shared" ref="G236" si="174">E236/C236*100</f>
        <v>#DIV/0!</v>
      </c>
      <c r="H236" s="21">
        <f>H242+H248</f>
        <v>0</v>
      </c>
      <c r="I236" s="21">
        <f t="shared" si="170"/>
        <v>0</v>
      </c>
      <c r="J236" s="21">
        <f t="shared" si="170"/>
        <v>0</v>
      </c>
      <c r="K236" s="21">
        <f t="shared" si="170"/>
        <v>0</v>
      </c>
      <c r="L236" s="21">
        <f t="shared" si="170"/>
        <v>0</v>
      </c>
      <c r="M236" s="21">
        <f t="shared" si="170"/>
        <v>0</v>
      </c>
      <c r="N236" s="21">
        <f t="shared" si="170"/>
        <v>0</v>
      </c>
      <c r="O236" s="21">
        <f t="shared" si="170"/>
        <v>0</v>
      </c>
      <c r="P236" s="21">
        <f t="shared" si="170"/>
        <v>0</v>
      </c>
      <c r="Q236" s="21">
        <f t="shared" si="170"/>
        <v>0</v>
      </c>
      <c r="R236" s="21">
        <f t="shared" si="170"/>
        <v>0</v>
      </c>
      <c r="S236" s="21">
        <f t="shared" si="170"/>
        <v>0</v>
      </c>
      <c r="T236" s="21">
        <f t="shared" si="170"/>
        <v>1698</v>
      </c>
      <c r="U236" s="21">
        <f t="shared" si="170"/>
        <v>0</v>
      </c>
      <c r="V236" s="21">
        <f t="shared" si="170"/>
        <v>0</v>
      </c>
      <c r="W236" s="21">
        <f t="shared" si="170"/>
        <v>0</v>
      </c>
      <c r="X236" s="21">
        <f t="shared" si="170"/>
        <v>0</v>
      </c>
      <c r="Y236" s="21">
        <f t="shared" si="170"/>
        <v>0</v>
      </c>
      <c r="Z236" s="21">
        <f t="shared" si="170"/>
        <v>0</v>
      </c>
      <c r="AA236" s="21">
        <f t="shared" si="170"/>
        <v>0</v>
      </c>
      <c r="AB236" s="21">
        <f t="shared" si="170"/>
        <v>0</v>
      </c>
      <c r="AC236" s="21">
        <f t="shared" si="170"/>
        <v>0</v>
      </c>
      <c r="AD236" s="21">
        <f t="shared" si="170"/>
        <v>7389</v>
      </c>
      <c r="AE236" s="21">
        <f t="shared" si="170"/>
        <v>0</v>
      </c>
      <c r="AF236" s="58"/>
      <c r="AH236" s="31">
        <f t="shared" si="147"/>
        <v>9087</v>
      </c>
      <c r="AI236" s="31">
        <f t="shared" si="149"/>
        <v>0</v>
      </c>
      <c r="AJ236" s="31">
        <f t="shared" si="148"/>
        <v>0</v>
      </c>
      <c r="AL236" s="30">
        <f t="shared" si="153"/>
        <v>0</v>
      </c>
      <c r="AM236" s="68"/>
      <c r="AN236" s="68"/>
      <c r="AO236" s="68"/>
      <c r="AP236" s="68"/>
    </row>
    <row r="237" spans="1:42" s="12" customFormat="1" ht="36" customHeight="1">
      <c r="A237" s="104" t="s">
        <v>34</v>
      </c>
      <c r="B237" s="21"/>
      <c r="C237" s="21"/>
      <c r="D237" s="21"/>
      <c r="E237" s="21"/>
      <c r="F237" s="21"/>
      <c r="G237" s="2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57" t="s">
        <v>121</v>
      </c>
      <c r="AH237" s="31">
        <f t="shared" si="147"/>
        <v>0</v>
      </c>
      <c r="AI237" s="31">
        <f t="shared" si="149"/>
        <v>0</v>
      </c>
      <c r="AJ237" s="31">
        <f t="shared" si="148"/>
        <v>0</v>
      </c>
      <c r="AL237" s="30">
        <f t="shared" si="153"/>
        <v>0</v>
      </c>
      <c r="AM237" s="68"/>
      <c r="AN237" s="68"/>
      <c r="AO237" s="68"/>
      <c r="AP237" s="68"/>
    </row>
    <row r="238" spans="1:42" s="12" customFormat="1" ht="44.25" customHeight="1">
      <c r="A238" s="4" t="s">
        <v>17</v>
      </c>
      <c r="B238" s="2">
        <f>B239+B240+B242+B243</f>
        <v>22107.3</v>
      </c>
      <c r="C238" s="2">
        <f>C239+C240+C242+C243</f>
        <v>47.2</v>
      </c>
      <c r="D238" s="2">
        <f>D239+D240+D242+D243</f>
        <v>1698</v>
      </c>
      <c r="E238" s="2">
        <f>E239+E240+E242+E243</f>
        <v>0</v>
      </c>
      <c r="F238" s="53">
        <f>E238/B238*100</f>
        <v>0</v>
      </c>
      <c r="G238" s="53">
        <f>E238/C238*100</f>
        <v>0</v>
      </c>
      <c r="H238" s="2">
        <f t="shared" ref="H238:T238" si="175">H239+H240+H242+H243</f>
        <v>0</v>
      </c>
      <c r="I238" s="2"/>
      <c r="J238" s="2">
        <f t="shared" si="175"/>
        <v>0</v>
      </c>
      <c r="K238" s="2"/>
      <c r="L238" s="2">
        <f t="shared" si="175"/>
        <v>0</v>
      </c>
      <c r="M238" s="2"/>
      <c r="N238" s="2">
        <f t="shared" si="175"/>
        <v>47.2</v>
      </c>
      <c r="O238" s="2"/>
      <c r="P238" s="2">
        <f t="shared" si="175"/>
        <v>0</v>
      </c>
      <c r="Q238" s="2">
        <f t="shared" si="175"/>
        <v>0</v>
      </c>
      <c r="R238" s="2">
        <f t="shared" si="175"/>
        <v>0</v>
      </c>
      <c r="S238" s="2"/>
      <c r="T238" s="2">
        <f t="shared" si="175"/>
        <v>1698</v>
      </c>
      <c r="U238" s="2"/>
      <c r="V238" s="2">
        <f>V239+V240+V242+V243</f>
        <v>4299.3999999999996</v>
      </c>
      <c r="W238" s="2">
        <f t="shared" ref="W238:AE238" si="176">W239+W240+W242+W243</f>
        <v>0</v>
      </c>
      <c r="X238" s="2">
        <f t="shared" si="176"/>
        <v>8673.7000000000007</v>
      </c>
      <c r="Y238" s="2">
        <f t="shared" si="176"/>
        <v>0</v>
      </c>
      <c r="Z238" s="2">
        <f t="shared" si="176"/>
        <v>0</v>
      </c>
      <c r="AA238" s="2">
        <f t="shared" si="176"/>
        <v>0</v>
      </c>
      <c r="AB238" s="2">
        <f t="shared" si="176"/>
        <v>0</v>
      </c>
      <c r="AC238" s="2">
        <f t="shared" si="176"/>
        <v>0</v>
      </c>
      <c r="AD238" s="2">
        <f t="shared" si="176"/>
        <v>7389</v>
      </c>
      <c r="AE238" s="2">
        <f t="shared" si="176"/>
        <v>0</v>
      </c>
      <c r="AF238" s="158"/>
      <c r="AH238" s="31">
        <f t="shared" si="147"/>
        <v>22107.3</v>
      </c>
      <c r="AI238" s="31">
        <f t="shared" si="149"/>
        <v>47.2</v>
      </c>
      <c r="AJ238" s="31">
        <f t="shared" si="148"/>
        <v>0</v>
      </c>
      <c r="AL238" s="30">
        <f t="shared" si="153"/>
        <v>47.2</v>
      </c>
      <c r="AM238" s="68"/>
      <c r="AN238" s="68"/>
      <c r="AO238" s="68"/>
      <c r="AP238" s="68"/>
    </row>
    <row r="239" spans="1:42" s="12" customFormat="1" ht="53.25" customHeight="1">
      <c r="A239" s="3" t="s">
        <v>13</v>
      </c>
      <c r="B239" s="23"/>
      <c r="C239" s="23"/>
      <c r="D239" s="23"/>
      <c r="E239" s="23"/>
      <c r="F239" s="23"/>
      <c r="G239" s="2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5"/>
      <c r="U239" s="15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158"/>
      <c r="AH239" s="31">
        <f t="shared" si="147"/>
        <v>0</v>
      </c>
      <c r="AI239" s="31">
        <f t="shared" si="149"/>
        <v>0</v>
      </c>
      <c r="AJ239" s="31">
        <f t="shared" si="148"/>
        <v>0</v>
      </c>
      <c r="AL239" s="30">
        <f t="shared" si="153"/>
        <v>0</v>
      </c>
      <c r="AM239" s="68"/>
      <c r="AN239" s="68"/>
      <c r="AO239" s="68"/>
      <c r="AP239" s="68"/>
    </row>
    <row r="240" spans="1:42" s="12" customFormat="1" ht="54" customHeight="1">
      <c r="A240" s="3" t="s">
        <v>14</v>
      </c>
      <c r="B240" s="21">
        <f>H240+J240+L240+N240+P240+R240+T240+V240+X240+Z240+AB240+AD240</f>
        <v>13020.3</v>
      </c>
      <c r="C240" s="107">
        <f>H240+J240+L240+N240+P240+R240</f>
        <v>47.2</v>
      </c>
      <c r="D240" s="21"/>
      <c r="E240" s="24">
        <f>I240+K240+M240+O240+Q240+S240+U240+W240+Y240+AA240+AC240+AE240</f>
        <v>0</v>
      </c>
      <c r="F240" s="25">
        <f>E240/B240*100</f>
        <v>0</v>
      </c>
      <c r="G240" s="25">
        <f>E240/C240*100</f>
        <v>0</v>
      </c>
      <c r="H240" s="2"/>
      <c r="I240" s="2"/>
      <c r="J240" s="2"/>
      <c r="K240" s="2"/>
      <c r="L240" s="2"/>
      <c r="M240" s="2"/>
      <c r="N240" s="2">
        <v>47.2</v>
      </c>
      <c r="O240" s="2"/>
      <c r="P240" s="2"/>
      <c r="Q240" s="15"/>
      <c r="R240" s="15"/>
      <c r="S240" s="15"/>
      <c r="T240" s="15"/>
      <c r="U240" s="15"/>
      <c r="V240" s="15">
        <v>4299.3999999999996</v>
      </c>
      <c r="W240" s="15"/>
      <c r="X240" s="15">
        <v>8673.7000000000007</v>
      </c>
      <c r="Y240" s="15"/>
      <c r="Z240" s="15"/>
      <c r="AA240" s="15"/>
      <c r="AB240" s="15"/>
      <c r="AC240" s="15"/>
      <c r="AD240" s="15"/>
      <c r="AE240" s="2"/>
      <c r="AF240" s="158"/>
      <c r="AH240" s="31">
        <f t="shared" si="147"/>
        <v>13020.3</v>
      </c>
      <c r="AI240" s="31">
        <f t="shared" si="149"/>
        <v>47.2</v>
      </c>
      <c r="AJ240" s="31">
        <f t="shared" si="148"/>
        <v>0</v>
      </c>
      <c r="AL240" s="30">
        <f t="shared" si="153"/>
        <v>47.2</v>
      </c>
      <c r="AM240" s="68"/>
      <c r="AN240" s="68"/>
      <c r="AO240" s="68"/>
      <c r="AP240" s="68"/>
    </row>
    <row r="241" spans="1:42" s="12" customFormat="1" ht="24.75" customHeight="1">
      <c r="A241" s="3" t="s">
        <v>15</v>
      </c>
      <c r="B241" s="23"/>
      <c r="C241" s="23"/>
      <c r="D241" s="23"/>
      <c r="E241" s="23"/>
      <c r="F241" s="23"/>
      <c r="G241" s="2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58"/>
      <c r="AH241" s="31">
        <f t="shared" si="147"/>
        <v>0</v>
      </c>
      <c r="AI241" s="31">
        <f t="shared" si="149"/>
        <v>0</v>
      </c>
      <c r="AJ241" s="31">
        <f t="shared" si="148"/>
        <v>0</v>
      </c>
      <c r="AL241" s="30">
        <f t="shared" si="153"/>
        <v>0</v>
      </c>
      <c r="AM241" s="68"/>
      <c r="AN241" s="68"/>
      <c r="AO241" s="68"/>
      <c r="AP241" s="68"/>
    </row>
    <row r="242" spans="1:42" s="12" customFormat="1" ht="165" customHeight="1">
      <c r="A242" s="3" t="s">
        <v>16</v>
      </c>
      <c r="B242" s="21">
        <f>H242+J242+L242+N242+P242+R242+T242+V242+X242+Z242+AB242+AD242</f>
        <v>9087</v>
      </c>
      <c r="C242" s="107">
        <f>H242+J242+L242+N242+P242+R242</f>
        <v>0</v>
      </c>
      <c r="D242" s="21">
        <v>1698</v>
      </c>
      <c r="E242" s="24">
        <f>I242+K242+M242+O242+Q242+S242+U242+W242+Y242+AA242+AC242+AE242</f>
        <v>0</v>
      </c>
      <c r="F242" s="25">
        <f>E242/B242*100</f>
        <v>0</v>
      </c>
      <c r="G242" s="25" t="e">
        <f>E242/C242*100</f>
        <v>#DIV/0!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>
        <v>1698</v>
      </c>
      <c r="U242" s="2"/>
      <c r="V242" s="2"/>
      <c r="W242" s="2"/>
      <c r="X242" s="2"/>
      <c r="Y242" s="2"/>
      <c r="Z242" s="2"/>
      <c r="AA242" s="2"/>
      <c r="AB242" s="2"/>
      <c r="AC242" s="2"/>
      <c r="AD242" s="2">
        <v>7389</v>
      </c>
      <c r="AE242" s="2"/>
      <c r="AF242" s="58" t="s">
        <v>103</v>
      </c>
      <c r="AH242" s="31">
        <f t="shared" si="147"/>
        <v>9087</v>
      </c>
      <c r="AI242" s="31">
        <f t="shared" si="149"/>
        <v>0</v>
      </c>
      <c r="AJ242" s="31">
        <f t="shared" si="148"/>
        <v>0</v>
      </c>
      <c r="AL242" s="30">
        <f t="shared" si="153"/>
        <v>0</v>
      </c>
      <c r="AM242" s="68"/>
      <c r="AN242" s="68"/>
      <c r="AO242" s="68"/>
      <c r="AP242" s="68"/>
    </row>
    <row r="243" spans="1:42" s="12" customFormat="1" ht="93.75">
      <c r="A243" s="3" t="s">
        <v>35</v>
      </c>
      <c r="B243" s="27"/>
      <c r="C243" s="27"/>
      <c r="D243" s="27"/>
      <c r="E243" s="27"/>
      <c r="F243" s="27"/>
      <c r="G243" s="2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57"/>
      <c r="AH243" s="31">
        <f t="shared" si="147"/>
        <v>0</v>
      </c>
      <c r="AI243" s="31">
        <f t="shared" si="149"/>
        <v>0</v>
      </c>
      <c r="AJ243" s="31">
        <f t="shared" si="148"/>
        <v>0</v>
      </c>
      <c r="AL243" s="30">
        <f t="shared" si="153"/>
        <v>0</v>
      </c>
      <c r="AM243" s="64"/>
      <c r="AN243" s="64"/>
      <c r="AO243" s="64"/>
      <c r="AP243" s="64"/>
    </row>
    <row r="244" spans="1:42" s="12" customFormat="1" ht="18.75" customHeight="1">
      <c r="A244" s="4" t="s">
        <v>17</v>
      </c>
      <c r="B244" s="2">
        <f>B245+B246+B248</f>
        <v>0</v>
      </c>
      <c r="C244" s="2">
        <f t="shared" ref="C244:G244" si="177">C245+C246+C248</f>
        <v>0</v>
      </c>
      <c r="D244" s="2">
        <f t="shared" si="177"/>
        <v>0</v>
      </c>
      <c r="E244" s="2">
        <f t="shared" si="177"/>
        <v>0</v>
      </c>
      <c r="F244" s="2">
        <f t="shared" si="177"/>
        <v>0</v>
      </c>
      <c r="G244" s="2">
        <f t="shared" si="177"/>
        <v>0</v>
      </c>
      <c r="H244" s="2"/>
      <c r="I244" s="2"/>
      <c r="J244" s="2">
        <f>J245+J246+J247+J248</f>
        <v>0</v>
      </c>
      <c r="K244" s="2">
        <f t="shared" ref="K244:AE244" si="178">K245+K246+K247+K248</f>
        <v>0</v>
      </c>
      <c r="L244" s="2">
        <f t="shared" si="178"/>
        <v>0</v>
      </c>
      <c r="M244" s="2">
        <f t="shared" si="178"/>
        <v>0</v>
      </c>
      <c r="N244" s="2">
        <f t="shared" si="178"/>
        <v>0</v>
      </c>
      <c r="O244" s="2">
        <f t="shared" si="178"/>
        <v>0</v>
      </c>
      <c r="P244" s="2">
        <f t="shared" si="178"/>
        <v>0</v>
      </c>
      <c r="Q244" s="2">
        <f t="shared" si="178"/>
        <v>0</v>
      </c>
      <c r="R244" s="2">
        <f t="shared" si="178"/>
        <v>0</v>
      </c>
      <c r="S244" s="2">
        <f t="shared" si="178"/>
        <v>0</v>
      </c>
      <c r="T244" s="2">
        <f t="shared" si="178"/>
        <v>0</v>
      </c>
      <c r="U244" s="2">
        <f t="shared" si="178"/>
        <v>0</v>
      </c>
      <c r="V244" s="2">
        <f t="shared" si="178"/>
        <v>0</v>
      </c>
      <c r="W244" s="2">
        <f t="shared" si="178"/>
        <v>0</v>
      </c>
      <c r="X244" s="2">
        <f t="shared" si="178"/>
        <v>0</v>
      </c>
      <c r="Y244" s="2">
        <f t="shared" si="178"/>
        <v>0</v>
      </c>
      <c r="Z244" s="2">
        <f t="shared" si="178"/>
        <v>0</v>
      </c>
      <c r="AA244" s="2">
        <f t="shared" si="178"/>
        <v>0</v>
      </c>
      <c r="AB244" s="2">
        <f t="shared" si="178"/>
        <v>0</v>
      </c>
      <c r="AC244" s="2">
        <f t="shared" si="178"/>
        <v>0</v>
      </c>
      <c r="AD244" s="2">
        <f t="shared" si="178"/>
        <v>0</v>
      </c>
      <c r="AE244" s="2">
        <f t="shared" si="178"/>
        <v>0</v>
      </c>
      <c r="AF244" s="158"/>
      <c r="AH244" s="31">
        <f t="shared" si="147"/>
        <v>0</v>
      </c>
      <c r="AI244" s="19">
        <f t="shared" si="149"/>
        <v>0</v>
      </c>
      <c r="AJ244" s="31">
        <f t="shared" si="148"/>
        <v>0</v>
      </c>
      <c r="AL244" s="30">
        <f t="shared" si="153"/>
        <v>0</v>
      </c>
      <c r="AM244" s="64"/>
      <c r="AN244" s="64"/>
      <c r="AO244" s="64"/>
      <c r="AP244" s="64"/>
    </row>
    <row r="245" spans="1:42" s="12" customFormat="1" ht="18.75">
      <c r="A245" s="3" t="s">
        <v>13</v>
      </c>
      <c r="B245" s="21">
        <f>H245+J245+L245+N245+P245+R245+T245+V245+X245+Z245+AB245+AD245</f>
        <v>0</v>
      </c>
      <c r="C245" s="24">
        <f>H245+J245</f>
        <v>0</v>
      </c>
      <c r="D245" s="21"/>
      <c r="E245" s="24">
        <f>I245+K245+M245+O245+Q245+S245+U245+W245+Y245+AA245+AC245+AE245</f>
        <v>0</v>
      </c>
      <c r="F245" s="25"/>
      <c r="G245" s="25"/>
      <c r="H245" s="2"/>
      <c r="I245" s="2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8"/>
      <c r="AH245" s="31">
        <f t="shared" si="147"/>
        <v>0</v>
      </c>
      <c r="AI245" s="19">
        <f t="shared" si="149"/>
        <v>0</v>
      </c>
      <c r="AJ245" s="31">
        <f t="shared" si="148"/>
        <v>0</v>
      </c>
      <c r="AL245" s="30">
        <f t="shared" si="153"/>
        <v>0</v>
      </c>
      <c r="AM245" s="64"/>
      <c r="AN245" s="64"/>
      <c r="AO245" s="64"/>
      <c r="AP245" s="64"/>
    </row>
    <row r="246" spans="1:42" s="12" customFormat="1" ht="18.75">
      <c r="A246" s="3" t="s">
        <v>14</v>
      </c>
      <c r="B246" s="21"/>
      <c r="C246" s="24"/>
      <c r="D246" s="21"/>
      <c r="E246" s="24"/>
      <c r="F246" s="25"/>
      <c r="G246" s="25"/>
      <c r="H246" s="2"/>
      <c r="I246" s="2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8"/>
      <c r="AH246" s="31">
        <f t="shared" si="147"/>
        <v>0</v>
      </c>
      <c r="AI246" s="19">
        <f t="shared" si="149"/>
        <v>0</v>
      </c>
      <c r="AJ246" s="31">
        <f t="shared" si="148"/>
        <v>0</v>
      </c>
      <c r="AL246" s="30">
        <f t="shared" si="153"/>
        <v>0</v>
      </c>
      <c r="AM246" s="64"/>
      <c r="AN246" s="64"/>
      <c r="AO246" s="64"/>
      <c r="AP246" s="64"/>
    </row>
    <row r="247" spans="1:42" s="12" customFormat="1" ht="18.75">
      <c r="A247" s="3" t="s">
        <v>15</v>
      </c>
      <c r="B247" s="21">
        <f>H247+J247+L247+N247+P247+R247+T247+V247+X247+Z247+AB247+AD247</f>
        <v>0</v>
      </c>
      <c r="C247" s="24">
        <f>H247+J247</f>
        <v>0</v>
      </c>
      <c r="D247" s="21"/>
      <c r="E247" s="24">
        <f>I247+K247+M247+O247+Q247+S247+U247+W247+Y247+AA247+AC247+AE247</f>
        <v>0</v>
      </c>
      <c r="F247" s="25"/>
      <c r="G247" s="2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158"/>
      <c r="AH247" s="31">
        <f t="shared" si="147"/>
        <v>0</v>
      </c>
      <c r="AI247" s="19">
        <f t="shared" si="149"/>
        <v>0</v>
      </c>
      <c r="AJ247" s="31">
        <f t="shared" si="148"/>
        <v>0</v>
      </c>
      <c r="AL247" s="30">
        <f t="shared" si="153"/>
        <v>0</v>
      </c>
      <c r="AM247" s="64"/>
      <c r="AN247" s="64"/>
      <c r="AO247" s="64"/>
      <c r="AP247" s="64"/>
    </row>
    <row r="248" spans="1:42" s="12" customFormat="1" ht="19.5" customHeight="1">
      <c r="A248" s="3" t="s">
        <v>16</v>
      </c>
      <c r="B248" s="23"/>
      <c r="C248" s="23"/>
      <c r="D248" s="23"/>
      <c r="E248" s="23"/>
      <c r="F248" s="23"/>
      <c r="G248" s="2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159"/>
      <c r="AH248" s="19">
        <f t="shared" si="147"/>
        <v>0</v>
      </c>
      <c r="AI248" s="19">
        <f t="shared" si="149"/>
        <v>0</v>
      </c>
      <c r="AJ248" s="19">
        <f t="shared" si="148"/>
        <v>0</v>
      </c>
      <c r="AL248" s="30">
        <f t="shared" si="153"/>
        <v>0</v>
      </c>
      <c r="AM248" s="64"/>
      <c r="AN248" s="64"/>
      <c r="AO248" s="64"/>
      <c r="AP248" s="64"/>
    </row>
    <row r="249" spans="1:42" s="46" customFormat="1" ht="32.25" customHeight="1">
      <c r="A249" s="42" t="s">
        <v>18</v>
      </c>
      <c r="B249" s="38">
        <f>H249+J249+L249+N249+P249+R249+T249+V249+X249+Z249+AB249+AD249</f>
        <v>2218198.8129999996</v>
      </c>
      <c r="C249" s="39">
        <f>C192+C143+C124+C8</f>
        <v>1321905.2660000001</v>
      </c>
      <c r="D249" s="39">
        <f>D192+D143+D124+D8</f>
        <v>1098290.9400000002</v>
      </c>
      <c r="E249" s="39">
        <f>E192+E143+E124+E8</f>
        <v>797590.70900000003</v>
      </c>
      <c r="F249" s="45">
        <f>E249/B249*100</f>
        <v>35.956682706961672</v>
      </c>
      <c r="G249" s="45">
        <f>E249/C249*100</f>
        <v>60.33644993437828</v>
      </c>
      <c r="H249" s="39">
        <f t="shared" ref="H249:AE249" si="179">H192+H143+H124+H8</f>
        <v>118439.299</v>
      </c>
      <c r="I249" s="39">
        <f t="shared" si="179"/>
        <v>50300.700000000004</v>
      </c>
      <c r="J249" s="39">
        <f t="shared" si="179"/>
        <v>180103.75599999999</v>
      </c>
      <c r="K249" s="39">
        <f t="shared" si="179"/>
        <v>168433.58000000002</v>
      </c>
      <c r="L249" s="39">
        <f t="shared" si="179"/>
        <v>177461.77</v>
      </c>
      <c r="M249" s="39">
        <f t="shared" si="179"/>
        <v>170496.766</v>
      </c>
      <c r="N249" s="39">
        <f t="shared" si="179"/>
        <v>193309.76300000001</v>
      </c>
      <c r="O249" s="39">
        <f t="shared" si="179"/>
        <v>150783.5</v>
      </c>
      <c r="P249" s="39">
        <f t="shared" si="179"/>
        <v>437963.74100000004</v>
      </c>
      <c r="Q249" s="39">
        <f t="shared" si="179"/>
        <v>229918.39700000003</v>
      </c>
      <c r="R249" s="39">
        <f t="shared" si="179"/>
        <v>217230.44900000002</v>
      </c>
      <c r="S249" s="39">
        <f t="shared" si="179"/>
        <v>27657.766</v>
      </c>
      <c r="T249" s="39">
        <f t="shared" si="179"/>
        <v>128766.72300000001</v>
      </c>
      <c r="U249" s="39">
        <f t="shared" si="179"/>
        <v>0</v>
      </c>
      <c r="V249" s="39">
        <f t="shared" si="179"/>
        <v>149061.15299999999</v>
      </c>
      <c r="W249" s="39">
        <f t="shared" si="179"/>
        <v>0</v>
      </c>
      <c r="X249" s="39">
        <f t="shared" si="179"/>
        <v>136080.508</v>
      </c>
      <c r="Y249" s="39">
        <f t="shared" si="179"/>
        <v>0</v>
      </c>
      <c r="Z249" s="39">
        <f t="shared" si="179"/>
        <v>164545.42700000003</v>
      </c>
      <c r="AA249" s="39">
        <f t="shared" si="179"/>
        <v>0</v>
      </c>
      <c r="AB249" s="39">
        <f t="shared" si="179"/>
        <v>145141.31100000002</v>
      </c>
      <c r="AC249" s="39">
        <f t="shared" si="179"/>
        <v>0</v>
      </c>
      <c r="AD249" s="63">
        <f t="shared" si="179"/>
        <v>170094.913</v>
      </c>
      <c r="AE249" s="39">
        <f t="shared" si="179"/>
        <v>0</v>
      </c>
      <c r="AF249" s="58"/>
      <c r="AH249" s="41">
        <f t="shared" si="147"/>
        <v>2218198.8129999996</v>
      </c>
      <c r="AI249" s="41">
        <f t="shared" si="149"/>
        <v>1324508.7779999999</v>
      </c>
      <c r="AJ249" s="41">
        <f t="shared" si="148"/>
        <v>797590.70900000003</v>
      </c>
      <c r="AL249" s="44">
        <f t="shared" si="153"/>
        <v>524314.55700000003</v>
      </c>
      <c r="AM249" s="64"/>
      <c r="AN249" s="64"/>
      <c r="AO249" s="64"/>
      <c r="AP249" s="64"/>
    </row>
    <row r="250" spans="1:42" s="12" customFormat="1" ht="18.75">
      <c r="A250" s="3" t="s">
        <v>13</v>
      </c>
      <c r="B250" s="20">
        <f>H250+J250+L250+N250+P250+R250+T250+V250+X250+Z250+AB250+AD250</f>
        <v>1636683.1110000003</v>
      </c>
      <c r="C250" s="2">
        <f>C226+C220+C73+C42+C233+C139+C79+C85+C91</f>
        <v>1048168.708</v>
      </c>
      <c r="D250" s="2">
        <f>D226+D220+D73+D42+D233+D139+D79+D85+D91</f>
        <v>874583.70000000007</v>
      </c>
      <c r="E250" s="2">
        <f>E226+E220+E73+E42+E233+E139+E79+E85+E91</f>
        <v>605450.38199999998</v>
      </c>
      <c r="F250" s="53">
        <f>E250/B250*100</f>
        <v>36.992523349866715</v>
      </c>
      <c r="G250" s="53">
        <f>E250/C250*100</f>
        <v>57.762684325432076</v>
      </c>
      <c r="H250" s="2">
        <f t="shared" ref="H250:AE250" si="180">H226+H220+H73+H42+H233+H139+H79+H85+H91</f>
        <v>75037</v>
      </c>
      <c r="I250" s="2">
        <f t="shared" si="180"/>
        <v>23698.7</v>
      </c>
      <c r="J250" s="2">
        <f t="shared" si="180"/>
        <v>138471.26</v>
      </c>
      <c r="K250" s="2">
        <f t="shared" si="180"/>
        <v>130179.5</v>
      </c>
      <c r="L250" s="2">
        <f t="shared" si="180"/>
        <v>138434.36000000002</v>
      </c>
      <c r="M250" s="2">
        <f t="shared" si="180"/>
        <v>129321.8</v>
      </c>
      <c r="N250" s="2">
        <f t="shared" si="180"/>
        <v>142782.698</v>
      </c>
      <c r="O250" s="2">
        <f t="shared" si="180"/>
        <v>133996.5</v>
      </c>
      <c r="P250" s="2">
        <f t="shared" si="180"/>
        <v>379742.36</v>
      </c>
      <c r="Q250" s="2">
        <f t="shared" si="180"/>
        <v>179581.1</v>
      </c>
      <c r="R250" s="2">
        <f t="shared" si="180"/>
        <v>173701.03</v>
      </c>
      <c r="S250" s="2">
        <f t="shared" si="180"/>
        <v>8672.7820000000011</v>
      </c>
      <c r="T250" s="2">
        <f t="shared" si="180"/>
        <v>86263.989000000001</v>
      </c>
      <c r="U250" s="2">
        <f t="shared" si="180"/>
        <v>0</v>
      </c>
      <c r="V250" s="2">
        <f t="shared" si="180"/>
        <v>58022.366999999998</v>
      </c>
      <c r="W250" s="2">
        <f t="shared" si="180"/>
        <v>0</v>
      </c>
      <c r="X250" s="2">
        <f t="shared" si="180"/>
        <v>92036.951000000001</v>
      </c>
      <c r="Y250" s="2">
        <f t="shared" si="180"/>
        <v>0</v>
      </c>
      <c r="Z250" s="2">
        <f t="shared" si="180"/>
        <v>124004.151</v>
      </c>
      <c r="AA250" s="2">
        <f t="shared" si="180"/>
        <v>0</v>
      </c>
      <c r="AB250" s="2">
        <f t="shared" si="180"/>
        <v>112642.01299999999</v>
      </c>
      <c r="AC250" s="2">
        <f t="shared" si="180"/>
        <v>0</v>
      </c>
      <c r="AD250" s="2">
        <f t="shared" si="180"/>
        <v>115544.932</v>
      </c>
      <c r="AE250" s="2">
        <f t="shared" si="180"/>
        <v>0</v>
      </c>
      <c r="AF250" s="58"/>
      <c r="AH250" s="19">
        <f t="shared" si="147"/>
        <v>1636683.1110000003</v>
      </c>
      <c r="AI250" s="19">
        <f t="shared" si="149"/>
        <v>1048168.708</v>
      </c>
      <c r="AJ250" s="19">
        <f t="shared" si="148"/>
        <v>605450.38199999998</v>
      </c>
      <c r="AL250" s="30">
        <f t="shared" si="153"/>
        <v>442718.326</v>
      </c>
      <c r="AM250" s="64"/>
      <c r="AN250" s="64"/>
      <c r="AO250" s="64"/>
      <c r="AP250" s="64"/>
    </row>
    <row r="251" spans="1:42" s="12" customFormat="1" ht="18.75">
      <c r="A251" s="3" t="s">
        <v>14</v>
      </c>
      <c r="B251" s="20">
        <f>H251+J251+L251+N251+P251+R251+T251+V251+X251+Z251+AB251+AD251</f>
        <v>563928.70200000005</v>
      </c>
      <c r="C251" s="2">
        <f>C12+C36+C68+C92+C128+C147+C165+C183+C196+C214+C234</f>
        <v>269386.55800000008</v>
      </c>
      <c r="D251" s="2">
        <f>D12+D36+D68+D92+D128+D147+D165+D183+D196+D214+D234</f>
        <v>218659.24000000002</v>
      </c>
      <c r="E251" s="2">
        <f>E12+E36+E68+E92+E128+E147+E165+E183+E196+E214+E234</f>
        <v>189534.927</v>
      </c>
      <c r="F251" s="53">
        <f>E251/B251*100</f>
        <v>33.609732281369141</v>
      </c>
      <c r="G251" s="53">
        <f>E251/C251*100</f>
        <v>70.357974951370792</v>
      </c>
      <c r="H251" s="2">
        <f t="shared" ref="H251:AE251" si="181">H12+H36+H68+H92+H128+H147+H165+H183+H196+H214+H234</f>
        <v>43402.298999999999</v>
      </c>
      <c r="I251" s="2">
        <f t="shared" si="181"/>
        <v>26602</v>
      </c>
      <c r="J251" s="2">
        <f t="shared" si="181"/>
        <v>41632.496000000006</v>
      </c>
      <c r="K251" s="2">
        <f t="shared" si="181"/>
        <v>38254.080000000002</v>
      </c>
      <c r="L251" s="2">
        <f t="shared" si="181"/>
        <v>38177.410000000003</v>
      </c>
      <c r="M251" s="2">
        <f t="shared" si="181"/>
        <v>41174.966000000008</v>
      </c>
      <c r="N251" s="2">
        <f t="shared" si="181"/>
        <v>48027.064999999988</v>
      </c>
      <c r="O251" s="2">
        <f t="shared" si="181"/>
        <v>14232.8</v>
      </c>
      <c r="P251" s="2">
        <f t="shared" si="181"/>
        <v>57221.380999999994</v>
      </c>
      <c r="Q251" s="2">
        <f t="shared" si="181"/>
        <v>50286.097000000002</v>
      </c>
      <c r="R251" s="2">
        <f t="shared" si="181"/>
        <v>43529.419000000002</v>
      </c>
      <c r="S251" s="2">
        <f t="shared" si="181"/>
        <v>18984.984</v>
      </c>
      <c r="T251" s="2">
        <f t="shared" si="181"/>
        <v>40804.734000000004</v>
      </c>
      <c r="U251" s="2">
        <f t="shared" si="181"/>
        <v>0</v>
      </c>
      <c r="V251" s="2">
        <f t="shared" si="181"/>
        <v>90273.785999999993</v>
      </c>
      <c r="W251" s="2">
        <f t="shared" si="181"/>
        <v>0</v>
      </c>
      <c r="X251" s="2">
        <f t="shared" si="181"/>
        <v>41983.557000000001</v>
      </c>
      <c r="Y251" s="2">
        <f t="shared" si="181"/>
        <v>0</v>
      </c>
      <c r="Z251" s="2">
        <f t="shared" si="181"/>
        <v>40541.276000000005</v>
      </c>
      <c r="AA251" s="2">
        <f t="shared" si="181"/>
        <v>0</v>
      </c>
      <c r="AB251" s="2">
        <f t="shared" si="181"/>
        <v>31199.297999999999</v>
      </c>
      <c r="AC251" s="2">
        <f t="shared" si="181"/>
        <v>0</v>
      </c>
      <c r="AD251" s="2">
        <f t="shared" si="181"/>
        <v>47135.981</v>
      </c>
      <c r="AE251" s="2">
        <f t="shared" si="181"/>
        <v>0</v>
      </c>
      <c r="AF251" s="58"/>
      <c r="AH251" s="19">
        <f t="shared" si="147"/>
        <v>563928.70200000005</v>
      </c>
      <c r="AI251" s="19">
        <f t="shared" si="149"/>
        <v>271990.07</v>
      </c>
      <c r="AJ251" s="19">
        <f t="shared" si="148"/>
        <v>189534.927</v>
      </c>
      <c r="AL251" s="30">
        <f t="shared" si="153"/>
        <v>79851.631000000081</v>
      </c>
      <c r="AM251" s="64"/>
      <c r="AN251" s="64"/>
      <c r="AO251" s="64"/>
      <c r="AP251" s="64"/>
    </row>
    <row r="252" spans="1:42" s="12" customFormat="1" ht="37.5">
      <c r="A252" s="47" t="s">
        <v>47</v>
      </c>
      <c r="B252" s="20">
        <f>H252+J252+L252+N252+P252+R252+T252+V252+X252+Z252+AB252+AD252</f>
        <v>18422.718000000001</v>
      </c>
      <c r="C252" s="2">
        <f>C228+C44</f>
        <v>7125.0220000000008</v>
      </c>
      <c r="D252" s="2">
        <f>D228+D44</f>
        <v>7125.0460000000003</v>
      </c>
      <c r="E252" s="2">
        <f>E228+E44</f>
        <v>6182.8870000000006</v>
      </c>
      <c r="F252" s="53">
        <f>E252/B252*100</f>
        <v>33.561209589160519</v>
      </c>
      <c r="G252" s="53">
        <f>E252/C252*100</f>
        <v>86.77709346020265</v>
      </c>
      <c r="H252" s="2">
        <f t="shared" ref="H252:AE252" si="182">H228+H107+H100+H44</f>
        <v>716.49199999999996</v>
      </c>
      <c r="I252" s="2">
        <f t="shared" si="182"/>
        <v>115.8</v>
      </c>
      <c r="J252" s="2">
        <f t="shared" si="182"/>
        <v>1408.8910000000001</v>
      </c>
      <c r="K252" s="2">
        <f t="shared" si="182"/>
        <v>2009.58</v>
      </c>
      <c r="L252" s="2">
        <f t="shared" si="182"/>
        <v>1460.877</v>
      </c>
      <c r="M252" s="2">
        <f t="shared" si="182"/>
        <v>899.46600000000001</v>
      </c>
      <c r="N252" s="2">
        <f t="shared" si="182"/>
        <v>1755.0509999999999</v>
      </c>
      <c r="O252" s="2">
        <f t="shared" si="182"/>
        <v>1247.8</v>
      </c>
      <c r="P252" s="2">
        <f t="shared" si="182"/>
        <v>1534.8110000000001</v>
      </c>
      <c r="Q252" s="2">
        <f t="shared" si="182"/>
        <v>1656.4</v>
      </c>
      <c r="R252" s="2">
        <f t="shared" si="182"/>
        <v>1480.46</v>
      </c>
      <c r="S252" s="2">
        <f t="shared" si="182"/>
        <v>802.14099999999996</v>
      </c>
      <c r="T252" s="2">
        <f t="shared" si="182"/>
        <v>1931.2</v>
      </c>
      <c r="U252" s="2">
        <f t="shared" si="182"/>
        <v>0</v>
      </c>
      <c r="V252" s="2">
        <f t="shared" si="182"/>
        <v>683.1</v>
      </c>
      <c r="W252" s="2">
        <f t="shared" si="182"/>
        <v>0</v>
      </c>
      <c r="X252" s="2">
        <f t="shared" si="182"/>
        <v>1370.4010000000001</v>
      </c>
      <c r="Y252" s="2">
        <f t="shared" si="182"/>
        <v>0</v>
      </c>
      <c r="Z252" s="2">
        <f t="shared" si="182"/>
        <v>1652.7060000000001</v>
      </c>
      <c r="AA252" s="2">
        <f t="shared" si="182"/>
        <v>0</v>
      </c>
      <c r="AB252" s="2">
        <f t="shared" si="182"/>
        <v>1432.2829999999999</v>
      </c>
      <c r="AC252" s="2">
        <f t="shared" si="182"/>
        <v>0</v>
      </c>
      <c r="AD252" s="2">
        <f t="shared" si="182"/>
        <v>2996.4459999999999</v>
      </c>
      <c r="AE252" s="2">
        <f t="shared" si="182"/>
        <v>0</v>
      </c>
      <c r="AF252" s="58"/>
      <c r="AH252" s="19">
        <f t="shared" si="147"/>
        <v>18422.718000000001</v>
      </c>
      <c r="AI252" s="19">
        <f t="shared" si="149"/>
        <v>8356.5819999999985</v>
      </c>
      <c r="AJ252" s="19">
        <f t="shared" si="148"/>
        <v>6731.1869999999999</v>
      </c>
      <c r="AL252" s="30">
        <f t="shared" si="153"/>
        <v>942.13500000000022</v>
      </c>
      <c r="AM252" s="64"/>
      <c r="AN252" s="64"/>
      <c r="AO252" s="64"/>
      <c r="AP252" s="64"/>
    </row>
    <row r="253" spans="1:42" s="12" customFormat="1" ht="18.75">
      <c r="A253" s="3" t="s">
        <v>15</v>
      </c>
      <c r="B253" s="26"/>
      <c r="C253" s="2"/>
      <c r="D253" s="2"/>
      <c r="E253" s="2"/>
      <c r="F253" s="26"/>
      <c r="G253" s="2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58"/>
      <c r="AH253" s="19">
        <f t="shared" si="147"/>
        <v>0</v>
      </c>
      <c r="AI253" s="19">
        <f t="shared" si="149"/>
        <v>0</v>
      </c>
      <c r="AJ253" s="19">
        <f t="shared" si="148"/>
        <v>0</v>
      </c>
      <c r="AL253" s="30">
        <f t="shared" si="153"/>
        <v>0</v>
      </c>
      <c r="AM253" s="64"/>
      <c r="AN253" s="64"/>
      <c r="AO253" s="64"/>
      <c r="AP253" s="64"/>
    </row>
    <row r="254" spans="1:42" s="12" customFormat="1" ht="18.75">
      <c r="A254" s="3" t="s">
        <v>16</v>
      </c>
      <c r="B254" s="52">
        <f>B242+B32+B20+B217+B76</f>
        <v>17587</v>
      </c>
      <c r="C254" s="52">
        <f>C242+C32+C20+C217+C76</f>
        <v>4350</v>
      </c>
      <c r="D254" s="52">
        <f>D242+D32+D20+D217+D76</f>
        <v>5048</v>
      </c>
      <c r="E254" s="52">
        <f>E242+E32+E20+E217+E76</f>
        <v>2605.4</v>
      </c>
      <c r="F254" s="53">
        <f>E254/B254*100</f>
        <v>14.814351509637802</v>
      </c>
      <c r="G254" s="53">
        <f>E254/C254*100</f>
        <v>59.894252873563225</v>
      </c>
      <c r="H254" s="52">
        <f t="shared" ref="H254:AE254" si="183">H242+H32+H20+H217+H76</f>
        <v>0</v>
      </c>
      <c r="I254" s="52">
        <f t="shared" si="183"/>
        <v>0</v>
      </c>
      <c r="J254" s="52">
        <f t="shared" si="183"/>
        <v>0</v>
      </c>
      <c r="K254" s="52">
        <f t="shared" si="183"/>
        <v>0</v>
      </c>
      <c r="L254" s="52">
        <f t="shared" si="183"/>
        <v>850</v>
      </c>
      <c r="M254" s="52">
        <f t="shared" si="183"/>
        <v>0</v>
      </c>
      <c r="N254" s="52">
        <f t="shared" si="183"/>
        <v>2500</v>
      </c>
      <c r="O254" s="52">
        <f t="shared" si="183"/>
        <v>2554.1999999999998</v>
      </c>
      <c r="P254" s="52">
        <f t="shared" si="183"/>
        <v>1000</v>
      </c>
      <c r="Q254" s="52">
        <f t="shared" si="183"/>
        <v>51.2</v>
      </c>
      <c r="R254" s="52">
        <f t="shared" si="183"/>
        <v>0</v>
      </c>
      <c r="S254" s="52">
        <f t="shared" si="183"/>
        <v>0</v>
      </c>
      <c r="T254" s="52">
        <f t="shared" si="183"/>
        <v>1698</v>
      </c>
      <c r="U254" s="52">
        <f t="shared" si="183"/>
        <v>0</v>
      </c>
      <c r="V254" s="52">
        <f t="shared" si="183"/>
        <v>765</v>
      </c>
      <c r="W254" s="52">
        <f t="shared" si="183"/>
        <v>0</v>
      </c>
      <c r="X254" s="52">
        <f t="shared" si="183"/>
        <v>2060</v>
      </c>
      <c r="Y254" s="52">
        <f t="shared" si="183"/>
        <v>0</v>
      </c>
      <c r="Z254" s="52">
        <f t="shared" si="183"/>
        <v>0</v>
      </c>
      <c r="AA254" s="52">
        <f t="shared" si="183"/>
        <v>0</v>
      </c>
      <c r="AB254" s="52">
        <f t="shared" si="183"/>
        <v>1300</v>
      </c>
      <c r="AC254" s="52">
        <f t="shared" si="183"/>
        <v>0</v>
      </c>
      <c r="AD254" s="52">
        <f t="shared" si="183"/>
        <v>7414</v>
      </c>
      <c r="AE254" s="52">
        <f t="shared" si="183"/>
        <v>0</v>
      </c>
      <c r="AF254" s="58"/>
      <c r="AH254" s="19">
        <f t="shared" si="147"/>
        <v>17587</v>
      </c>
      <c r="AI254" s="19">
        <f t="shared" si="149"/>
        <v>4350</v>
      </c>
      <c r="AJ254" s="19">
        <f t="shared" si="148"/>
        <v>2605.3999999999996</v>
      </c>
      <c r="AL254" s="30">
        <f t="shared" si="153"/>
        <v>1744.6</v>
      </c>
      <c r="AM254" s="64"/>
      <c r="AN254" s="64"/>
      <c r="AO254" s="64"/>
      <c r="AP254" s="64"/>
    </row>
    <row r="255" spans="1:42" s="51" customFormat="1" ht="35.25" customHeight="1">
      <c r="A255" s="49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60"/>
    </row>
    <row r="256" spans="1:42" ht="35.25" customHeight="1">
      <c r="A256" s="156" t="s">
        <v>132</v>
      </c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F256" s="61"/>
      <c r="AG256" s="6"/>
      <c r="AH256" s="6"/>
      <c r="AI256" s="6"/>
      <c r="AJ256" s="6"/>
      <c r="AK256" s="6"/>
      <c r="AL256" s="6"/>
    </row>
    <row r="257" spans="1:38" ht="19.5" customHeight="1">
      <c r="F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62"/>
      <c r="AG257" s="6"/>
      <c r="AH257" s="6"/>
      <c r="AI257" s="6"/>
      <c r="AJ257" s="6"/>
      <c r="AK257" s="6"/>
      <c r="AL257" s="6"/>
    </row>
    <row r="258" spans="1:38" ht="24.75" customHeight="1">
      <c r="A258" s="156" t="s">
        <v>133</v>
      </c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G258" s="6"/>
      <c r="AH258" s="6"/>
      <c r="AI258" s="6"/>
      <c r="AJ258" s="6"/>
      <c r="AK258" s="6"/>
      <c r="AL258" s="6"/>
    </row>
    <row r="259" spans="1:38" ht="19.5" customHeight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8" ht="48.75" customHeight="1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38" ht="18.75">
      <c r="B261" s="29"/>
      <c r="C261" s="29"/>
      <c r="D261" s="29"/>
      <c r="E261" s="29"/>
      <c r="F261" s="29"/>
      <c r="G261" s="29"/>
    </row>
  </sheetData>
  <mergeCells count="40">
    <mergeCell ref="V4:W4"/>
    <mergeCell ref="A2:AD2"/>
    <mergeCell ref="A3:M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  <mergeCell ref="AF65:AF75"/>
    <mergeCell ref="X4:Y4"/>
    <mergeCell ref="Z4:AA4"/>
    <mergeCell ref="AB4:AC4"/>
    <mergeCell ref="AD4:AE4"/>
    <mergeCell ref="AF4:AF5"/>
    <mergeCell ref="AF21:AF24"/>
    <mergeCell ref="AF27:AF32"/>
    <mergeCell ref="AF40:AF46"/>
    <mergeCell ref="AF47:AF52"/>
    <mergeCell ref="AF53:AF58"/>
    <mergeCell ref="AF59:AF64"/>
    <mergeCell ref="A258:AD258"/>
    <mergeCell ref="AF96:AF102"/>
    <mergeCell ref="AF131:AF135"/>
    <mergeCell ref="AF150:AF155"/>
    <mergeCell ref="AF156:AF159"/>
    <mergeCell ref="AF168:AF173"/>
    <mergeCell ref="AF181:AF189"/>
    <mergeCell ref="AF206:AF210"/>
    <mergeCell ref="AF224:AF228"/>
    <mergeCell ref="AF237:AF240"/>
    <mergeCell ref="AF243:AF248"/>
    <mergeCell ref="A256:AD256"/>
  </mergeCells>
  <printOptions horizontalCentered="1"/>
  <pageMargins left="0" right="0" top="0.39370078740157483" bottom="0.39370078740157483" header="0" footer="0"/>
  <pageSetup paperSize="9" scale="40" fitToHeight="0" orientation="landscape" r:id="rId1"/>
  <headerFooter alignWithMargins="0"/>
  <rowBreaks count="4" manualBreakCount="4">
    <brk id="34" max="37" man="1"/>
    <brk id="71" max="37" man="1"/>
    <brk id="169" max="37" man="1"/>
    <brk id="209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5"/>
  <sheetViews>
    <sheetView showGridLines="0" zoomScale="80" zoomScaleNormal="80" zoomScaleSheetLayoutView="61" workbookViewId="0">
      <pane xSplit="7" ySplit="5" topLeftCell="J102" activePane="bottomRight" state="frozen"/>
      <selection pane="topRight" activeCell="H1" sqref="H1"/>
      <selection pane="bottomLeft" activeCell="A6" sqref="A6"/>
      <selection pane="bottomRight" activeCell="R107" sqref="R107"/>
    </sheetView>
  </sheetViews>
  <sheetFormatPr defaultColWidth="9.140625" defaultRowHeight="15.75"/>
  <cols>
    <col min="1" max="1" width="48.5703125" style="5" customWidth="1"/>
    <col min="2" max="7" width="19.140625" style="1" customWidth="1"/>
    <col min="8" max="8" width="20.28515625" style="1" customWidth="1"/>
    <col min="9" max="9" width="19.5703125" style="1" customWidth="1"/>
    <col min="10" max="10" width="18.28515625" style="1" customWidth="1"/>
    <col min="11" max="11" width="16.140625" style="1" customWidth="1"/>
    <col min="12" max="12" width="18" style="1" customWidth="1"/>
    <col min="13" max="13" width="16.140625" style="1" customWidth="1"/>
    <col min="14" max="14" width="18.28515625" style="1" customWidth="1"/>
    <col min="15" max="15" width="16.140625" style="1" customWidth="1"/>
    <col min="16" max="16" width="19.5703125" style="1" customWidth="1"/>
    <col min="17" max="17" width="16.140625" style="1" customWidth="1"/>
    <col min="18" max="18" width="18" style="1" customWidth="1"/>
    <col min="19" max="19" width="16.140625" style="1" customWidth="1"/>
    <col min="20" max="20" width="17.7109375" style="6" customWidth="1"/>
    <col min="21" max="21" width="16.140625" style="6" customWidth="1"/>
    <col min="22" max="22" width="18.28515625" style="6" customWidth="1"/>
    <col min="23" max="23" width="16.140625" style="6" customWidth="1"/>
    <col min="24" max="24" width="17.7109375" style="6" customWidth="1"/>
    <col min="25" max="25" width="16.140625" style="6" customWidth="1"/>
    <col min="26" max="26" width="17.7109375" style="6" customWidth="1"/>
    <col min="27" max="27" width="16.140625" style="6" customWidth="1"/>
    <col min="28" max="28" width="17.7109375" style="6" customWidth="1"/>
    <col min="29" max="29" width="16.140625" style="6" customWidth="1"/>
    <col min="30" max="30" width="19.140625" style="6" customWidth="1"/>
    <col min="31" max="31" width="16.140625" style="6" customWidth="1"/>
    <col min="32" max="32" width="57.5703125" style="32" customWidth="1"/>
    <col min="33" max="33" width="0" style="1" hidden="1" customWidth="1"/>
    <col min="34" max="35" width="16.140625" style="1" hidden="1" customWidth="1"/>
    <col min="36" max="36" width="13.85546875" style="1" hidden="1" customWidth="1"/>
    <col min="37" max="37" width="0" style="1" hidden="1" customWidth="1"/>
    <col min="38" max="38" width="14.42578125" style="1" hidden="1" customWidth="1"/>
    <col min="39" max="41" width="13.7109375" style="1" bestFit="1" customWidth="1"/>
    <col min="42" max="42" width="12.42578125" style="1" bestFit="1" customWidth="1"/>
    <col min="43" max="16384" width="9.140625" style="1"/>
  </cols>
  <sheetData>
    <row r="1" spans="1:42" ht="15" customHeight="1"/>
    <row r="2" spans="1:42" ht="29.25" hidden="1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"/>
      <c r="AF2" s="33"/>
    </row>
    <row r="3" spans="1:42" ht="24" customHeight="1">
      <c r="A3" s="170" t="s">
        <v>116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"/>
      <c r="AF3" s="33"/>
    </row>
    <row r="4" spans="1:42" s="7" customFormat="1" ht="18.75" customHeight="1">
      <c r="A4" s="171" t="s">
        <v>19</v>
      </c>
      <c r="B4" s="172" t="s">
        <v>58</v>
      </c>
      <c r="C4" s="172" t="s">
        <v>117</v>
      </c>
      <c r="D4" s="172" t="s">
        <v>118</v>
      </c>
      <c r="E4" s="172" t="s">
        <v>131</v>
      </c>
      <c r="F4" s="175" t="s">
        <v>42</v>
      </c>
      <c r="G4" s="175"/>
      <c r="H4" s="163" t="s">
        <v>0</v>
      </c>
      <c r="I4" s="164"/>
      <c r="J4" s="163" t="s">
        <v>1</v>
      </c>
      <c r="K4" s="164"/>
      <c r="L4" s="163" t="s">
        <v>2</v>
      </c>
      <c r="M4" s="164"/>
      <c r="N4" s="163" t="s">
        <v>3</v>
      </c>
      <c r="O4" s="164"/>
      <c r="P4" s="163" t="s">
        <v>4</v>
      </c>
      <c r="Q4" s="164"/>
      <c r="R4" s="163" t="s">
        <v>5</v>
      </c>
      <c r="S4" s="164"/>
      <c r="T4" s="163" t="s">
        <v>6</v>
      </c>
      <c r="U4" s="164"/>
      <c r="V4" s="163" t="s">
        <v>7</v>
      </c>
      <c r="W4" s="164"/>
      <c r="X4" s="163" t="s">
        <v>8</v>
      </c>
      <c r="Y4" s="164"/>
      <c r="Z4" s="163" t="s">
        <v>9</v>
      </c>
      <c r="AA4" s="164"/>
      <c r="AB4" s="163" t="s">
        <v>10</v>
      </c>
      <c r="AC4" s="164"/>
      <c r="AD4" s="163" t="s">
        <v>11</v>
      </c>
      <c r="AE4" s="164"/>
      <c r="AF4" s="165" t="s">
        <v>46</v>
      </c>
    </row>
    <row r="5" spans="1:42" s="9" customFormat="1" ht="54.75" customHeight="1">
      <c r="A5" s="171"/>
      <c r="B5" s="173"/>
      <c r="C5" s="173"/>
      <c r="D5" s="174"/>
      <c r="E5" s="173"/>
      <c r="F5" s="72" t="s">
        <v>43</v>
      </c>
      <c r="G5" s="72" t="s">
        <v>44</v>
      </c>
      <c r="H5" s="8" t="s">
        <v>12</v>
      </c>
      <c r="I5" s="8" t="s">
        <v>45</v>
      </c>
      <c r="J5" s="8" t="s">
        <v>12</v>
      </c>
      <c r="K5" s="8" t="s">
        <v>45</v>
      </c>
      <c r="L5" s="8" t="s">
        <v>12</v>
      </c>
      <c r="M5" s="8" t="s">
        <v>45</v>
      </c>
      <c r="N5" s="8" t="s">
        <v>12</v>
      </c>
      <c r="O5" s="8" t="s">
        <v>45</v>
      </c>
      <c r="P5" s="8" t="s">
        <v>12</v>
      </c>
      <c r="Q5" s="8" t="s">
        <v>45</v>
      </c>
      <c r="R5" s="8" t="s">
        <v>12</v>
      </c>
      <c r="S5" s="8" t="s">
        <v>45</v>
      </c>
      <c r="T5" s="8" t="s">
        <v>12</v>
      </c>
      <c r="U5" s="8" t="s">
        <v>45</v>
      </c>
      <c r="V5" s="8" t="s">
        <v>12</v>
      </c>
      <c r="W5" s="8" t="s">
        <v>45</v>
      </c>
      <c r="X5" s="8" t="s">
        <v>12</v>
      </c>
      <c r="Y5" s="8" t="s">
        <v>45</v>
      </c>
      <c r="Z5" s="8" t="s">
        <v>12</v>
      </c>
      <c r="AA5" s="8" t="s">
        <v>45</v>
      </c>
      <c r="AB5" s="8" t="s">
        <v>12</v>
      </c>
      <c r="AC5" s="8" t="s">
        <v>45</v>
      </c>
      <c r="AD5" s="8" t="s">
        <v>12</v>
      </c>
      <c r="AE5" s="8" t="s">
        <v>45</v>
      </c>
      <c r="AF5" s="165"/>
      <c r="AM5" s="65"/>
    </row>
    <row r="6" spans="1:42" s="16" customFormat="1" ht="24.75" customHeight="1">
      <c r="A6" s="1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  <c r="X6" s="22">
        <v>24</v>
      </c>
      <c r="Y6" s="22">
        <v>25</v>
      </c>
      <c r="Z6" s="22">
        <v>26</v>
      </c>
      <c r="AA6" s="22">
        <v>27</v>
      </c>
      <c r="AB6" s="22">
        <v>28</v>
      </c>
      <c r="AC6" s="22">
        <v>29</v>
      </c>
      <c r="AD6" s="22">
        <v>30</v>
      </c>
      <c r="AE6" s="22">
        <v>31</v>
      </c>
      <c r="AF6" s="34">
        <v>31</v>
      </c>
      <c r="AH6" s="16" t="s">
        <v>48</v>
      </c>
      <c r="AI6" s="16" t="s">
        <v>49</v>
      </c>
      <c r="AJ6" s="16" t="s">
        <v>50</v>
      </c>
    </row>
    <row r="7" spans="1:42" s="11" customFormat="1" ht="18.75">
      <c r="A7" s="13"/>
      <c r="B7" s="13"/>
      <c r="C7" s="53"/>
      <c r="D7" s="53"/>
      <c r="E7" s="5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8"/>
    </row>
    <row r="8" spans="1:42" s="40" customFormat="1" ht="66.75" customHeight="1">
      <c r="A8" s="67" t="s">
        <v>20</v>
      </c>
      <c r="B8" s="38">
        <f>H8+J8+L8+N8+P8+R8+T8+V8+X8+Z8+AB8+AD8</f>
        <v>1953161.7</v>
      </c>
      <c r="C8" s="39">
        <f>C10+C66+C34+C90</f>
        <v>1024613.9000000001</v>
      </c>
      <c r="D8" s="39">
        <f t="shared" ref="D8:E8" si="0">D10+D66+D34+D90</f>
        <v>1003852.2000000001</v>
      </c>
      <c r="E8" s="39">
        <f t="shared" si="0"/>
        <v>694447.2</v>
      </c>
      <c r="F8" s="45">
        <f>E8/B8*100</f>
        <v>35.555028546791597</v>
      </c>
      <c r="G8" s="45">
        <f>E8/C8*100</f>
        <v>67.776476583032874</v>
      </c>
      <c r="H8" s="39">
        <f t="shared" ref="H8:AE8" si="1">H10+H66+H34+H90</f>
        <v>103426.90000000001</v>
      </c>
      <c r="I8" s="39">
        <f t="shared" si="1"/>
        <v>40200.700000000004</v>
      </c>
      <c r="J8" s="39">
        <f t="shared" si="1"/>
        <v>162493.1</v>
      </c>
      <c r="K8" s="39">
        <f t="shared" si="1"/>
        <v>149282.4</v>
      </c>
      <c r="L8" s="39">
        <f t="shared" si="1"/>
        <v>161441.47</v>
      </c>
      <c r="M8" s="39">
        <f t="shared" si="1"/>
        <v>155723.09999999998</v>
      </c>
      <c r="N8" s="39">
        <f t="shared" si="1"/>
        <v>174714.49999999997</v>
      </c>
      <c r="O8" s="39">
        <f t="shared" si="1"/>
        <v>136988.5</v>
      </c>
      <c r="P8" s="39">
        <f t="shared" si="1"/>
        <v>422537.93</v>
      </c>
      <c r="Q8" s="39">
        <f t="shared" si="1"/>
        <v>212252.5</v>
      </c>
      <c r="R8" s="39">
        <f t="shared" si="1"/>
        <v>197692.7</v>
      </c>
      <c r="S8" s="39">
        <f t="shared" si="1"/>
        <v>0</v>
      </c>
      <c r="T8" s="39">
        <f t="shared" si="1"/>
        <v>116179</v>
      </c>
      <c r="U8" s="39">
        <f t="shared" si="1"/>
        <v>0</v>
      </c>
      <c r="V8" s="39">
        <f t="shared" si="1"/>
        <v>85247</v>
      </c>
      <c r="W8" s="39">
        <f t="shared" si="1"/>
        <v>0</v>
      </c>
      <c r="X8" s="39">
        <f t="shared" si="1"/>
        <v>114196.6</v>
      </c>
      <c r="Y8" s="39">
        <f t="shared" si="1"/>
        <v>0</v>
      </c>
      <c r="Z8" s="39">
        <f t="shared" si="1"/>
        <v>145358.9</v>
      </c>
      <c r="AA8" s="39">
        <f t="shared" si="1"/>
        <v>0</v>
      </c>
      <c r="AB8" s="39">
        <f t="shared" si="1"/>
        <v>128670.6</v>
      </c>
      <c r="AC8" s="39">
        <f t="shared" si="1"/>
        <v>0</v>
      </c>
      <c r="AD8" s="39">
        <f t="shared" si="1"/>
        <v>141203</v>
      </c>
      <c r="AE8" s="39">
        <f t="shared" si="1"/>
        <v>0</v>
      </c>
      <c r="AF8" s="66"/>
      <c r="AH8" s="41">
        <f>H8+J8+L8+N8+P8+R8+T8+V8+X8+Z8+AB8+AD8</f>
        <v>1953161.7</v>
      </c>
      <c r="AI8" s="41">
        <f>H8+J8+L8+N8+P8+R8</f>
        <v>1222306.5999999999</v>
      </c>
      <c r="AJ8" s="41">
        <f>I8+K8+M8+O8+Q8+S8+U8+W8+Y8+AA8+AC8+AE8</f>
        <v>694447.2</v>
      </c>
      <c r="AM8" s="64"/>
      <c r="AN8" s="64"/>
      <c r="AO8" s="64"/>
      <c r="AP8" s="64"/>
    </row>
    <row r="9" spans="1:42" s="12" customFormat="1" ht="81" customHeight="1">
      <c r="A9" s="4" t="s">
        <v>59</v>
      </c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5"/>
      <c r="AH9" s="31">
        <f t="shared" ref="AH9:AH121" si="2">H9+J9+L9+N9+P9+R9+T9+V9+X9+Z9+AB9+AD9</f>
        <v>0</v>
      </c>
      <c r="AI9" s="31">
        <f t="shared" ref="AI9:AI121" si="3">H9+J9+L9+N9+P9+R9</f>
        <v>0</v>
      </c>
      <c r="AJ9" s="31">
        <f t="shared" ref="AJ9:AJ121" si="4">I9+K9+M9+O9+Q9+S9+U9+W9+Y9+AA9+AC9+AE9</f>
        <v>0</v>
      </c>
      <c r="AL9" s="12" t="s">
        <v>51</v>
      </c>
      <c r="AM9" s="68"/>
      <c r="AN9" s="68"/>
      <c r="AO9" s="68"/>
      <c r="AP9" s="68"/>
    </row>
    <row r="10" spans="1:42" s="12" customFormat="1" ht="18.75">
      <c r="A10" s="4" t="s">
        <v>17</v>
      </c>
      <c r="B10" s="54">
        <f>H10+J10+L10+N10+P10+R10+T10+V10+X10+Z10+AB10+AD10</f>
        <v>5089.5</v>
      </c>
      <c r="C10" s="2">
        <f>C11+C12+C14+C15</f>
        <v>2023.1</v>
      </c>
      <c r="D10" s="2">
        <f>D11+D12+D14+D15</f>
        <v>1945.6</v>
      </c>
      <c r="E10" s="2">
        <f>E11+E12+E14+E15</f>
        <v>1136.9000000000001</v>
      </c>
      <c r="F10" s="53">
        <f>E10/B10*100</f>
        <v>22.338147165733375</v>
      </c>
      <c r="G10" s="53">
        <f>E10/C10*100</f>
        <v>56.195936928476108</v>
      </c>
      <c r="H10" s="2">
        <f>H11+H12+H13+H14</f>
        <v>200</v>
      </c>
      <c r="I10" s="2">
        <f t="shared" ref="I10:AE10" si="5">I11+I12+I13+I14</f>
        <v>83.4</v>
      </c>
      <c r="J10" s="2">
        <f t="shared" si="5"/>
        <v>256.60000000000002</v>
      </c>
      <c r="K10" s="2">
        <f t="shared" si="5"/>
        <v>150</v>
      </c>
      <c r="L10" s="2">
        <f t="shared" si="5"/>
        <v>889.5</v>
      </c>
      <c r="M10" s="2">
        <f t="shared" si="5"/>
        <v>161.69999999999999</v>
      </c>
      <c r="N10" s="2">
        <f t="shared" si="5"/>
        <v>342.5</v>
      </c>
      <c r="O10" s="2">
        <f t="shared" si="5"/>
        <v>605</v>
      </c>
      <c r="P10" s="2">
        <f t="shared" si="5"/>
        <v>334.5</v>
      </c>
      <c r="Q10" s="2">
        <f t="shared" si="5"/>
        <v>136.80000000000001</v>
      </c>
      <c r="R10" s="2">
        <f t="shared" si="5"/>
        <v>30</v>
      </c>
      <c r="S10" s="2">
        <f t="shared" si="5"/>
        <v>0</v>
      </c>
      <c r="T10" s="2">
        <f t="shared" si="5"/>
        <v>550</v>
      </c>
      <c r="U10" s="2">
        <f t="shared" si="5"/>
        <v>0</v>
      </c>
      <c r="V10" s="2">
        <f t="shared" si="5"/>
        <v>765</v>
      </c>
      <c r="W10" s="2">
        <f t="shared" si="5"/>
        <v>0</v>
      </c>
      <c r="X10" s="2">
        <f t="shared" si="5"/>
        <v>260</v>
      </c>
      <c r="Y10" s="2">
        <f t="shared" si="5"/>
        <v>0</v>
      </c>
      <c r="Z10" s="2">
        <f t="shared" si="5"/>
        <v>15</v>
      </c>
      <c r="AA10" s="2">
        <f t="shared" si="5"/>
        <v>0</v>
      </c>
      <c r="AB10" s="2">
        <f t="shared" si="5"/>
        <v>1325</v>
      </c>
      <c r="AC10" s="2">
        <f t="shared" si="5"/>
        <v>0</v>
      </c>
      <c r="AD10" s="2">
        <f t="shared" si="5"/>
        <v>121.4</v>
      </c>
      <c r="AE10" s="2">
        <f t="shared" si="5"/>
        <v>0</v>
      </c>
      <c r="AF10" s="35"/>
      <c r="AH10" s="31">
        <f t="shared" si="2"/>
        <v>5089.5</v>
      </c>
      <c r="AI10" s="31">
        <f t="shared" si="3"/>
        <v>2053.1</v>
      </c>
      <c r="AJ10" s="31">
        <f t="shared" si="4"/>
        <v>1136.9000000000001</v>
      </c>
      <c r="AL10" s="30">
        <f>C10-E10</f>
        <v>886.19999999999982</v>
      </c>
      <c r="AM10" s="68"/>
      <c r="AN10" s="68"/>
      <c r="AO10" s="68"/>
      <c r="AP10" s="68"/>
    </row>
    <row r="11" spans="1:42" s="12" customFormat="1" ht="18.75">
      <c r="A11" s="3" t="s">
        <v>13</v>
      </c>
      <c r="B11" s="15">
        <f t="shared" ref="B11:E14" si="6">B17+B23+B29</f>
        <v>0</v>
      </c>
      <c r="C11" s="15">
        <f t="shared" si="6"/>
        <v>0</v>
      </c>
      <c r="D11" s="15">
        <f t="shared" si="6"/>
        <v>0</v>
      </c>
      <c r="E11" s="15">
        <f t="shared" si="6"/>
        <v>0</v>
      </c>
      <c r="F11" s="23"/>
      <c r="G11" s="23"/>
      <c r="H11" s="15">
        <f t="shared" ref="H11:AE14" si="7">H17+H23+H29</f>
        <v>0</v>
      </c>
      <c r="I11" s="15">
        <f t="shared" si="7"/>
        <v>0</v>
      </c>
      <c r="J11" s="15">
        <f t="shared" si="7"/>
        <v>0</v>
      </c>
      <c r="K11" s="15">
        <f t="shared" si="7"/>
        <v>0</v>
      </c>
      <c r="L11" s="15">
        <f t="shared" si="7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0</v>
      </c>
      <c r="Y11" s="15">
        <f t="shared" si="7"/>
        <v>0</v>
      </c>
      <c r="Z11" s="15">
        <f t="shared" si="7"/>
        <v>0</v>
      </c>
      <c r="AA11" s="15">
        <f t="shared" si="7"/>
        <v>0</v>
      </c>
      <c r="AB11" s="15">
        <f t="shared" si="7"/>
        <v>0</v>
      </c>
      <c r="AC11" s="15">
        <f t="shared" si="7"/>
        <v>0</v>
      </c>
      <c r="AD11" s="15">
        <f t="shared" si="7"/>
        <v>0</v>
      </c>
      <c r="AE11" s="15">
        <f t="shared" si="7"/>
        <v>0</v>
      </c>
      <c r="AF11" s="35"/>
      <c r="AH11" s="31">
        <f t="shared" si="2"/>
        <v>0</v>
      </c>
      <c r="AI11" s="31">
        <f t="shared" si="3"/>
        <v>0</v>
      </c>
      <c r="AJ11" s="31">
        <f t="shared" si="4"/>
        <v>0</v>
      </c>
      <c r="AL11" s="30">
        <f t="shared" ref="AL11:AL130" si="8">C11-E11</f>
        <v>0</v>
      </c>
      <c r="AM11" s="68"/>
      <c r="AN11" s="68"/>
      <c r="AO11" s="68"/>
      <c r="AP11" s="68"/>
    </row>
    <row r="12" spans="1:42" s="12" customFormat="1" ht="18.75">
      <c r="A12" s="3" t="s">
        <v>14</v>
      </c>
      <c r="B12" s="15">
        <f t="shared" si="6"/>
        <v>1589.5</v>
      </c>
      <c r="C12" s="15">
        <f>C18+C24+C30</f>
        <v>873.1</v>
      </c>
      <c r="D12" s="15">
        <f t="shared" si="6"/>
        <v>795.6</v>
      </c>
      <c r="E12" s="15">
        <f t="shared" si="6"/>
        <v>560.40000000000009</v>
      </c>
      <c r="F12" s="25">
        <f>E12/B12*100</f>
        <v>35.256369927650212</v>
      </c>
      <c r="G12" s="25">
        <f>E12/C12*100</f>
        <v>64.185087618829456</v>
      </c>
      <c r="H12" s="15">
        <f t="shared" si="7"/>
        <v>200</v>
      </c>
      <c r="I12" s="15">
        <f t="shared" si="7"/>
        <v>83.4</v>
      </c>
      <c r="J12" s="15">
        <f t="shared" si="7"/>
        <v>256.60000000000002</v>
      </c>
      <c r="K12" s="15">
        <f t="shared" si="7"/>
        <v>150</v>
      </c>
      <c r="L12" s="15">
        <f t="shared" si="7"/>
        <v>39.5</v>
      </c>
      <c r="M12" s="15">
        <f t="shared" si="7"/>
        <v>161.69999999999999</v>
      </c>
      <c r="N12" s="15">
        <f t="shared" si="7"/>
        <v>42.5</v>
      </c>
      <c r="O12" s="15">
        <f t="shared" si="7"/>
        <v>28.5</v>
      </c>
      <c r="P12" s="15">
        <f t="shared" si="7"/>
        <v>334.5</v>
      </c>
      <c r="Q12" s="15">
        <f t="shared" si="7"/>
        <v>136.80000000000001</v>
      </c>
      <c r="R12" s="15">
        <f t="shared" si="7"/>
        <v>30</v>
      </c>
      <c r="S12" s="15">
        <f t="shared" si="7"/>
        <v>0</v>
      </c>
      <c r="T12" s="15">
        <f t="shared" si="7"/>
        <v>550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  <c r="Z12" s="15">
        <f t="shared" si="7"/>
        <v>15</v>
      </c>
      <c r="AA12" s="15">
        <f t="shared" si="7"/>
        <v>0</v>
      </c>
      <c r="AB12" s="15">
        <f t="shared" si="7"/>
        <v>25</v>
      </c>
      <c r="AC12" s="15">
        <f t="shared" si="7"/>
        <v>0</v>
      </c>
      <c r="AD12" s="15">
        <f t="shared" si="7"/>
        <v>96.4</v>
      </c>
      <c r="AE12" s="15">
        <f t="shared" si="7"/>
        <v>0</v>
      </c>
      <c r="AF12" s="35"/>
      <c r="AH12" s="31">
        <f t="shared" si="2"/>
        <v>1589.5</v>
      </c>
      <c r="AI12" s="31">
        <f t="shared" si="3"/>
        <v>903.1</v>
      </c>
      <c r="AJ12" s="31">
        <f t="shared" si="4"/>
        <v>560.40000000000009</v>
      </c>
      <c r="AL12" s="30">
        <f t="shared" si="8"/>
        <v>312.69999999999993</v>
      </c>
      <c r="AM12" s="68"/>
      <c r="AN12" s="68"/>
      <c r="AO12" s="68"/>
      <c r="AP12" s="68"/>
    </row>
    <row r="13" spans="1:42" s="12" customFormat="1" ht="18.75">
      <c r="A13" s="3" t="s">
        <v>15</v>
      </c>
      <c r="B13" s="15">
        <f t="shared" si="6"/>
        <v>0</v>
      </c>
      <c r="C13" s="15">
        <f t="shared" si="6"/>
        <v>0</v>
      </c>
      <c r="D13" s="15">
        <f t="shared" si="6"/>
        <v>0</v>
      </c>
      <c r="E13" s="15">
        <f t="shared" si="6"/>
        <v>0</v>
      </c>
      <c r="F13" s="23"/>
      <c r="G13" s="23"/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7"/>
        <v>0</v>
      </c>
      <c r="L13" s="15">
        <f t="shared" si="7"/>
        <v>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35"/>
      <c r="AH13" s="31">
        <f t="shared" si="2"/>
        <v>0</v>
      </c>
      <c r="AI13" s="31">
        <f t="shared" si="3"/>
        <v>0</v>
      </c>
      <c r="AJ13" s="31">
        <f t="shared" si="4"/>
        <v>0</v>
      </c>
      <c r="AL13" s="30">
        <f t="shared" si="8"/>
        <v>0</v>
      </c>
      <c r="AM13" s="68"/>
      <c r="AN13" s="68"/>
      <c r="AO13" s="68"/>
      <c r="AP13" s="68"/>
    </row>
    <row r="14" spans="1:42" s="12" customFormat="1" ht="18.75">
      <c r="A14" s="3" t="s">
        <v>16</v>
      </c>
      <c r="B14" s="15">
        <f t="shared" si="6"/>
        <v>3500</v>
      </c>
      <c r="C14" s="15">
        <f t="shared" si="6"/>
        <v>1150</v>
      </c>
      <c r="D14" s="15">
        <f t="shared" si="6"/>
        <v>1150</v>
      </c>
      <c r="E14" s="15">
        <f t="shared" si="6"/>
        <v>576.5</v>
      </c>
      <c r="F14" s="25">
        <f>E14/B14*100</f>
        <v>16.471428571428572</v>
      </c>
      <c r="G14" s="25">
        <f>E14/C14*100</f>
        <v>50.130434782608688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850</v>
      </c>
      <c r="M14" s="15">
        <f t="shared" si="7"/>
        <v>0</v>
      </c>
      <c r="N14" s="15">
        <f t="shared" si="7"/>
        <v>300</v>
      </c>
      <c r="O14" s="15">
        <f t="shared" si="7"/>
        <v>576.5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765</v>
      </c>
      <c r="W14" s="15">
        <f t="shared" si="7"/>
        <v>0</v>
      </c>
      <c r="X14" s="15">
        <f t="shared" si="7"/>
        <v>260</v>
      </c>
      <c r="Y14" s="15">
        <f t="shared" si="7"/>
        <v>0</v>
      </c>
      <c r="Z14" s="15">
        <f t="shared" si="7"/>
        <v>0</v>
      </c>
      <c r="AA14" s="15">
        <f t="shared" si="7"/>
        <v>0</v>
      </c>
      <c r="AB14" s="15">
        <f t="shared" si="7"/>
        <v>1300</v>
      </c>
      <c r="AC14" s="15">
        <f t="shared" si="7"/>
        <v>0</v>
      </c>
      <c r="AD14" s="15">
        <f t="shared" si="7"/>
        <v>25</v>
      </c>
      <c r="AE14" s="15">
        <f t="shared" si="7"/>
        <v>0</v>
      </c>
      <c r="AF14" s="35"/>
      <c r="AH14" s="31">
        <f t="shared" si="2"/>
        <v>3500</v>
      </c>
      <c r="AI14" s="31">
        <f t="shared" si="3"/>
        <v>1150</v>
      </c>
      <c r="AJ14" s="31">
        <f t="shared" si="4"/>
        <v>576.5</v>
      </c>
      <c r="AL14" s="30">
        <f t="shared" si="8"/>
        <v>573.5</v>
      </c>
      <c r="AM14" s="68"/>
      <c r="AN14" s="68"/>
      <c r="AO14" s="68"/>
      <c r="AP14" s="68"/>
    </row>
    <row r="15" spans="1:42" s="12" customFormat="1" ht="75">
      <c r="A15" s="104" t="s">
        <v>21</v>
      </c>
      <c r="B15" s="23"/>
      <c r="C15" s="23"/>
      <c r="D15" s="23"/>
      <c r="E15" s="23"/>
      <c r="F15" s="23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5"/>
      <c r="AH15" s="31">
        <f t="shared" si="2"/>
        <v>0</v>
      </c>
      <c r="AI15" s="31">
        <f t="shared" si="3"/>
        <v>0</v>
      </c>
      <c r="AJ15" s="31">
        <f t="shared" si="4"/>
        <v>0</v>
      </c>
      <c r="AL15" s="30">
        <f t="shared" si="8"/>
        <v>0</v>
      </c>
      <c r="AM15" s="68"/>
      <c r="AN15" s="68"/>
      <c r="AO15" s="68"/>
      <c r="AP15" s="68"/>
    </row>
    <row r="16" spans="1:42" s="12" customFormat="1" ht="18.75">
      <c r="A16" s="4" t="s">
        <v>17</v>
      </c>
      <c r="B16" s="54">
        <f>H16+J16+L16+N16+P16+R16+T16+V16+X16+Z16+AB16+AD16</f>
        <v>859</v>
      </c>
      <c r="C16" s="54">
        <f>C17+C18+C19+C20</f>
        <v>702.6</v>
      </c>
      <c r="D16" s="54">
        <f>D17+D18+D19+D20</f>
        <v>702.6</v>
      </c>
      <c r="E16" s="54">
        <f>E17+E18+E19+E20</f>
        <v>467.40000000000003</v>
      </c>
      <c r="F16" s="53">
        <f>E16/B16*100</f>
        <v>54.412107101280561</v>
      </c>
      <c r="G16" s="53">
        <f>E16/C16*100</f>
        <v>66.524338172502141</v>
      </c>
      <c r="H16" s="2">
        <f t="shared" ref="H16:AD16" si="9">H17+H18+H20+H21</f>
        <v>200</v>
      </c>
      <c r="I16" s="54">
        <f>I17+I18+I19+I20</f>
        <v>83.4</v>
      </c>
      <c r="J16" s="2">
        <f>J17+J18+J20+J21</f>
        <v>98.6</v>
      </c>
      <c r="K16" s="54">
        <f>K17+K18+K19+K20</f>
        <v>150</v>
      </c>
      <c r="L16" s="2">
        <f t="shared" si="9"/>
        <v>39.5</v>
      </c>
      <c r="M16" s="54">
        <f>M17+M18+M19+M20</f>
        <v>68.7</v>
      </c>
      <c r="N16" s="2">
        <f t="shared" si="9"/>
        <v>30</v>
      </c>
      <c r="O16" s="54">
        <f>O17+O18+O19+O20</f>
        <v>28.5</v>
      </c>
      <c r="P16" s="2">
        <f t="shared" si="9"/>
        <v>334.5</v>
      </c>
      <c r="Q16" s="54">
        <f>Q17+Q18+Q19+Q20</f>
        <v>136.80000000000001</v>
      </c>
      <c r="R16" s="2">
        <f t="shared" si="9"/>
        <v>30</v>
      </c>
      <c r="S16" s="54">
        <f>S17+S18+S19+S20</f>
        <v>0</v>
      </c>
      <c r="T16" s="2">
        <f t="shared" si="9"/>
        <v>0</v>
      </c>
      <c r="U16" s="54">
        <f>U17+U18+U19+U20</f>
        <v>0</v>
      </c>
      <c r="V16" s="2">
        <f t="shared" si="9"/>
        <v>0</v>
      </c>
      <c r="W16" s="54">
        <f>W17+W18+W19+W20</f>
        <v>0</v>
      </c>
      <c r="X16" s="2">
        <f t="shared" si="9"/>
        <v>0</v>
      </c>
      <c r="Y16" s="54">
        <f>Y17+Y18+Y19+Y20</f>
        <v>0</v>
      </c>
      <c r="Z16" s="2">
        <f t="shared" si="9"/>
        <v>15</v>
      </c>
      <c r="AA16" s="54">
        <f>AA17+AA18+AA19+AA20</f>
        <v>0</v>
      </c>
      <c r="AB16" s="2">
        <f t="shared" si="9"/>
        <v>15</v>
      </c>
      <c r="AC16" s="54">
        <f>AC17+AC18+AC19+AC20</f>
        <v>0</v>
      </c>
      <c r="AD16" s="2">
        <f t="shared" si="9"/>
        <v>96.4</v>
      </c>
      <c r="AE16" s="54">
        <f>AE17+AE18+AE19+AE20</f>
        <v>0</v>
      </c>
      <c r="AF16" s="35"/>
      <c r="AH16" s="31">
        <f t="shared" si="2"/>
        <v>859</v>
      </c>
      <c r="AI16" s="31">
        <f t="shared" si="3"/>
        <v>732.6</v>
      </c>
      <c r="AJ16" s="31">
        <f>I16+K16+M16+O16+Q16+S16+U16+W16+Y16+AA16+AC16+AE16</f>
        <v>467.40000000000003</v>
      </c>
      <c r="AL16" s="30">
        <f t="shared" si="8"/>
        <v>235.2</v>
      </c>
      <c r="AM16" s="68"/>
      <c r="AN16" s="68"/>
      <c r="AO16" s="68"/>
      <c r="AP16" s="68"/>
    </row>
    <row r="17" spans="1:42" s="12" customFormat="1" ht="18.75">
      <c r="A17" s="3" t="s">
        <v>13</v>
      </c>
      <c r="B17" s="23"/>
      <c r="C17" s="23"/>
      <c r="D17" s="23"/>
      <c r="E17" s="24">
        <f>I17+K17+M17+O17+Q17+S17+U17+W17+Y17+AA17+AC17+AE17</f>
        <v>0</v>
      </c>
      <c r="F17" s="23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5"/>
      <c r="AH17" s="31">
        <f t="shared" si="2"/>
        <v>0</v>
      </c>
      <c r="AI17" s="31">
        <f t="shared" si="3"/>
        <v>0</v>
      </c>
      <c r="AJ17" s="31">
        <f t="shared" si="4"/>
        <v>0</v>
      </c>
      <c r="AL17" s="30">
        <f t="shared" si="8"/>
        <v>0</v>
      </c>
      <c r="AM17" s="68"/>
      <c r="AN17" s="68"/>
      <c r="AO17" s="68"/>
      <c r="AP17" s="68"/>
    </row>
    <row r="18" spans="1:42" s="12" customFormat="1" ht="118.5" customHeight="1">
      <c r="A18" s="3" t="s">
        <v>14</v>
      </c>
      <c r="B18" s="24">
        <v>859</v>
      </c>
      <c r="C18" s="24">
        <v>702.6</v>
      </c>
      <c r="D18" s="24">
        <v>702.6</v>
      </c>
      <c r="E18" s="24">
        <f>I18+K18+M18+O18+Q18+S18+U18+W18+Y18+AA18+AC18+AE18</f>
        <v>467.40000000000003</v>
      </c>
      <c r="F18" s="36">
        <f>E18/B18*100</f>
        <v>54.412107101280561</v>
      </c>
      <c r="G18" s="36">
        <f>E18/C18*100</f>
        <v>66.524338172502141</v>
      </c>
      <c r="H18" s="36">
        <v>200</v>
      </c>
      <c r="I18" s="36">
        <v>83.4</v>
      </c>
      <c r="J18" s="36">
        <v>98.6</v>
      </c>
      <c r="K18" s="36">
        <v>150</v>
      </c>
      <c r="L18" s="36">
        <v>39.5</v>
      </c>
      <c r="M18" s="36">
        <v>68.7</v>
      </c>
      <c r="N18" s="36">
        <v>30</v>
      </c>
      <c r="O18" s="2">
        <v>28.5</v>
      </c>
      <c r="P18" s="2">
        <v>334.5</v>
      </c>
      <c r="Q18" s="2">
        <v>136.80000000000001</v>
      </c>
      <c r="R18" s="2">
        <v>30</v>
      </c>
      <c r="S18" s="2"/>
      <c r="T18" s="2"/>
      <c r="U18" s="2"/>
      <c r="V18" s="2"/>
      <c r="W18" s="2"/>
      <c r="X18" s="2"/>
      <c r="Y18" s="2"/>
      <c r="Z18" s="2">
        <v>15</v>
      </c>
      <c r="AA18" s="2"/>
      <c r="AB18" s="2">
        <v>15</v>
      </c>
      <c r="AC18" s="2"/>
      <c r="AD18" s="2">
        <v>96.4</v>
      </c>
      <c r="AE18" s="2"/>
      <c r="AF18" s="35" t="s">
        <v>93</v>
      </c>
      <c r="AH18" s="31">
        <f t="shared" si="2"/>
        <v>859</v>
      </c>
      <c r="AI18" s="31">
        <f t="shared" si="3"/>
        <v>732.6</v>
      </c>
      <c r="AJ18" s="31">
        <f t="shared" si="4"/>
        <v>467.40000000000003</v>
      </c>
      <c r="AL18" s="30">
        <f t="shared" si="8"/>
        <v>235.2</v>
      </c>
      <c r="AM18" s="68">
        <f>C18-E18</f>
        <v>235.2</v>
      </c>
      <c r="AN18" s="68"/>
      <c r="AO18" s="68"/>
      <c r="AP18" s="68"/>
    </row>
    <row r="19" spans="1:42" s="12" customFormat="1" ht="18.75">
      <c r="A19" s="3" t="s">
        <v>15</v>
      </c>
      <c r="B19" s="24"/>
      <c r="C19" s="24"/>
      <c r="D19" s="24"/>
      <c r="E19" s="24">
        <f t="shared" ref="E19" si="10">I19+K19+M19+O19+Q19+S19+U19+W19+Y19+AA19+AC19+AE19</f>
        <v>0</v>
      </c>
      <c r="F19" s="23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5"/>
      <c r="AH19" s="31">
        <f t="shared" si="2"/>
        <v>0</v>
      </c>
      <c r="AI19" s="31">
        <f t="shared" si="3"/>
        <v>0</v>
      </c>
      <c r="AJ19" s="31">
        <f t="shared" si="4"/>
        <v>0</v>
      </c>
      <c r="AL19" s="30">
        <f t="shared" si="8"/>
        <v>0</v>
      </c>
      <c r="AM19" s="68"/>
      <c r="AN19" s="68"/>
      <c r="AO19" s="68"/>
      <c r="AP19" s="68"/>
    </row>
    <row r="20" spans="1:42" s="12" customFormat="1" ht="18.75">
      <c r="A20" s="3" t="s">
        <v>16</v>
      </c>
      <c r="B20" s="24">
        <f>H20+J20+L20+N20+P20+R20+T20+V20+X20+Z20+AB20+AD20</f>
        <v>0</v>
      </c>
      <c r="C20" s="24">
        <f>H20+J20+L20+N20+P20</f>
        <v>0</v>
      </c>
      <c r="D20" s="24"/>
      <c r="E20" s="24">
        <f>I20+K20+M20+O20+Q20+S20+U20+W20+Y20+AA20+AC20+AE20</f>
        <v>0</v>
      </c>
      <c r="F20" s="25" t="e">
        <f>E20/B20*100</f>
        <v>#DIV/0!</v>
      </c>
      <c r="G20" s="25" t="e">
        <f>E20/C20*100</f>
        <v>#DIV/0!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5"/>
      <c r="AH20" s="31">
        <f t="shared" si="2"/>
        <v>0</v>
      </c>
      <c r="AI20" s="31">
        <f t="shared" si="3"/>
        <v>0</v>
      </c>
      <c r="AJ20" s="31">
        <f t="shared" si="4"/>
        <v>0</v>
      </c>
      <c r="AL20" s="30">
        <f t="shared" si="8"/>
        <v>0</v>
      </c>
      <c r="AM20" s="68"/>
      <c r="AN20" s="68"/>
      <c r="AO20" s="68"/>
      <c r="AP20" s="68"/>
    </row>
    <row r="21" spans="1:42" s="12" customFormat="1" ht="129.75" customHeight="1">
      <c r="A21" s="104" t="s">
        <v>36</v>
      </c>
      <c r="B21" s="23"/>
      <c r="C21" s="23"/>
      <c r="D21" s="23"/>
      <c r="E21" s="23"/>
      <c r="F21" s="23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57" t="s">
        <v>94</v>
      </c>
      <c r="AH21" s="31">
        <f t="shared" si="2"/>
        <v>0</v>
      </c>
      <c r="AI21" s="31">
        <f t="shared" si="3"/>
        <v>0</v>
      </c>
      <c r="AJ21" s="31">
        <f t="shared" si="4"/>
        <v>0</v>
      </c>
      <c r="AL21" s="30">
        <f t="shared" si="8"/>
        <v>0</v>
      </c>
      <c r="AM21" s="68"/>
      <c r="AN21" s="68"/>
      <c r="AO21" s="68"/>
      <c r="AP21" s="68"/>
    </row>
    <row r="22" spans="1:42" s="12" customFormat="1" ht="29.25" customHeight="1">
      <c r="A22" s="4" t="s">
        <v>17</v>
      </c>
      <c r="B22" s="54">
        <f>H22+J22+L22+N22+P22+R22+T22+V22+X22+Z22+AB22+AD22</f>
        <v>730.5</v>
      </c>
      <c r="C22" s="54">
        <f>C23+C24+C25+C26</f>
        <v>170.5</v>
      </c>
      <c r="D22" s="54">
        <f>D23+D24+D25+D26</f>
        <v>93</v>
      </c>
      <c r="E22" s="54">
        <f>E23+E24+E25+E26</f>
        <v>93</v>
      </c>
      <c r="F22" s="53">
        <f>E22/B22*100</f>
        <v>12.73100616016427</v>
      </c>
      <c r="G22" s="53">
        <f>E22/C22*100</f>
        <v>54.54545454545454</v>
      </c>
      <c r="H22" s="2">
        <f>H23+H24+H25+H26</f>
        <v>0</v>
      </c>
      <c r="I22" s="2">
        <f t="shared" ref="I22:AE22" si="11">I23+I24+I25+I26</f>
        <v>0</v>
      </c>
      <c r="J22" s="2">
        <f t="shared" si="11"/>
        <v>158</v>
      </c>
      <c r="K22" s="2">
        <f t="shared" si="11"/>
        <v>0</v>
      </c>
      <c r="L22" s="2">
        <f t="shared" si="11"/>
        <v>0</v>
      </c>
      <c r="M22" s="2">
        <f t="shared" si="11"/>
        <v>93</v>
      </c>
      <c r="N22" s="2">
        <f t="shared" si="11"/>
        <v>12.5</v>
      </c>
      <c r="O22" s="2">
        <f t="shared" si="11"/>
        <v>0</v>
      </c>
      <c r="P22" s="2">
        <f t="shared" si="11"/>
        <v>0</v>
      </c>
      <c r="Q22" s="2">
        <f t="shared" si="11"/>
        <v>0</v>
      </c>
      <c r="R22" s="2">
        <f t="shared" si="11"/>
        <v>0</v>
      </c>
      <c r="S22" s="2">
        <f t="shared" si="11"/>
        <v>0</v>
      </c>
      <c r="T22" s="2">
        <f t="shared" si="11"/>
        <v>550</v>
      </c>
      <c r="U22" s="2">
        <f t="shared" si="11"/>
        <v>0</v>
      </c>
      <c r="V22" s="2">
        <f t="shared" si="11"/>
        <v>0</v>
      </c>
      <c r="W22" s="2">
        <f t="shared" si="11"/>
        <v>0</v>
      </c>
      <c r="X22" s="2">
        <f t="shared" si="11"/>
        <v>0</v>
      </c>
      <c r="Y22" s="2">
        <f t="shared" si="11"/>
        <v>0</v>
      </c>
      <c r="Z22" s="2">
        <f t="shared" si="11"/>
        <v>0</v>
      </c>
      <c r="AA22" s="2">
        <f t="shared" si="11"/>
        <v>0</v>
      </c>
      <c r="AB22" s="2">
        <f t="shared" si="11"/>
        <v>10</v>
      </c>
      <c r="AC22" s="2">
        <f t="shared" si="11"/>
        <v>0</v>
      </c>
      <c r="AD22" s="2">
        <f t="shared" si="11"/>
        <v>0</v>
      </c>
      <c r="AE22" s="2">
        <f t="shared" si="11"/>
        <v>0</v>
      </c>
      <c r="AF22" s="158"/>
      <c r="AH22" s="31">
        <f t="shared" si="2"/>
        <v>730.5</v>
      </c>
      <c r="AI22" s="31">
        <f t="shared" si="3"/>
        <v>170.5</v>
      </c>
      <c r="AJ22" s="31">
        <f t="shared" si="4"/>
        <v>93</v>
      </c>
      <c r="AL22" s="30">
        <f t="shared" si="8"/>
        <v>77.5</v>
      </c>
      <c r="AM22" s="68"/>
      <c r="AN22" s="68"/>
      <c r="AO22" s="68"/>
      <c r="AP22" s="68"/>
    </row>
    <row r="23" spans="1:42" s="12" customFormat="1" ht="31.5" customHeight="1">
      <c r="A23" s="3" t="s">
        <v>13</v>
      </c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58"/>
      <c r="AH23" s="31">
        <f t="shared" si="2"/>
        <v>0</v>
      </c>
      <c r="AI23" s="31">
        <f t="shared" si="3"/>
        <v>0</v>
      </c>
      <c r="AJ23" s="31">
        <f t="shared" si="4"/>
        <v>0</v>
      </c>
      <c r="AL23" s="30">
        <f t="shared" si="8"/>
        <v>0</v>
      </c>
      <c r="AM23" s="68"/>
      <c r="AN23" s="68"/>
      <c r="AO23" s="68"/>
      <c r="AP23" s="68"/>
    </row>
    <row r="24" spans="1:42" s="12" customFormat="1" ht="29.25" customHeight="1">
      <c r="A24" s="3" t="s">
        <v>14</v>
      </c>
      <c r="B24" s="24">
        <f>H24+J24+L24+N24+P24+R24+T24+V24+X24+Z24+AB24+AD24</f>
        <v>730.5</v>
      </c>
      <c r="C24" s="24">
        <f>H24+J24+L24+N24</f>
        <v>170.5</v>
      </c>
      <c r="D24" s="24">
        <v>93</v>
      </c>
      <c r="E24" s="24">
        <f>I24+K24+M24+O24+Q24+S24+U24+W24+Y24+AA24+AC24+AE24</f>
        <v>93</v>
      </c>
      <c r="F24" s="25">
        <f>E24/B24*100</f>
        <v>12.73100616016427</v>
      </c>
      <c r="G24" s="25">
        <f>E24/C24*100</f>
        <v>54.54545454545454</v>
      </c>
      <c r="H24" s="2"/>
      <c r="I24" s="2"/>
      <c r="J24" s="2">
        <v>158</v>
      </c>
      <c r="K24" s="2"/>
      <c r="L24" s="2"/>
      <c r="M24" s="2">
        <v>93</v>
      </c>
      <c r="N24" s="2">
        <v>12.5</v>
      </c>
      <c r="O24" s="2"/>
      <c r="P24" s="2"/>
      <c r="Q24" s="2"/>
      <c r="R24" s="2"/>
      <c r="S24" s="2"/>
      <c r="T24" s="2">
        <v>550</v>
      </c>
      <c r="U24" s="2"/>
      <c r="V24" s="2"/>
      <c r="W24" s="2"/>
      <c r="X24" s="2"/>
      <c r="Y24" s="2"/>
      <c r="Z24" s="2"/>
      <c r="AA24" s="2"/>
      <c r="AB24" s="15">
        <v>10</v>
      </c>
      <c r="AC24" s="2"/>
      <c r="AD24" s="2"/>
      <c r="AE24" s="2"/>
      <c r="AF24" s="159"/>
      <c r="AH24" s="31">
        <f t="shared" si="2"/>
        <v>730.5</v>
      </c>
      <c r="AI24" s="31">
        <f t="shared" si="3"/>
        <v>170.5</v>
      </c>
      <c r="AJ24" s="31">
        <f t="shared" si="4"/>
        <v>93</v>
      </c>
      <c r="AL24" s="30">
        <f t="shared" si="8"/>
        <v>77.5</v>
      </c>
      <c r="AM24" s="68">
        <f>C24-E24</f>
        <v>77.5</v>
      </c>
      <c r="AN24" s="68"/>
      <c r="AO24" s="68"/>
      <c r="AP24" s="68"/>
    </row>
    <row r="25" spans="1:42" s="12" customFormat="1" ht="21.75" customHeight="1">
      <c r="A25" s="3" t="s">
        <v>15</v>
      </c>
      <c r="B25" s="23"/>
      <c r="C25" s="23"/>
      <c r="D25" s="23"/>
      <c r="E25" s="23"/>
      <c r="F25" s="23"/>
      <c r="G25" s="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5"/>
      <c r="AH25" s="31">
        <f t="shared" si="2"/>
        <v>0</v>
      </c>
      <c r="AI25" s="31">
        <f t="shared" si="3"/>
        <v>0</v>
      </c>
      <c r="AJ25" s="31">
        <f t="shared" si="4"/>
        <v>0</v>
      </c>
      <c r="AL25" s="30">
        <f t="shared" si="8"/>
        <v>0</v>
      </c>
      <c r="AM25" s="64"/>
      <c r="AN25" s="64"/>
      <c r="AO25" s="64"/>
      <c r="AP25" s="64"/>
    </row>
    <row r="26" spans="1:42" s="12" customFormat="1" ht="21.75" customHeight="1">
      <c r="A26" s="3" t="s">
        <v>16</v>
      </c>
      <c r="B26" s="23"/>
      <c r="C26" s="23"/>
      <c r="D26" s="23"/>
      <c r="E26" s="23"/>
      <c r="F26" s="23"/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5"/>
      <c r="AH26" s="31">
        <f t="shared" si="2"/>
        <v>0</v>
      </c>
      <c r="AI26" s="31">
        <f t="shared" si="3"/>
        <v>0</v>
      </c>
      <c r="AJ26" s="31">
        <f t="shared" si="4"/>
        <v>0</v>
      </c>
      <c r="AL26" s="30">
        <f t="shared" si="8"/>
        <v>0</v>
      </c>
      <c r="AM26" s="64"/>
      <c r="AN26" s="64"/>
      <c r="AO26" s="64"/>
      <c r="AP26" s="64"/>
    </row>
    <row r="27" spans="1:42" s="12" customFormat="1" ht="40.5" customHeight="1">
      <c r="A27" s="104" t="s">
        <v>52</v>
      </c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66" t="s">
        <v>95</v>
      </c>
      <c r="AH27" s="31">
        <f t="shared" si="2"/>
        <v>0</v>
      </c>
      <c r="AI27" s="31">
        <f t="shared" si="3"/>
        <v>0</v>
      </c>
      <c r="AJ27" s="31">
        <f t="shared" si="4"/>
        <v>0</v>
      </c>
      <c r="AL27" s="30">
        <f t="shared" si="8"/>
        <v>0</v>
      </c>
      <c r="AM27" s="64"/>
      <c r="AN27" s="64"/>
      <c r="AO27" s="64"/>
      <c r="AP27" s="64"/>
    </row>
    <row r="28" spans="1:42" s="12" customFormat="1" ht="23.25" customHeight="1">
      <c r="A28" s="4" t="s">
        <v>17</v>
      </c>
      <c r="B28" s="54">
        <f>H28+J28+L28+N28+P28+R28+T28+V28+X28+Z28+AB28+AD28</f>
        <v>3500</v>
      </c>
      <c r="C28" s="54">
        <f>C29+C30+C31+C32</f>
        <v>1150</v>
      </c>
      <c r="D28" s="54">
        <f>D29+D30+D31+D32</f>
        <v>1150</v>
      </c>
      <c r="E28" s="54">
        <f>E29+E30+E31+E32</f>
        <v>576.5</v>
      </c>
      <c r="F28" s="53">
        <f>E28/B28*100</f>
        <v>16.471428571428572</v>
      </c>
      <c r="G28" s="53">
        <f>E28/C28*100</f>
        <v>50.130434782608688</v>
      </c>
      <c r="H28" s="2">
        <f>H29+H30+H32+H39</f>
        <v>0</v>
      </c>
      <c r="I28" s="2"/>
      <c r="J28" s="2">
        <f>J29+J30+J32+J39</f>
        <v>0</v>
      </c>
      <c r="K28" s="2"/>
      <c r="L28" s="2">
        <f t="shared" ref="L28:AE28" si="12">L29+L30+L32+L39</f>
        <v>850</v>
      </c>
      <c r="M28" s="2">
        <f t="shared" si="12"/>
        <v>0</v>
      </c>
      <c r="N28" s="2">
        <f t="shared" si="12"/>
        <v>300</v>
      </c>
      <c r="O28" s="2">
        <f t="shared" si="12"/>
        <v>576.5</v>
      </c>
      <c r="P28" s="2">
        <f t="shared" si="12"/>
        <v>0</v>
      </c>
      <c r="Q28" s="2">
        <f t="shared" si="12"/>
        <v>0</v>
      </c>
      <c r="R28" s="2">
        <f t="shared" si="12"/>
        <v>0</v>
      </c>
      <c r="S28" s="2">
        <f t="shared" si="12"/>
        <v>0</v>
      </c>
      <c r="T28" s="2">
        <f t="shared" si="12"/>
        <v>0</v>
      </c>
      <c r="U28" s="2">
        <f t="shared" si="12"/>
        <v>0</v>
      </c>
      <c r="V28" s="2">
        <f t="shared" si="12"/>
        <v>765</v>
      </c>
      <c r="W28" s="2">
        <f t="shared" si="12"/>
        <v>0</v>
      </c>
      <c r="X28" s="2">
        <f t="shared" si="12"/>
        <v>260</v>
      </c>
      <c r="Y28" s="2">
        <f t="shared" si="12"/>
        <v>0</v>
      </c>
      <c r="Z28" s="2">
        <f t="shared" si="12"/>
        <v>0</v>
      </c>
      <c r="AA28" s="2">
        <f t="shared" si="12"/>
        <v>0</v>
      </c>
      <c r="AB28" s="2">
        <f t="shared" si="12"/>
        <v>1300</v>
      </c>
      <c r="AC28" s="2">
        <f t="shared" si="12"/>
        <v>0</v>
      </c>
      <c r="AD28" s="2">
        <f t="shared" si="12"/>
        <v>25</v>
      </c>
      <c r="AE28" s="2">
        <f t="shared" si="12"/>
        <v>0</v>
      </c>
      <c r="AF28" s="167"/>
      <c r="AH28" s="31">
        <f t="shared" si="2"/>
        <v>3500</v>
      </c>
      <c r="AI28" s="31">
        <f t="shared" si="3"/>
        <v>1150</v>
      </c>
      <c r="AJ28" s="31">
        <f t="shared" si="4"/>
        <v>576.5</v>
      </c>
      <c r="AL28" s="30">
        <f t="shared" si="8"/>
        <v>573.5</v>
      </c>
      <c r="AM28" s="64"/>
      <c r="AN28" s="64"/>
      <c r="AO28" s="64"/>
      <c r="AP28" s="64"/>
    </row>
    <row r="29" spans="1:42" s="12" customFormat="1" ht="28.5" customHeight="1">
      <c r="A29" s="3" t="s">
        <v>13</v>
      </c>
      <c r="B29" s="23"/>
      <c r="C29" s="23"/>
      <c r="D29" s="23"/>
      <c r="E29" s="23"/>
      <c r="F29" s="23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67"/>
      <c r="AH29" s="31">
        <f t="shared" si="2"/>
        <v>0</v>
      </c>
      <c r="AI29" s="31">
        <f t="shared" si="3"/>
        <v>0</v>
      </c>
      <c r="AJ29" s="31">
        <f t="shared" si="4"/>
        <v>0</v>
      </c>
      <c r="AL29" s="30">
        <f t="shared" si="8"/>
        <v>0</v>
      </c>
      <c r="AM29" s="64"/>
      <c r="AN29" s="64"/>
      <c r="AO29" s="64"/>
      <c r="AP29" s="64"/>
    </row>
    <row r="30" spans="1:42" s="12" customFormat="1" ht="28.5" customHeight="1">
      <c r="A30" s="3" t="s">
        <v>14</v>
      </c>
      <c r="B30" s="24"/>
      <c r="C30" s="24"/>
      <c r="D30" s="24"/>
      <c r="E30" s="24"/>
      <c r="F30" s="25"/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67"/>
      <c r="AH30" s="31">
        <f t="shared" si="2"/>
        <v>0</v>
      </c>
      <c r="AI30" s="31">
        <f t="shared" si="3"/>
        <v>0</v>
      </c>
      <c r="AJ30" s="31">
        <f t="shared" si="4"/>
        <v>0</v>
      </c>
      <c r="AL30" s="30">
        <f t="shared" si="8"/>
        <v>0</v>
      </c>
      <c r="AM30" s="64"/>
      <c r="AN30" s="64"/>
      <c r="AO30" s="64"/>
      <c r="AP30" s="64"/>
    </row>
    <row r="31" spans="1:42" s="12" customFormat="1" ht="28.5" customHeight="1">
      <c r="A31" s="3" t="s">
        <v>15</v>
      </c>
      <c r="B31" s="23"/>
      <c r="C31" s="23"/>
      <c r="D31" s="23"/>
      <c r="E31" s="23"/>
      <c r="F31" s="23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67"/>
      <c r="AH31" s="31">
        <f t="shared" si="2"/>
        <v>0</v>
      </c>
      <c r="AI31" s="31">
        <f t="shared" si="3"/>
        <v>0</v>
      </c>
      <c r="AJ31" s="31">
        <f t="shared" si="4"/>
        <v>0</v>
      </c>
      <c r="AL31" s="30">
        <f t="shared" si="8"/>
        <v>0</v>
      </c>
      <c r="AM31" s="68"/>
      <c r="AN31" s="68"/>
      <c r="AO31" s="68"/>
      <c r="AP31" s="68"/>
    </row>
    <row r="32" spans="1:42" s="12" customFormat="1" ht="28.5" customHeight="1">
      <c r="A32" s="3" t="s">
        <v>16</v>
      </c>
      <c r="B32" s="24">
        <f>H32+J32+L32+N32+P32+R32+T32+V32+X32+Z32+AB32+AD32</f>
        <v>3500</v>
      </c>
      <c r="C32" s="24">
        <f>H32+J32+L32+N32</f>
        <v>1150</v>
      </c>
      <c r="D32" s="24">
        <v>1150</v>
      </c>
      <c r="E32" s="24">
        <f>I32+K32+M32+O32+Q32+S32+U32+W32+Y32+AA32+AC32+AE32</f>
        <v>576.5</v>
      </c>
      <c r="F32" s="25">
        <f>E32/B32*100</f>
        <v>16.471428571428572</v>
      </c>
      <c r="G32" s="25">
        <f>E32/C32*100</f>
        <v>50.130434782608688</v>
      </c>
      <c r="H32" s="2"/>
      <c r="I32" s="2"/>
      <c r="J32" s="2"/>
      <c r="K32" s="2"/>
      <c r="L32" s="15">
        <v>850</v>
      </c>
      <c r="M32" s="2"/>
      <c r="N32" s="15">
        <v>300</v>
      </c>
      <c r="O32" s="15">
        <v>576.5</v>
      </c>
      <c r="P32" s="15"/>
      <c r="Q32" s="15"/>
      <c r="R32" s="15"/>
      <c r="S32" s="15"/>
      <c r="T32" s="15"/>
      <c r="U32" s="15"/>
      <c r="V32" s="15">
        <v>765</v>
      </c>
      <c r="W32" s="15"/>
      <c r="X32" s="15">
        <v>260</v>
      </c>
      <c r="Y32" s="15"/>
      <c r="Z32" s="15"/>
      <c r="AA32" s="15"/>
      <c r="AB32" s="15">
        <v>1300</v>
      </c>
      <c r="AC32" s="15"/>
      <c r="AD32" s="15">
        <v>25</v>
      </c>
      <c r="AE32" s="2"/>
      <c r="AF32" s="168"/>
      <c r="AH32" s="31">
        <f t="shared" si="2"/>
        <v>3500</v>
      </c>
      <c r="AI32" s="31">
        <f t="shared" si="3"/>
        <v>1150</v>
      </c>
      <c r="AJ32" s="31">
        <f t="shared" si="4"/>
        <v>576.5</v>
      </c>
      <c r="AL32" s="30">
        <f t="shared" si="8"/>
        <v>573.5</v>
      </c>
      <c r="AM32" s="68">
        <f>C32-E32</f>
        <v>573.5</v>
      </c>
      <c r="AN32" s="68"/>
      <c r="AO32" s="68"/>
      <c r="AP32" s="68"/>
    </row>
    <row r="33" spans="1:42" s="12" customFormat="1" ht="71.25" customHeight="1">
      <c r="A33" s="73" t="s">
        <v>60</v>
      </c>
      <c r="B33" s="23"/>
      <c r="C33" s="23"/>
      <c r="D33" s="23"/>
      <c r="E33" s="23"/>
      <c r="F33" s="23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7"/>
      <c r="AH33" s="31">
        <f t="shared" si="2"/>
        <v>0</v>
      </c>
      <c r="AI33" s="31">
        <f t="shared" si="3"/>
        <v>0</v>
      </c>
      <c r="AJ33" s="31">
        <f t="shared" si="4"/>
        <v>0</v>
      </c>
      <c r="AL33" s="30">
        <f t="shared" si="8"/>
        <v>0</v>
      </c>
      <c r="AM33" s="68"/>
      <c r="AN33" s="68"/>
      <c r="AO33" s="68"/>
      <c r="AP33" s="68"/>
    </row>
    <row r="34" spans="1:42" s="12" customFormat="1" ht="26.25" customHeight="1">
      <c r="A34" s="4" t="s">
        <v>17</v>
      </c>
      <c r="B34" s="54">
        <f>H34+J34+L34+N34+P34+R34+T34+V34+X34+Z34+AB34+AD34</f>
        <v>112184.73000000001</v>
      </c>
      <c r="C34" s="2">
        <f>C35+C36+C38+C39</f>
        <v>61586.93</v>
      </c>
      <c r="D34" s="2">
        <f>D35+D36+D38+D39</f>
        <v>41948.5</v>
      </c>
      <c r="E34" s="2">
        <f>E35+E36+E38+E39</f>
        <v>42396.6</v>
      </c>
      <c r="F34" s="53">
        <f>E34/B34*100</f>
        <v>37.791774335063245</v>
      </c>
      <c r="G34" s="53">
        <f>E34/C34*100</f>
        <v>68.840255554222296</v>
      </c>
      <c r="H34" s="2">
        <f>H35+H36+H38+H39</f>
        <v>8022.3</v>
      </c>
      <c r="I34" s="2">
        <f>I35+I36+I38+I39</f>
        <v>4300.8</v>
      </c>
      <c r="J34" s="2">
        <f t="shared" ref="J34:AD34" si="13">J35+J36+J38+J39</f>
        <v>9992.1000000000022</v>
      </c>
      <c r="K34" s="2">
        <f>K35+K36+K38+K39</f>
        <v>9913.7999999999993</v>
      </c>
      <c r="L34" s="2">
        <f t="shared" si="13"/>
        <v>10114.799999999999</v>
      </c>
      <c r="M34" s="2">
        <f>M35+M36+M38+M39</f>
        <v>12069.8</v>
      </c>
      <c r="N34" s="2">
        <f t="shared" si="13"/>
        <v>9803.8000000000011</v>
      </c>
      <c r="O34" s="2">
        <f>O35+O36+O38+O39</f>
        <v>6815.0999999999995</v>
      </c>
      <c r="P34" s="2">
        <f t="shared" si="13"/>
        <v>23653.93</v>
      </c>
      <c r="Q34" s="2">
        <f>Q35+Q36+Q38+Q39</f>
        <v>9297.1</v>
      </c>
      <c r="R34" s="2">
        <f t="shared" si="13"/>
        <v>4114.5</v>
      </c>
      <c r="S34" s="2">
        <f>S35+S36+S38+S39</f>
        <v>0</v>
      </c>
      <c r="T34" s="2">
        <f t="shared" si="13"/>
        <v>4714.5</v>
      </c>
      <c r="U34" s="2">
        <f>U35+U36+U38+U39</f>
        <v>0</v>
      </c>
      <c r="V34" s="2">
        <f>V35+V36+V38+V39</f>
        <v>3882</v>
      </c>
      <c r="W34" s="2">
        <f>W35+W36+W38+W39</f>
        <v>0</v>
      </c>
      <c r="X34" s="2">
        <f>X35+X36+X38+X39</f>
        <v>9810.8000000000011</v>
      </c>
      <c r="Y34" s="2">
        <f>Y35+Y36+Y38+Y39</f>
        <v>0</v>
      </c>
      <c r="Z34" s="2">
        <f t="shared" si="13"/>
        <v>10186.300000000001</v>
      </c>
      <c r="AA34" s="2">
        <f>AA35+AA36+AA38+AA39</f>
        <v>0</v>
      </c>
      <c r="AB34" s="2">
        <f t="shared" si="13"/>
        <v>8557.1</v>
      </c>
      <c r="AC34" s="2">
        <f>AC35+AC36+AC38+AC39</f>
        <v>0</v>
      </c>
      <c r="AD34" s="2">
        <f t="shared" si="13"/>
        <v>9332.6</v>
      </c>
      <c r="AE34" s="2">
        <f>AE35+AE36+AE38+AE39</f>
        <v>0</v>
      </c>
      <c r="AF34" s="57"/>
      <c r="AH34" s="31">
        <f t="shared" si="2"/>
        <v>112184.73000000001</v>
      </c>
      <c r="AI34" s="31">
        <f t="shared" si="3"/>
        <v>65701.429999999993</v>
      </c>
      <c r="AJ34" s="31">
        <f t="shared" si="4"/>
        <v>42396.6</v>
      </c>
      <c r="AL34" s="30">
        <f t="shared" si="8"/>
        <v>19190.330000000002</v>
      </c>
      <c r="AM34" s="68"/>
      <c r="AN34" s="64"/>
      <c r="AO34" s="68"/>
      <c r="AP34" s="68"/>
    </row>
    <row r="35" spans="1:42" s="12" customFormat="1" ht="18.75">
      <c r="A35" s="3" t="s">
        <v>13</v>
      </c>
      <c r="B35" s="24">
        <f>H35+J35+L35+N35+P35+R35+T35+V35+X35+Z35+AB35+AD35</f>
        <v>11195.100000000002</v>
      </c>
      <c r="C35" s="15">
        <f>C42+C49</f>
        <v>7230.5</v>
      </c>
      <c r="D35" s="15">
        <f>D42+D49+D55</f>
        <v>7230.4</v>
      </c>
      <c r="E35" s="15">
        <f>E42+E49</f>
        <v>3863.4</v>
      </c>
      <c r="F35" s="25">
        <f>E35/B35*100</f>
        <v>34.509740868772937</v>
      </c>
      <c r="G35" s="25">
        <f>E35/C35*100</f>
        <v>53.431989488970331</v>
      </c>
      <c r="H35" s="15">
        <f>H42+H49</f>
        <v>0</v>
      </c>
      <c r="I35" s="15">
        <f>I42+I49</f>
        <v>0</v>
      </c>
      <c r="J35" s="15">
        <f t="shared" ref="J35:AD35" si="14">J42+J49</f>
        <v>1152.7</v>
      </c>
      <c r="K35" s="15">
        <f>K42+K49</f>
        <v>0</v>
      </c>
      <c r="L35" s="15">
        <f t="shared" si="14"/>
        <v>1152.7</v>
      </c>
      <c r="M35" s="15">
        <f>M42+M49</f>
        <v>2305.3000000000002</v>
      </c>
      <c r="N35" s="15">
        <f t="shared" si="14"/>
        <v>1152.7</v>
      </c>
      <c r="O35" s="15">
        <f>O42+O49</f>
        <v>1152.7</v>
      </c>
      <c r="P35" s="15">
        <f>P42+P49</f>
        <v>3772.4</v>
      </c>
      <c r="Q35" s="15">
        <f>Q42+Q49</f>
        <v>405.4</v>
      </c>
      <c r="R35" s="15">
        <f t="shared" si="14"/>
        <v>0</v>
      </c>
      <c r="S35" s="15">
        <f>S42+S49</f>
        <v>0</v>
      </c>
      <c r="T35" s="15">
        <f>T42+T49</f>
        <v>0</v>
      </c>
      <c r="U35" s="15">
        <f>U42+U49</f>
        <v>0</v>
      </c>
      <c r="V35" s="15">
        <f>V42+V49</f>
        <v>0</v>
      </c>
      <c r="W35" s="15">
        <f>W42+W49</f>
        <v>0</v>
      </c>
      <c r="X35" s="15">
        <f t="shared" si="14"/>
        <v>1020.6</v>
      </c>
      <c r="Y35" s="15">
        <f>Y42+Y49</f>
        <v>0</v>
      </c>
      <c r="Z35" s="15">
        <f t="shared" si="14"/>
        <v>1020.6</v>
      </c>
      <c r="AA35" s="15">
        <f>AA42+AA49</f>
        <v>0</v>
      </c>
      <c r="AB35" s="15">
        <f t="shared" si="14"/>
        <v>961.7</v>
      </c>
      <c r="AC35" s="15">
        <f>AC42+AC49</f>
        <v>0</v>
      </c>
      <c r="AD35" s="15">
        <f t="shared" si="14"/>
        <v>961.7</v>
      </c>
      <c r="AE35" s="15">
        <f>AE42+AE49</f>
        <v>0</v>
      </c>
      <c r="AF35" s="57"/>
      <c r="AH35" s="31">
        <f t="shared" si="2"/>
        <v>11195.100000000002</v>
      </c>
      <c r="AI35" s="31">
        <f t="shared" si="3"/>
        <v>7230.5</v>
      </c>
      <c r="AJ35" s="31">
        <f t="shared" si="4"/>
        <v>3863.4</v>
      </c>
      <c r="AL35" s="30">
        <f t="shared" si="8"/>
        <v>3367.1</v>
      </c>
      <c r="AM35" s="68"/>
      <c r="AN35" s="64"/>
      <c r="AO35" s="68"/>
      <c r="AP35" s="68"/>
    </row>
    <row r="36" spans="1:42" s="12" customFormat="1" ht="18.75">
      <c r="A36" s="3" t="s">
        <v>14</v>
      </c>
      <c r="B36" s="24">
        <f>H36+J36+L36+N36+P36+R36+T36+V36+X36+Z36+AB36+AD36</f>
        <v>100989.62999999998</v>
      </c>
      <c r="C36" s="15">
        <f>C43+C50+C56+C62</f>
        <v>54356.43</v>
      </c>
      <c r="D36" s="15">
        <f>D43+D50+D56</f>
        <v>34718.1</v>
      </c>
      <c r="E36" s="15">
        <f>E43+E50+E56+E62</f>
        <v>38533.199999999997</v>
      </c>
      <c r="F36" s="25">
        <f>E36/B36*100</f>
        <v>38.15560072851045</v>
      </c>
      <c r="G36" s="25">
        <f>E36/C36*100</f>
        <v>70.889865283647211</v>
      </c>
      <c r="H36" s="15">
        <f t="shared" ref="H36:AE36" si="15">H43+H50+H56+H62</f>
        <v>8022.3</v>
      </c>
      <c r="I36" s="15">
        <f t="shared" si="15"/>
        <v>4300.8</v>
      </c>
      <c r="J36" s="15">
        <f t="shared" si="15"/>
        <v>8839.4000000000015</v>
      </c>
      <c r="K36" s="15">
        <f t="shared" si="15"/>
        <v>9913.7999999999993</v>
      </c>
      <c r="L36" s="15">
        <f t="shared" si="15"/>
        <v>8962.0999999999985</v>
      </c>
      <c r="M36" s="15">
        <f t="shared" si="15"/>
        <v>9764.5</v>
      </c>
      <c r="N36" s="15">
        <f t="shared" si="15"/>
        <v>8651.1</v>
      </c>
      <c r="O36" s="15">
        <f t="shared" si="15"/>
        <v>5662.4</v>
      </c>
      <c r="P36" s="15">
        <f t="shared" si="15"/>
        <v>19881.53</v>
      </c>
      <c r="Q36" s="15">
        <f t="shared" si="15"/>
        <v>8891.7000000000007</v>
      </c>
      <c r="R36" s="15">
        <f t="shared" si="15"/>
        <v>4114.5</v>
      </c>
      <c r="S36" s="15">
        <f t="shared" si="15"/>
        <v>0</v>
      </c>
      <c r="T36" s="15">
        <f t="shared" si="15"/>
        <v>4714.5</v>
      </c>
      <c r="U36" s="15">
        <f t="shared" si="15"/>
        <v>0</v>
      </c>
      <c r="V36" s="15">
        <f t="shared" si="15"/>
        <v>3882</v>
      </c>
      <c r="W36" s="15">
        <f t="shared" si="15"/>
        <v>0</v>
      </c>
      <c r="X36" s="15">
        <f t="shared" si="15"/>
        <v>8790.2000000000007</v>
      </c>
      <c r="Y36" s="15">
        <f t="shared" si="15"/>
        <v>0</v>
      </c>
      <c r="Z36" s="15">
        <f t="shared" si="15"/>
        <v>9165.7000000000007</v>
      </c>
      <c r="AA36" s="15">
        <f t="shared" si="15"/>
        <v>0</v>
      </c>
      <c r="AB36" s="15">
        <f t="shared" si="15"/>
        <v>7595.4</v>
      </c>
      <c r="AC36" s="15">
        <f t="shared" si="15"/>
        <v>0</v>
      </c>
      <c r="AD36" s="15">
        <f t="shared" si="15"/>
        <v>8370.9</v>
      </c>
      <c r="AE36" s="15">
        <f t="shared" si="15"/>
        <v>0</v>
      </c>
      <c r="AF36" s="57"/>
      <c r="AH36" s="31">
        <f t="shared" si="2"/>
        <v>100989.62999999998</v>
      </c>
      <c r="AI36" s="31">
        <f t="shared" si="3"/>
        <v>58470.93</v>
      </c>
      <c r="AJ36" s="31">
        <f t="shared" si="4"/>
        <v>38533.199999999997</v>
      </c>
      <c r="AL36" s="30">
        <f t="shared" si="8"/>
        <v>15823.230000000003</v>
      </c>
      <c r="AM36" s="68"/>
      <c r="AN36" s="64"/>
      <c r="AO36" s="68"/>
      <c r="AP36" s="68"/>
    </row>
    <row r="37" spans="1:42" s="12" customFormat="1" ht="37.5">
      <c r="A37" s="47" t="s">
        <v>47</v>
      </c>
      <c r="B37" s="24">
        <f>H37+J37+L37+N37+P37+R37+T37+V37+X37+Z37+AB37+AD37</f>
        <v>6147.6</v>
      </c>
      <c r="C37" s="15">
        <f>C44</f>
        <v>2777.2</v>
      </c>
      <c r="D37" s="15">
        <f>D44</f>
        <v>2777.2</v>
      </c>
      <c r="E37" s="15">
        <f>E44</f>
        <v>2777.2</v>
      </c>
      <c r="F37" s="25">
        <f>E37/B37*100</f>
        <v>45.175352983278025</v>
      </c>
      <c r="G37" s="25">
        <f>E37/C37*100</f>
        <v>100</v>
      </c>
      <c r="H37" s="15">
        <f>H44</f>
        <v>0</v>
      </c>
      <c r="I37" s="15">
        <f>I44</f>
        <v>0</v>
      </c>
      <c r="J37" s="15">
        <f t="shared" ref="J37:AD37" si="16">J44</f>
        <v>684.1</v>
      </c>
      <c r="K37" s="15">
        <f>K44</f>
        <v>684.1</v>
      </c>
      <c r="L37" s="15">
        <f t="shared" si="16"/>
        <v>683.1</v>
      </c>
      <c r="M37" s="15">
        <f>M44</f>
        <v>683.1</v>
      </c>
      <c r="N37" s="15">
        <f t="shared" si="16"/>
        <v>683</v>
      </c>
      <c r="O37" s="15">
        <f>O44</f>
        <v>683</v>
      </c>
      <c r="P37" s="15">
        <f>P44</f>
        <v>727</v>
      </c>
      <c r="Q37" s="15">
        <f>Q44</f>
        <v>727</v>
      </c>
      <c r="R37" s="15">
        <f t="shared" si="16"/>
        <v>0</v>
      </c>
      <c r="S37" s="15">
        <f>S44</f>
        <v>0</v>
      </c>
      <c r="T37" s="15">
        <f t="shared" si="16"/>
        <v>0</v>
      </c>
      <c r="U37" s="15">
        <f>U44</f>
        <v>0</v>
      </c>
      <c r="V37" s="15">
        <f>V44</f>
        <v>683.1</v>
      </c>
      <c r="W37" s="15">
        <f>W44</f>
        <v>0</v>
      </c>
      <c r="X37" s="15">
        <f>X44</f>
        <v>683.1</v>
      </c>
      <c r="Y37" s="15">
        <f>Y44</f>
        <v>0</v>
      </c>
      <c r="Z37" s="15">
        <f t="shared" si="16"/>
        <v>683</v>
      </c>
      <c r="AA37" s="15">
        <f>AA44</f>
        <v>0</v>
      </c>
      <c r="AB37" s="15">
        <f t="shared" si="16"/>
        <v>639.1</v>
      </c>
      <c r="AC37" s="15">
        <f>AC44</f>
        <v>0</v>
      </c>
      <c r="AD37" s="15">
        <f t="shared" si="16"/>
        <v>682.1</v>
      </c>
      <c r="AE37" s="15">
        <f>AE44</f>
        <v>0</v>
      </c>
      <c r="AF37" s="57"/>
      <c r="AH37" s="19">
        <f t="shared" si="2"/>
        <v>6147.6</v>
      </c>
      <c r="AI37" s="19">
        <f t="shared" si="3"/>
        <v>2777.2</v>
      </c>
      <c r="AJ37" s="19">
        <f t="shared" si="4"/>
        <v>2777.2</v>
      </c>
      <c r="AL37" s="30">
        <f t="shared" si="8"/>
        <v>0</v>
      </c>
      <c r="AM37" s="64"/>
      <c r="AN37" s="64"/>
      <c r="AO37" s="64"/>
      <c r="AP37" s="64"/>
    </row>
    <row r="38" spans="1:42" s="12" customFormat="1" ht="18.75">
      <c r="A38" s="3" t="s">
        <v>15</v>
      </c>
      <c r="B38" s="23"/>
      <c r="C38" s="23"/>
      <c r="D38" s="23"/>
      <c r="E38" s="23"/>
      <c r="F38" s="23"/>
      <c r="G38" s="2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57"/>
      <c r="AH38" s="19">
        <f t="shared" si="2"/>
        <v>0</v>
      </c>
      <c r="AI38" s="19">
        <f t="shared" si="3"/>
        <v>0</v>
      </c>
      <c r="AJ38" s="19">
        <f t="shared" si="4"/>
        <v>0</v>
      </c>
      <c r="AL38" s="30">
        <f t="shared" si="8"/>
        <v>0</v>
      </c>
      <c r="AM38" s="64"/>
      <c r="AN38" s="64"/>
      <c r="AO38" s="64"/>
      <c r="AP38" s="64"/>
    </row>
    <row r="39" spans="1:42" s="12" customFormat="1" ht="18.75">
      <c r="A39" s="3" t="s">
        <v>16</v>
      </c>
      <c r="B39" s="23"/>
      <c r="C39" s="23"/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7"/>
      <c r="AH39" s="19">
        <f t="shared" si="2"/>
        <v>0</v>
      </c>
      <c r="AI39" s="19">
        <f t="shared" si="3"/>
        <v>0</v>
      </c>
      <c r="AJ39" s="19">
        <f t="shared" si="4"/>
        <v>0</v>
      </c>
      <c r="AL39" s="30">
        <f t="shared" si="8"/>
        <v>0</v>
      </c>
      <c r="AM39" s="64"/>
      <c r="AN39" s="64"/>
      <c r="AO39" s="64"/>
      <c r="AP39" s="64"/>
    </row>
    <row r="40" spans="1:42" s="12" customFormat="1" ht="114.75" customHeight="1">
      <c r="A40" s="104" t="s">
        <v>37</v>
      </c>
      <c r="B40" s="27"/>
      <c r="C40" s="27"/>
      <c r="D40" s="27"/>
      <c r="E40" s="27"/>
      <c r="F40" s="27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57" t="s">
        <v>96</v>
      </c>
      <c r="AH40" s="31">
        <f t="shared" si="2"/>
        <v>0</v>
      </c>
      <c r="AI40" s="31">
        <f t="shared" si="3"/>
        <v>0</v>
      </c>
      <c r="AJ40" s="31">
        <f t="shared" si="4"/>
        <v>0</v>
      </c>
      <c r="AL40" s="30">
        <f t="shared" si="8"/>
        <v>0</v>
      </c>
      <c r="AM40" s="68"/>
      <c r="AN40" s="68"/>
      <c r="AO40" s="68"/>
      <c r="AP40" s="68"/>
    </row>
    <row r="41" spans="1:42" s="12" customFormat="1" ht="24" customHeight="1">
      <c r="A41" s="4" t="s">
        <v>17</v>
      </c>
      <c r="B41" s="54">
        <f>H41+J41+L41+N41+P41+R41+T41+V41+X41+Z41+AB41+AD41</f>
        <v>76372.23000000001</v>
      </c>
      <c r="C41" s="54">
        <f>C42+C43+C44+C45+C46</f>
        <v>44511.63</v>
      </c>
      <c r="D41" s="54">
        <f>D42+D43+D45+D46</f>
        <v>41734.300000000003</v>
      </c>
      <c r="E41" s="54">
        <f>E42+E43+E45+E46</f>
        <v>23456.800000000003</v>
      </c>
      <c r="F41" s="53">
        <f>E41/B41*100</f>
        <v>30.713781697876307</v>
      </c>
      <c r="G41" s="53">
        <f>E41/C41*100</f>
        <v>52.6981375429298</v>
      </c>
      <c r="H41" s="2">
        <f>H42+H43+H45+H46</f>
        <v>4079.3</v>
      </c>
      <c r="I41" s="2">
        <f>I42+I43+I45+I46</f>
        <v>1319.5</v>
      </c>
      <c r="J41" s="2">
        <f t="shared" ref="J41:AD41" si="17">J42+J43+J45+J46</f>
        <v>5954.8</v>
      </c>
      <c r="K41" s="2">
        <f>K42+K43+K45+K46</f>
        <v>5666.3</v>
      </c>
      <c r="L41" s="2">
        <f t="shared" si="17"/>
        <v>6087.5999999999995</v>
      </c>
      <c r="M41" s="2">
        <f>M42+M43+M45+M46</f>
        <v>8136.4000000000005</v>
      </c>
      <c r="N41" s="2">
        <f t="shared" si="17"/>
        <v>5881.3</v>
      </c>
      <c r="O41" s="2">
        <f>O42+O43+O45+O46</f>
        <v>2915.9</v>
      </c>
      <c r="P41" s="2">
        <f t="shared" si="17"/>
        <v>19731.43</v>
      </c>
      <c r="Q41" s="2">
        <f>Q42+Q43+Q45+Q46</f>
        <v>5418.7</v>
      </c>
      <c r="R41" s="2">
        <f t="shared" si="17"/>
        <v>4114.5</v>
      </c>
      <c r="S41" s="2">
        <f>S42+S43+S45+S46</f>
        <v>0</v>
      </c>
      <c r="T41" s="2">
        <f t="shared" si="17"/>
        <v>4714.5</v>
      </c>
      <c r="U41" s="2">
        <f>U42+U43+U45+U46</f>
        <v>0</v>
      </c>
      <c r="V41" s="2">
        <f t="shared" si="17"/>
        <v>3882</v>
      </c>
      <c r="W41" s="2">
        <f>W42+W43+W45+W46</f>
        <v>0</v>
      </c>
      <c r="X41" s="2">
        <f t="shared" si="17"/>
        <v>5788.3</v>
      </c>
      <c r="Y41" s="2">
        <f>Y42+Y43+Y45+Y46</f>
        <v>0</v>
      </c>
      <c r="Z41" s="2">
        <f t="shared" si="17"/>
        <v>6263.8</v>
      </c>
      <c r="AA41" s="2">
        <f>AA42+AA43+AA45+AA46</f>
        <v>0</v>
      </c>
      <c r="AB41" s="2">
        <f t="shared" si="17"/>
        <v>4634.6000000000004</v>
      </c>
      <c r="AC41" s="2">
        <f>AC42+AC43+AC45+AC46</f>
        <v>0</v>
      </c>
      <c r="AD41" s="2">
        <f t="shared" si="17"/>
        <v>5240.0999999999995</v>
      </c>
      <c r="AE41" s="2">
        <f>AE42+AE43+AE45+AE46</f>
        <v>0</v>
      </c>
      <c r="AF41" s="158"/>
      <c r="AH41" s="31">
        <f t="shared" si="2"/>
        <v>76372.23000000001</v>
      </c>
      <c r="AI41" s="31">
        <f t="shared" si="3"/>
        <v>45848.93</v>
      </c>
      <c r="AJ41" s="31">
        <f t="shared" si="4"/>
        <v>23456.800000000003</v>
      </c>
      <c r="AL41" s="30">
        <f t="shared" si="8"/>
        <v>21054.829999999994</v>
      </c>
      <c r="AM41" s="68">
        <f>C41-E41</f>
        <v>21054.829999999994</v>
      </c>
      <c r="AN41" s="64"/>
      <c r="AO41" s="64"/>
      <c r="AP41" s="64"/>
    </row>
    <row r="42" spans="1:42" s="12" customFormat="1" ht="30" customHeight="1">
      <c r="A42" s="3" t="s">
        <v>13</v>
      </c>
      <c r="B42" s="24">
        <f>H42+J42+L42+N42+P42+R42+T42+V42+X42+Z42+AB42+AD42</f>
        <v>11195.100000000002</v>
      </c>
      <c r="C42" s="24">
        <f>H42+J42+L42+N42+P42</f>
        <v>7230.5</v>
      </c>
      <c r="D42" s="24">
        <v>7230.4</v>
      </c>
      <c r="E42" s="24">
        <f>I42+K42+M42+O42+Q42+S42+U42+W42+Y42+AA42+AC42+AE42</f>
        <v>3863.4</v>
      </c>
      <c r="F42" s="25">
        <f>E42/B42*100</f>
        <v>34.509740868772937</v>
      </c>
      <c r="G42" s="25">
        <f>E42/C42*100</f>
        <v>53.431989488970331</v>
      </c>
      <c r="H42" s="15"/>
      <c r="I42" s="15"/>
      <c r="J42" s="15">
        <v>1152.7</v>
      </c>
      <c r="K42" s="15"/>
      <c r="L42" s="15">
        <v>1152.7</v>
      </c>
      <c r="M42" s="15">
        <v>2305.3000000000002</v>
      </c>
      <c r="N42" s="15">
        <v>1152.7</v>
      </c>
      <c r="O42" s="15">
        <v>1152.7</v>
      </c>
      <c r="P42" s="15">
        <v>3772.4</v>
      </c>
      <c r="Q42" s="15">
        <v>405.4</v>
      </c>
      <c r="R42" s="15"/>
      <c r="S42" s="15"/>
      <c r="T42" s="15"/>
      <c r="U42" s="15"/>
      <c r="V42" s="15"/>
      <c r="W42" s="15"/>
      <c r="X42" s="15">
        <v>1020.6</v>
      </c>
      <c r="Y42" s="15"/>
      <c r="Z42" s="15">
        <v>1020.6</v>
      </c>
      <c r="AA42" s="15"/>
      <c r="AB42" s="15">
        <v>961.7</v>
      </c>
      <c r="AC42" s="15"/>
      <c r="AD42" s="15">
        <v>961.7</v>
      </c>
      <c r="AE42" s="15"/>
      <c r="AF42" s="158"/>
      <c r="AH42" s="31">
        <f t="shared" si="2"/>
        <v>11195.100000000002</v>
      </c>
      <c r="AI42" s="31">
        <f t="shared" si="3"/>
        <v>7230.5</v>
      </c>
      <c r="AJ42" s="31">
        <f t="shared" si="4"/>
        <v>3863.4</v>
      </c>
      <c r="AL42" s="30">
        <f t="shared" si="8"/>
        <v>3367.1</v>
      </c>
      <c r="AM42" s="64"/>
      <c r="AN42" s="64"/>
      <c r="AO42" s="64"/>
      <c r="AP42" s="64"/>
    </row>
    <row r="43" spans="1:42" s="12" customFormat="1" ht="18.75">
      <c r="A43" s="3" t="s">
        <v>14</v>
      </c>
      <c r="B43" s="24">
        <f>H43+J43+L43+N43+P43+R43+T43+V43+X43+Z43+AB43+AD43</f>
        <v>65177.13</v>
      </c>
      <c r="C43" s="24">
        <f t="shared" ref="C43:C46" si="18">H43+J43+L43+N43+P43</f>
        <v>34503.93</v>
      </c>
      <c r="D43" s="24">
        <v>34503.9</v>
      </c>
      <c r="E43" s="24">
        <f>I43+K43+M43+O43+Q43+S43+U43+W43+Y43+AA43+AC43+AE43</f>
        <v>19593.400000000001</v>
      </c>
      <c r="F43" s="25">
        <f>E43/B43*100</f>
        <v>30.061771667454522</v>
      </c>
      <c r="G43" s="25">
        <f>E43/C43*100</f>
        <v>56.785995102586874</v>
      </c>
      <c r="H43" s="15">
        <v>4079.3</v>
      </c>
      <c r="I43" s="15">
        <v>1319.5</v>
      </c>
      <c r="J43" s="15">
        <v>4802.1000000000004</v>
      </c>
      <c r="K43" s="15">
        <v>5666.3</v>
      </c>
      <c r="L43" s="15">
        <v>4934.8999999999996</v>
      </c>
      <c r="M43" s="15">
        <v>5831.1</v>
      </c>
      <c r="N43" s="15">
        <v>4728.6000000000004</v>
      </c>
      <c r="O43" s="15">
        <v>1763.2</v>
      </c>
      <c r="P43" s="15">
        <f>11105.7+4853.33</f>
        <v>15959.03</v>
      </c>
      <c r="Q43" s="15">
        <v>5013.3</v>
      </c>
      <c r="R43" s="15">
        <v>4114.5</v>
      </c>
      <c r="S43" s="15"/>
      <c r="T43" s="15">
        <v>4714.5</v>
      </c>
      <c r="U43" s="15"/>
      <c r="V43" s="15">
        <v>3882</v>
      </c>
      <c r="W43" s="15"/>
      <c r="X43" s="15">
        <v>4767.7</v>
      </c>
      <c r="Y43" s="15"/>
      <c r="Z43" s="15">
        <v>5243.2</v>
      </c>
      <c r="AA43" s="15"/>
      <c r="AB43" s="15">
        <v>3672.9</v>
      </c>
      <c r="AC43" s="15"/>
      <c r="AD43" s="15">
        <v>4278.3999999999996</v>
      </c>
      <c r="AE43" s="15"/>
      <c r="AF43" s="158"/>
      <c r="AH43" s="31">
        <f t="shared" si="2"/>
        <v>65177.13</v>
      </c>
      <c r="AI43" s="31">
        <f t="shared" si="3"/>
        <v>38618.43</v>
      </c>
      <c r="AJ43" s="31">
        <f t="shared" si="4"/>
        <v>19593.400000000001</v>
      </c>
      <c r="AL43" s="30">
        <f t="shared" si="8"/>
        <v>14910.529999999999</v>
      </c>
      <c r="AM43" s="68">
        <f>C43-E43</f>
        <v>14910.529999999999</v>
      </c>
      <c r="AN43" s="64"/>
      <c r="AO43" s="64"/>
      <c r="AP43" s="64"/>
    </row>
    <row r="44" spans="1:42" s="12" customFormat="1" ht="37.5">
      <c r="A44" s="47" t="s">
        <v>47</v>
      </c>
      <c r="B44" s="24">
        <f>H44+J44+L44+N44+P44+R44+T44+V44+X44+Z44+AB44+AD44</f>
        <v>6147.6</v>
      </c>
      <c r="C44" s="24">
        <f t="shared" si="18"/>
        <v>2777.2</v>
      </c>
      <c r="D44" s="24">
        <v>2777.2</v>
      </c>
      <c r="E44" s="24">
        <f>I44+K44+M44+O44+Q44+S44+U44+W44+Y44+AA44+AC44+AE44</f>
        <v>2777.2</v>
      </c>
      <c r="F44" s="25">
        <f>E44/B44*100</f>
        <v>45.175352983278025</v>
      </c>
      <c r="G44" s="25">
        <f>E44/C44*100</f>
        <v>100</v>
      </c>
      <c r="H44" s="15"/>
      <c r="I44" s="15"/>
      <c r="J44" s="15">
        <v>684.1</v>
      </c>
      <c r="K44" s="15">
        <v>684.1</v>
      </c>
      <c r="L44" s="15">
        <v>683.1</v>
      </c>
      <c r="M44" s="15">
        <v>683.1</v>
      </c>
      <c r="N44" s="15">
        <v>683</v>
      </c>
      <c r="O44" s="15">
        <v>683</v>
      </c>
      <c r="P44" s="15">
        <v>727</v>
      </c>
      <c r="Q44" s="15">
        <v>727</v>
      </c>
      <c r="R44" s="15"/>
      <c r="S44" s="15"/>
      <c r="T44" s="15"/>
      <c r="U44" s="15"/>
      <c r="V44" s="15">
        <v>683.1</v>
      </c>
      <c r="W44" s="15"/>
      <c r="X44" s="15">
        <v>683.1</v>
      </c>
      <c r="Y44" s="15"/>
      <c r="Z44" s="15">
        <v>683</v>
      </c>
      <c r="AA44" s="15"/>
      <c r="AB44" s="15">
        <v>639.1</v>
      </c>
      <c r="AC44" s="15"/>
      <c r="AD44" s="15">
        <v>682.1</v>
      </c>
      <c r="AE44" s="15"/>
      <c r="AF44" s="158"/>
      <c r="AH44" s="19">
        <f t="shared" si="2"/>
        <v>6147.6</v>
      </c>
      <c r="AI44" s="19">
        <f t="shared" si="3"/>
        <v>2777.2</v>
      </c>
      <c r="AJ44" s="19">
        <f t="shared" si="4"/>
        <v>2777.2</v>
      </c>
      <c r="AL44" s="30">
        <f t="shared" si="8"/>
        <v>0</v>
      </c>
      <c r="AM44" s="64"/>
      <c r="AN44" s="64"/>
      <c r="AO44" s="64"/>
      <c r="AP44" s="64"/>
    </row>
    <row r="45" spans="1:42" s="12" customFormat="1" ht="18.75">
      <c r="A45" s="3" t="s">
        <v>15</v>
      </c>
      <c r="B45" s="23"/>
      <c r="C45" s="24">
        <f t="shared" si="18"/>
        <v>0</v>
      </c>
      <c r="D45" s="23"/>
      <c r="E45" s="23"/>
      <c r="F45" s="23"/>
      <c r="G45" s="2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58"/>
      <c r="AH45" s="19">
        <f t="shared" si="2"/>
        <v>0</v>
      </c>
      <c r="AI45" s="19">
        <f t="shared" si="3"/>
        <v>0</v>
      </c>
      <c r="AJ45" s="19">
        <f t="shared" si="4"/>
        <v>0</v>
      </c>
      <c r="AL45" s="30">
        <f t="shared" si="8"/>
        <v>0</v>
      </c>
      <c r="AM45" s="64"/>
      <c r="AN45" s="64"/>
      <c r="AO45" s="64"/>
      <c r="AP45" s="64"/>
    </row>
    <row r="46" spans="1:42" s="12" customFormat="1" ht="18.75">
      <c r="A46" s="3" t="s">
        <v>16</v>
      </c>
      <c r="B46" s="23"/>
      <c r="C46" s="24">
        <f t="shared" si="18"/>
        <v>0</v>
      </c>
      <c r="D46" s="23"/>
      <c r="E46" s="23"/>
      <c r="F46" s="23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59"/>
      <c r="AH46" s="19">
        <f t="shared" si="2"/>
        <v>0</v>
      </c>
      <c r="AI46" s="19">
        <f t="shared" si="3"/>
        <v>0</v>
      </c>
      <c r="AJ46" s="19">
        <f t="shared" si="4"/>
        <v>0</v>
      </c>
      <c r="AL46" s="30">
        <f t="shared" si="8"/>
        <v>0</v>
      </c>
      <c r="AM46" s="64"/>
      <c r="AN46" s="64"/>
      <c r="AO46" s="64"/>
      <c r="AP46" s="64"/>
    </row>
    <row r="47" spans="1:42" s="12" customFormat="1" ht="81" customHeight="1">
      <c r="A47" s="104" t="s">
        <v>23</v>
      </c>
      <c r="B47" s="27"/>
      <c r="C47" s="27"/>
      <c r="D47" s="27"/>
      <c r="E47" s="27"/>
      <c r="F47" s="25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57" t="s">
        <v>97</v>
      </c>
      <c r="AH47" s="31">
        <f t="shared" si="2"/>
        <v>0</v>
      </c>
      <c r="AI47" s="31">
        <f t="shared" si="3"/>
        <v>0</v>
      </c>
      <c r="AJ47" s="31">
        <f t="shared" si="4"/>
        <v>0</v>
      </c>
      <c r="AL47" s="30">
        <f t="shared" si="8"/>
        <v>0</v>
      </c>
      <c r="AM47" s="68"/>
      <c r="AN47" s="68"/>
      <c r="AO47" s="68"/>
      <c r="AP47" s="68"/>
    </row>
    <row r="48" spans="1:42" s="12" customFormat="1" ht="24.6" customHeight="1">
      <c r="A48" s="4" t="s">
        <v>17</v>
      </c>
      <c r="B48" s="20">
        <f>H48+J48+L48+N48+P48+R48+T48+V48+X48+Z48+AB48+AD48</f>
        <v>340</v>
      </c>
      <c r="C48" s="54">
        <f>C49+C50+C51+C52</f>
        <v>240</v>
      </c>
      <c r="D48" s="54">
        <f>D49+D50+D51+D52</f>
        <v>214.2</v>
      </c>
      <c r="E48" s="54">
        <f>E49+E50+E51+E52</f>
        <v>212.3</v>
      </c>
      <c r="F48" s="53">
        <f>E48/B48*100</f>
        <v>62.441176470588232</v>
      </c>
      <c r="G48" s="53">
        <f>E48/C48*100</f>
        <v>88.458333333333343</v>
      </c>
      <c r="H48" s="2">
        <f t="shared" ref="H48:AE48" si="19">H49+H50+H51+H52</f>
        <v>20.5</v>
      </c>
      <c r="I48" s="2">
        <f t="shared" si="19"/>
        <v>0</v>
      </c>
      <c r="J48" s="2">
        <f t="shared" si="19"/>
        <v>114.8</v>
      </c>
      <c r="K48" s="2">
        <f t="shared" si="19"/>
        <v>128.30000000000001</v>
      </c>
      <c r="L48" s="2">
        <f t="shared" si="19"/>
        <v>104.7</v>
      </c>
      <c r="M48" s="2">
        <f t="shared" si="19"/>
        <v>67.5</v>
      </c>
      <c r="N48" s="2">
        <f t="shared" si="19"/>
        <v>0</v>
      </c>
      <c r="O48" s="2">
        <f t="shared" si="19"/>
        <v>12.8</v>
      </c>
      <c r="P48" s="2">
        <f t="shared" si="19"/>
        <v>0</v>
      </c>
      <c r="Q48" s="2">
        <f t="shared" si="19"/>
        <v>3.7</v>
      </c>
      <c r="R48" s="2">
        <f t="shared" si="19"/>
        <v>0</v>
      </c>
      <c r="S48" s="2">
        <f t="shared" si="19"/>
        <v>0</v>
      </c>
      <c r="T48" s="2">
        <f t="shared" si="19"/>
        <v>0</v>
      </c>
      <c r="U48" s="2">
        <f t="shared" si="19"/>
        <v>0</v>
      </c>
      <c r="V48" s="2">
        <f t="shared" si="19"/>
        <v>0</v>
      </c>
      <c r="W48" s="2">
        <f t="shared" si="19"/>
        <v>0</v>
      </c>
      <c r="X48" s="2">
        <f t="shared" si="19"/>
        <v>100</v>
      </c>
      <c r="Y48" s="2">
        <f t="shared" si="19"/>
        <v>0</v>
      </c>
      <c r="Z48" s="2">
        <f t="shared" si="19"/>
        <v>0</v>
      </c>
      <c r="AA48" s="2">
        <f t="shared" si="19"/>
        <v>0</v>
      </c>
      <c r="AB48" s="2">
        <f t="shared" si="19"/>
        <v>0</v>
      </c>
      <c r="AC48" s="2">
        <f t="shared" si="19"/>
        <v>0</v>
      </c>
      <c r="AD48" s="2">
        <f t="shared" si="19"/>
        <v>0</v>
      </c>
      <c r="AE48" s="2">
        <f t="shared" si="19"/>
        <v>0</v>
      </c>
      <c r="AF48" s="158"/>
      <c r="AH48" s="31">
        <f t="shared" si="2"/>
        <v>340</v>
      </c>
      <c r="AI48" s="31">
        <f t="shared" si="3"/>
        <v>240</v>
      </c>
      <c r="AJ48" s="31">
        <f t="shared" si="4"/>
        <v>212.3</v>
      </c>
      <c r="AL48" s="30">
        <f t="shared" si="8"/>
        <v>27.699999999999989</v>
      </c>
      <c r="AM48" s="68"/>
      <c r="AN48" s="68"/>
      <c r="AO48" s="68"/>
      <c r="AP48" s="68"/>
    </row>
    <row r="49" spans="1:42" s="12" customFormat="1" ht="18.75">
      <c r="A49" s="3" t="s">
        <v>13</v>
      </c>
      <c r="B49" s="23"/>
      <c r="C49" s="23"/>
      <c r="D49" s="23"/>
      <c r="E49" s="23"/>
      <c r="F49" s="23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58"/>
      <c r="AH49" s="31">
        <f t="shared" si="2"/>
        <v>0</v>
      </c>
      <c r="AI49" s="31">
        <f t="shared" si="3"/>
        <v>0</v>
      </c>
      <c r="AJ49" s="31">
        <f t="shared" si="4"/>
        <v>0</v>
      </c>
      <c r="AL49" s="30">
        <f t="shared" si="8"/>
        <v>0</v>
      </c>
      <c r="AM49" s="68"/>
      <c r="AN49" s="68"/>
      <c r="AO49" s="68"/>
      <c r="AP49" s="68"/>
    </row>
    <row r="50" spans="1:42" s="12" customFormat="1" ht="20.45" customHeight="1">
      <c r="A50" s="3" t="s">
        <v>14</v>
      </c>
      <c r="B50" s="24">
        <f>H50+J50+L50+N50+P50+R50+T50+V50+X50+Z50+AB50+AD50</f>
        <v>340</v>
      </c>
      <c r="C50" s="24">
        <f t="shared" ref="C50" si="20">H50+J50+L50</f>
        <v>240</v>
      </c>
      <c r="D50" s="24">
        <v>214.2</v>
      </c>
      <c r="E50" s="24">
        <f>I50+K50+M50+O50+Q50+S50+U50+W50+Y50+AA50+AC50+AE50</f>
        <v>212.3</v>
      </c>
      <c r="F50" s="25">
        <f>E50/B50*100</f>
        <v>62.441176470588232</v>
      </c>
      <c r="G50" s="25">
        <f>E50/C50*100</f>
        <v>88.458333333333343</v>
      </c>
      <c r="H50" s="2">
        <v>20.5</v>
      </c>
      <c r="I50" s="2"/>
      <c r="J50" s="15">
        <v>114.8</v>
      </c>
      <c r="K50" s="15">
        <v>128.30000000000001</v>
      </c>
      <c r="L50" s="15">
        <v>104.7</v>
      </c>
      <c r="M50" s="15">
        <v>67.5</v>
      </c>
      <c r="N50" s="15"/>
      <c r="O50" s="15">
        <v>12.8</v>
      </c>
      <c r="P50" s="15"/>
      <c r="Q50" s="15">
        <v>3.7</v>
      </c>
      <c r="R50" s="15"/>
      <c r="S50" s="15"/>
      <c r="T50" s="15"/>
      <c r="U50" s="15"/>
      <c r="V50" s="15"/>
      <c r="W50" s="15"/>
      <c r="X50" s="15">
        <v>100</v>
      </c>
      <c r="Y50" s="15"/>
      <c r="Z50" s="15"/>
      <c r="AA50" s="15"/>
      <c r="AB50" s="15"/>
      <c r="AC50" s="15"/>
      <c r="AD50" s="15"/>
      <c r="AE50" s="15"/>
      <c r="AF50" s="158"/>
      <c r="AH50" s="31">
        <f t="shared" si="2"/>
        <v>340</v>
      </c>
      <c r="AI50" s="31">
        <f t="shared" si="3"/>
        <v>240</v>
      </c>
      <c r="AJ50" s="31">
        <f t="shared" si="4"/>
        <v>212.3</v>
      </c>
      <c r="AL50" s="30">
        <f t="shared" si="8"/>
        <v>27.699999999999989</v>
      </c>
      <c r="AM50" s="68">
        <f>C50-E50</f>
        <v>27.699999999999989</v>
      </c>
      <c r="AN50" s="68"/>
      <c r="AO50" s="68"/>
      <c r="AP50" s="68"/>
    </row>
    <row r="51" spans="1:42" s="12" customFormat="1" ht="21.6" customHeight="1">
      <c r="A51" s="3" t="s">
        <v>15</v>
      </c>
      <c r="B51" s="23"/>
      <c r="C51" s="23"/>
      <c r="D51" s="23"/>
      <c r="E51" s="23"/>
      <c r="F51" s="23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58"/>
      <c r="AH51" s="31">
        <f t="shared" si="2"/>
        <v>0</v>
      </c>
      <c r="AI51" s="31">
        <f t="shared" si="3"/>
        <v>0</v>
      </c>
      <c r="AJ51" s="31">
        <f t="shared" si="4"/>
        <v>0</v>
      </c>
      <c r="AL51" s="30">
        <f t="shared" si="8"/>
        <v>0</v>
      </c>
      <c r="AM51" s="68"/>
      <c r="AN51" s="68"/>
      <c r="AO51" s="68"/>
      <c r="AP51" s="68"/>
    </row>
    <row r="52" spans="1:42" s="12" customFormat="1" ht="28.15" customHeight="1">
      <c r="A52" s="3" t="s">
        <v>16</v>
      </c>
      <c r="B52" s="23"/>
      <c r="C52" s="23"/>
      <c r="D52" s="23"/>
      <c r="E52" s="23"/>
      <c r="F52" s="23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59"/>
      <c r="AH52" s="31">
        <f t="shared" si="2"/>
        <v>0</v>
      </c>
      <c r="AI52" s="31">
        <f t="shared" si="3"/>
        <v>0</v>
      </c>
      <c r="AJ52" s="31">
        <f t="shared" si="4"/>
        <v>0</v>
      </c>
      <c r="AL52" s="30">
        <f t="shared" si="8"/>
        <v>0</v>
      </c>
      <c r="AM52" s="68"/>
      <c r="AN52" s="68"/>
      <c r="AO52" s="68"/>
      <c r="AP52" s="68"/>
    </row>
    <row r="53" spans="1:42" s="12" customFormat="1" ht="139.5" customHeight="1">
      <c r="A53" s="104" t="s">
        <v>55</v>
      </c>
      <c r="B53" s="27"/>
      <c r="C53" s="27"/>
      <c r="D53" s="27"/>
      <c r="E53" s="27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57" t="s">
        <v>88</v>
      </c>
      <c r="AH53" s="31">
        <f t="shared" si="2"/>
        <v>0</v>
      </c>
      <c r="AI53" s="31">
        <f t="shared" si="3"/>
        <v>0</v>
      </c>
      <c r="AJ53" s="31">
        <f t="shared" si="4"/>
        <v>0</v>
      </c>
      <c r="AL53" s="30">
        <f t="shared" si="8"/>
        <v>0</v>
      </c>
      <c r="AM53" s="68"/>
      <c r="AN53" s="68"/>
      <c r="AO53" s="68"/>
      <c r="AP53" s="68"/>
    </row>
    <row r="54" spans="1:42" s="12" customFormat="1" ht="22.15" customHeight="1">
      <c r="A54" s="4" t="s">
        <v>17</v>
      </c>
      <c r="B54" s="20">
        <f>H54+J54+L54+N54+P54+R54+T54+V54+X54+Z54+AB54+AD54</f>
        <v>170</v>
      </c>
      <c r="C54" s="54">
        <f>C55+C56+C57+C58</f>
        <v>0</v>
      </c>
      <c r="D54" s="54">
        <f>D55+D56+D57+D58</f>
        <v>0</v>
      </c>
      <c r="E54" s="54">
        <f>E55+E56+E57+E58</f>
        <v>0</v>
      </c>
      <c r="F54" s="53">
        <f>E54/B54*100</f>
        <v>0</v>
      </c>
      <c r="G54" s="25" t="e">
        <f>E54/C54*100</f>
        <v>#DIV/0!</v>
      </c>
      <c r="H54" s="2">
        <f t="shared" ref="H54:AE54" si="21">H55+H56+H57+H58</f>
        <v>0</v>
      </c>
      <c r="I54" s="2">
        <f t="shared" si="21"/>
        <v>0</v>
      </c>
      <c r="J54" s="2">
        <f t="shared" si="21"/>
        <v>0</v>
      </c>
      <c r="K54" s="2">
        <f t="shared" si="21"/>
        <v>0</v>
      </c>
      <c r="L54" s="2">
        <f t="shared" si="21"/>
        <v>0</v>
      </c>
      <c r="M54" s="2">
        <f t="shared" si="21"/>
        <v>0</v>
      </c>
      <c r="N54" s="2">
        <f t="shared" si="21"/>
        <v>0</v>
      </c>
      <c r="O54" s="2">
        <f t="shared" si="21"/>
        <v>0</v>
      </c>
      <c r="P54" s="2">
        <f t="shared" si="21"/>
        <v>0</v>
      </c>
      <c r="Q54" s="2">
        <f t="shared" si="21"/>
        <v>0</v>
      </c>
      <c r="R54" s="2">
        <f t="shared" si="21"/>
        <v>0</v>
      </c>
      <c r="S54" s="2">
        <f t="shared" si="21"/>
        <v>0</v>
      </c>
      <c r="T54" s="2">
        <f t="shared" si="21"/>
        <v>0</v>
      </c>
      <c r="U54" s="2">
        <f t="shared" si="21"/>
        <v>0</v>
      </c>
      <c r="V54" s="2">
        <f t="shared" si="21"/>
        <v>0</v>
      </c>
      <c r="W54" s="2">
        <f t="shared" si="21"/>
        <v>0</v>
      </c>
      <c r="X54" s="2">
        <f t="shared" si="21"/>
        <v>0</v>
      </c>
      <c r="Y54" s="2">
        <f t="shared" si="21"/>
        <v>0</v>
      </c>
      <c r="Z54" s="2">
        <f t="shared" si="21"/>
        <v>0</v>
      </c>
      <c r="AA54" s="2">
        <f t="shared" si="21"/>
        <v>0</v>
      </c>
      <c r="AB54" s="2">
        <f t="shared" si="21"/>
        <v>0</v>
      </c>
      <c r="AC54" s="2">
        <f t="shared" si="21"/>
        <v>0</v>
      </c>
      <c r="AD54" s="2">
        <f t="shared" si="21"/>
        <v>170</v>
      </c>
      <c r="AE54" s="2">
        <f t="shared" si="21"/>
        <v>0</v>
      </c>
      <c r="AF54" s="158"/>
      <c r="AH54" s="31">
        <f t="shared" si="2"/>
        <v>170</v>
      </c>
      <c r="AI54" s="31">
        <f t="shared" si="3"/>
        <v>0</v>
      </c>
      <c r="AJ54" s="31">
        <f t="shared" si="4"/>
        <v>0</v>
      </c>
      <c r="AL54" s="30">
        <f t="shared" si="8"/>
        <v>0</v>
      </c>
      <c r="AM54" s="68"/>
      <c r="AN54" s="68"/>
      <c r="AO54" s="68"/>
      <c r="AP54" s="68"/>
    </row>
    <row r="55" spans="1:42" s="12" customFormat="1" ht="18.75">
      <c r="A55" s="3" t="s">
        <v>13</v>
      </c>
      <c r="B55" s="23"/>
      <c r="C55" s="23"/>
      <c r="D55" s="23"/>
      <c r="E55" s="23"/>
      <c r="F55" s="23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58"/>
      <c r="AH55" s="31">
        <f t="shared" si="2"/>
        <v>0</v>
      </c>
      <c r="AI55" s="31">
        <f t="shared" si="3"/>
        <v>0</v>
      </c>
      <c r="AJ55" s="31">
        <f t="shared" si="4"/>
        <v>0</v>
      </c>
      <c r="AL55" s="30">
        <f t="shared" si="8"/>
        <v>0</v>
      </c>
      <c r="AM55" s="68"/>
      <c r="AN55" s="68"/>
      <c r="AO55" s="68"/>
      <c r="AP55" s="68"/>
    </row>
    <row r="56" spans="1:42" s="12" customFormat="1" ht="21.6" customHeight="1">
      <c r="A56" s="3" t="s">
        <v>14</v>
      </c>
      <c r="B56" s="24">
        <f>H56+J56+L56+N56+P56+R56+T56+V56+X56+Z56+AB56+AD56</f>
        <v>170</v>
      </c>
      <c r="C56" s="24">
        <f>H56+J56+L56+N56+P56+R56+T56+V56+X56+Z56+AB56</f>
        <v>0</v>
      </c>
      <c r="D56" s="24"/>
      <c r="E56" s="24">
        <f>I56+K56+M56+O56+Q56+S56+U56+W56+Y56+AA56+AC56+AE56</f>
        <v>0</v>
      </c>
      <c r="F56" s="25">
        <f>E56/B56*100</f>
        <v>0</v>
      </c>
      <c r="G56" s="25" t="e">
        <f>E56/C56*100</f>
        <v>#DIV/0!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5"/>
      <c r="Y56" s="15"/>
      <c r="Z56" s="15"/>
      <c r="AA56" s="2"/>
      <c r="AB56" s="2"/>
      <c r="AC56" s="2"/>
      <c r="AD56" s="2">
        <v>170</v>
      </c>
      <c r="AE56" s="2"/>
      <c r="AF56" s="158"/>
      <c r="AH56" s="31">
        <f t="shared" si="2"/>
        <v>170</v>
      </c>
      <c r="AI56" s="31">
        <f t="shared" si="3"/>
        <v>0</v>
      </c>
      <c r="AJ56" s="31">
        <f t="shared" si="4"/>
        <v>0</v>
      </c>
      <c r="AL56" s="30">
        <f t="shared" si="8"/>
        <v>0</v>
      </c>
      <c r="AM56" s="68"/>
      <c r="AN56" s="68"/>
      <c r="AO56" s="68"/>
      <c r="AP56" s="68"/>
    </row>
    <row r="57" spans="1:42" s="12" customFormat="1" ht="21.6" customHeight="1">
      <c r="A57" s="3" t="s">
        <v>15</v>
      </c>
      <c r="B57" s="23"/>
      <c r="C57" s="23"/>
      <c r="D57" s="23"/>
      <c r="E57" s="23"/>
      <c r="F57" s="23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58"/>
      <c r="AH57" s="31">
        <f t="shared" si="2"/>
        <v>0</v>
      </c>
      <c r="AI57" s="31">
        <f t="shared" si="3"/>
        <v>0</v>
      </c>
      <c r="AJ57" s="31">
        <f t="shared" si="4"/>
        <v>0</v>
      </c>
      <c r="AL57" s="30">
        <f t="shared" si="8"/>
        <v>0</v>
      </c>
      <c r="AM57" s="64"/>
      <c r="AN57" s="64"/>
      <c r="AO57" s="64"/>
      <c r="AP57" s="64"/>
    </row>
    <row r="58" spans="1:42" s="12" customFormat="1" ht="19.899999999999999" customHeight="1">
      <c r="A58" s="3" t="s">
        <v>16</v>
      </c>
      <c r="B58" s="23"/>
      <c r="C58" s="23"/>
      <c r="D58" s="23"/>
      <c r="E58" s="23"/>
      <c r="F58" s="23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59"/>
      <c r="AH58" s="31">
        <f t="shared" si="2"/>
        <v>0</v>
      </c>
      <c r="AI58" s="31">
        <f t="shared" si="3"/>
        <v>0</v>
      </c>
      <c r="AJ58" s="31">
        <f t="shared" si="4"/>
        <v>0</v>
      </c>
      <c r="AL58" s="30">
        <f t="shared" si="8"/>
        <v>0</v>
      </c>
      <c r="AM58" s="64"/>
      <c r="AN58" s="64"/>
      <c r="AO58" s="64"/>
      <c r="AP58" s="64"/>
    </row>
    <row r="59" spans="1:42" s="12" customFormat="1" ht="56.25">
      <c r="A59" s="104" t="s">
        <v>56</v>
      </c>
      <c r="B59" s="27"/>
      <c r="C59" s="27"/>
      <c r="D59" s="27"/>
      <c r="E59" s="27"/>
      <c r="F59" s="25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57" t="s">
        <v>98</v>
      </c>
      <c r="AH59" s="31">
        <f t="shared" si="2"/>
        <v>0</v>
      </c>
      <c r="AI59" s="31">
        <f t="shared" si="3"/>
        <v>0</v>
      </c>
      <c r="AJ59" s="31">
        <f t="shared" si="4"/>
        <v>0</v>
      </c>
      <c r="AL59" s="30">
        <f t="shared" si="8"/>
        <v>0</v>
      </c>
      <c r="AM59" s="68"/>
      <c r="AN59" s="68"/>
      <c r="AO59" s="68"/>
      <c r="AP59" s="68"/>
    </row>
    <row r="60" spans="1:42" s="12" customFormat="1" ht="23.45" customHeight="1">
      <c r="A60" s="4" t="s">
        <v>17</v>
      </c>
      <c r="B60" s="20">
        <f>H60+J60+L60+N60+P60+R60+T60+V60+X60+Z60+AB60+AD60</f>
        <v>35302.5</v>
      </c>
      <c r="C60" s="54">
        <f>C61+C62+C63+C64</f>
        <v>19612.5</v>
      </c>
      <c r="D60" s="54">
        <f>D61+D62+D63+D64</f>
        <v>19612.5</v>
      </c>
      <c r="E60" s="54">
        <f>E61+E62+E63+E64</f>
        <v>18727.5</v>
      </c>
      <c r="F60" s="53">
        <f>E60/B60*100</f>
        <v>53.048650945400468</v>
      </c>
      <c r="G60" s="25">
        <f>E60/C60*100</f>
        <v>95.487571701720839</v>
      </c>
      <c r="H60" s="2">
        <f t="shared" ref="H60:AE60" si="22">H61+H62+H63+H64</f>
        <v>3922.5</v>
      </c>
      <c r="I60" s="2">
        <f t="shared" si="22"/>
        <v>2981.3</v>
      </c>
      <c r="J60" s="2">
        <f t="shared" si="22"/>
        <v>3922.5</v>
      </c>
      <c r="K60" s="2">
        <f t="shared" si="22"/>
        <v>4119.2</v>
      </c>
      <c r="L60" s="2">
        <f t="shared" si="22"/>
        <v>3922.5</v>
      </c>
      <c r="M60" s="2">
        <f t="shared" si="22"/>
        <v>3865.9</v>
      </c>
      <c r="N60" s="2">
        <f t="shared" si="22"/>
        <v>3922.5</v>
      </c>
      <c r="O60" s="2">
        <f t="shared" si="22"/>
        <v>3886.4</v>
      </c>
      <c r="P60" s="2">
        <f t="shared" si="22"/>
        <v>3922.5</v>
      </c>
      <c r="Q60" s="2">
        <f t="shared" si="22"/>
        <v>3874.7</v>
      </c>
      <c r="R60" s="2">
        <f t="shared" si="22"/>
        <v>0</v>
      </c>
      <c r="S60" s="2">
        <f t="shared" si="22"/>
        <v>0</v>
      </c>
      <c r="T60" s="2">
        <f t="shared" si="22"/>
        <v>0</v>
      </c>
      <c r="U60" s="2">
        <f t="shared" si="22"/>
        <v>0</v>
      </c>
      <c r="V60" s="2">
        <f t="shared" si="22"/>
        <v>0</v>
      </c>
      <c r="W60" s="2">
        <f t="shared" si="22"/>
        <v>0</v>
      </c>
      <c r="X60" s="2">
        <f t="shared" si="22"/>
        <v>3922.5</v>
      </c>
      <c r="Y60" s="2">
        <f t="shared" si="22"/>
        <v>0</v>
      </c>
      <c r="Z60" s="2">
        <f t="shared" si="22"/>
        <v>3922.5</v>
      </c>
      <c r="AA60" s="2">
        <f t="shared" si="22"/>
        <v>0</v>
      </c>
      <c r="AB60" s="2">
        <f t="shared" si="22"/>
        <v>3922.5</v>
      </c>
      <c r="AC60" s="2">
        <f t="shared" si="22"/>
        <v>0</v>
      </c>
      <c r="AD60" s="2">
        <f t="shared" si="22"/>
        <v>3922.5</v>
      </c>
      <c r="AE60" s="2">
        <f t="shared" si="22"/>
        <v>0</v>
      </c>
      <c r="AF60" s="158"/>
      <c r="AH60" s="31">
        <f t="shared" si="2"/>
        <v>35302.5</v>
      </c>
      <c r="AI60" s="31">
        <f t="shared" si="3"/>
        <v>19612.5</v>
      </c>
      <c r="AJ60" s="31">
        <f t="shared" si="4"/>
        <v>18727.5</v>
      </c>
      <c r="AL60" s="30">
        <f t="shared" si="8"/>
        <v>885</v>
      </c>
      <c r="AM60" s="68"/>
      <c r="AN60" s="68"/>
      <c r="AO60" s="68"/>
      <c r="AP60" s="68"/>
    </row>
    <row r="61" spans="1:42" s="12" customFormat="1" ht="18.75">
      <c r="A61" s="3" t="s">
        <v>13</v>
      </c>
      <c r="B61" s="23"/>
      <c r="C61" s="23"/>
      <c r="D61" s="23"/>
      <c r="E61" s="23"/>
      <c r="F61" s="23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58"/>
      <c r="AH61" s="31">
        <f t="shared" si="2"/>
        <v>0</v>
      </c>
      <c r="AI61" s="31">
        <f t="shared" si="3"/>
        <v>0</v>
      </c>
      <c r="AJ61" s="31">
        <f t="shared" si="4"/>
        <v>0</v>
      </c>
      <c r="AL61" s="30">
        <f t="shared" si="8"/>
        <v>0</v>
      </c>
      <c r="AM61" s="68"/>
      <c r="AN61" s="68"/>
      <c r="AO61" s="68"/>
      <c r="AP61" s="68"/>
    </row>
    <row r="62" spans="1:42" s="11" customFormat="1" ht="34.5" customHeight="1">
      <c r="A62" s="3" t="s">
        <v>14</v>
      </c>
      <c r="B62" s="24">
        <f>H62+J62+L62+N62+P62+R62+T62+V62+X62+Z62+AB62+AD62</f>
        <v>35302.5</v>
      </c>
      <c r="C62" s="24">
        <f>H62+J62+L62+N62+P62</f>
        <v>19612.5</v>
      </c>
      <c r="D62" s="24">
        <v>19612.5</v>
      </c>
      <c r="E62" s="24">
        <f>I62+K62+M62+O62+Q62+S62+U62+W62+Y62+AA62+AC62+AE62</f>
        <v>18727.5</v>
      </c>
      <c r="F62" s="25">
        <f>E62/B62*100</f>
        <v>53.048650945400468</v>
      </c>
      <c r="G62" s="25">
        <f>E62/C62*100</f>
        <v>95.487571701720839</v>
      </c>
      <c r="H62" s="15">
        <v>3922.5</v>
      </c>
      <c r="I62" s="15">
        <v>2981.3</v>
      </c>
      <c r="J62" s="15">
        <v>3922.5</v>
      </c>
      <c r="K62" s="15">
        <v>4119.2</v>
      </c>
      <c r="L62" s="15">
        <v>3922.5</v>
      </c>
      <c r="M62" s="15">
        <v>3865.9</v>
      </c>
      <c r="N62" s="15">
        <v>3922.5</v>
      </c>
      <c r="O62" s="15">
        <v>3886.4</v>
      </c>
      <c r="P62" s="15">
        <v>3922.5</v>
      </c>
      <c r="Q62" s="15">
        <v>3874.7</v>
      </c>
      <c r="R62" s="15"/>
      <c r="S62" s="15"/>
      <c r="T62" s="15"/>
      <c r="U62" s="15"/>
      <c r="V62" s="15"/>
      <c r="W62" s="15"/>
      <c r="X62" s="15">
        <v>3922.5</v>
      </c>
      <c r="Y62" s="15"/>
      <c r="Z62" s="15">
        <v>3922.5</v>
      </c>
      <c r="AA62" s="15"/>
      <c r="AB62" s="15">
        <v>3922.5</v>
      </c>
      <c r="AC62" s="15"/>
      <c r="AD62" s="15">
        <v>3922.5</v>
      </c>
      <c r="AE62" s="15"/>
      <c r="AF62" s="158"/>
      <c r="AH62" s="70">
        <f t="shared" si="2"/>
        <v>35302.5</v>
      </c>
      <c r="AI62" s="70">
        <f t="shared" si="3"/>
        <v>19612.5</v>
      </c>
      <c r="AJ62" s="70">
        <f t="shared" si="4"/>
        <v>18727.5</v>
      </c>
      <c r="AL62" s="71">
        <f t="shared" si="8"/>
        <v>885</v>
      </c>
      <c r="AM62" s="68">
        <f>C62-E62</f>
        <v>885</v>
      </c>
      <c r="AN62" s="74"/>
      <c r="AO62" s="74"/>
      <c r="AP62" s="74"/>
    </row>
    <row r="63" spans="1:42" s="12" customFormat="1" ht="49.5" customHeight="1">
      <c r="A63" s="3" t="s">
        <v>15</v>
      </c>
      <c r="B63" s="23"/>
      <c r="C63" s="23"/>
      <c r="D63" s="23"/>
      <c r="E63" s="23"/>
      <c r="F63" s="23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58"/>
      <c r="AH63" s="31">
        <f t="shared" si="2"/>
        <v>0</v>
      </c>
      <c r="AI63" s="31">
        <f t="shared" si="3"/>
        <v>0</v>
      </c>
      <c r="AJ63" s="31">
        <f t="shared" si="4"/>
        <v>0</v>
      </c>
      <c r="AL63" s="30">
        <f t="shared" si="8"/>
        <v>0</v>
      </c>
      <c r="AM63" s="64"/>
      <c r="AN63" s="64"/>
      <c r="AO63" s="64"/>
      <c r="AP63" s="64"/>
    </row>
    <row r="64" spans="1:42" s="12" customFormat="1" ht="20.45" customHeight="1">
      <c r="A64" s="3" t="s">
        <v>16</v>
      </c>
      <c r="B64" s="23"/>
      <c r="C64" s="23"/>
      <c r="D64" s="23"/>
      <c r="E64" s="23"/>
      <c r="F64" s="23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59"/>
      <c r="AH64" s="31">
        <f t="shared" si="2"/>
        <v>0</v>
      </c>
      <c r="AI64" s="31">
        <f t="shared" si="3"/>
        <v>0</v>
      </c>
      <c r="AJ64" s="31">
        <f t="shared" si="4"/>
        <v>0</v>
      </c>
      <c r="AL64" s="30">
        <f t="shared" si="8"/>
        <v>0</v>
      </c>
      <c r="AM64" s="64"/>
      <c r="AN64" s="64"/>
      <c r="AO64" s="64"/>
      <c r="AP64" s="64"/>
    </row>
    <row r="65" spans="1:42" s="12" customFormat="1" ht="112.5" customHeight="1">
      <c r="A65" s="4" t="s">
        <v>61</v>
      </c>
      <c r="B65" s="23"/>
      <c r="C65" s="23"/>
      <c r="D65" s="23"/>
      <c r="E65" s="23"/>
      <c r="F65" s="23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57" t="s">
        <v>99</v>
      </c>
      <c r="AH65" s="31">
        <f t="shared" si="2"/>
        <v>0</v>
      </c>
      <c r="AI65" s="31">
        <f t="shared" si="3"/>
        <v>0</v>
      </c>
      <c r="AJ65" s="31">
        <f t="shared" si="4"/>
        <v>0</v>
      </c>
      <c r="AL65" s="30">
        <f t="shared" si="8"/>
        <v>0</v>
      </c>
      <c r="AM65" s="68"/>
      <c r="AN65" s="68"/>
      <c r="AO65" s="68"/>
      <c r="AP65" s="68"/>
    </row>
    <row r="66" spans="1:42" s="12" customFormat="1" ht="18.75">
      <c r="A66" s="4" t="s">
        <v>17</v>
      </c>
      <c r="B66" s="20">
        <f>H66+J66+L66+N66+P66+R66+T66+V66+X66+Z66+AB66+AD66</f>
        <v>1801322</v>
      </c>
      <c r="C66" s="2">
        <f>C67+C68+C69+C70</f>
        <v>954575.60000000009</v>
      </c>
      <c r="D66" s="2">
        <f>D67+D68+D69+D70</f>
        <v>953575.60000000009</v>
      </c>
      <c r="E66" s="2">
        <f>E67+E68+E69+E70</f>
        <v>644373</v>
      </c>
      <c r="F66" s="53">
        <f>E66/B66*100</f>
        <v>35.772227286404096</v>
      </c>
      <c r="G66" s="53">
        <f>E66/C66*100</f>
        <v>67.503611028817417</v>
      </c>
      <c r="H66" s="2">
        <f>H67+H68+H69+H70</f>
        <v>94344.6</v>
      </c>
      <c r="I66" s="2">
        <f>I67+I68+I69+I70</f>
        <v>35793</v>
      </c>
      <c r="J66" s="2">
        <f t="shared" ref="J66:AD66" si="23">J67+J68+J69+J70</f>
        <v>152244.4</v>
      </c>
      <c r="K66" s="2">
        <f>K67+K68+K69+K70</f>
        <v>139218.6</v>
      </c>
      <c r="L66" s="2">
        <f t="shared" si="23"/>
        <v>150349.20000000001</v>
      </c>
      <c r="M66" s="2">
        <f>M67+M68+M69+M70</f>
        <v>142628.79999999999</v>
      </c>
      <c r="N66" s="2">
        <f t="shared" si="23"/>
        <v>160484.9</v>
      </c>
      <c r="O66" s="2">
        <f>O67+O68+O69+O70</f>
        <v>125868.4</v>
      </c>
      <c r="P66" s="2">
        <f t="shared" si="23"/>
        <v>397152.5</v>
      </c>
      <c r="Q66" s="2">
        <f>Q67+Q68+Q69+Q70</f>
        <v>200864.2</v>
      </c>
      <c r="R66" s="2">
        <f t="shared" si="23"/>
        <v>189363.80000000002</v>
      </c>
      <c r="S66" s="2">
        <f>S67+S68+S69+S70</f>
        <v>0</v>
      </c>
      <c r="T66" s="2">
        <f t="shared" si="23"/>
        <v>97401.600000000006</v>
      </c>
      <c r="U66" s="2">
        <f>U67+U68+U69+U70</f>
        <v>0</v>
      </c>
      <c r="V66" s="2">
        <f t="shared" si="23"/>
        <v>76256.5</v>
      </c>
      <c r="W66" s="2">
        <f>W67+W68+W69+W70</f>
        <v>0</v>
      </c>
      <c r="X66" s="2">
        <f t="shared" si="23"/>
        <v>103710.1</v>
      </c>
      <c r="Y66" s="2">
        <f>Y67+Y68+Y69+Y70</f>
        <v>0</v>
      </c>
      <c r="Z66" s="2">
        <f t="shared" si="23"/>
        <v>134157.5</v>
      </c>
      <c r="AA66" s="2">
        <f>AA67+AA68+AA69+AA70</f>
        <v>0</v>
      </c>
      <c r="AB66" s="2">
        <f t="shared" si="23"/>
        <v>118788.5</v>
      </c>
      <c r="AC66" s="2">
        <f>AC67+AC68+AC69+AC70</f>
        <v>0</v>
      </c>
      <c r="AD66" s="2">
        <f t="shared" si="23"/>
        <v>127068.4</v>
      </c>
      <c r="AE66" s="2">
        <f>AE67+AE68+AE69+AE70</f>
        <v>0</v>
      </c>
      <c r="AF66" s="158"/>
      <c r="AH66" s="31">
        <f t="shared" si="2"/>
        <v>1801322</v>
      </c>
      <c r="AI66" s="31">
        <f t="shared" si="3"/>
        <v>1143939.3999999999</v>
      </c>
      <c r="AJ66" s="31">
        <f t="shared" si="4"/>
        <v>644373</v>
      </c>
      <c r="AL66" s="30">
        <f t="shared" si="8"/>
        <v>310202.60000000009</v>
      </c>
      <c r="AM66" s="68">
        <f>C66-E66</f>
        <v>310202.60000000009</v>
      </c>
      <c r="AN66" s="68"/>
      <c r="AO66" s="68"/>
      <c r="AP66" s="68"/>
    </row>
    <row r="67" spans="1:42" s="12" customFormat="1" ht="18.75">
      <c r="A67" s="3" t="s">
        <v>13</v>
      </c>
      <c r="B67" s="24">
        <f>H67+J67+L67+N67+P67+R67+T67+V67+X67+Z67+AB67+AD67</f>
        <v>1516427.1999999997</v>
      </c>
      <c r="C67" s="15">
        <f>C73</f>
        <v>819698.8</v>
      </c>
      <c r="D67" s="15">
        <f>D73</f>
        <v>819698.8</v>
      </c>
      <c r="E67" s="24">
        <f t="shared" ref="E67:E70" si="24">I67+K67+M67+O67+Q67+S67+U67+W67+Y67+AA67+AC67+AE67</f>
        <v>549986.4</v>
      </c>
      <c r="F67" s="25">
        <f>E67/B67*100</f>
        <v>36.268566008312177</v>
      </c>
      <c r="G67" s="25">
        <f>E67/C67*100</f>
        <v>67.096157759411142</v>
      </c>
      <c r="H67" s="15">
        <f>H73+H79+H85</f>
        <v>70311</v>
      </c>
      <c r="I67" s="15">
        <f t="shared" ref="I67:AE67" si="25">I73+I79+I85</f>
        <v>22022.400000000001</v>
      </c>
      <c r="J67" s="15">
        <f t="shared" si="25"/>
        <v>128345.60000000001</v>
      </c>
      <c r="K67" s="15">
        <f t="shared" si="25"/>
        <v>120747</v>
      </c>
      <c r="L67" s="15">
        <f t="shared" si="25"/>
        <v>127309.7</v>
      </c>
      <c r="M67" s="15">
        <f t="shared" si="25"/>
        <v>116834.3</v>
      </c>
      <c r="N67" s="15">
        <f t="shared" si="25"/>
        <v>127850.8</v>
      </c>
      <c r="O67" s="15">
        <f t="shared" si="25"/>
        <v>123890.7</v>
      </c>
      <c r="P67" s="15">
        <f t="shared" si="25"/>
        <v>365881.7</v>
      </c>
      <c r="Q67" s="15">
        <f t="shared" si="25"/>
        <v>166492</v>
      </c>
      <c r="R67" s="15">
        <f t="shared" si="25"/>
        <v>166477.20000000001</v>
      </c>
      <c r="S67" s="15">
        <f t="shared" si="25"/>
        <v>0</v>
      </c>
      <c r="T67" s="15">
        <f t="shared" si="25"/>
        <v>75028.2</v>
      </c>
      <c r="U67" s="15">
        <f t="shared" si="25"/>
        <v>0</v>
      </c>
      <c r="V67" s="15">
        <f t="shared" si="25"/>
        <v>56434.2</v>
      </c>
      <c r="W67" s="15">
        <f t="shared" si="25"/>
        <v>0</v>
      </c>
      <c r="X67" s="15">
        <f t="shared" si="25"/>
        <v>84963.199999999997</v>
      </c>
      <c r="Y67" s="15">
        <f t="shared" si="25"/>
        <v>0</v>
      </c>
      <c r="Z67" s="15">
        <f t="shared" si="25"/>
        <v>111041.4</v>
      </c>
      <c r="AA67" s="15">
        <f t="shared" si="25"/>
        <v>0</v>
      </c>
      <c r="AB67" s="15">
        <f t="shared" si="25"/>
        <v>101386.2</v>
      </c>
      <c r="AC67" s="15">
        <f t="shared" si="25"/>
        <v>0</v>
      </c>
      <c r="AD67" s="15">
        <f t="shared" si="25"/>
        <v>101398</v>
      </c>
      <c r="AE67" s="15">
        <f t="shared" si="25"/>
        <v>0</v>
      </c>
      <c r="AF67" s="158"/>
      <c r="AH67" s="31">
        <f t="shared" si="2"/>
        <v>1516427.1999999997</v>
      </c>
      <c r="AI67" s="31">
        <f t="shared" si="3"/>
        <v>986176</v>
      </c>
      <c r="AJ67" s="31">
        <f t="shared" si="4"/>
        <v>549986.4</v>
      </c>
      <c r="AL67" s="30">
        <f t="shared" si="8"/>
        <v>269712.40000000002</v>
      </c>
      <c r="AM67" s="68"/>
      <c r="AN67" s="68"/>
      <c r="AO67" s="68"/>
      <c r="AP67" s="68"/>
    </row>
    <row r="68" spans="1:42" s="12" customFormat="1" ht="18.75">
      <c r="A68" s="3" t="s">
        <v>14</v>
      </c>
      <c r="B68" s="24">
        <f>H68+J68+L68+N68+P68+R68+T68+V68+X68+Z68+AB68+AD68</f>
        <v>279894.8</v>
      </c>
      <c r="C68" s="24">
        <f>C74</f>
        <v>131676.79999999999</v>
      </c>
      <c r="D68" s="15">
        <f>D74</f>
        <v>131676.79999999999</v>
      </c>
      <c r="E68" s="24">
        <f t="shared" si="24"/>
        <v>92357.7</v>
      </c>
      <c r="F68" s="25">
        <f>E68/B68*100</f>
        <v>32.997290410539961</v>
      </c>
      <c r="G68" s="25">
        <f>E68/C68*100</f>
        <v>70.139690514957849</v>
      </c>
      <c r="H68" s="15">
        <f>H74+H80+H86</f>
        <v>24033.599999999999</v>
      </c>
      <c r="I68" s="15">
        <f t="shared" ref="I68:AE68" si="26">I74+I80+I86</f>
        <v>13770.6</v>
      </c>
      <c r="J68" s="15">
        <f t="shared" si="26"/>
        <v>23898.799999999999</v>
      </c>
      <c r="K68" s="15">
        <f t="shared" si="26"/>
        <v>18471.599999999999</v>
      </c>
      <c r="L68" s="15">
        <f t="shared" si="26"/>
        <v>23039.5</v>
      </c>
      <c r="M68" s="15">
        <f t="shared" si="26"/>
        <v>25794.5</v>
      </c>
      <c r="N68" s="15">
        <f t="shared" si="26"/>
        <v>30434.1</v>
      </c>
      <c r="O68" s="15">
        <f t="shared" si="26"/>
        <v>0</v>
      </c>
      <c r="P68" s="15">
        <f t="shared" si="26"/>
        <v>30270.799999999999</v>
      </c>
      <c r="Q68" s="15">
        <f t="shared" si="26"/>
        <v>34321</v>
      </c>
      <c r="R68" s="15">
        <f t="shared" si="26"/>
        <v>22886.6</v>
      </c>
      <c r="S68" s="15">
        <f t="shared" si="26"/>
        <v>0</v>
      </c>
      <c r="T68" s="15">
        <f t="shared" si="26"/>
        <v>22373.4</v>
      </c>
      <c r="U68" s="15">
        <f t="shared" si="26"/>
        <v>0</v>
      </c>
      <c r="V68" s="15">
        <f t="shared" si="26"/>
        <v>19822.3</v>
      </c>
      <c r="W68" s="15">
        <f t="shared" si="26"/>
        <v>0</v>
      </c>
      <c r="X68" s="15">
        <f t="shared" si="26"/>
        <v>16946.900000000001</v>
      </c>
      <c r="Y68" s="15">
        <f t="shared" si="26"/>
        <v>0</v>
      </c>
      <c r="Z68" s="15">
        <f t="shared" si="26"/>
        <v>23116.1</v>
      </c>
      <c r="AA68" s="15">
        <f t="shared" si="26"/>
        <v>0</v>
      </c>
      <c r="AB68" s="15">
        <f t="shared" si="26"/>
        <v>17402.3</v>
      </c>
      <c r="AC68" s="15">
        <f t="shared" si="26"/>
        <v>0</v>
      </c>
      <c r="AD68" s="15">
        <f t="shared" si="26"/>
        <v>25670.400000000001</v>
      </c>
      <c r="AE68" s="15">
        <f t="shared" si="26"/>
        <v>0</v>
      </c>
      <c r="AF68" s="158"/>
      <c r="AH68" s="31">
        <f t="shared" si="2"/>
        <v>279894.8</v>
      </c>
      <c r="AI68" s="31">
        <f t="shared" si="3"/>
        <v>154563.4</v>
      </c>
      <c r="AJ68" s="31">
        <f t="shared" si="4"/>
        <v>92357.7</v>
      </c>
      <c r="AL68" s="30">
        <f t="shared" si="8"/>
        <v>39319.099999999991</v>
      </c>
      <c r="AM68" s="68"/>
      <c r="AN68" s="68"/>
      <c r="AO68" s="68"/>
      <c r="AP68" s="68"/>
    </row>
    <row r="69" spans="1:42" s="12" customFormat="1" ht="18.75">
      <c r="A69" s="3" t="s">
        <v>15</v>
      </c>
      <c r="B69" s="23"/>
      <c r="C69" s="24"/>
      <c r="D69" s="23"/>
      <c r="E69" s="24"/>
      <c r="F69" s="23"/>
      <c r="G69" s="2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58"/>
      <c r="AH69" s="31">
        <f t="shared" si="2"/>
        <v>0</v>
      </c>
      <c r="AI69" s="31">
        <f t="shared" si="3"/>
        <v>0</v>
      </c>
      <c r="AJ69" s="31">
        <f t="shared" si="4"/>
        <v>0</v>
      </c>
      <c r="AL69" s="30">
        <f t="shared" si="8"/>
        <v>0</v>
      </c>
      <c r="AM69" s="68"/>
      <c r="AN69" s="68"/>
      <c r="AO69" s="68"/>
      <c r="AP69" s="68"/>
    </row>
    <row r="70" spans="1:42" s="12" customFormat="1" ht="18.75">
      <c r="A70" s="3" t="s">
        <v>16</v>
      </c>
      <c r="B70" s="24">
        <f>H70+J70+L70+N70+P70+R70+T70+V70+X70+Z70+AB70+AD70</f>
        <v>5000</v>
      </c>
      <c r="C70" s="24">
        <f>C76</f>
        <v>3200</v>
      </c>
      <c r="D70" s="15">
        <f>D76+D82+D88</f>
        <v>2200</v>
      </c>
      <c r="E70" s="24">
        <f t="shared" si="24"/>
        <v>2028.9</v>
      </c>
      <c r="F70" s="25">
        <f>E70/B70*100</f>
        <v>40.578000000000003</v>
      </c>
      <c r="G70" s="25">
        <f>E70/C70*100</f>
        <v>63.403125000000003</v>
      </c>
      <c r="H70" s="2">
        <f>H76</f>
        <v>0</v>
      </c>
      <c r="I70" s="2">
        <f t="shared" ref="I70:AE70" si="27">I76</f>
        <v>0</v>
      </c>
      <c r="J70" s="2">
        <f t="shared" si="27"/>
        <v>0</v>
      </c>
      <c r="K70" s="2">
        <f t="shared" si="27"/>
        <v>0</v>
      </c>
      <c r="L70" s="2">
        <f t="shared" si="27"/>
        <v>0</v>
      </c>
      <c r="M70" s="2">
        <f t="shared" si="27"/>
        <v>0</v>
      </c>
      <c r="N70" s="2">
        <f t="shared" si="27"/>
        <v>2200</v>
      </c>
      <c r="O70" s="2">
        <f t="shared" si="27"/>
        <v>1977.7</v>
      </c>
      <c r="P70" s="2">
        <f t="shared" si="27"/>
        <v>1000</v>
      </c>
      <c r="Q70" s="2">
        <f t="shared" si="27"/>
        <v>51.2</v>
      </c>
      <c r="R70" s="2">
        <f t="shared" si="27"/>
        <v>0</v>
      </c>
      <c r="S70" s="2">
        <f t="shared" si="27"/>
        <v>0</v>
      </c>
      <c r="T70" s="2">
        <f t="shared" si="27"/>
        <v>0</v>
      </c>
      <c r="U70" s="2">
        <f t="shared" si="27"/>
        <v>0</v>
      </c>
      <c r="V70" s="2">
        <f t="shared" si="27"/>
        <v>0</v>
      </c>
      <c r="W70" s="2">
        <f t="shared" si="27"/>
        <v>0</v>
      </c>
      <c r="X70" s="2">
        <f t="shared" si="27"/>
        <v>1800</v>
      </c>
      <c r="Y70" s="2">
        <f t="shared" si="27"/>
        <v>0</v>
      </c>
      <c r="Z70" s="2">
        <f t="shared" si="27"/>
        <v>0</v>
      </c>
      <c r="AA70" s="2">
        <f t="shared" si="27"/>
        <v>0</v>
      </c>
      <c r="AB70" s="2">
        <f t="shared" si="27"/>
        <v>0</v>
      </c>
      <c r="AC70" s="2">
        <f t="shared" si="27"/>
        <v>0</v>
      </c>
      <c r="AD70" s="2">
        <f t="shared" si="27"/>
        <v>0</v>
      </c>
      <c r="AE70" s="2">
        <f t="shared" si="27"/>
        <v>0</v>
      </c>
      <c r="AF70" s="158"/>
      <c r="AH70" s="31">
        <f t="shared" si="2"/>
        <v>5000</v>
      </c>
      <c r="AI70" s="31">
        <f t="shared" si="3"/>
        <v>3200</v>
      </c>
      <c r="AJ70" s="31">
        <f t="shared" si="4"/>
        <v>2028.9</v>
      </c>
      <c r="AL70" s="30">
        <f t="shared" si="8"/>
        <v>1171.0999999999999</v>
      </c>
      <c r="AM70" s="68"/>
      <c r="AN70" s="68"/>
      <c r="AO70" s="68"/>
      <c r="AP70" s="68"/>
    </row>
    <row r="71" spans="1:42" s="12" customFormat="1" ht="112.5" customHeight="1">
      <c r="A71" s="104" t="s">
        <v>38</v>
      </c>
      <c r="B71" s="27"/>
      <c r="C71" s="27"/>
      <c r="D71" s="27"/>
      <c r="E71" s="27"/>
      <c r="F71" s="27"/>
      <c r="G71" s="2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58"/>
      <c r="AH71" s="31">
        <f t="shared" si="2"/>
        <v>0</v>
      </c>
      <c r="AI71" s="31">
        <f t="shared" si="3"/>
        <v>0</v>
      </c>
      <c r="AJ71" s="31">
        <f t="shared" si="4"/>
        <v>0</v>
      </c>
      <c r="AL71" s="30">
        <f t="shared" si="8"/>
        <v>0</v>
      </c>
      <c r="AM71" s="68"/>
      <c r="AN71" s="68"/>
      <c r="AO71" s="68"/>
      <c r="AP71" s="68"/>
    </row>
    <row r="72" spans="1:42" s="12" customFormat="1" ht="18.75">
      <c r="A72" s="4" t="s">
        <v>17</v>
      </c>
      <c r="B72" s="20">
        <f>H72+J72+L72+N72+P72+R72+T72+V72+X72+Z72+AB72+AD72</f>
        <v>1792280.2000000002</v>
      </c>
      <c r="C72" s="54">
        <f>C73+C74+C75+C76</f>
        <v>954575.60000000009</v>
      </c>
      <c r="D72" s="54">
        <f>D73+D74+D75+D76</f>
        <v>953575.60000000009</v>
      </c>
      <c r="E72" s="54">
        <f>E73+E74+E75+E76</f>
        <v>644373</v>
      </c>
      <c r="F72" s="53">
        <f>E72/B72*100</f>
        <v>35.952693111266861</v>
      </c>
      <c r="G72" s="53">
        <f>E72/C72*100</f>
        <v>67.503611028817417</v>
      </c>
      <c r="H72" s="2">
        <f>H73+H74+H75+H76</f>
        <v>94344.6</v>
      </c>
      <c r="I72" s="2">
        <f t="shared" ref="I72:AE72" si="28">I73+I74+I75+I76</f>
        <v>35793</v>
      </c>
      <c r="J72" s="2">
        <f t="shared" si="28"/>
        <v>152244.4</v>
      </c>
      <c r="K72" s="2">
        <f t="shared" si="28"/>
        <v>139218.6</v>
      </c>
      <c r="L72" s="2">
        <f>L73+L74+L75+L76</f>
        <v>150349.20000000001</v>
      </c>
      <c r="M72" s="2">
        <f t="shared" si="28"/>
        <v>142628.79999999999</v>
      </c>
      <c r="N72" s="2">
        <f t="shared" si="28"/>
        <v>160484.9</v>
      </c>
      <c r="O72" s="2">
        <f t="shared" si="28"/>
        <v>125868.4</v>
      </c>
      <c r="P72" s="2">
        <f t="shared" si="28"/>
        <v>397152.5</v>
      </c>
      <c r="Q72" s="2">
        <f t="shared" si="28"/>
        <v>200864.2</v>
      </c>
      <c r="R72" s="2">
        <f t="shared" si="28"/>
        <v>189363.80000000002</v>
      </c>
      <c r="S72" s="2">
        <f t="shared" si="28"/>
        <v>0</v>
      </c>
      <c r="T72" s="2">
        <f t="shared" si="28"/>
        <v>97401.600000000006</v>
      </c>
      <c r="U72" s="2">
        <f t="shared" si="28"/>
        <v>0</v>
      </c>
      <c r="V72" s="2">
        <f t="shared" si="28"/>
        <v>75506.5</v>
      </c>
      <c r="W72" s="2">
        <f t="shared" si="28"/>
        <v>0</v>
      </c>
      <c r="X72" s="2">
        <f t="shared" si="28"/>
        <v>102960.1</v>
      </c>
      <c r="Y72" s="2">
        <f t="shared" si="28"/>
        <v>0</v>
      </c>
      <c r="Z72" s="2">
        <f t="shared" si="28"/>
        <v>133407.5</v>
      </c>
      <c r="AA72" s="2">
        <f t="shared" si="28"/>
        <v>0</v>
      </c>
      <c r="AB72" s="2">
        <f t="shared" si="28"/>
        <v>118038.5</v>
      </c>
      <c r="AC72" s="2">
        <f t="shared" si="28"/>
        <v>0</v>
      </c>
      <c r="AD72" s="2">
        <f t="shared" si="28"/>
        <v>121026.6</v>
      </c>
      <c r="AE72" s="2">
        <f t="shared" si="28"/>
        <v>0</v>
      </c>
      <c r="AF72" s="158"/>
      <c r="AH72" s="31">
        <f t="shared" si="2"/>
        <v>1792280.2000000002</v>
      </c>
      <c r="AI72" s="31">
        <f t="shared" si="3"/>
        <v>1143939.3999999999</v>
      </c>
      <c r="AJ72" s="31">
        <f t="shared" si="4"/>
        <v>644373</v>
      </c>
      <c r="AL72" s="30">
        <f t="shared" si="8"/>
        <v>310202.60000000009</v>
      </c>
      <c r="AM72" s="68"/>
      <c r="AN72" s="68"/>
      <c r="AO72" s="68"/>
      <c r="AP72" s="68"/>
    </row>
    <row r="73" spans="1:42" s="12" customFormat="1" ht="18.75">
      <c r="A73" s="3" t="s">
        <v>13</v>
      </c>
      <c r="B73" s="24">
        <v>1481160.9</v>
      </c>
      <c r="C73" s="24">
        <f>H73+J73+L73+N73+P73</f>
        <v>819698.8</v>
      </c>
      <c r="D73" s="15">
        <v>819698.8</v>
      </c>
      <c r="E73" s="24">
        <f>I73+K73+M73+O73+Q73+S73+U73+W73+Y73+AA73+AC73+AE73</f>
        <v>549986.4</v>
      </c>
      <c r="F73" s="25">
        <f>E73/B73*100</f>
        <v>37.132117111652086</v>
      </c>
      <c r="G73" s="25">
        <f>E73/C73*100</f>
        <v>67.096157759411142</v>
      </c>
      <c r="H73" s="15">
        <v>70311</v>
      </c>
      <c r="I73" s="15">
        <v>22022.400000000001</v>
      </c>
      <c r="J73" s="15">
        <v>128345.60000000001</v>
      </c>
      <c r="K73" s="15">
        <v>120747</v>
      </c>
      <c r="L73" s="15">
        <v>127309.7</v>
      </c>
      <c r="M73" s="15">
        <v>116834.3</v>
      </c>
      <c r="N73" s="15">
        <v>127850.8</v>
      </c>
      <c r="O73" s="15">
        <v>123890.7</v>
      </c>
      <c r="P73" s="15">
        <f>377745.2-11863.5</f>
        <v>365881.7</v>
      </c>
      <c r="Q73" s="15">
        <v>166492</v>
      </c>
      <c r="R73" s="15">
        <v>166477.20000000001</v>
      </c>
      <c r="S73" s="15"/>
      <c r="T73" s="15">
        <v>75028.2</v>
      </c>
      <c r="U73" s="15"/>
      <c r="V73" s="15">
        <v>55684.2</v>
      </c>
      <c r="W73" s="15"/>
      <c r="X73" s="15">
        <v>84213.2</v>
      </c>
      <c r="Y73" s="15"/>
      <c r="Z73" s="15">
        <v>110291.4</v>
      </c>
      <c r="AA73" s="15"/>
      <c r="AB73" s="15">
        <v>100636.2</v>
      </c>
      <c r="AC73" s="15"/>
      <c r="AD73" s="15">
        <v>95356.2</v>
      </c>
      <c r="AE73" s="15"/>
      <c r="AF73" s="158"/>
      <c r="AH73" s="31">
        <f t="shared" si="2"/>
        <v>1507385.3999999997</v>
      </c>
      <c r="AI73" s="31">
        <f t="shared" si="3"/>
        <v>986176</v>
      </c>
      <c r="AJ73" s="31">
        <f t="shared" si="4"/>
        <v>549986.4</v>
      </c>
      <c r="AL73" s="30">
        <f t="shared" si="8"/>
        <v>269712.40000000002</v>
      </c>
      <c r="AM73" s="68"/>
      <c r="AN73" s="68"/>
      <c r="AO73" s="68"/>
      <c r="AP73" s="68"/>
    </row>
    <row r="74" spans="1:42" s="12" customFormat="1" ht="18.75">
      <c r="A74" s="3" t="s">
        <v>14</v>
      </c>
      <c r="B74" s="24">
        <f>H74+J74+L74+N74+P74+R74+T74+V74+X74+Z74+AB74+AD74</f>
        <v>279894.8</v>
      </c>
      <c r="C74" s="24">
        <f>H74+J74+L74+N74+P74</f>
        <v>131676.79999999999</v>
      </c>
      <c r="D74" s="24">
        <v>131676.79999999999</v>
      </c>
      <c r="E74" s="24">
        <f>I74+K74+M74+O74+Q74+S74+U74+W74+Y74+AA74+AC74+AE74</f>
        <v>92357.7</v>
      </c>
      <c r="F74" s="25">
        <f>E74/B74*100</f>
        <v>32.997290410539961</v>
      </c>
      <c r="G74" s="25">
        <f>E74/C74*100</f>
        <v>70.139690514957849</v>
      </c>
      <c r="H74" s="15">
        <v>24033.599999999999</v>
      </c>
      <c r="I74" s="15">
        <v>13770.6</v>
      </c>
      <c r="J74" s="15">
        <v>23898.799999999999</v>
      </c>
      <c r="K74" s="15">
        <v>18471.599999999999</v>
      </c>
      <c r="L74" s="15">
        <v>23039.5</v>
      </c>
      <c r="M74" s="15">
        <v>25794.5</v>
      </c>
      <c r="N74" s="15">
        <v>30434.1</v>
      </c>
      <c r="O74" s="15"/>
      <c r="P74" s="15">
        <f>27251.7+3019.1</f>
        <v>30270.799999999999</v>
      </c>
      <c r="Q74" s="15">
        <v>34321</v>
      </c>
      <c r="R74" s="15">
        <v>22886.6</v>
      </c>
      <c r="S74" s="15"/>
      <c r="T74" s="15">
        <v>22373.4</v>
      </c>
      <c r="U74" s="15"/>
      <c r="V74" s="15">
        <v>19822.3</v>
      </c>
      <c r="W74" s="15"/>
      <c r="X74" s="15">
        <v>16946.900000000001</v>
      </c>
      <c r="Y74" s="15"/>
      <c r="Z74" s="15">
        <v>23116.1</v>
      </c>
      <c r="AA74" s="15"/>
      <c r="AB74" s="15">
        <v>17402.3</v>
      </c>
      <c r="AC74" s="15"/>
      <c r="AD74" s="15">
        <v>25670.400000000001</v>
      </c>
      <c r="AE74" s="15"/>
      <c r="AF74" s="158"/>
      <c r="AH74" s="31">
        <f t="shared" si="2"/>
        <v>279894.8</v>
      </c>
      <c r="AI74" s="31">
        <f t="shared" si="3"/>
        <v>154563.4</v>
      </c>
      <c r="AJ74" s="31">
        <f t="shared" si="4"/>
        <v>92357.7</v>
      </c>
      <c r="AL74" s="30">
        <f t="shared" si="8"/>
        <v>39319.099999999991</v>
      </c>
      <c r="AM74" s="68"/>
      <c r="AN74" s="68"/>
      <c r="AO74" s="68"/>
      <c r="AP74" s="68"/>
    </row>
    <row r="75" spans="1:42" s="12" customFormat="1" ht="18.75">
      <c r="A75" s="3" t="s">
        <v>15</v>
      </c>
      <c r="B75" s="23"/>
      <c r="C75" s="23"/>
      <c r="D75" s="23"/>
      <c r="E75" s="23"/>
      <c r="F75" s="23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59"/>
      <c r="AH75" s="31">
        <f t="shared" si="2"/>
        <v>0</v>
      </c>
      <c r="AI75" s="31">
        <f t="shared" si="3"/>
        <v>0</v>
      </c>
      <c r="AJ75" s="31">
        <f t="shared" si="4"/>
        <v>0</v>
      </c>
      <c r="AL75" s="30">
        <f t="shared" si="8"/>
        <v>0</v>
      </c>
      <c r="AM75" s="68"/>
      <c r="AN75" s="68"/>
      <c r="AO75" s="68"/>
      <c r="AP75" s="68"/>
    </row>
    <row r="76" spans="1:42" s="12" customFormat="1" ht="18.75">
      <c r="A76" s="3" t="s">
        <v>16</v>
      </c>
      <c r="B76" s="24">
        <f>H76+J76+L76+N76+P76+R76+T76+V76+X76+Z76+AB76+AD76</f>
        <v>5000</v>
      </c>
      <c r="C76" s="24">
        <v>3200</v>
      </c>
      <c r="D76" s="24">
        <v>2200</v>
      </c>
      <c r="E76" s="24">
        <f>I76+K76+M76+O76+Q76+S76+U76+W76+Y76+AA76+AC76+AE76</f>
        <v>2028.9</v>
      </c>
      <c r="F76" s="25">
        <f>E76/B76*100</f>
        <v>40.578000000000003</v>
      </c>
      <c r="G76" s="25">
        <f>E76/C76*100</f>
        <v>63.403125000000003</v>
      </c>
      <c r="H76" s="2"/>
      <c r="I76" s="2"/>
      <c r="J76" s="2"/>
      <c r="K76" s="2"/>
      <c r="L76" s="2"/>
      <c r="M76" s="2"/>
      <c r="N76" s="2">
        <v>2200</v>
      </c>
      <c r="O76" s="2">
        <v>1977.7</v>
      </c>
      <c r="P76" s="2">
        <v>1000</v>
      </c>
      <c r="Q76" s="2">
        <v>51.2</v>
      </c>
      <c r="R76" s="2"/>
      <c r="S76" s="2"/>
      <c r="T76" s="2"/>
      <c r="U76" s="2"/>
      <c r="V76" s="2"/>
      <c r="W76" s="2"/>
      <c r="X76" s="2">
        <v>1800</v>
      </c>
      <c r="Y76" s="2"/>
      <c r="Z76" s="2"/>
      <c r="AA76" s="2"/>
      <c r="AB76" s="2"/>
      <c r="AC76" s="2"/>
      <c r="AD76" s="2"/>
      <c r="AE76" s="2"/>
      <c r="AF76" s="58"/>
      <c r="AH76" s="31">
        <f t="shared" si="2"/>
        <v>5000</v>
      </c>
      <c r="AI76" s="31">
        <f t="shared" si="3"/>
        <v>3200</v>
      </c>
      <c r="AJ76" s="31">
        <f t="shared" si="4"/>
        <v>2028.9</v>
      </c>
      <c r="AL76" s="30">
        <f t="shared" si="8"/>
        <v>1171.0999999999999</v>
      </c>
      <c r="AM76" s="68"/>
      <c r="AN76" s="68"/>
      <c r="AO76" s="68"/>
      <c r="AP76" s="68"/>
    </row>
    <row r="77" spans="1:42" s="12" customFormat="1" ht="148.5" customHeight="1">
      <c r="A77" s="104" t="s">
        <v>62</v>
      </c>
      <c r="B77" s="27"/>
      <c r="C77" s="27"/>
      <c r="D77" s="27"/>
      <c r="E77" s="27"/>
      <c r="F77" s="27"/>
      <c r="G77" s="2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58"/>
      <c r="AH77" s="31">
        <f t="shared" si="2"/>
        <v>0</v>
      </c>
      <c r="AI77" s="31">
        <f t="shared" si="3"/>
        <v>0</v>
      </c>
      <c r="AJ77" s="31">
        <f t="shared" si="4"/>
        <v>0</v>
      </c>
      <c r="AL77" s="30">
        <f t="shared" si="8"/>
        <v>0</v>
      </c>
      <c r="AM77" s="68"/>
      <c r="AN77" s="68"/>
      <c r="AO77" s="68"/>
      <c r="AP77" s="68"/>
    </row>
    <row r="78" spans="1:42" s="12" customFormat="1" ht="18.75">
      <c r="A78" s="4" t="s">
        <v>17</v>
      </c>
      <c r="B78" s="20">
        <f>H78+J78+L78+N78+P78+R78+T78+V78+X78+Z78+AB78+AD78</f>
        <v>1800</v>
      </c>
      <c r="C78" s="54">
        <f>C79+C80+C81+C82</f>
        <v>0</v>
      </c>
      <c r="D78" s="54">
        <f>D79+D80+D81+D82</f>
        <v>0</v>
      </c>
      <c r="E78" s="54">
        <f>E79+E80+E81+E82</f>
        <v>0</v>
      </c>
      <c r="F78" s="53">
        <f>E78/B78*100</f>
        <v>0</v>
      </c>
      <c r="G78" s="53" t="e">
        <f>E78/C78*100</f>
        <v>#DIV/0!</v>
      </c>
      <c r="H78" s="2">
        <f t="shared" ref="H78:K78" si="29">H79+H80+H81+H82</f>
        <v>0</v>
      </c>
      <c r="I78" s="2">
        <f t="shared" si="29"/>
        <v>0</v>
      </c>
      <c r="J78" s="2">
        <f t="shared" si="29"/>
        <v>0</v>
      </c>
      <c r="K78" s="2">
        <f t="shared" si="29"/>
        <v>0</v>
      </c>
      <c r="L78" s="2">
        <f>L79+L80+L81+L82</f>
        <v>0</v>
      </c>
      <c r="M78" s="2">
        <f t="shared" ref="M78:AE78" si="30">M79+M80+M81+M82</f>
        <v>0</v>
      </c>
      <c r="N78" s="2">
        <f t="shared" si="30"/>
        <v>0</v>
      </c>
      <c r="O78" s="2">
        <f t="shared" si="30"/>
        <v>0</v>
      </c>
      <c r="P78" s="2">
        <f t="shared" si="30"/>
        <v>0</v>
      </c>
      <c r="Q78" s="2">
        <f t="shared" si="30"/>
        <v>0</v>
      </c>
      <c r="R78" s="2">
        <f t="shared" si="30"/>
        <v>0</v>
      </c>
      <c r="S78" s="2">
        <f t="shared" si="30"/>
        <v>0</v>
      </c>
      <c r="T78" s="2">
        <f t="shared" si="30"/>
        <v>0</v>
      </c>
      <c r="U78" s="2">
        <f t="shared" si="30"/>
        <v>0</v>
      </c>
      <c r="V78" s="2">
        <f t="shared" si="30"/>
        <v>150</v>
      </c>
      <c r="W78" s="2">
        <f t="shared" si="30"/>
        <v>0</v>
      </c>
      <c r="X78" s="2">
        <f t="shared" si="30"/>
        <v>150</v>
      </c>
      <c r="Y78" s="2">
        <f t="shared" si="30"/>
        <v>0</v>
      </c>
      <c r="Z78" s="2">
        <f t="shared" si="30"/>
        <v>150</v>
      </c>
      <c r="AA78" s="2">
        <f t="shared" si="30"/>
        <v>0</v>
      </c>
      <c r="AB78" s="2">
        <f t="shared" si="30"/>
        <v>150</v>
      </c>
      <c r="AC78" s="2">
        <f t="shared" si="30"/>
        <v>0</v>
      </c>
      <c r="AD78" s="2">
        <f t="shared" si="30"/>
        <v>1200</v>
      </c>
      <c r="AE78" s="2">
        <f t="shared" si="30"/>
        <v>0</v>
      </c>
      <c r="AF78" s="58"/>
      <c r="AH78" s="31">
        <f t="shared" si="2"/>
        <v>1800</v>
      </c>
      <c r="AI78" s="31">
        <f t="shared" si="3"/>
        <v>0</v>
      </c>
      <c r="AJ78" s="31">
        <f t="shared" si="4"/>
        <v>0</v>
      </c>
      <c r="AL78" s="30">
        <f t="shared" si="8"/>
        <v>0</v>
      </c>
      <c r="AM78" s="68"/>
      <c r="AN78" s="68"/>
      <c r="AO78" s="68"/>
      <c r="AP78" s="68"/>
    </row>
    <row r="79" spans="1:42" s="12" customFormat="1" ht="18.75">
      <c r="A79" s="3" t="s">
        <v>13</v>
      </c>
      <c r="B79" s="24">
        <f>H79+J79+L79+N79+P79+R79+T79+V79+X79+Z79+AB79+AD79</f>
        <v>1800</v>
      </c>
      <c r="C79" s="24"/>
      <c r="D79" s="24"/>
      <c r="E79" s="24">
        <f>I79+K79+M79+O79+Q79+S79+U79+W79+Y79+AA79+AC79+AE79</f>
        <v>0</v>
      </c>
      <c r="F79" s="25">
        <f>E79/B79*100</f>
        <v>0</v>
      </c>
      <c r="G79" s="25" t="e">
        <f>E79/C79*100</f>
        <v>#DIV/0!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>
        <v>150</v>
      </c>
      <c r="W79" s="15"/>
      <c r="X79" s="15">
        <v>150</v>
      </c>
      <c r="Y79" s="15"/>
      <c r="Z79" s="15">
        <v>150</v>
      </c>
      <c r="AA79" s="15"/>
      <c r="AB79" s="15">
        <v>150</v>
      </c>
      <c r="AC79" s="15"/>
      <c r="AD79" s="15">
        <v>1200</v>
      </c>
      <c r="AE79" s="15"/>
      <c r="AF79" s="58"/>
      <c r="AH79" s="31">
        <f t="shared" si="2"/>
        <v>1800</v>
      </c>
      <c r="AI79" s="31">
        <f t="shared" si="3"/>
        <v>0</v>
      </c>
      <c r="AJ79" s="31">
        <f t="shared" si="4"/>
        <v>0</v>
      </c>
      <c r="AL79" s="30">
        <f t="shared" si="8"/>
        <v>0</v>
      </c>
      <c r="AM79" s="68"/>
      <c r="AN79" s="68"/>
      <c r="AO79" s="68"/>
      <c r="AP79" s="68"/>
    </row>
    <row r="80" spans="1:42" s="12" customFormat="1" ht="18.75">
      <c r="A80" s="3" t="s">
        <v>14</v>
      </c>
      <c r="B80" s="24">
        <f>H80+J80+L80+N80+P80+R80+T80+V80+X80+Z80+AB80+AD80</f>
        <v>0</v>
      </c>
      <c r="C80" s="24"/>
      <c r="D80" s="24"/>
      <c r="E80" s="24">
        <f>I80+K80+M80+O80+Q80+S80+U80+W80+Y80+AA80+AC80+AE80</f>
        <v>0</v>
      </c>
      <c r="F80" s="25" t="e">
        <f>E80/B80*100</f>
        <v>#DIV/0!</v>
      </c>
      <c r="G80" s="25" t="e">
        <f>E80/C80*100</f>
        <v>#DIV/0!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58"/>
      <c r="AH80" s="31">
        <f t="shared" si="2"/>
        <v>0</v>
      </c>
      <c r="AI80" s="31">
        <f t="shared" si="3"/>
        <v>0</v>
      </c>
      <c r="AJ80" s="31">
        <f t="shared" si="4"/>
        <v>0</v>
      </c>
      <c r="AL80" s="30">
        <f t="shared" si="8"/>
        <v>0</v>
      </c>
      <c r="AM80" s="68"/>
      <c r="AN80" s="68"/>
      <c r="AO80" s="68"/>
      <c r="AP80" s="68"/>
    </row>
    <row r="81" spans="1:42" s="12" customFormat="1" ht="18.75">
      <c r="A81" s="3" t="s">
        <v>15</v>
      </c>
      <c r="B81" s="23"/>
      <c r="C81" s="23"/>
      <c r="D81" s="23"/>
      <c r="E81" s="23"/>
      <c r="F81" s="23"/>
      <c r="G81" s="2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58"/>
      <c r="AH81" s="31">
        <f t="shared" si="2"/>
        <v>0</v>
      </c>
      <c r="AI81" s="31">
        <f t="shared" si="3"/>
        <v>0</v>
      </c>
      <c r="AJ81" s="31">
        <f t="shared" si="4"/>
        <v>0</v>
      </c>
      <c r="AL81" s="30">
        <f t="shared" si="8"/>
        <v>0</v>
      </c>
      <c r="AM81" s="68"/>
      <c r="AN81" s="68"/>
      <c r="AO81" s="68"/>
      <c r="AP81" s="68"/>
    </row>
    <row r="82" spans="1:42" s="12" customFormat="1" ht="18.75">
      <c r="A82" s="3" t="s">
        <v>16</v>
      </c>
      <c r="B82" s="23"/>
      <c r="C82" s="23"/>
      <c r="D82" s="23"/>
      <c r="E82" s="23"/>
      <c r="F82" s="23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58"/>
      <c r="AH82" s="31">
        <f t="shared" si="2"/>
        <v>0</v>
      </c>
      <c r="AI82" s="31">
        <f t="shared" si="3"/>
        <v>0</v>
      </c>
      <c r="AJ82" s="31">
        <f t="shared" si="4"/>
        <v>0</v>
      </c>
      <c r="AL82" s="30">
        <f t="shared" si="8"/>
        <v>0</v>
      </c>
      <c r="AM82" s="64"/>
      <c r="AN82" s="64"/>
      <c r="AO82" s="64"/>
      <c r="AP82" s="64"/>
    </row>
    <row r="83" spans="1:42" s="12" customFormat="1" ht="148.5" customHeight="1">
      <c r="A83" s="104" t="s">
        <v>63</v>
      </c>
      <c r="B83" s="27"/>
      <c r="C83" s="27"/>
      <c r="D83" s="27"/>
      <c r="E83" s="27"/>
      <c r="F83" s="27"/>
      <c r="G83" s="2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58"/>
      <c r="AH83" s="31">
        <f t="shared" si="2"/>
        <v>0</v>
      </c>
      <c r="AI83" s="31">
        <f t="shared" si="3"/>
        <v>0</v>
      </c>
      <c r="AJ83" s="31">
        <f t="shared" si="4"/>
        <v>0</v>
      </c>
      <c r="AL83" s="30">
        <f t="shared" si="8"/>
        <v>0</v>
      </c>
      <c r="AM83" s="68"/>
      <c r="AN83" s="68"/>
      <c r="AO83" s="68"/>
      <c r="AP83" s="68"/>
    </row>
    <row r="84" spans="1:42" s="12" customFormat="1" ht="18.75">
      <c r="A84" s="4" t="s">
        <v>17</v>
      </c>
      <c r="B84" s="20">
        <f>H84+J84+L84+N84+P84+R84+T84+V84+X84+Z84+AB84+AD84</f>
        <v>7241.8</v>
      </c>
      <c r="C84" s="54">
        <f>C85+C86+C87+C88</f>
        <v>0</v>
      </c>
      <c r="D84" s="54">
        <f>D85+D86+D87+D88</f>
        <v>0</v>
      </c>
      <c r="E84" s="54">
        <f>E85+E86+E87+E88</f>
        <v>0</v>
      </c>
      <c r="F84" s="53">
        <f>E84/B84*100</f>
        <v>0</v>
      </c>
      <c r="G84" s="53" t="e">
        <f>E84/C84*100</f>
        <v>#DIV/0!</v>
      </c>
      <c r="H84" s="2">
        <f t="shared" ref="H84:K84" si="31">H85+H86+H87+H88</f>
        <v>0</v>
      </c>
      <c r="I84" s="2">
        <f t="shared" si="31"/>
        <v>0</v>
      </c>
      <c r="J84" s="2">
        <f t="shared" si="31"/>
        <v>0</v>
      </c>
      <c r="K84" s="2">
        <f t="shared" si="31"/>
        <v>0</v>
      </c>
      <c r="L84" s="2">
        <f>L85+L86+L87+L88</f>
        <v>0</v>
      </c>
      <c r="M84" s="2">
        <f t="shared" ref="M84:AE84" si="32">M85+M86+M87+M88</f>
        <v>0</v>
      </c>
      <c r="N84" s="2">
        <f t="shared" si="32"/>
        <v>0</v>
      </c>
      <c r="O84" s="2">
        <f t="shared" si="32"/>
        <v>0</v>
      </c>
      <c r="P84" s="2">
        <f t="shared" si="32"/>
        <v>0</v>
      </c>
      <c r="Q84" s="2">
        <f t="shared" si="32"/>
        <v>0</v>
      </c>
      <c r="R84" s="2">
        <f t="shared" si="32"/>
        <v>0</v>
      </c>
      <c r="S84" s="2">
        <f t="shared" si="32"/>
        <v>0</v>
      </c>
      <c r="T84" s="2">
        <f t="shared" si="32"/>
        <v>0</v>
      </c>
      <c r="U84" s="2">
        <f t="shared" si="32"/>
        <v>0</v>
      </c>
      <c r="V84" s="2">
        <f t="shared" si="32"/>
        <v>600</v>
      </c>
      <c r="W84" s="2">
        <f t="shared" si="32"/>
        <v>0</v>
      </c>
      <c r="X84" s="2">
        <f t="shared" si="32"/>
        <v>600</v>
      </c>
      <c r="Y84" s="2">
        <f t="shared" si="32"/>
        <v>0</v>
      </c>
      <c r="Z84" s="2">
        <f t="shared" si="32"/>
        <v>600</v>
      </c>
      <c r="AA84" s="2">
        <f t="shared" si="32"/>
        <v>0</v>
      </c>
      <c r="AB84" s="2">
        <f t="shared" si="32"/>
        <v>600</v>
      </c>
      <c r="AC84" s="2">
        <f t="shared" si="32"/>
        <v>0</v>
      </c>
      <c r="AD84" s="2">
        <f t="shared" si="32"/>
        <v>4841.8</v>
      </c>
      <c r="AE84" s="2">
        <f t="shared" si="32"/>
        <v>0</v>
      </c>
      <c r="AF84" s="58"/>
      <c r="AH84" s="31">
        <f t="shared" si="2"/>
        <v>7241.8</v>
      </c>
      <c r="AI84" s="31">
        <f t="shared" si="3"/>
        <v>0</v>
      </c>
      <c r="AJ84" s="31">
        <f t="shared" si="4"/>
        <v>0</v>
      </c>
      <c r="AL84" s="30">
        <f t="shared" si="8"/>
        <v>0</v>
      </c>
      <c r="AM84" s="68"/>
      <c r="AN84" s="68"/>
      <c r="AO84" s="68"/>
      <c r="AP84" s="68"/>
    </row>
    <row r="85" spans="1:42" s="12" customFormat="1" ht="18.75">
      <c r="A85" s="3" t="s">
        <v>13</v>
      </c>
      <c r="B85" s="24">
        <f>H85+J85+L85+N85+P85+R85+T85+V85+X85+Z85+AB85+AD85</f>
        <v>7241.8</v>
      </c>
      <c r="C85" s="24"/>
      <c r="D85" s="24"/>
      <c r="E85" s="24">
        <f>I85+K85+M85+O85+Q85+S85+U85+W85+Y85+AA85+AC85+AE85</f>
        <v>0</v>
      </c>
      <c r="F85" s="25">
        <f>E85/B85*100</f>
        <v>0</v>
      </c>
      <c r="G85" s="25" t="e">
        <f>E85/C85*100</f>
        <v>#DIV/0!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>
        <v>600</v>
      </c>
      <c r="W85" s="15"/>
      <c r="X85" s="15">
        <v>600</v>
      </c>
      <c r="Y85" s="15"/>
      <c r="Z85" s="15">
        <v>600</v>
      </c>
      <c r="AA85" s="15"/>
      <c r="AB85" s="15">
        <v>600</v>
      </c>
      <c r="AC85" s="15"/>
      <c r="AD85" s="15">
        <v>4841.8</v>
      </c>
      <c r="AE85" s="15"/>
      <c r="AF85" s="58"/>
      <c r="AH85" s="31">
        <f t="shared" si="2"/>
        <v>7241.8</v>
      </c>
      <c r="AI85" s="31">
        <f t="shared" si="3"/>
        <v>0</v>
      </c>
      <c r="AJ85" s="31">
        <f t="shared" si="4"/>
        <v>0</v>
      </c>
      <c r="AL85" s="30">
        <f t="shared" si="8"/>
        <v>0</v>
      </c>
      <c r="AM85" s="68"/>
      <c r="AN85" s="68"/>
      <c r="AO85" s="68"/>
      <c r="AP85" s="68"/>
    </row>
    <row r="86" spans="1:42" s="12" customFormat="1" ht="18.75">
      <c r="A86" s="3" t="s">
        <v>14</v>
      </c>
      <c r="B86" s="24">
        <f>H86+J86+L86+N86+P86+R86+T86+V86+X86+Z86+AB86+AD86</f>
        <v>0</v>
      </c>
      <c r="C86" s="24"/>
      <c r="D86" s="24"/>
      <c r="E86" s="24">
        <f>I86+K86+M86+O86+Q86+S86+U86+W86+Y86+AA86+AC86+AE86</f>
        <v>0</v>
      </c>
      <c r="F86" s="25" t="e">
        <f>E86/B86*100</f>
        <v>#DIV/0!</v>
      </c>
      <c r="G86" s="25" t="e">
        <f>E86/C86*100</f>
        <v>#DIV/0!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58"/>
      <c r="AH86" s="31">
        <f t="shared" si="2"/>
        <v>0</v>
      </c>
      <c r="AI86" s="31">
        <f t="shared" si="3"/>
        <v>0</v>
      </c>
      <c r="AJ86" s="31">
        <f t="shared" si="4"/>
        <v>0</v>
      </c>
      <c r="AL86" s="30">
        <f t="shared" si="8"/>
        <v>0</v>
      </c>
      <c r="AM86" s="68"/>
      <c r="AN86" s="68"/>
      <c r="AO86" s="68"/>
      <c r="AP86" s="68"/>
    </row>
    <row r="87" spans="1:42" s="12" customFormat="1" ht="18.75">
      <c r="A87" s="3" t="s">
        <v>15</v>
      </c>
      <c r="B87" s="23"/>
      <c r="C87" s="23"/>
      <c r="D87" s="23"/>
      <c r="E87" s="23"/>
      <c r="F87" s="23"/>
      <c r="G87" s="2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58"/>
      <c r="AH87" s="31">
        <f t="shared" si="2"/>
        <v>0</v>
      </c>
      <c r="AI87" s="31">
        <f t="shared" si="3"/>
        <v>0</v>
      </c>
      <c r="AJ87" s="31">
        <f t="shared" si="4"/>
        <v>0</v>
      </c>
      <c r="AL87" s="30">
        <f t="shared" si="8"/>
        <v>0</v>
      </c>
      <c r="AM87" s="68"/>
      <c r="AN87" s="68"/>
      <c r="AO87" s="68"/>
      <c r="AP87" s="68"/>
    </row>
    <row r="88" spans="1:42" s="12" customFormat="1" ht="18.75">
      <c r="A88" s="3" t="s">
        <v>16</v>
      </c>
      <c r="B88" s="23"/>
      <c r="C88" s="23"/>
      <c r="D88" s="23"/>
      <c r="E88" s="23"/>
      <c r="F88" s="23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58"/>
      <c r="AH88" s="31">
        <f t="shared" si="2"/>
        <v>0</v>
      </c>
      <c r="AI88" s="31">
        <f t="shared" si="3"/>
        <v>0</v>
      </c>
      <c r="AJ88" s="31">
        <f t="shared" si="4"/>
        <v>0</v>
      </c>
      <c r="AL88" s="30">
        <f t="shared" si="8"/>
        <v>0</v>
      </c>
      <c r="AM88" s="68"/>
      <c r="AN88" s="68"/>
      <c r="AO88" s="68"/>
      <c r="AP88" s="68"/>
    </row>
    <row r="89" spans="1:42" s="12" customFormat="1" ht="50.25" customHeight="1">
      <c r="A89" s="4" t="s">
        <v>64</v>
      </c>
      <c r="B89" s="23"/>
      <c r="C89" s="23"/>
      <c r="D89" s="23"/>
      <c r="E89" s="23"/>
      <c r="F89" s="23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57"/>
      <c r="AH89" s="31">
        <f t="shared" si="2"/>
        <v>0</v>
      </c>
      <c r="AI89" s="31">
        <f t="shared" si="3"/>
        <v>0</v>
      </c>
      <c r="AJ89" s="31">
        <f t="shared" si="4"/>
        <v>0</v>
      </c>
      <c r="AL89" s="30">
        <f t="shared" si="8"/>
        <v>0</v>
      </c>
      <c r="AM89" s="68"/>
      <c r="AN89" s="68"/>
      <c r="AO89" s="68"/>
      <c r="AP89" s="68"/>
    </row>
    <row r="90" spans="1:42" s="12" customFormat="1" ht="18.75">
      <c r="A90" s="4" t="s">
        <v>17</v>
      </c>
      <c r="B90" s="20">
        <f>H90+J90+L90+N90+P90+R90+T90+V90+X90+Z90+AB90+AD90</f>
        <v>34565.47</v>
      </c>
      <c r="C90" s="2">
        <f>C91+C92+C94+C95</f>
        <v>6428.27</v>
      </c>
      <c r="D90" s="2">
        <f>D91+D92+D94+D95</f>
        <v>6382.5</v>
      </c>
      <c r="E90" s="2">
        <f>E91+E92+E94+E95</f>
        <v>6540.7</v>
      </c>
      <c r="F90" s="53">
        <f>E90/B90*100</f>
        <v>18.922641584216848</v>
      </c>
      <c r="G90" s="53">
        <f>E90/C90*100</f>
        <v>101.74899311945515</v>
      </c>
      <c r="H90" s="2">
        <f>H91+H92+H94+H95</f>
        <v>860</v>
      </c>
      <c r="I90" s="2">
        <f>I91+I92+I94+I95</f>
        <v>23.5</v>
      </c>
      <c r="J90" s="2">
        <f t="shared" ref="J90" si="33">J91+J92+J94+J95</f>
        <v>0</v>
      </c>
      <c r="K90" s="2">
        <f>K91+K92+K94+K95</f>
        <v>0</v>
      </c>
      <c r="L90" s="2">
        <f t="shared" ref="L90" si="34">L91+L92+L94+L95</f>
        <v>87.97</v>
      </c>
      <c r="M90" s="2">
        <f>M91+M92+M94+M95</f>
        <v>862.8</v>
      </c>
      <c r="N90" s="2">
        <f t="shared" ref="N90" si="35">N91+N92+N94+N95</f>
        <v>4083.2999999999997</v>
      </c>
      <c r="O90" s="2">
        <f>O91+O92+O94+O95</f>
        <v>3700</v>
      </c>
      <c r="P90" s="2">
        <f t="shared" ref="P90" si="36">P91+P92+P94+P95</f>
        <v>1397</v>
      </c>
      <c r="Q90" s="2">
        <f>Q91+Q92+Q94+Q95</f>
        <v>1954.4</v>
      </c>
      <c r="R90" s="2">
        <f t="shared" ref="R90" si="37">R91+R92+R94+R95</f>
        <v>4184.3999999999996</v>
      </c>
      <c r="S90" s="2">
        <f>S91+S92+S94+S95</f>
        <v>0</v>
      </c>
      <c r="T90" s="2">
        <f t="shared" ref="T90" si="38">T91+T92+T94+T95</f>
        <v>13512.9</v>
      </c>
      <c r="U90" s="2">
        <f>U91+U92+U94+U95</f>
        <v>0</v>
      </c>
      <c r="V90" s="2">
        <f t="shared" ref="V90" si="39">V91+V92+V94+V95</f>
        <v>4343.5</v>
      </c>
      <c r="W90" s="2">
        <f>W91+W92+W94+W95</f>
        <v>0</v>
      </c>
      <c r="X90" s="2">
        <f t="shared" ref="X90" si="40">X91+X92+X94+X95</f>
        <v>415.7</v>
      </c>
      <c r="Y90" s="2">
        <f>Y91+Y92+Y94+Y95</f>
        <v>0</v>
      </c>
      <c r="Z90" s="2">
        <f t="shared" ref="Z90" si="41">Z91+Z92+Z94+Z95</f>
        <v>1000.1</v>
      </c>
      <c r="AA90" s="2">
        <f>AA91+AA92+AA94+AA95</f>
        <v>0</v>
      </c>
      <c r="AB90" s="2">
        <f t="shared" ref="AB90" si="42">AB91+AB92+AB94+AB95</f>
        <v>0</v>
      </c>
      <c r="AC90" s="2">
        <f>AC91+AC92+AC94+AC95</f>
        <v>0</v>
      </c>
      <c r="AD90" s="2">
        <f t="shared" ref="AD90" si="43">AD91+AD92+AD94+AD95</f>
        <v>4680.6000000000004</v>
      </c>
      <c r="AE90" s="2">
        <f>AE91+AE92+AE94+AE95</f>
        <v>0</v>
      </c>
      <c r="AF90" s="57"/>
      <c r="AH90" s="19">
        <f t="shared" si="2"/>
        <v>34565.47</v>
      </c>
      <c r="AI90" s="19">
        <f t="shared" si="3"/>
        <v>10612.669999999998</v>
      </c>
      <c r="AJ90" s="19">
        <f t="shared" si="4"/>
        <v>6540.7000000000007</v>
      </c>
      <c r="AL90" s="30">
        <f t="shared" si="8"/>
        <v>-112.42999999999938</v>
      </c>
      <c r="AM90" s="64"/>
      <c r="AN90" s="64"/>
      <c r="AO90" s="64"/>
      <c r="AP90" s="64"/>
    </row>
    <row r="91" spans="1:42" s="12" customFormat="1" ht="18.75">
      <c r="A91" s="3" t="s">
        <v>13</v>
      </c>
      <c r="B91" s="24">
        <f>H91+J91+L91+N91+P91+R91+T91+V91+X91+Z91+AB91+AD91</f>
        <v>19047</v>
      </c>
      <c r="C91" s="15">
        <f>H91+J91+L91+N91+P91</f>
        <v>4584.2</v>
      </c>
      <c r="D91" s="15">
        <f t="shared" ref="D91:E92" si="44">D98+D105+D112</f>
        <v>4295.8999999999996</v>
      </c>
      <c r="E91" s="15">
        <f t="shared" si="44"/>
        <v>4537.0999999999995</v>
      </c>
      <c r="F91" s="25">
        <f>E91/B91*100</f>
        <v>23.82054916784795</v>
      </c>
      <c r="G91" s="25">
        <f>E91/C91*100</f>
        <v>98.972557916321264</v>
      </c>
      <c r="H91" s="15">
        <f>H98+H105+H112</f>
        <v>817</v>
      </c>
      <c r="I91" s="15">
        <f t="shared" ref="I91:AE91" si="45">I98+I105+I112</f>
        <v>0</v>
      </c>
      <c r="J91" s="15">
        <f t="shared" si="45"/>
        <v>0</v>
      </c>
      <c r="K91" s="15">
        <f t="shared" si="45"/>
        <v>0</v>
      </c>
      <c r="L91" s="15">
        <f t="shared" si="45"/>
        <v>0</v>
      </c>
      <c r="M91" s="15">
        <f t="shared" si="45"/>
        <v>816.5</v>
      </c>
      <c r="N91" s="15">
        <f t="shared" si="45"/>
        <v>3767.2</v>
      </c>
      <c r="O91" s="15">
        <f t="shared" si="45"/>
        <v>3479.4</v>
      </c>
      <c r="P91" s="15">
        <f t="shared" si="45"/>
        <v>0</v>
      </c>
      <c r="Q91" s="15">
        <f t="shared" si="45"/>
        <v>241.2</v>
      </c>
      <c r="R91" s="15">
        <f t="shared" si="45"/>
        <v>1297.0999999999999</v>
      </c>
      <c r="S91" s="15">
        <f t="shared" si="45"/>
        <v>0</v>
      </c>
      <c r="T91" s="15">
        <f t="shared" si="45"/>
        <v>9545.6</v>
      </c>
      <c r="U91" s="15">
        <f t="shared" si="45"/>
        <v>0</v>
      </c>
      <c r="V91" s="15">
        <f t="shared" si="45"/>
        <v>1162</v>
      </c>
      <c r="W91" s="15">
        <f t="shared" si="45"/>
        <v>0</v>
      </c>
      <c r="X91" s="15">
        <f t="shared" si="45"/>
        <v>0</v>
      </c>
      <c r="Y91" s="15">
        <f t="shared" si="45"/>
        <v>0</v>
      </c>
      <c r="Z91" s="15">
        <f t="shared" si="45"/>
        <v>163</v>
      </c>
      <c r="AA91" s="15">
        <f t="shared" si="45"/>
        <v>0</v>
      </c>
      <c r="AB91" s="15">
        <f t="shared" si="45"/>
        <v>0</v>
      </c>
      <c r="AC91" s="15">
        <f t="shared" si="45"/>
        <v>0</v>
      </c>
      <c r="AD91" s="15">
        <f t="shared" si="45"/>
        <v>2295.1</v>
      </c>
      <c r="AE91" s="15">
        <f t="shared" si="45"/>
        <v>0</v>
      </c>
      <c r="AF91" s="57"/>
      <c r="AH91" s="19">
        <f t="shared" si="2"/>
        <v>19047</v>
      </c>
      <c r="AI91" s="19">
        <f t="shared" si="3"/>
        <v>5881.2999999999993</v>
      </c>
      <c r="AJ91" s="19">
        <f t="shared" si="4"/>
        <v>4537.0999999999995</v>
      </c>
      <c r="AL91" s="30">
        <f t="shared" si="8"/>
        <v>47.100000000000364</v>
      </c>
      <c r="AM91" s="64"/>
      <c r="AN91" s="64"/>
      <c r="AO91" s="64"/>
      <c r="AP91" s="64"/>
    </row>
    <row r="92" spans="1:42" s="12" customFormat="1" ht="18.75">
      <c r="A92" s="3" t="s">
        <v>14</v>
      </c>
      <c r="B92" s="24">
        <f>H92+J92+L92+N92+P92+R92+T92+V92+X92+Z92+AB92+AD92</f>
        <v>15518.470000000001</v>
      </c>
      <c r="C92" s="15">
        <f>H92+J92+L92+N92+P92</f>
        <v>1844.0700000000002</v>
      </c>
      <c r="D92" s="15">
        <f t="shared" si="44"/>
        <v>2086.6</v>
      </c>
      <c r="E92" s="15">
        <f t="shared" si="44"/>
        <v>2003.6000000000001</v>
      </c>
      <c r="F92" s="25">
        <f>E92/B92*100</f>
        <v>12.911066619325229</v>
      </c>
      <c r="G92" s="25">
        <f>E92/C92*100</f>
        <v>108.65097311924168</v>
      </c>
      <c r="H92" s="15">
        <f>H99+H106+H113</f>
        <v>43</v>
      </c>
      <c r="I92" s="15">
        <f t="shared" ref="I92:AE92" si="46">I99+I106+I113</f>
        <v>23.5</v>
      </c>
      <c r="J92" s="15">
        <f t="shared" si="46"/>
        <v>0</v>
      </c>
      <c r="K92" s="15">
        <f t="shared" si="46"/>
        <v>0</v>
      </c>
      <c r="L92" s="15">
        <f t="shared" si="46"/>
        <v>87.97</v>
      </c>
      <c r="M92" s="15">
        <f t="shared" si="46"/>
        <v>46.3</v>
      </c>
      <c r="N92" s="15">
        <f t="shared" si="46"/>
        <v>316.10000000000002</v>
      </c>
      <c r="O92" s="15">
        <f t="shared" si="46"/>
        <v>220.6</v>
      </c>
      <c r="P92" s="15">
        <f>P99+P106+P113+232.7</f>
        <v>1397</v>
      </c>
      <c r="Q92" s="15">
        <f t="shared" si="46"/>
        <v>1713.2</v>
      </c>
      <c r="R92" s="15">
        <f t="shared" si="46"/>
        <v>2887.3</v>
      </c>
      <c r="S92" s="15">
        <f t="shared" si="46"/>
        <v>0</v>
      </c>
      <c r="T92" s="15">
        <f t="shared" si="46"/>
        <v>3967.2999999999997</v>
      </c>
      <c r="U92" s="15">
        <f t="shared" si="46"/>
        <v>0</v>
      </c>
      <c r="V92" s="15">
        <f t="shared" si="46"/>
        <v>3181.5</v>
      </c>
      <c r="W92" s="15">
        <f t="shared" si="46"/>
        <v>0</v>
      </c>
      <c r="X92" s="15">
        <f t="shared" si="46"/>
        <v>415.7</v>
      </c>
      <c r="Y92" s="15">
        <f t="shared" si="46"/>
        <v>0</v>
      </c>
      <c r="Z92" s="15">
        <f t="shared" si="46"/>
        <v>837.1</v>
      </c>
      <c r="AA92" s="15">
        <f t="shared" si="46"/>
        <v>0</v>
      </c>
      <c r="AB92" s="15">
        <f t="shared" si="46"/>
        <v>0</v>
      </c>
      <c r="AC92" s="15">
        <f t="shared" si="46"/>
        <v>0</v>
      </c>
      <c r="AD92" s="15">
        <f t="shared" si="46"/>
        <v>2385.5</v>
      </c>
      <c r="AE92" s="15">
        <f t="shared" si="46"/>
        <v>0</v>
      </c>
      <c r="AF92" s="57"/>
      <c r="AH92" s="19">
        <f t="shared" si="2"/>
        <v>15518.470000000001</v>
      </c>
      <c r="AI92" s="19">
        <f t="shared" si="3"/>
        <v>4731.3700000000008</v>
      </c>
      <c r="AJ92" s="19">
        <f t="shared" si="4"/>
        <v>2003.6</v>
      </c>
      <c r="AL92" s="30">
        <f t="shared" si="8"/>
        <v>-159.52999999999997</v>
      </c>
      <c r="AM92" s="64"/>
      <c r="AN92" s="64"/>
      <c r="AO92" s="64"/>
      <c r="AP92" s="64"/>
    </row>
    <row r="93" spans="1:42" s="12" customFormat="1" ht="37.5">
      <c r="A93" s="47" t="s">
        <v>47</v>
      </c>
      <c r="B93" s="24">
        <f>H93+J93+L93+N93+P93+R93+T93+V93+X93+Z93+AB93+AD93</f>
        <v>4970.3999999999996</v>
      </c>
      <c r="C93" s="24"/>
      <c r="D93" s="24"/>
      <c r="E93" s="24">
        <f>I93+K93+M93+O93+Q93+S93+U93+W93+Y93+AA93+AC93+AE93</f>
        <v>222.9</v>
      </c>
      <c r="F93" s="25">
        <f>E93/B93*100</f>
        <v>4.4845485272815067</v>
      </c>
      <c r="G93" s="25" t="e">
        <f>E93/C93*100</f>
        <v>#DIV/0!</v>
      </c>
      <c r="H93" s="15">
        <f t="shared" ref="H93:AE93" si="47">H100+H107+H114</f>
        <v>0</v>
      </c>
      <c r="I93" s="15">
        <f t="shared" si="47"/>
        <v>0</v>
      </c>
      <c r="J93" s="15">
        <f t="shared" si="47"/>
        <v>0</v>
      </c>
      <c r="K93" s="15">
        <f t="shared" si="47"/>
        <v>0</v>
      </c>
      <c r="L93" s="15">
        <f t="shared" si="47"/>
        <v>0</v>
      </c>
      <c r="M93" s="15">
        <f t="shared" si="47"/>
        <v>0</v>
      </c>
      <c r="N93" s="15">
        <f t="shared" si="47"/>
        <v>238</v>
      </c>
      <c r="O93" s="15">
        <f t="shared" si="47"/>
        <v>220.6</v>
      </c>
      <c r="P93" s="15">
        <f t="shared" si="47"/>
        <v>0</v>
      </c>
      <c r="Q93" s="15">
        <f t="shared" si="47"/>
        <v>2.2999999999999998</v>
      </c>
      <c r="R93" s="15">
        <f>R100+R107+R114</f>
        <v>739.1</v>
      </c>
      <c r="S93" s="15">
        <f t="shared" si="47"/>
        <v>0</v>
      </c>
      <c r="T93" s="15">
        <f t="shared" si="47"/>
        <v>863.2</v>
      </c>
      <c r="U93" s="15">
        <f t="shared" si="47"/>
        <v>0</v>
      </c>
      <c r="V93" s="15">
        <f t="shared" si="47"/>
        <v>672</v>
      </c>
      <c r="W93" s="15">
        <f t="shared" si="47"/>
        <v>0</v>
      </c>
      <c r="X93" s="15">
        <f t="shared" si="47"/>
        <v>0</v>
      </c>
      <c r="Y93" s="15">
        <f t="shared" si="47"/>
        <v>0</v>
      </c>
      <c r="Z93" s="15">
        <f t="shared" si="47"/>
        <v>163</v>
      </c>
      <c r="AA93" s="15">
        <f t="shared" si="47"/>
        <v>0</v>
      </c>
      <c r="AB93" s="15">
        <f t="shared" si="47"/>
        <v>0</v>
      </c>
      <c r="AC93" s="15">
        <f t="shared" si="47"/>
        <v>0</v>
      </c>
      <c r="AD93" s="15">
        <f t="shared" si="47"/>
        <v>2295.1</v>
      </c>
      <c r="AE93" s="15">
        <f t="shared" si="47"/>
        <v>0</v>
      </c>
      <c r="AF93" s="57"/>
      <c r="AH93" s="19"/>
      <c r="AI93" s="19"/>
      <c r="AJ93" s="19"/>
      <c r="AL93" s="30"/>
      <c r="AM93" s="64"/>
      <c r="AN93" s="64"/>
      <c r="AO93" s="64"/>
      <c r="AP93" s="64"/>
    </row>
    <row r="94" spans="1:42" s="12" customFormat="1" ht="18.75">
      <c r="A94" s="3" t="s">
        <v>15</v>
      </c>
      <c r="B94" s="23"/>
      <c r="C94" s="2"/>
      <c r="D94" s="23"/>
      <c r="E94" s="23"/>
      <c r="F94" s="23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57"/>
      <c r="AH94" s="19">
        <f t="shared" si="2"/>
        <v>0</v>
      </c>
      <c r="AI94" s="19">
        <f t="shared" si="3"/>
        <v>0</v>
      </c>
      <c r="AJ94" s="19">
        <f t="shared" si="4"/>
        <v>0</v>
      </c>
      <c r="AL94" s="30">
        <f t="shared" si="8"/>
        <v>0</v>
      </c>
      <c r="AM94" s="64"/>
      <c r="AN94" s="64"/>
      <c r="AO94" s="64"/>
      <c r="AP94" s="64"/>
    </row>
    <row r="95" spans="1:42" s="12" customFormat="1" ht="18.75">
      <c r="A95" s="3" t="s">
        <v>16</v>
      </c>
      <c r="B95" s="23"/>
      <c r="C95" s="2"/>
      <c r="D95" s="23"/>
      <c r="E95" s="23"/>
      <c r="F95" s="23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57"/>
      <c r="AH95" s="19">
        <f t="shared" si="2"/>
        <v>0</v>
      </c>
      <c r="AI95" s="19">
        <f t="shared" si="3"/>
        <v>0</v>
      </c>
      <c r="AJ95" s="19">
        <f t="shared" si="4"/>
        <v>0</v>
      </c>
      <c r="AL95" s="30">
        <f t="shared" si="8"/>
        <v>0</v>
      </c>
      <c r="AM95" s="64"/>
      <c r="AN95" s="64"/>
      <c r="AO95" s="64"/>
      <c r="AP95" s="64"/>
    </row>
    <row r="96" spans="1:42" s="12" customFormat="1" ht="269.25" customHeight="1">
      <c r="A96" s="104" t="s">
        <v>119</v>
      </c>
      <c r="B96" s="27"/>
      <c r="C96" s="27"/>
      <c r="D96" s="27"/>
      <c r="E96" s="27"/>
      <c r="F96" s="27"/>
      <c r="G96" s="2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76" t="s">
        <v>135</v>
      </c>
      <c r="AH96" s="31">
        <f t="shared" si="2"/>
        <v>0</v>
      </c>
      <c r="AI96" s="31">
        <f t="shared" si="3"/>
        <v>0</v>
      </c>
      <c r="AJ96" s="31">
        <f t="shared" si="4"/>
        <v>0</v>
      </c>
      <c r="AL96" s="30">
        <f t="shared" si="8"/>
        <v>0</v>
      </c>
      <c r="AM96" s="68"/>
      <c r="AN96" s="68"/>
      <c r="AO96" s="68"/>
      <c r="AP96" s="68"/>
    </row>
    <row r="97" spans="1:42" s="12" customFormat="1" ht="18.75">
      <c r="A97" s="4" t="s">
        <v>17</v>
      </c>
      <c r="B97" s="20">
        <f>H97+J97+L97+N97+P97+R97+T97+V97+X97+Z97+AB97+AD97</f>
        <v>32167.800000000003</v>
      </c>
      <c r="C97" s="54">
        <f>C98+C99+C101+C102</f>
        <v>6380.4</v>
      </c>
      <c r="D97" s="54">
        <f>D98+D99+D101+D102</f>
        <v>6092.0999999999995</v>
      </c>
      <c r="E97" s="54">
        <f>E98+E99+E101+E102</f>
        <v>6305.0999999999995</v>
      </c>
      <c r="F97" s="53">
        <f>E97/B97*100</f>
        <v>19.600656557178294</v>
      </c>
      <c r="G97" s="53">
        <f>E97/C97*100</f>
        <v>98.819823208576267</v>
      </c>
      <c r="H97" s="2">
        <f t="shared" ref="H97:K97" si="48">H98+H99+H101+H102</f>
        <v>860</v>
      </c>
      <c r="I97" s="2">
        <f t="shared" si="48"/>
        <v>23.5</v>
      </c>
      <c r="J97" s="2">
        <f t="shared" si="48"/>
        <v>0</v>
      </c>
      <c r="K97" s="2">
        <f t="shared" si="48"/>
        <v>0</v>
      </c>
      <c r="L97" s="2">
        <f>L98+L99+L101+L102</f>
        <v>40</v>
      </c>
      <c r="M97" s="2">
        <f t="shared" ref="M97:AE97" si="49">M98+M99+M101+M102</f>
        <v>862.8</v>
      </c>
      <c r="N97" s="2">
        <f t="shared" si="49"/>
        <v>4005.2</v>
      </c>
      <c r="O97" s="2">
        <f t="shared" si="49"/>
        <v>3700</v>
      </c>
      <c r="P97" s="2">
        <f t="shared" si="49"/>
        <v>1000</v>
      </c>
      <c r="Q97" s="2">
        <f t="shared" si="49"/>
        <v>1718.8</v>
      </c>
      <c r="R97" s="2">
        <f t="shared" si="49"/>
        <v>3582</v>
      </c>
      <c r="S97" s="2">
        <f t="shared" si="49"/>
        <v>0</v>
      </c>
      <c r="T97" s="2">
        <f t="shared" si="49"/>
        <v>12715</v>
      </c>
      <c r="U97" s="2">
        <f t="shared" si="49"/>
        <v>0</v>
      </c>
      <c r="V97" s="2">
        <f t="shared" si="49"/>
        <v>3996</v>
      </c>
      <c r="W97" s="2">
        <f t="shared" si="49"/>
        <v>0</v>
      </c>
      <c r="X97" s="2">
        <f t="shared" si="49"/>
        <v>288.89999999999998</v>
      </c>
      <c r="Y97" s="2">
        <f t="shared" si="49"/>
        <v>0</v>
      </c>
      <c r="Z97" s="2">
        <f t="shared" si="49"/>
        <v>1000.1</v>
      </c>
      <c r="AA97" s="2">
        <f t="shared" si="49"/>
        <v>0</v>
      </c>
      <c r="AB97" s="2">
        <f t="shared" si="49"/>
        <v>0</v>
      </c>
      <c r="AC97" s="2">
        <f t="shared" si="49"/>
        <v>0</v>
      </c>
      <c r="AD97" s="2">
        <f t="shared" si="49"/>
        <v>4680.6000000000004</v>
      </c>
      <c r="AE97" s="2">
        <f t="shared" si="49"/>
        <v>0</v>
      </c>
      <c r="AF97" s="177"/>
      <c r="AH97" s="31">
        <f t="shared" si="2"/>
        <v>32167.800000000003</v>
      </c>
      <c r="AI97" s="31">
        <f t="shared" si="3"/>
        <v>9487.2000000000007</v>
      </c>
      <c r="AJ97" s="31">
        <f t="shared" si="4"/>
        <v>6305.1</v>
      </c>
      <c r="AL97" s="30">
        <f t="shared" si="8"/>
        <v>75.300000000000182</v>
      </c>
      <c r="AM97" s="64"/>
      <c r="AN97" s="64"/>
      <c r="AO97" s="64"/>
      <c r="AP97" s="64"/>
    </row>
    <row r="98" spans="1:42" s="12" customFormat="1" ht="18.75">
      <c r="A98" s="3" t="s">
        <v>13</v>
      </c>
      <c r="B98" s="24">
        <f>H98+J98+L98+N98+P98+R98+T98+V98+X98+Z98+AB98+AD98</f>
        <v>18788.699999999997</v>
      </c>
      <c r="C98" s="24">
        <f>H98+J98+N98</f>
        <v>4584.2</v>
      </c>
      <c r="D98" s="24">
        <v>4295.8999999999996</v>
      </c>
      <c r="E98" s="24">
        <f>I98+K98+M98+O98+Q98+S98+U98+W98+Y98+AA98+AC98+AE98</f>
        <v>4537.0999999999995</v>
      </c>
      <c r="F98" s="25">
        <f>E98/B98*100</f>
        <v>24.148025142771985</v>
      </c>
      <c r="G98" s="25">
        <f>E98/C98*100</f>
        <v>98.972557916321264</v>
      </c>
      <c r="H98" s="15">
        <v>817</v>
      </c>
      <c r="I98" s="15"/>
      <c r="J98" s="15"/>
      <c r="K98" s="15"/>
      <c r="L98" s="15"/>
      <c r="M98" s="15">
        <v>816.5</v>
      </c>
      <c r="N98" s="15">
        <v>3767.2</v>
      </c>
      <c r="O98" s="15">
        <v>3479.4</v>
      </c>
      <c r="P98" s="15"/>
      <c r="Q98" s="15">
        <v>241.2</v>
      </c>
      <c r="R98" s="15">
        <v>1230</v>
      </c>
      <c r="S98" s="15"/>
      <c r="T98" s="15">
        <v>9354.4</v>
      </c>
      <c r="U98" s="15"/>
      <c r="V98" s="15">
        <v>1162</v>
      </c>
      <c r="W98" s="15"/>
      <c r="X98" s="15"/>
      <c r="Y98" s="15"/>
      <c r="Z98" s="15">
        <v>163</v>
      </c>
      <c r="AA98" s="15"/>
      <c r="AB98" s="15"/>
      <c r="AC98" s="15"/>
      <c r="AD98" s="15">
        <v>2295.1</v>
      </c>
      <c r="AE98" s="15"/>
      <c r="AF98" s="177"/>
      <c r="AH98" s="31">
        <f t="shared" si="2"/>
        <v>18788.699999999997</v>
      </c>
      <c r="AI98" s="31">
        <f t="shared" si="3"/>
        <v>5814.2</v>
      </c>
      <c r="AJ98" s="31">
        <f t="shared" si="4"/>
        <v>4537.0999999999995</v>
      </c>
      <c r="AL98" s="30">
        <f t="shared" si="8"/>
        <v>47.100000000000364</v>
      </c>
      <c r="AM98" s="68">
        <f t="shared" ref="AM98:AM99" si="50">C98-E98</f>
        <v>47.100000000000364</v>
      </c>
      <c r="AN98" s="64"/>
      <c r="AO98" s="64"/>
      <c r="AP98" s="64"/>
    </row>
    <row r="99" spans="1:42" s="12" customFormat="1" ht="18.75">
      <c r="A99" s="3" t="s">
        <v>14</v>
      </c>
      <c r="B99" s="24">
        <f>H99+J99+L99+N99+P99+R99+T99+V99+X99+Z99+AB99+AD99</f>
        <v>13379.1</v>
      </c>
      <c r="C99" s="24">
        <v>1796.2</v>
      </c>
      <c r="D99" s="24">
        <v>1796.2</v>
      </c>
      <c r="E99" s="24">
        <f>I99+K99+M99+O99+Q99+S99+U99+W99+Y99+AA99+AC99+AE99</f>
        <v>1768</v>
      </c>
      <c r="F99" s="25">
        <f>E99/B99*100</f>
        <v>13.214640745640589</v>
      </c>
      <c r="G99" s="25">
        <f>E99/C99*100</f>
        <v>98.43001892884979</v>
      </c>
      <c r="H99" s="15">
        <v>43</v>
      </c>
      <c r="I99" s="15">
        <v>23.5</v>
      </c>
      <c r="J99" s="15"/>
      <c r="K99" s="15"/>
      <c r="L99" s="15">
        <v>40</v>
      </c>
      <c r="M99" s="15">
        <v>46.3</v>
      </c>
      <c r="N99" s="15">
        <v>238</v>
      </c>
      <c r="O99" s="15">
        <v>220.6</v>
      </c>
      <c r="P99" s="15">
        <v>1000</v>
      </c>
      <c r="Q99" s="15">
        <v>1477.6</v>
      </c>
      <c r="R99" s="15">
        <v>2352</v>
      </c>
      <c r="S99" s="15"/>
      <c r="T99" s="15">
        <v>3360.6</v>
      </c>
      <c r="U99" s="15"/>
      <c r="V99" s="15">
        <v>2834</v>
      </c>
      <c r="W99" s="15"/>
      <c r="X99" s="15">
        <v>288.89999999999998</v>
      </c>
      <c r="Y99" s="15"/>
      <c r="Z99" s="15">
        <v>837.1</v>
      </c>
      <c r="AA99" s="15"/>
      <c r="AB99" s="15"/>
      <c r="AC99" s="15"/>
      <c r="AD99" s="15">
        <v>2385.5</v>
      </c>
      <c r="AE99" s="15"/>
      <c r="AF99" s="177"/>
      <c r="AH99" s="31">
        <f t="shared" si="2"/>
        <v>13379.1</v>
      </c>
      <c r="AI99" s="31">
        <f t="shared" si="3"/>
        <v>3673</v>
      </c>
      <c r="AJ99" s="31">
        <f t="shared" si="4"/>
        <v>1768</v>
      </c>
      <c r="AL99" s="30">
        <f t="shared" si="8"/>
        <v>28.200000000000045</v>
      </c>
      <c r="AM99" s="68">
        <f t="shared" si="50"/>
        <v>28.200000000000045</v>
      </c>
      <c r="AN99" s="64"/>
      <c r="AO99" s="64"/>
      <c r="AP99" s="64"/>
    </row>
    <row r="100" spans="1:42" s="12" customFormat="1" ht="37.5">
      <c r="A100" s="47" t="s">
        <v>47</v>
      </c>
      <c r="B100" s="24">
        <f>H100+J100+L100+N100+P100+R100+T100+V100+X100+Z100+AB100+AD100</f>
        <v>4712.1000000000004</v>
      </c>
      <c r="C100" s="24">
        <f>H100+J100+L100+N100</f>
        <v>238</v>
      </c>
      <c r="D100" s="24">
        <v>222.8</v>
      </c>
      <c r="E100" s="24">
        <f>I100+K100+M100+O100+Q100+S100+U100+W100+Y100+AA100+AC100+AE100</f>
        <v>222.9</v>
      </c>
      <c r="F100" s="25">
        <f>E100/B100*100</f>
        <v>4.7303749920417646</v>
      </c>
      <c r="G100" s="25">
        <f>E100/C100*100</f>
        <v>93.655462184873954</v>
      </c>
      <c r="H100" s="15"/>
      <c r="I100" s="15"/>
      <c r="J100" s="15"/>
      <c r="K100" s="15"/>
      <c r="L100" s="15"/>
      <c r="M100" s="15"/>
      <c r="N100" s="15">
        <v>238</v>
      </c>
      <c r="O100" s="15">
        <v>220.6</v>
      </c>
      <c r="P100" s="15"/>
      <c r="Q100" s="15">
        <v>2.2999999999999998</v>
      </c>
      <c r="R100" s="15">
        <v>672</v>
      </c>
      <c r="S100" s="15"/>
      <c r="T100" s="15">
        <v>672</v>
      </c>
      <c r="U100" s="15"/>
      <c r="V100" s="15">
        <v>672</v>
      </c>
      <c r="W100" s="15"/>
      <c r="X100" s="15"/>
      <c r="Y100" s="15"/>
      <c r="Z100" s="15">
        <v>163</v>
      </c>
      <c r="AA100" s="15"/>
      <c r="AB100" s="15"/>
      <c r="AC100" s="15"/>
      <c r="AD100" s="15">
        <v>2295.1</v>
      </c>
      <c r="AE100" s="15"/>
      <c r="AF100" s="177"/>
      <c r="AH100" s="31"/>
      <c r="AI100" s="31"/>
      <c r="AJ100" s="31"/>
      <c r="AL100" s="30"/>
      <c r="AM100" s="64"/>
      <c r="AN100" s="64"/>
      <c r="AO100" s="64"/>
      <c r="AP100" s="64"/>
    </row>
    <row r="101" spans="1:42" s="12" customFormat="1" ht="18.75">
      <c r="A101" s="3" t="s">
        <v>15</v>
      </c>
      <c r="B101" s="23"/>
      <c r="C101" s="23"/>
      <c r="D101" s="23"/>
      <c r="E101" s="23"/>
      <c r="F101" s="23"/>
      <c r="G101" s="2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77"/>
      <c r="AH101" s="31">
        <f t="shared" si="2"/>
        <v>0</v>
      </c>
      <c r="AI101" s="31">
        <f t="shared" si="3"/>
        <v>0</v>
      </c>
      <c r="AJ101" s="31">
        <f t="shared" si="4"/>
        <v>0</v>
      </c>
      <c r="AL101" s="30">
        <f t="shared" si="8"/>
        <v>0</v>
      </c>
      <c r="AM101" s="64"/>
      <c r="AN101" s="64"/>
      <c r="AO101" s="64"/>
      <c r="AP101" s="64"/>
    </row>
    <row r="102" spans="1:42" s="12" customFormat="1" ht="18.75">
      <c r="A102" s="3" t="s">
        <v>16</v>
      </c>
      <c r="B102" s="23"/>
      <c r="C102" s="23"/>
      <c r="D102" s="23"/>
      <c r="E102" s="23"/>
      <c r="F102" s="23"/>
      <c r="G102" s="2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78"/>
      <c r="AH102" s="31">
        <f t="shared" si="2"/>
        <v>0</v>
      </c>
      <c r="AI102" s="31">
        <f t="shared" si="3"/>
        <v>0</v>
      </c>
      <c r="AJ102" s="31">
        <f t="shared" si="4"/>
        <v>0</v>
      </c>
      <c r="AL102" s="30">
        <f t="shared" si="8"/>
        <v>0</v>
      </c>
      <c r="AM102" s="64"/>
      <c r="AN102" s="64"/>
      <c r="AO102" s="64"/>
      <c r="AP102" s="64"/>
    </row>
    <row r="103" spans="1:42" s="12" customFormat="1" ht="296.25" customHeight="1">
      <c r="A103" s="104" t="s">
        <v>120</v>
      </c>
      <c r="B103" s="27"/>
      <c r="C103" s="27"/>
      <c r="D103" s="27"/>
      <c r="E103" s="27"/>
      <c r="F103" s="27"/>
      <c r="G103" s="2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58"/>
      <c r="AH103" s="31">
        <f t="shared" si="2"/>
        <v>0</v>
      </c>
      <c r="AI103" s="31">
        <f t="shared" si="3"/>
        <v>0</v>
      </c>
      <c r="AJ103" s="31">
        <f t="shared" si="4"/>
        <v>0</v>
      </c>
      <c r="AL103" s="30">
        <f t="shared" si="8"/>
        <v>0</v>
      </c>
      <c r="AM103" s="68"/>
      <c r="AN103" s="68"/>
      <c r="AO103" s="68"/>
      <c r="AP103" s="68"/>
    </row>
    <row r="104" spans="1:42" s="12" customFormat="1" ht="18.75">
      <c r="A104" s="4" t="s">
        <v>17</v>
      </c>
      <c r="B104" s="20">
        <f>H104+J104+L104+N104+P104+R104+T104+V104+X104+Z104+AB104+AD104</f>
        <v>739.47</v>
      </c>
      <c r="C104" s="54">
        <f>C105+C106+C108+C109</f>
        <v>47.67</v>
      </c>
      <c r="D104" s="54">
        <f>D105+D106+D108+D109</f>
        <v>47.7</v>
      </c>
      <c r="E104" s="54">
        <f>E105+E106+E108+E109</f>
        <v>33.700000000000003</v>
      </c>
      <c r="F104" s="53">
        <f>E104/B104*100</f>
        <v>4.5573180791648067</v>
      </c>
      <c r="G104" s="53">
        <f>E104/C104*100</f>
        <v>70.694357037969382</v>
      </c>
      <c r="H104" s="2">
        <f t="shared" ref="H104:K104" si="51">H105+H106+H108+H109</f>
        <v>0</v>
      </c>
      <c r="I104" s="2">
        <f t="shared" si="51"/>
        <v>0</v>
      </c>
      <c r="J104" s="2">
        <f t="shared" si="51"/>
        <v>0</v>
      </c>
      <c r="K104" s="2">
        <f t="shared" si="51"/>
        <v>0</v>
      </c>
      <c r="L104" s="2">
        <f>L105+L106+L108+L109</f>
        <v>3.97</v>
      </c>
      <c r="M104" s="2">
        <f t="shared" ref="M104:AE104" si="52">M105+M106+M108+M109</f>
        <v>0</v>
      </c>
      <c r="N104" s="2">
        <f t="shared" si="52"/>
        <v>0</v>
      </c>
      <c r="O104" s="2">
        <f t="shared" si="52"/>
        <v>0</v>
      </c>
      <c r="P104" s="2">
        <f t="shared" si="52"/>
        <v>43.7</v>
      </c>
      <c r="Q104" s="2">
        <f t="shared" si="52"/>
        <v>33.700000000000003</v>
      </c>
      <c r="R104" s="2">
        <f t="shared" si="52"/>
        <v>309.39999999999998</v>
      </c>
      <c r="S104" s="2">
        <f t="shared" si="52"/>
        <v>0</v>
      </c>
      <c r="T104" s="2">
        <f t="shared" si="52"/>
        <v>382.4</v>
      </c>
      <c r="U104" s="2">
        <f t="shared" si="52"/>
        <v>0</v>
      </c>
      <c r="V104" s="2">
        <f t="shared" si="52"/>
        <v>0</v>
      </c>
      <c r="W104" s="2">
        <f t="shared" si="52"/>
        <v>0</v>
      </c>
      <c r="X104" s="2">
        <f t="shared" si="52"/>
        <v>0</v>
      </c>
      <c r="Y104" s="2">
        <f t="shared" si="52"/>
        <v>0</v>
      </c>
      <c r="Z104" s="2">
        <f t="shared" si="52"/>
        <v>0</v>
      </c>
      <c r="AA104" s="2">
        <f t="shared" si="52"/>
        <v>0</v>
      </c>
      <c r="AB104" s="2">
        <f t="shared" si="52"/>
        <v>0</v>
      </c>
      <c r="AC104" s="2">
        <f t="shared" si="52"/>
        <v>0</v>
      </c>
      <c r="AD104" s="2">
        <f t="shared" si="52"/>
        <v>0</v>
      </c>
      <c r="AE104" s="2">
        <f t="shared" si="52"/>
        <v>0</v>
      </c>
      <c r="AF104" s="58"/>
      <c r="AH104" s="31">
        <f t="shared" si="2"/>
        <v>739.47</v>
      </c>
      <c r="AI104" s="31">
        <f t="shared" si="3"/>
        <v>357.07</v>
      </c>
      <c r="AJ104" s="31">
        <f t="shared" si="4"/>
        <v>33.700000000000003</v>
      </c>
      <c r="AL104" s="30">
        <f t="shared" si="8"/>
        <v>13.969999999999999</v>
      </c>
      <c r="AM104" s="68"/>
      <c r="AN104" s="68"/>
      <c r="AO104" s="68"/>
      <c r="AP104" s="68"/>
    </row>
    <row r="105" spans="1:42" s="12" customFormat="1" ht="18.75">
      <c r="A105" s="3" t="s">
        <v>13</v>
      </c>
      <c r="B105" s="24">
        <v>191.2</v>
      </c>
      <c r="C105" s="24">
        <f t="shared" ref="C105:C107" si="53">H105+J105+L105</f>
        <v>0</v>
      </c>
      <c r="D105" s="24"/>
      <c r="E105" s="24">
        <f>I105+K105+M105+O105+Q105+S105+U105+W105+Y105+AA105+AC105+AE105</f>
        <v>0</v>
      </c>
      <c r="F105" s="25">
        <f>E105/B105*100</f>
        <v>0</v>
      </c>
      <c r="G105" s="25" t="e">
        <f>E105/C105*100</f>
        <v>#DIV/0!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>
        <v>67.099999999999994</v>
      </c>
      <c r="S105" s="15"/>
      <c r="T105" s="15">
        <v>191.2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58"/>
      <c r="AH105" s="31">
        <f t="shared" si="2"/>
        <v>258.29999999999995</v>
      </c>
      <c r="AI105" s="31">
        <f t="shared" si="3"/>
        <v>67.099999999999994</v>
      </c>
      <c r="AJ105" s="31">
        <f t="shared" si="4"/>
        <v>0</v>
      </c>
      <c r="AL105" s="30">
        <f t="shared" si="8"/>
        <v>0</v>
      </c>
      <c r="AM105" s="68"/>
      <c r="AN105" s="68"/>
      <c r="AO105" s="68"/>
      <c r="AP105" s="68"/>
    </row>
    <row r="106" spans="1:42" s="12" customFormat="1" ht="105" customHeight="1">
      <c r="A106" s="3" t="s">
        <v>14</v>
      </c>
      <c r="B106" s="24">
        <v>304.5</v>
      </c>
      <c r="C106" s="24">
        <f>H106+J106+L106+N106+P106</f>
        <v>47.67</v>
      </c>
      <c r="D106" s="24">
        <v>47.7</v>
      </c>
      <c r="E106" s="24">
        <f>I106+K106+M106+O106+Q106+S106+U106+W106+Y106+AA106+AC106+AE106</f>
        <v>33.700000000000003</v>
      </c>
      <c r="F106" s="25">
        <f>E106/B106*100</f>
        <v>11.067323481116585</v>
      </c>
      <c r="G106" s="25">
        <f>E106/C106*100</f>
        <v>70.694357037969382</v>
      </c>
      <c r="H106" s="15"/>
      <c r="I106" s="15"/>
      <c r="J106" s="15"/>
      <c r="K106" s="15"/>
      <c r="L106" s="15">
        <v>3.97</v>
      </c>
      <c r="M106" s="15"/>
      <c r="N106" s="15"/>
      <c r="O106" s="15"/>
      <c r="P106" s="15">
        <f>47.7-4</f>
        <v>43.7</v>
      </c>
      <c r="Q106" s="15">
        <v>33.700000000000003</v>
      </c>
      <c r="R106" s="15">
        <f>65.6+176.7</f>
        <v>242.29999999999998</v>
      </c>
      <c r="S106" s="15"/>
      <c r="T106" s="15">
        <v>191.2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78" t="s">
        <v>90</v>
      </c>
      <c r="AH106" s="31">
        <f t="shared" si="2"/>
        <v>481.16999999999996</v>
      </c>
      <c r="AI106" s="31">
        <f t="shared" si="3"/>
        <v>289.96999999999997</v>
      </c>
      <c r="AJ106" s="31">
        <f t="shared" si="4"/>
        <v>33.700000000000003</v>
      </c>
      <c r="AL106" s="30">
        <f t="shared" si="8"/>
        <v>13.969999999999999</v>
      </c>
      <c r="AM106" s="68">
        <f t="shared" ref="AM106" si="54">C106-E106</f>
        <v>13.969999999999999</v>
      </c>
      <c r="AN106" s="68"/>
      <c r="AO106" s="68"/>
      <c r="AP106" s="68"/>
    </row>
    <row r="107" spans="1:42" s="12" customFormat="1" ht="37.5">
      <c r="A107" s="47" t="s">
        <v>47</v>
      </c>
      <c r="B107" s="24">
        <f>H107+J107+L107+N107+P107+R107+T107+V107+X107+Z107+AB107+AD107</f>
        <v>258.29999999999995</v>
      </c>
      <c r="C107" s="24">
        <f t="shared" si="53"/>
        <v>0</v>
      </c>
      <c r="D107" s="24"/>
      <c r="E107" s="24">
        <f>I107+K107+M107+O107+Q107+S107+U107+W107+Y107+AA107+AC107+AE107</f>
        <v>0</v>
      </c>
      <c r="F107" s="25">
        <f>E107/B107*100</f>
        <v>0</v>
      </c>
      <c r="G107" s="25" t="e">
        <f>E107/C107*100</f>
        <v>#DIV/0!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67.099999999999994</v>
      </c>
      <c r="S107" s="15"/>
      <c r="T107" s="15">
        <v>191.2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69"/>
      <c r="AE107" s="15"/>
      <c r="AF107" s="58"/>
      <c r="AH107" s="31"/>
      <c r="AI107" s="31"/>
      <c r="AJ107" s="31"/>
      <c r="AL107" s="30"/>
      <c r="AM107" s="64"/>
      <c r="AN107" s="64"/>
      <c r="AO107" s="64"/>
      <c r="AP107" s="64"/>
    </row>
    <row r="108" spans="1:42" s="12" customFormat="1" ht="18.75">
      <c r="A108" s="3" t="s">
        <v>15</v>
      </c>
      <c r="B108" s="23"/>
      <c r="C108" s="23"/>
      <c r="D108" s="23"/>
      <c r="E108" s="23"/>
      <c r="F108" s="23"/>
      <c r="G108" s="2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58"/>
      <c r="AH108" s="31">
        <f t="shared" si="2"/>
        <v>0</v>
      </c>
      <c r="AI108" s="31">
        <f t="shared" si="3"/>
        <v>0</v>
      </c>
      <c r="AJ108" s="31">
        <f t="shared" si="4"/>
        <v>0</v>
      </c>
      <c r="AL108" s="30">
        <f t="shared" si="8"/>
        <v>0</v>
      </c>
      <c r="AM108" s="64"/>
      <c r="AN108" s="64"/>
      <c r="AO108" s="64"/>
      <c r="AP108" s="64"/>
    </row>
    <row r="109" spans="1:42" s="12" customFormat="1" ht="18.75">
      <c r="A109" s="3" t="s">
        <v>16</v>
      </c>
      <c r="B109" s="23"/>
      <c r="C109" s="23"/>
      <c r="D109" s="23"/>
      <c r="E109" s="23"/>
      <c r="F109" s="23"/>
      <c r="G109" s="2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58"/>
      <c r="AH109" s="31">
        <f t="shared" si="2"/>
        <v>0</v>
      </c>
      <c r="AI109" s="31">
        <f t="shared" si="3"/>
        <v>0</v>
      </c>
      <c r="AJ109" s="31">
        <f t="shared" si="4"/>
        <v>0</v>
      </c>
      <c r="AL109" s="30">
        <f t="shared" si="8"/>
        <v>0</v>
      </c>
      <c r="AM109" s="64"/>
      <c r="AN109" s="64"/>
      <c r="AO109" s="64"/>
      <c r="AP109" s="64"/>
    </row>
    <row r="110" spans="1:42" s="12" customFormat="1" ht="148.5" customHeight="1">
      <c r="A110" s="104" t="s">
        <v>65</v>
      </c>
      <c r="B110" s="27"/>
      <c r="C110" s="27"/>
      <c r="D110" s="27"/>
      <c r="E110" s="27"/>
      <c r="F110" s="27"/>
      <c r="G110" s="2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58"/>
      <c r="AH110" s="31">
        <f t="shared" si="2"/>
        <v>0</v>
      </c>
      <c r="AI110" s="31">
        <f t="shared" si="3"/>
        <v>0</v>
      </c>
      <c r="AJ110" s="31">
        <f t="shared" si="4"/>
        <v>0</v>
      </c>
      <c r="AL110" s="30">
        <f t="shared" si="8"/>
        <v>0</v>
      </c>
      <c r="AM110" s="68"/>
      <c r="AN110" s="68"/>
      <c r="AO110" s="68"/>
      <c r="AP110" s="68"/>
    </row>
    <row r="111" spans="1:42" s="12" customFormat="1" ht="18.75">
      <c r="A111" s="4" t="s">
        <v>17</v>
      </c>
      <c r="B111" s="20">
        <f>H111+J111+L111+N111+P111+R111+T111+V111+X111+Z111+AB111+AD111</f>
        <v>1425.4999999999998</v>
      </c>
      <c r="C111" s="54">
        <f>C112+C113+C114+C115</f>
        <v>242.69999999999996</v>
      </c>
      <c r="D111" s="54">
        <f>D112+D113+D114+D115</f>
        <v>242.7</v>
      </c>
      <c r="E111" s="54">
        <f>E112+E113+E114+E115</f>
        <v>201.9</v>
      </c>
      <c r="F111" s="53">
        <f>E111/B111*100</f>
        <v>14.163451420554193</v>
      </c>
      <c r="G111" s="53">
        <f>E111/C111*100</f>
        <v>83.189122373300378</v>
      </c>
      <c r="H111" s="2">
        <f t="shared" ref="H111:K111" si="55">H112+H113+H114+H115</f>
        <v>0</v>
      </c>
      <c r="I111" s="2">
        <f t="shared" si="55"/>
        <v>0</v>
      </c>
      <c r="J111" s="2">
        <f t="shared" si="55"/>
        <v>0</v>
      </c>
      <c r="K111" s="2">
        <f t="shared" si="55"/>
        <v>0</v>
      </c>
      <c r="L111" s="2">
        <f>L112+L113+L114+L115</f>
        <v>44</v>
      </c>
      <c r="M111" s="2">
        <f t="shared" ref="M111:AE111" si="56">M112+M113+M114+M115</f>
        <v>0</v>
      </c>
      <c r="N111" s="2">
        <f t="shared" si="56"/>
        <v>78.099999999999994</v>
      </c>
      <c r="O111" s="2">
        <f t="shared" si="56"/>
        <v>0</v>
      </c>
      <c r="P111" s="2">
        <f t="shared" si="56"/>
        <v>120.59999999999997</v>
      </c>
      <c r="Q111" s="2">
        <f t="shared" si="56"/>
        <v>201.9</v>
      </c>
      <c r="R111" s="2">
        <f t="shared" si="56"/>
        <v>293</v>
      </c>
      <c r="S111" s="2">
        <f t="shared" si="56"/>
        <v>0</v>
      </c>
      <c r="T111" s="2">
        <f t="shared" si="56"/>
        <v>415.5</v>
      </c>
      <c r="U111" s="2">
        <f t="shared" si="56"/>
        <v>0</v>
      </c>
      <c r="V111" s="2">
        <f t="shared" si="56"/>
        <v>347.5</v>
      </c>
      <c r="W111" s="2">
        <f t="shared" si="56"/>
        <v>0</v>
      </c>
      <c r="X111" s="2">
        <f t="shared" si="56"/>
        <v>126.80000000000001</v>
      </c>
      <c r="Y111" s="2">
        <f t="shared" si="56"/>
        <v>0</v>
      </c>
      <c r="Z111" s="2">
        <f t="shared" si="56"/>
        <v>0</v>
      </c>
      <c r="AA111" s="2">
        <f t="shared" si="56"/>
        <v>0</v>
      </c>
      <c r="AB111" s="2">
        <f t="shared" si="56"/>
        <v>0</v>
      </c>
      <c r="AC111" s="2">
        <f t="shared" si="56"/>
        <v>0</v>
      </c>
      <c r="AD111" s="2">
        <f t="shared" si="56"/>
        <v>0</v>
      </c>
      <c r="AE111" s="2">
        <f t="shared" si="56"/>
        <v>0</v>
      </c>
      <c r="AF111" s="58"/>
      <c r="AH111" s="31">
        <f t="shared" si="2"/>
        <v>1425.4999999999998</v>
      </c>
      <c r="AI111" s="31">
        <f t="shared" si="3"/>
        <v>535.69999999999993</v>
      </c>
      <c r="AJ111" s="31">
        <f t="shared" si="4"/>
        <v>201.9</v>
      </c>
      <c r="AL111" s="30">
        <f t="shared" si="8"/>
        <v>40.799999999999955</v>
      </c>
      <c r="AM111" s="68"/>
      <c r="AN111" s="68"/>
      <c r="AO111" s="68"/>
      <c r="AP111" s="68"/>
    </row>
    <row r="112" spans="1:42" s="12" customFormat="1" ht="18.75">
      <c r="A112" s="3" t="s">
        <v>13</v>
      </c>
      <c r="B112" s="24">
        <f>H112+J112+L112+N112+P112+R112+T112+V112+X112+Z112+AB112+AD112</f>
        <v>0</v>
      </c>
      <c r="C112" s="24"/>
      <c r="D112" s="24"/>
      <c r="E112" s="24">
        <f>I112+K112+M112+O112+Q112+S112+U112+W112+Y112+AA112+AC112+AE112</f>
        <v>0</v>
      </c>
      <c r="F112" s="25" t="e">
        <f>E112/B112*100</f>
        <v>#DIV/0!</v>
      </c>
      <c r="G112" s="25" t="e">
        <f>E112/C112*100</f>
        <v>#DIV/0!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58"/>
      <c r="AH112" s="31">
        <f t="shared" si="2"/>
        <v>0</v>
      </c>
      <c r="AI112" s="31">
        <f t="shared" si="3"/>
        <v>0</v>
      </c>
      <c r="AJ112" s="31">
        <f t="shared" si="4"/>
        <v>0</v>
      </c>
      <c r="AL112" s="30">
        <f t="shared" si="8"/>
        <v>0</v>
      </c>
      <c r="AM112" s="68"/>
      <c r="AN112" s="68"/>
      <c r="AO112" s="68"/>
      <c r="AP112" s="68"/>
    </row>
    <row r="113" spans="1:42" s="12" customFormat="1" ht="129.75" customHeight="1">
      <c r="A113" s="3" t="s">
        <v>14</v>
      </c>
      <c r="B113" s="24">
        <f>H113+J113+L113+N113+P113+R113+T113+V113+X113+Z113+AB113+AD113</f>
        <v>1425.4999999999998</v>
      </c>
      <c r="C113" s="24">
        <f>H113+J113+L113+N113+P113</f>
        <v>242.69999999999996</v>
      </c>
      <c r="D113" s="24">
        <v>242.7</v>
      </c>
      <c r="E113" s="24">
        <f>I113+K113+M113+O113+Q113+S113+U113+W113+Y113+AA113+AC113+AE113</f>
        <v>201.9</v>
      </c>
      <c r="F113" s="25">
        <f>E113/B113*100</f>
        <v>14.163451420554193</v>
      </c>
      <c r="G113" s="25">
        <f>E113/C113*100</f>
        <v>83.189122373300378</v>
      </c>
      <c r="H113" s="15"/>
      <c r="I113" s="15"/>
      <c r="J113" s="15"/>
      <c r="K113" s="15"/>
      <c r="L113" s="15">
        <v>44</v>
      </c>
      <c r="M113" s="15"/>
      <c r="N113" s="15">
        <v>78.099999999999994</v>
      </c>
      <c r="O113" s="15"/>
      <c r="P113" s="15">
        <f>242.7+108.7-230.8</f>
        <v>120.59999999999997</v>
      </c>
      <c r="Q113" s="15">
        <v>201.9</v>
      </c>
      <c r="R113" s="15">
        <f>144+149</f>
        <v>293</v>
      </c>
      <c r="S113" s="15"/>
      <c r="T113" s="15">
        <f>242.2+173.3</f>
        <v>415.5</v>
      </c>
      <c r="U113" s="15"/>
      <c r="V113" s="15">
        <f>174.3+173.2</f>
        <v>347.5</v>
      </c>
      <c r="W113" s="15"/>
      <c r="X113" s="15">
        <f>92.7+34.1</f>
        <v>126.80000000000001</v>
      </c>
      <c r="Y113" s="15"/>
      <c r="Z113" s="15"/>
      <c r="AA113" s="15"/>
      <c r="AB113" s="15"/>
      <c r="AC113" s="15"/>
      <c r="AD113" s="15"/>
      <c r="AE113" s="15"/>
      <c r="AF113" s="79" t="s">
        <v>109</v>
      </c>
      <c r="AH113" s="31">
        <f t="shared" si="2"/>
        <v>1425.4999999999998</v>
      </c>
      <c r="AI113" s="31">
        <f t="shared" si="3"/>
        <v>535.69999999999993</v>
      </c>
      <c r="AJ113" s="31">
        <f t="shared" si="4"/>
        <v>201.9</v>
      </c>
      <c r="AL113" s="30">
        <f t="shared" si="8"/>
        <v>40.799999999999955</v>
      </c>
      <c r="AM113" s="68">
        <f t="shared" ref="AM113" si="57">C113-E113</f>
        <v>40.799999999999955</v>
      </c>
      <c r="AN113" s="68"/>
      <c r="AO113" s="68"/>
      <c r="AP113" s="68"/>
    </row>
    <row r="114" spans="1:42" s="12" customFormat="1" ht="18.75">
      <c r="A114" s="3" t="s">
        <v>15</v>
      </c>
      <c r="B114" s="23"/>
      <c r="C114" s="23"/>
      <c r="D114" s="23"/>
      <c r="E114" s="23"/>
      <c r="F114" s="23"/>
      <c r="G114" s="2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58"/>
      <c r="AH114" s="31">
        <f t="shared" si="2"/>
        <v>0</v>
      </c>
      <c r="AI114" s="31">
        <f t="shared" si="3"/>
        <v>0</v>
      </c>
      <c r="AJ114" s="31">
        <f t="shared" si="4"/>
        <v>0</v>
      </c>
      <c r="AL114" s="30">
        <f t="shared" si="8"/>
        <v>0</v>
      </c>
      <c r="AM114" s="68"/>
      <c r="AN114" s="68"/>
      <c r="AO114" s="68"/>
      <c r="AP114" s="68"/>
    </row>
    <row r="115" spans="1:42" s="12" customFormat="1" ht="18.75">
      <c r="A115" s="3" t="s">
        <v>16</v>
      </c>
      <c r="B115" s="23"/>
      <c r="C115" s="23"/>
      <c r="D115" s="23"/>
      <c r="E115" s="23"/>
      <c r="F115" s="23"/>
      <c r="G115" s="2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58"/>
      <c r="AH115" s="31">
        <f t="shared" si="2"/>
        <v>0</v>
      </c>
      <c r="AI115" s="31">
        <f t="shared" si="3"/>
        <v>0</v>
      </c>
      <c r="AJ115" s="31">
        <f t="shared" si="4"/>
        <v>0</v>
      </c>
      <c r="AL115" s="30">
        <f t="shared" si="8"/>
        <v>0</v>
      </c>
      <c r="AM115" s="68"/>
      <c r="AN115" s="68"/>
      <c r="AO115" s="68"/>
      <c r="AP115" s="68"/>
    </row>
    <row r="116" spans="1:42" s="12" customFormat="1" ht="18.75">
      <c r="A116" s="3"/>
      <c r="B116" s="23"/>
      <c r="C116" s="23"/>
      <c r="D116" s="23"/>
      <c r="E116" s="23"/>
      <c r="F116" s="23"/>
      <c r="G116" s="2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58"/>
      <c r="AH116" s="31"/>
      <c r="AI116" s="31"/>
      <c r="AJ116" s="31"/>
      <c r="AL116" s="30"/>
      <c r="AM116" s="64"/>
      <c r="AN116" s="64"/>
      <c r="AO116" s="64"/>
      <c r="AP116" s="64"/>
    </row>
    <row r="117" spans="1:42" s="12" customFormat="1" ht="18.75">
      <c r="A117" s="3"/>
      <c r="B117" s="23"/>
      <c r="C117" s="23"/>
      <c r="D117" s="23"/>
      <c r="E117" s="23"/>
      <c r="F117" s="23"/>
      <c r="G117" s="2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58"/>
      <c r="AH117" s="31"/>
      <c r="AI117" s="31"/>
      <c r="AJ117" s="31"/>
      <c r="AL117" s="30"/>
      <c r="AM117" s="64"/>
      <c r="AN117" s="64"/>
      <c r="AO117" s="64"/>
      <c r="AP117" s="64"/>
    </row>
    <row r="118" spans="1:42" s="43" customFormat="1" ht="93.75">
      <c r="A118" s="42" t="s">
        <v>22</v>
      </c>
      <c r="B118" s="38">
        <f>H118+J118+L118+N118+P118+R118+T118+V118+X118+Z118+AB118+AD118</f>
        <v>15130.199999999999</v>
      </c>
      <c r="C118" s="39">
        <f>C120</f>
        <v>6919.8</v>
      </c>
      <c r="D118" s="39">
        <f>D120</f>
        <v>6904.8</v>
      </c>
      <c r="E118" s="39">
        <f>E120</f>
        <v>5343.4</v>
      </c>
      <c r="F118" s="45">
        <f>E118/B118*100</f>
        <v>35.316122721444529</v>
      </c>
      <c r="G118" s="45">
        <f>E118/C118*100</f>
        <v>77.218994768634929</v>
      </c>
      <c r="H118" s="39">
        <f>H120</f>
        <v>814.4</v>
      </c>
      <c r="I118" s="39">
        <f>I120</f>
        <v>587.6</v>
      </c>
      <c r="J118" s="39">
        <f t="shared" ref="J118:AD118" si="58">J120</f>
        <v>1520.6</v>
      </c>
      <c r="K118" s="39">
        <f>K120</f>
        <v>1392.9</v>
      </c>
      <c r="L118" s="39">
        <f t="shared" si="58"/>
        <v>1142.5</v>
      </c>
      <c r="M118" s="39">
        <f>M120</f>
        <v>1280.0999999999999</v>
      </c>
      <c r="N118" s="39">
        <f t="shared" si="58"/>
        <v>1190.5</v>
      </c>
      <c r="O118" s="39">
        <f>O120</f>
        <v>1215.5999999999999</v>
      </c>
      <c r="P118" s="39">
        <f t="shared" si="58"/>
        <v>2119.1</v>
      </c>
      <c r="Q118" s="39">
        <f>Q120</f>
        <v>867.2</v>
      </c>
      <c r="R118" s="39">
        <f t="shared" si="58"/>
        <v>1706.9</v>
      </c>
      <c r="S118" s="39">
        <f>S120</f>
        <v>0</v>
      </c>
      <c r="T118" s="39">
        <f t="shared" si="58"/>
        <v>1108.5999999999999</v>
      </c>
      <c r="U118" s="39">
        <f>U120</f>
        <v>0</v>
      </c>
      <c r="V118" s="39">
        <f t="shared" si="58"/>
        <v>757.9</v>
      </c>
      <c r="W118" s="39">
        <f>W120</f>
        <v>0</v>
      </c>
      <c r="X118" s="39">
        <f t="shared" si="58"/>
        <v>1071.3</v>
      </c>
      <c r="Y118" s="39">
        <f>Y120</f>
        <v>0</v>
      </c>
      <c r="Z118" s="39">
        <f t="shared" si="58"/>
        <v>1038.9000000000001</v>
      </c>
      <c r="AA118" s="39">
        <f>AA120</f>
        <v>0</v>
      </c>
      <c r="AB118" s="39">
        <f t="shared" si="58"/>
        <v>999.4</v>
      </c>
      <c r="AC118" s="39">
        <f>AC120</f>
        <v>0</v>
      </c>
      <c r="AD118" s="39">
        <f t="shared" si="58"/>
        <v>1660.1</v>
      </c>
      <c r="AE118" s="39">
        <f>AE120</f>
        <v>0</v>
      </c>
      <c r="AF118" s="58"/>
      <c r="AH118" s="41">
        <f t="shared" si="2"/>
        <v>15130.199999999999</v>
      </c>
      <c r="AI118" s="41">
        <f t="shared" si="3"/>
        <v>8494</v>
      </c>
      <c r="AJ118" s="41">
        <f t="shared" si="4"/>
        <v>5343.4</v>
      </c>
      <c r="AL118" s="44">
        <f t="shared" si="8"/>
        <v>1576.4000000000005</v>
      </c>
      <c r="AM118" s="64"/>
      <c r="AN118" s="64"/>
      <c r="AO118" s="64"/>
      <c r="AP118" s="64"/>
    </row>
    <row r="119" spans="1:42" s="12" customFormat="1" ht="168.75">
      <c r="A119" s="4" t="s">
        <v>66</v>
      </c>
      <c r="B119" s="23"/>
      <c r="C119" s="23"/>
      <c r="D119" s="23"/>
      <c r="E119" s="23"/>
      <c r="F119" s="23"/>
      <c r="G119" s="2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58"/>
      <c r="AH119" s="31">
        <f t="shared" si="2"/>
        <v>0</v>
      </c>
      <c r="AI119" s="31">
        <f t="shared" si="3"/>
        <v>0</v>
      </c>
      <c r="AJ119" s="31">
        <f t="shared" si="4"/>
        <v>0</v>
      </c>
      <c r="AL119" s="30">
        <f t="shared" si="8"/>
        <v>0</v>
      </c>
      <c r="AM119" s="68"/>
      <c r="AN119" s="68"/>
      <c r="AO119" s="68"/>
      <c r="AP119" s="68"/>
    </row>
    <row r="120" spans="1:42" s="12" customFormat="1" ht="18.75">
      <c r="A120" s="4" t="s">
        <v>17</v>
      </c>
      <c r="B120" s="20">
        <f>H120+J120+L120+N120+P120+R120+T120+V120+X120+Z120+AB120+AD120</f>
        <v>15130.199999999999</v>
      </c>
      <c r="C120" s="2">
        <f>C121+C122+C123+C124</f>
        <v>6919.8</v>
      </c>
      <c r="D120" s="2">
        <f>D121+D122+D123+D124</f>
        <v>6904.8</v>
      </c>
      <c r="E120" s="2">
        <f>E121+E122+E123+E124</f>
        <v>5343.4</v>
      </c>
      <c r="F120" s="53">
        <f>E120/B120*100</f>
        <v>35.316122721444529</v>
      </c>
      <c r="G120" s="53">
        <f>E120/C120*100</f>
        <v>77.218994768634929</v>
      </c>
      <c r="H120" s="2">
        <f t="shared" ref="H120:AD120" si="59">H121+H122+H123+H124</f>
        <v>814.4</v>
      </c>
      <c r="I120" s="2">
        <f>I121+I122+I123+I124</f>
        <v>587.6</v>
      </c>
      <c r="J120" s="2">
        <f t="shared" si="59"/>
        <v>1520.6</v>
      </c>
      <c r="K120" s="2">
        <f>K121+K122+K123+K124</f>
        <v>1392.9</v>
      </c>
      <c r="L120" s="2">
        <f t="shared" si="59"/>
        <v>1142.5</v>
      </c>
      <c r="M120" s="2">
        <f>M121+M122+M123+M124</f>
        <v>1280.0999999999999</v>
      </c>
      <c r="N120" s="2">
        <f t="shared" si="59"/>
        <v>1190.5</v>
      </c>
      <c r="O120" s="2">
        <f>O121+O122+O123+O124</f>
        <v>1215.5999999999999</v>
      </c>
      <c r="P120" s="2">
        <f t="shared" si="59"/>
        <v>2119.1</v>
      </c>
      <c r="Q120" s="2">
        <f>Q121+Q122+Q123+Q124</f>
        <v>867.2</v>
      </c>
      <c r="R120" s="2">
        <f t="shared" si="59"/>
        <v>1706.9</v>
      </c>
      <c r="S120" s="2">
        <f>S121+S122+S123+S124</f>
        <v>0</v>
      </c>
      <c r="T120" s="2">
        <f t="shared" si="59"/>
        <v>1108.5999999999999</v>
      </c>
      <c r="U120" s="2">
        <f>U121+U122+U123+U124</f>
        <v>0</v>
      </c>
      <c r="V120" s="2">
        <f t="shared" si="59"/>
        <v>757.9</v>
      </c>
      <c r="W120" s="2">
        <f>W121+W122+W123+W124</f>
        <v>0</v>
      </c>
      <c r="X120" s="2">
        <f t="shared" si="59"/>
        <v>1071.3</v>
      </c>
      <c r="Y120" s="2">
        <f>Y121+Y122+Y123+Y124</f>
        <v>0</v>
      </c>
      <c r="Z120" s="2">
        <f t="shared" si="59"/>
        <v>1038.9000000000001</v>
      </c>
      <c r="AA120" s="2">
        <f>AA121+AA122+AA123+AA124</f>
        <v>0</v>
      </c>
      <c r="AB120" s="2">
        <f t="shared" si="59"/>
        <v>999.4</v>
      </c>
      <c r="AC120" s="2">
        <f>AC121+AC122+AC123+AC124</f>
        <v>0</v>
      </c>
      <c r="AD120" s="2">
        <f t="shared" si="59"/>
        <v>1660.1</v>
      </c>
      <c r="AE120" s="2">
        <f>AE121+AE122+AE123+AE124</f>
        <v>0</v>
      </c>
      <c r="AF120" s="58"/>
      <c r="AH120" s="31">
        <f t="shared" si="2"/>
        <v>15130.199999999999</v>
      </c>
      <c r="AI120" s="31">
        <f t="shared" si="3"/>
        <v>8494</v>
      </c>
      <c r="AJ120" s="31">
        <f t="shared" si="4"/>
        <v>5343.4</v>
      </c>
      <c r="AL120" s="30">
        <f t="shared" si="8"/>
        <v>1576.4000000000005</v>
      </c>
      <c r="AM120" s="68"/>
      <c r="AN120" s="68"/>
      <c r="AO120" s="68"/>
      <c r="AP120" s="68"/>
    </row>
    <row r="121" spans="1:42" s="12" customFormat="1" ht="18.75">
      <c r="A121" s="3" t="s">
        <v>13</v>
      </c>
      <c r="B121" s="15">
        <f>B133</f>
        <v>75</v>
      </c>
      <c r="C121" s="15">
        <f>C133</f>
        <v>75</v>
      </c>
      <c r="D121" s="15">
        <f>D133</f>
        <v>60</v>
      </c>
      <c r="E121" s="15">
        <f>E133</f>
        <v>35</v>
      </c>
      <c r="F121" s="23"/>
      <c r="G121" s="23"/>
      <c r="H121" s="15"/>
      <c r="I121" s="15">
        <f>I133</f>
        <v>0</v>
      </c>
      <c r="J121" s="15"/>
      <c r="K121" s="15">
        <f>K133</f>
        <v>0</v>
      </c>
      <c r="L121" s="15"/>
      <c r="M121" s="15">
        <f>M133</f>
        <v>0</v>
      </c>
      <c r="N121" s="15"/>
      <c r="O121" s="15">
        <f>O133</f>
        <v>0</v>
      </c>
      <c r="P121" s="15">
        <f>P133</f>
        <v>75</v>
      </c>
      <c r="Q121" s="15">
        <f>Q133</f>
        <v>35</v>
      </c>
      <c r="R121" s="15"/>
      <c r="S121" s="15">
        <f>S133</f>
        <v>0</v>
      </c>
      <c r="T121" s="15"/>
      <c r="U121" s="15">
        <f>U133</f>
        <v>0</v>
      </c>
      <c r="V121" s="15"/>
      <c r="W121" s="15">
        <f>W133</f>
        <v>0</v>
      </c>
      <c r="X121" s="15"/>
      <c r="Y121" s="15">
        <f>Y133</f>
        <v>0</v>
      </c>
      <c r="Z121" s="15"/>
      <c r="AA121" s="15">
        <f>AA133</f>
        <v>0</v>
      </c>
      <c r="AB121" s="15"/>
      <c r="AC121" s="15">
        <f>AC133</f>
        <v>0</v>
      </c>
      <c r="AD121" s="15"/>
      <c r="AE121" s="15">
        <f>AE133</f>
        <v>0</v>
      </c>
      <c r="AF121" s="58"/>
      <c r="AH121" s="31">
        <f t="shared" si="2"/>
        <v>75</v>
      </c>
      <c r="AI121" s="31">
        <f t="shared" si="3"/>
        <v>75</v>
      </c>
      <c r="AJ121" s="31">
        <f t="shared" si="4"/>
        <v>35</v>
      </c>
      <c r="AL121" s="30">
        <f t="shared" si="8"/>
        <v>40</v>
      </c>
      <c r="AM121" s="68"/>
      <c r="AN121" s="68"/>
      <c r="AO121" s="68"/>
      <c r="AP121" s="68"/>
    </row>
    <row r="122" spans="1:42" s="12" customFormat="1" ht="18.75">
      <c r="A122" s="3" t="s">
        <v>14</v>
      </c>
      <c r="B122" s="24">
        <f>H122+J122+L122+N122+P122+R122+T122+V122+X122+Z122+AB122+AD122</f>
        <v>15055.199999999999</v>
      </c>
      <c r="C122" s="15">
        <f>C128</f>
        <v>6844.8</v>
      </c>
      <c r="D122" s="15">
        <f>D128</f>
        <v>6844.8</v>
      </c>
      <c r="E122" s="15">
        <f>E128</f>
        <v>5308.4</v>
      </c>
      <c r="F122" s="25">
        <f>E122/B122*100</f>
        <v>35.259578085976941</v>
      </c>
      <c r="G122" s="25">
        <f>E122/C122*100</f>
        <v>77.553763440860209</v>
      </c>
      <c r="H122" s="15">
        <f>H128</f>
        <v>814.4</v>
      </c>
      <c r="I122" s="15">
        <f>I128</f>
        <v>587.6</v>
      </c>
      <c r="J122" s="15">
        <v>1520.6</v>
      </c>
      <c r="K122" s="15">
        <f>K128</f>
        <v>1392.9</v>
      </c>
      <c r="L122" s="15">
        <v>1142.5</v>
      </c>
      <c r="M122" s="15">
        <f>M128</f>
        <v>1280.0999999999999</v>
      </c>
      <c r="N122" s="15">
        <f t="shared" ref="N122:X122" si="60">N128</f>
        <v>1190.5</v>
      </c>
      <c r="O122" s="15">
        <f>O128</f>
        <v>1215.5999999999999</v>
      </c>
      <c r="P122" s="15">
        <v>2044.1</v>
      </c>
      <c r="Q122" s="15">
        <f>Q128</f>
        <v>832.2</v>
      </c>
      <c r="R122" s="15">
        <f t="shared" si="60"/>
        <v>1706.9</v>
      </c>
      <c r="S122" s="15">
        <f>S128</f>
        <v>0</v>
      </c>
      <c r="T122" s="15">
        <f t="shared" si="60"/>
        <v>1108.5999999999999</v>
      </c>
      <c r="U122" s="15">
        <f>U128</f>
        <v>0</v>
      </c>
      <c r="V122" s="15">
        <f t="shared" si="60"/>
        <v>757.9</v>
      </c>
      <c r="W122" s="15">
        <f>W128</f>
        <v>0</v>
      </c>
      <c r="X122" s="15">
        <f t="shared" si="60"/>
        <v>1071.3</v>
      </c>
      <c r="Y122" s="15">
        <f>Y128</f>
        <v>0</v>
      </c>
      <c r="Z122" s="15">
        <v>1038.9000000000001</v>
      </c>
      <c r="AA122" s="15">
        <f>AA128</f>
        <v>0</v>
      </c>
      <c r="AB122" s="15">
        <v>999.4</v>
      </c>
      <c r="AC122" s="15">
        <f>AC128</f>
        <v>0</v>
      </c>
      <c r="AD122" s="15">
        <v>1660.1</v>
      </c>
      <c r="AE122" s="15">
        <f>AE128</f>
        <v>0</v>
      </c>
      <c r="AF122" s="58"/>
      <c r="AH122" s="31">
        <f t="shared" ref="AH122:AH185" si="61">H122+J122+L122+N122+P122+R122+T122+V122+X122+Z122+AB122+AD122</f>
        <v>15055.199999999999</v>
      </c>
      <c r="AI122" s="31">
        <f t="shared" ref="AI122:AI185" si="62">H122+J122+L122+N122+P122+R122</f>
        <v>8419</v>
      </c>
      <c r="AJ122" s="31">
        <f t="shared" ref="AJ122:AJ185" si="63">I122+K122+M122+O122+Q122+S122+U122+W122+Y122+AA122+AC122+AE122</f>
        <v>5308.4</v>
      </c>
      <c r="AL122" s="30">
        <f t="shared" si="8"/>
        <v>1536.4000000000005</v>
      </c>
      <c r="AM122" s="68"/>
      <c r="AN122" s="68"/>
      <c r="AO122" s="68"/>
      <c r="AP122" s="68"/>
    </row>
    <row r="123" spans="1:42" s="12" customFormat="1" ht="18.75">
      <c r="A123" s="3" t="s">
        <v>15</v>
      </c>
      <c r="B123" s="23"/>
      <c r="C123" s="15"/>
      <c r="D123" s="23"/>
      <c r="E123" s="23"/>
      <c r="F123" s="23"/>
      <c r="G123" s="23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58"/>
      <c r="AH123" s="31">
        <f t="shared" si="61"/>
        <v>0</v>
      </c>
      <c r="AI123" s="31">
        <f t="shared" si="62"/>
        <v>0</v>
      </c>
      <c r="AJ123" s="31">
        <f t="shared" si="63"/>
        <v>0</v>
      </c>
      <c r="AL123" s="30">
        <f t="shared" si="8"/>
        <v>0</v>
      </c>
      <c r="AM123" s="68"/>
      <c r="AN123" s="68"/>
      <c r="AO123" s="68"/>
      <c r="AP123" s="68"/>
    </row>
    <row r="124" spans="1:42" s="12" customFormat="1" ht="18.75">
      <c r="A124" s="3" t="s">
        <v>16</v>
      </c>
      <c r="B124" s="23"/>
      <c r="C124" s="2"/>
      <c r="D124" s="23"/>
      <c r="E124" s="23"/>
      <c r="F124" s="23"/>
      <c r="G124" s="2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58"/>
      <c r="AH124" s="31">
        <f t="shared" si="61"/>
        <v>0</v>
      </c>
      <c r="AI124" s="31">
        <f t="shared" si="62"/>
        <v>0</v>
      </c>
      <c r="AJ124" s="31">
        <f t="shared" si="63"/>
        <v>0</v>
      </c>
      <c r="AL124" s="30">
        <f t="shared" si="8"/>
        <v>0</v>
      </c>
      <c r="AM124" s="68"/>
      <c r="AN124" s="68"/>
      <c r="AO124" s="68"/>
      <c r="AP124" s="68"/>
    </row>
    <row r="125" spans="1:42" s="12" customFormat="1" ht="145.5" customHeight="1">
      <c r="A125" s="104" t="s">
        <v>39</v>
      </c>
      <c r="B125" s="27"/>
      <c r="C125" s="27"/>
      <c r="D125" s="27"/>
      <c r="E125" s="27"/>
      <c r="F125" s="27"/>
      <c r="G125" s="2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57" t="s">
        <v>100</v>
      </c>
      <c r="AH125" s="31">
        <f t="shared" si="61"/>
        <v>0</v>
      </c>
      <c r="AI125" s="31">
        <f t="shared" si="62"/>
        <v>0</v>
      </c>
      <c r="AJ125" s="31">
        <f t="shared" si="63"/>
        <v>0</v>
      </c>
      <c r="AL125" s="30">
        <f t="shared" si="8"/>
        <v>0</v>
      </c>
      <c r="AM125" s="68"/>
      <c r="AN125" s="68"/>
      <c r="AO125" s="68"/>
      <c r="AP125" s="68"/>
    </row>
    <row r="126" spans="1:42" s="12" customFormat="1" ht="18.75">
      <c r="A126" s="4" t="s">
        <v>17</v>
      </c>
      <c r="B126" s="20">
        <f>H126+J126+L126+N126+P126+R126+T126+V126+X126+Z126+AB126+AD126</f>
        <v>15055.199999999997</v>
      </c>
      <c r="C126" s="54">
        <f>C127+C128+C129+C130</f>
        <v>6844.8</v>
      </c>
      <c r="D126" s="54">
        <f>D127+D128+D129+D130</f>
        <v>6844.8</v>
      </c>
      <c r="E126" s="54">
        <f>E127+E128+E129+E130</f>
        <v>5308.4</v>
      </c>
      <c r="F126" s="53">
        <f>E126/B126*100</f>
        <v>35.259578085976948</v>
      </c>
      <c r="G126" s="53">
        <f>E126/C126*100</f>
        <v>77.553763440860209</v>
      </c>
      <c r="H126" s="2">
        <f t="shared" ref="H126:AE126" si="64">H127+H128+H129+H130</f>
        <v>814.4</v>
      </c>
      <c r="I126" s="2">
        <f t="shared" si="64"/>
        <v>587.6</v>
      </c>
      <c r="J126" s="2">
        <f t="shared" si="64"/>
        <v>1520.6</v>
      </c>
      <c r="K126" s="2">
        <f t="shared" si="64"/>
        <v>1392.9</v>
      </c>
      <c r="L126" s="2">
        <f t="shared" si="64"/>
        <v>1275.2</v>
      </c>
      <c r="M126" s="2">
        <f t="shared" si="64"/>
        <v>1280.0999999999999</v>
      </c>
      <c r="N126" s="2">
        <f t="shared" si="64"/>
        <v>1190.5</v>
      </c>
      <c r="O126" s="2">
        <f t="shared" si="64"/>
        <v>1215.5999999999999</v>
      </c>
      <c r="P126" s="2">
        <f t="shared" si="64"/>
        <v>2044.1</v>
      </c>
      <c r="Q126" s="2">
        <f t="shared" si="64"/>
        <v>832.2</v>
      </c>
      <c r="R126" s="2">
        <f t="shared" si="64"/>
        <v>1706.9</v>
      </c>
      <c r="S126" s="2">
        <f t="shared" si="64"/>
        <v>0</v>
      </c>
      <c r="T126" s="2">
        <f t="shared" si="64"/>
        <v>1108.5999999999999</v>
      </c>
      <c r="U126" s="2">
        <f t="shared" si="64"/>
        <v>0</v>
      </c>
      <c r="V126" s="2">
        <f t="shared" si="64"/>
        <v>757.9</v>
      </c>
      <c r="W126" s="2">
        <f t="shared" si="64"/>
        <v>0</v>
      </c>
      <c r="X126" s="2">
        <f t="shared" si="64"/>
        <v>1071.3</v>
      </c>
      <c r="Y126" s="2">
        <f t="shared" si="64"/>
        <v>0</v>
      </c>
      <c r="Z126" s="2">
        <f t="shared" si="64"/>
        <v>1038.9000000000001</v>
      </c>
      <c r="AA126" s="2">
        <f t="shared" si="64"/>
        <v>0</v>
      </c>
      <c r="AB126" s="2">
        <f t="shared" si="64"/>
        <v>999.4</v>
      </c>
      <c r="AC126" s="2">
        <f t="shared" si="64"/>
        <v>0</v>
      </c>
      <c r="AD126" s="2">
        <f t="shared" si="64"/>
        <v>1527.4</v>
      </c>
      <c r="AE126" s="2">
        <f t="shared" si="64"/>
        <v>0</v>
      </c>
      <c r="AF126" s="158"/>
      <c r="AH126" s="31">
        <f t="shared" si="61"/>
        <v>15055.199999999997</v>
      </c>
      <c r="AI126" s="31">
        <f t="shared" si="62"/>
        <v>8551.6999999999989</v>
      </c>
      <c r="AJ126" s="31">
        <f t="shared" si="63"/>
        <v>5308.4</v>
      </c>
      <c r="AL126" s="30">
        <f t="shared" si="8"/>
        <v>1536.4000000000005</v>
      </c>
      <c r="AM126" s="68"/>
      <c r="AN126" s="68"/>
      <c r="AO126" s="68"/>
      <c r="AP126" s="68"/>
    </row>
    <row r="127" spans="1:42" s="12" customFormat="1" ht="18.75">
      <c r="A127" s="3" t="s">
        <v>13</v>
      </c>
      <c r="B127" s="23"/>
      <c r="C127" s="24">
        <f>H127</f>
        <v>0</v>
      </c>
      <c r="D127" s="23"/>
      <c r="E127" s="23"/>
      <c r="F127" s="23"/>
      <c r="G127" s="2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58"/>
      <c r="AH127" s="31">
        <f t="shared" si="61"/>
        <v>0</v>
      </c>
      <c r="AI127" s="31">
        <f t="shared" si="62"/>
        <v>0</v>
      </c>
      <c r="AJ127" s="31">
        <f t="shared" si="63"/>
        <v>0</v>
      </c>
      <c r="AL127" s="30">
        <f t="shared" si="8"/>
        <v>0</v>
      </c>
      <c r="AM127" s="68"/>
      <c r="AN127" s="68"/>
      <c r="AO127" s="68"/>
      <c r="AP127" s="68"/>
    </row>
    <row r="128" spans="1:42" s="11" customFormat="1" ht="18.75">
      <c r="A128" s="3" t="s">
        <v>14</v>
      </c>
      <c r="B128" s="24">
        <f>H128+J128+L128+N128+P128+R128+T128+V128+X128+Z128+AB128+AD128</f>
        <v>15055.199999999997</v>
      </c>
      <c r="C128" s="24">
        <v>6844.8</v>
      </c>
      <c r="D128" s="24">
        <v>6844.8</v>
      </c>
      <c r="E128" s="24">
        <f>I128+K128+M128+O128+Q128+S128+U128+W128+Y128+AA128+AC128+AE128</f>
        <v>5308.4</v>
      </c>
      <c r="F128" s="25">
        <f>E128/B128*100</f>
        <v>35.259578085976948</v>
      </c>
      <c r="G128" s="25">
        <f>E128/C128*100</f>
        <v>77.553763440860209</v>
      </c>
      <c r="H128" s="15">
        <v>814.4</v>
      </c>
      <c r="I128" s="15">
        <v>587.6</v>
      </c>
      <c r="J128" s="15">
        <v>1520.6</v>
      </c>
      <c r="K128" s="15">
        <v>1392.9</v>
      </c>
      <c r="L128" s="15">
        <v>1275.2</v>
      </c>
      <c r="M128" s="15">
        <v>1280.0999999999999</v>
      </c>
      <c r="N128" s="15">
        <v>1190.5</v>
      </c>
      <c r="O128" s="15">
        <v>1215.5999999999999</v>
      </c>
      <c r="P128" s="15">
        <v>2044.1</v>
      </c>
      <c r="Q128" s="15">
        <v>832.2</v>
      </c>
      <c r="R128" s="15">
        <v>1706.9</v>
      </c>
      <c r="S128" s="15"/>
      <c r="T128" s="15">
        <v>1108.5999999999999</v>
      </c>
      <c r="U128" s="15"/>
      <c r="V128" s="15">
        <v>757.9</v>
      </c>
      <c r="W128" s="15"/>
      <c r="X128" s="15">
        <v>1071.3</v>
      </c>
      <c r="Y128" s="15"/>
      <c r="Z128" s="15">
        <v>1038.9000000000001</v>
      </c>
      <c r="AA128" s="15"/>
      <c r="AB128" s="15">
        <v>999.4</v>
      </c>
      <c r="AC128" s="15"/>
      <c r="AD128" s="15">
        <v>1527.4</v>
      </c>
      <c r="AE128" s="15"/>
      <c r="AF128" s="158"/>
      <c r="AH128" s="70">
        <f t="shared" si="61"/>
        <v>15055.199999999997</v>
      </c>
      <c r="AI128" s="70">
        <f t="shared" si="62"/>
        <v>8551.6999999999989</v>
      </c>
      <c r="AJ128" s="70">
        <f t="shared" si="63"/>
        <v>5308.4</v>
      </c>
      <c r="AL128" s="71">
        <f t="shared" si="8"/>
        <v>1536.4000000000005</v>
      </c>
      <c r="AM128" s="68">
        <f t="shared" ref="AM128" si="65">C128-E128</f>
        <v>1536.4000000000005</v>
      </c>
      <c r="AN128" s="74"/>
      <c r="AO128" s="74"/>
      <c r="AP128" s="74"/>
    </row>
    <row r="129" spans="1:42" s="12" customFormat="1" ht="18.75">
      <c r="A129" s="3" t="s">
        <v>15</v>
      </c>
      <c r="B129" s="23"/>
      <c r="C129" s="23"/>
      <c r="D129" s="23"/>
      <c r="E129" s="23"/>
      <c r="F129" s="23"/>
      <c r="G129" s="2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59"/>
      <c r="AH129" s="31">
        <f t="shared" si="61"/>
        <v>0</v>
      </c>
      <c r="AI129" s="31">
        <f t="shared" si="62"/>
        <v>0</v>
      </c>
      <c r="AJ129" s="31">
        <f t="shared" si="63"/>
        <v>0</v>
      </c>
      <c r="AL129" s="30">
        <f t="shared" si="8"/>
        <v>0</v>
      </c>
      <c r="AM129" s="68"/>
      <c r="AN129" s="68"/>
      <c r="AO129" s="68"/>
      <c r="AP129" s="68"/>
    </row>
    <row r="130" spans="1:42" s="12" customFormat="1" ht="18.75">
      <c r="A130" s="3" t="s">
        <v>16</v>
      </c>
      <c r="B130" s="23"/>
      <c r="C130" s="23"/>
      <c r="D130" s="23"/>
      <c r="E130" s="23"/>
      <c r="F130" s="23"/>
      <c r="G130" s="2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58"/>
      <c r="AH130" s="31">
        <f t="shared" si="61"/>
        <v>0</v>
      </c>
      <c r="AI130" s="31">
        <f t="shared" si="62"/>
        <v>0</v>
      </c>
      <c r="AJ130" s="31">
        <f t="shared" si="63"/>
        <v>0</v>
      </c>
      <c r="AL130" s="30">
        <f t="shared" si="8"/>
        <v>0</v>
      </c>
      <c r="AM130" s="68"/>
      <c r="AN130" s="68"/>
      <c r="AO130" s="68"/>
      <c r="AP130" s="68"/>
    </row>
    <row r="131" spans="1:42" s="12" customFormat="1" ht="37.5">
      <c r="A131" s="104" t="s">
        <v>24</v>
      </c>
      <c r="B131" s="27"/>
      <c r="C131" s="27"/>
      <c r="D131" s="27"/>
      <c r="E131" s="27"/>
      <c r="F131" s="27"/>
      <c r="G131" s="2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58"/>
      <c r="AH131" s="31">
        <f t="shared" si="61"/>
        <v>0</v>
      </c>
      <c r="AI131" s="31">
        <f t="shared" si="62"/>
        <v>0</v>
      </c>
      <c r="AJ131" s="31">
        <f t="shared" si="63"/>
        <v>0</v>
      </c>
      <c r="AL131" s="30">
        <f t="shared" ref="AL131:AL194" si="66">C131-E131</f>
        <v>0</v>
      </c>
      <c r="AM131" s="68"/>
      <c r="AN131" s="68"/>
      <c r="AO131" s="68"/>
      <c r="AP131" s="68"/>
    </row>
    <row r="132" spans="1:42" s="12" customFormat="1" ht="18.75">
      <c r="A132" s="4" t="s">
        <v>17</v>
      </c>
      <c r="B132" s="20">
        <f>H132+J132+L132+N132+P132+R132+T132+V132+X132+Z132+AB132+AD132</f>
        <v>75</v>
      </c>
      <c r="C132" s="54">
        <f>C133+C134+C135+C136</f>
        <v>75</v>
      </c>
      <c r="D132" s="54">
        <f>D133+D134+D135+D136</f>
        <v>60</v>
      </c>
      <c r="E132" s="54">
        <f>E133+E134+E135+E136</f>
        <v>35</v>
      </c>
      <c r="F132" s="53">
        <f>E132/B132*100</f>
        <v>46.666666666666664</v>
      </c>
      <c r="G132" s="53">
        <f>E132/C132*100</f>
        <v>46.666666666666664</v>
      </c>
      <c r="H132" s="2">
        <f t="shared" ref="H132:AE132" si="67">H133+H134+H135+H136</f>
        <v>0</v>
      </c>
      <c r="I132" s="2">
        <f t="shared" si="67"/>
        <v>0</v>
      </c>
      <c r="J132" s="2">
        <f t="shared" si="67"/>
        <v>0</v>
      </c>
      <c r="K132" s="2">
        <f t="shared" si="67"/>
        <v>0</v>
      </c>
      <c r="L132" s="2">
        <f t="shared" si="67"/>
        <v>0</v>
      </c>
      <c r="M132" s="2">
        <f t="shared" si="67"/>
        <v>0</v>
      </c>
      <c r="N132" s="2">
        <f t="shared" si="67"/>
        <v>0</v>
      </c>
      <c r="O132" s="2">
        <f t="shared" si="67"/>
        <v>0</v>
      </c>
      <c r="P132" s="2">
        <f t="shared" si="67"/>
        <v>75</v>
      </c>
      <c r="Q132" s="2">
        <f t="shared" si="67"/>
        <v>35</v>
      </c>
      <c r="R132" s="2">
        <f t="shared" si="67"/>
        <v>0</v>
      </c>
      <c r="S132" s="2">
        <f t="shared" si="67"/>
        <v>0</v>
      </c>
      <c r="T132" s="2">
        <f t="shared" si="67"/>
        <v>0</v>
      </c>
      <c r="U132" s="2">
        <f t="shared" si="67"/>
        <v>0</v>
      </c>
      <c r="V132" s="2">
        <f t="shared" si="67"/>
        <v>0</v>
      </c>
      <c r="W132" s="2">
        <f t="shared" si="67"/>
        <v>0</v>
      </c>
      <c r="X132" s="2">
        <f t="shared" si="67"/>
        <v>0</v>
      </c>
      <c r="Y132" s="2">
        <f t="shared" si="67"/>
        <v>0</v>
      </c>
      <c r="Z132" s="2">
        <f t="shared" si="67"/>
        <v>0</v>
      </c>
      <c r="AA132" s="2">
        <f t="shared" si="67"/>
        <v>0</v>
      </c>
      <c r="AB132" s="2">
        <f t="shared" si="67"/>
        <v>0</v>
      </c>
      <c r="AC132" s="2">
        <f t="shared" si="67"/>
        <v>0</v>
      </c>
      <c r="AD132" s="2">
        <f t="shared" si="67"/>
        <v>0</v>
      </c>
      <c r="AE132" s="2">
        <f t="shared" si="67"/>
        <v>0</v>
      </c>
      <c r="AF132" s="58"/>
      <c r="AH132" s="31">
        <f t="shared" si="61"/>
        <v>75</v>
      </c>
      <c r="AI132" s="31">
        <f t="shared" si="62"/>
        <v>75</v>
      </c>
      <c r="AJ132" s="31">
        <f t="shared" si="63"/>
        <v>35</v>
      </c>
      <c r="AL132" s="30">
        <f t="shared" si="66"/>
        <v>40</v>
      </c>
      <c r="AM132" s="68"/>
      <c r="AN132" s="68"/>
      <c r="AO132" s="68"/>
      <c r="AP132" s="68"/>
    </row>
    <row r="133" spans="1:42" s="12" customFormat="1" ht="37.5">
      <c r="A133" s="104" t="s">
        <v>13</v>
      </c>
      <c r="B133" s="24">
        <f>H133+J133+L133+N133+P133+R133+T133+V133+X133+Z133+AB133+AD133</f>
        <v>75</v>
      </c>
      <c r="C133" s="24">
        <v>75</v>
      </c>
      <c r="D133" s="23">
        <v>60</v>
      </c>
      <c r="E133" s="21">
        <f>Q133+S133</f>
        <v>35</v>
      </c>
      <c r="F133" s="25">
        <f>E133/B133*100</f>
        <v>46.666666666666664</v>
      </c>
      <c r="G133" s="25">
        <f>E133/C133*100</f>
        <v>46.666666666666664</v>
      </c>
      <c r="H133" s="2"/>
      <c r="I133" s="2"/>
      <c r="J133" s="2"/>
      <c r="K133" s="2"/>
      <c r="L133" s="2"/>
      <c r="M133" s="2"/>
      <c r="N133" s="2"/>
      <c r="O133" s="2"/>
      <c r="P133" s="2">
        <v>75</v>
      </c>
      <c r="Q133" s="2">
        <v>35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58" t="s">
        <v>53</v>
      </c>
      <c r="AH133" s="31">
        <f t="shared" si="61"/>
        <v>75</v>
      </c>
      <c r="AI133" s="31">
        <f t="shared" si="62"/>
        <v>75</v>
      </c>
      <c r="AJ133" s="31">
        <f t="shared" si="63"/>
        <v>35</v>
      </c>
      <c r="AL133" s="30">
        <f t="shared" si="66"/>
        <v>40</v>
      </c>
      <c r="AM133" s="68"/>
      <c r="AN133" s="68"/>
      <c r="AO133" s="68"/>
      <c r="AP133" s="68"/>
    </row>
    <row r="134" spans="1:42" s="12" customFormat="1" ht="18.75">
      <c r="A134" s="104" t="s">
        <v>14</v>
      </c>
      <c r="B134" s="24">
        <f>H134+J134+L134+N134+P134+R134+T134+V134+X134+Z134+AB134+AD134</f>
        <v>0</v>
      </c>
      <c r="C134" s="24">
        <f>H134+J134+L134</f>
        <v>0</v>
      </c>
      <c r="D134" s="24"/>
      <c r="E134" s="24">
        <f>I134+K134+M134+O134+Q134+S134+U134+W134+Y134+AA134+AC134+AE134</f>
        <v>0</v>
      </c>
      <c r="F134" s="25"/>
      <c r="G134" s="2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58"/>
      <c r="AH134" s="31">
        <f t="shared" si="61"/>
        <v>0</v>
      </c>
      <c r="AI134" s="31">
        <f t="shared" si="62"/>
        <v>0</v>
      </c>
      <c r="AJ134" s="31">
        <f t="shared" si="63"/>
        <v>0</v>
      </c>
      <c r="AL134" s="30">
        <f t="shared" si="66"/>
        <v>0</v>
      </c>
      <c r="AM134" s="68"/>
      <c r="AN134" s="68"/>
      <c r="AO134" s="68"/>
      <c r="AP134" s="68"/>
    </row>
    <row r="135" spans="1:42" s="12" customFormat="1" ht="18.75">
      <c r="A135" s="104" t="s">
        <v>15</v>
      </c>
      <c r="B135" s="23"/>
      <c r="C135" s="23"/>
      <c r="D135" s="23"/>
      <c r="E135" s="23"/>
      <c r="F135" s="23"/>
      <c r="G135" s="2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58"/>
      <c r="AH135" s="31">
        <f t="shared" si="61"/>
        <v>0</v>
      </c>
      <c r="AI135" s="31">
        <f t="shared" si="62"/>
        <v>0</v>
      </c>
      <c r="AJ135" s="31">
        <f t="shared" si="63"/>
        <v>0</v>
      </c>
      <c r="AL135" s="30">
        <f t="shared" si="66"/>
        <v>0</v>
      </c>
      <c r="AM135" s="68"/>
      <c r="AN135" s="68"/>
      <c r="AO135" s="68"/>
      <c r="AP135" s="68"/>
    </row>
    <row r="136" spans="1:42" s="12" customFormat="1" ht="18.75">
      <c r="A136" s="3" t="s">
        <v>16</v>
      </c>
      <c r="B136" s="23"/>
      <c r="C136" s="23"/>
      <c r="D136" s="23"/>
      <c r="E136" s="23"/>
      <c r="F136" s="23"/>
      <c r="G136" s="2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58"/>
      <c r="AH136" s="19">
        <f t="shared" si="61"/>
        <v>0</v>
      </c>
      <c r="AI136" s="19">
        <f t="shared" si="62"/>
        <v>0</v>
      </c>
      <c r="AJ136" s="19">
        <f t="shared" si="63"/>
        <v>0</v>
      </c>
      <c r="AL136" s="30">
        <f t="shared" si="66"/>
        <v>0</v>
      </c>
      <c r="AM136" s="64"/>
      <c r="AN136" s="64"/>
      <c r="AO136" s="64"/>
      <c r="AP136" s="64"/>
    </row>
    <row r="137" spans="1:42" s="43" customFormat="1" ht="56.25">
      <c r="A137" s="42" t="s">
        <v>40</v>
      </c>
      <c r="B137" s="38">
        <f>H137+J137+L137+N137+P137+R137+T137+V137+X137+Z137+AB137+AD137</f>
        <v>28661.1</v>
      </c>
      <c r="C137" s="39">
        <f>C139+C157+C175</f>
        <v>12951.7</v>
      </c>
      <c r="D137" s="39">
        <f>D139+D157+D175</f>
        <v>11290.300000000001</v>
      </c>
      <c r="E137" s="39">
        <f>E139+E157+E175</f>
        <v>11085.720000000001</v>
      </c>
      <c r="F137" s="45">
        <f>E137/B137*100</f>
        <v>38.678627128756403</v>
      </c>
      <c r="G137" s="45">
        <f>E137/C137*100</f>
        <v>85.592779326266054</v>
      </c>
      <c r="H137" s="39">
        <f>H139+H157+H175</f>
        <v>2086</v>
      </c>
      <c r="I137" s="39">
        <f>I139+I157+I175</f>
        <v>1543.9</v>
      </c>
      <c r="J137" s="39">
        <f t="shared" ref="J137:AD137" si="68">J139+J157+J175</f>
        <v>3055.9</v>
      </c>
      <c r="K137" s="39">
        <f>K139+K157+K175</f>
        <v>2953.1</v>
      </c>
      <c r="L137" s="39">
        <f t="shared" si="68"/>
        <v>2479</v>
      </c>
      <c r="M137" s="39">
        <f>M139+M157+M175</f>
        <v>1626.1000000000001</v>
      </c>
      <c r="N137" s="39">
        <f t="shared" si="68"/>
        <v>3197.4</v>
      </c>
      <c r="O137" s="39">
        <f>O139+O157+O175</f>
        <v>2661.8</v>
      </c>
      <c r="P137" s="39">
        <f t="shared" si="68"/>
        <v>2133.3999999999996</v>
      </c>
      <c r="Q137" s="39">
        <f>Q139+Q157+Q175</f>
        <v>2300.8199999999997</v>
      </c>
      <c r="R137" s="39">
        <f t="shared" si="68"/>
        <v>2803.8</v>
      </c>
      <c r="S137" s="39">
        <f>S139+S157+S175</f>
        <v>0</v>
      </c>
      <c r="T137" s="39">
        <f t="shared" si="68"/>
        <v>2936.8</v>
      </c>
      <c r="U137" s="39">
        <f>U139+U157+U175</f>
        <v>0</v>
      </c>
      <c r="V137" s="39">
        <f t="shared" si="68"/>
        <v>1730.4</v>
      </c>
      <c r="W137" s="39">
        <f>W139+W157+W175</f>
        <v>0</v>
      </c>
      <c r="X137" s="39">
        <f t="shared" si="68"/>
        <v>1808.5</v>
      </c>
      <c r="Y137" s="39">
        <f>Y139+Y157+Y175</f>
        <v>0</v>
      </c>
      <c r="Z137" s="39">
        <f t="shared" si="68"/>
        <v>2742.8</v>
      </c>
      <c r="AA137" s="39">
        <f>AA139+AA157+AA175</f>
        <v>0</v>
      </c>
      <c r="AB137" s="39">
        <f t="shared" si="68"/>
        <v>1682.6</v>
      </c>
      <c r="AC137" s="39">
        <f>AC139+AC157+AC175</f>
        <v>0</v>
      </c>
      <c r="AD137" s="39">
        <f t="shared" si="68"/>
        <v>2004.5</v>
      </c>
      <c r="AE137" s="39">
        <f>AE139+AE157+AE175</f>
        <v>0</v>
      </c>
      <c r="AF137" s="58"/>
      <c r="AH137" s="41">
        <f t="shared" si="61"/>
        <v>28661.1</v>
      </c>
      <c r="AI137" s="41">
        <f t="shared" si="62"/>
        <v>15755.5</v>
      </c>
      <c r="AJ137" s="41">
        <f t="shared" si="63"/>
        <v>11085.720000000001</v>
      </c>
      <c r="AL137" s="44">
        <f t="shared" si="66"/>
        <v>1865.9799999999996</v>
      </c>
      <c r="AM137" s="64"/>
      <c r="AN137" s="64"/>
      <c r="AO137" s="64"/>
      <c r="AP137" s="64"/>
    </row>
    <row r="138" spans="1:42" s="12" customFormat="1" ht="93.75" customHeight="1">
      <c r="A138" s="4" t="s">
        <v>67</v>
      </c>
      <c r="B138" s="23"/>
      <c r="C138" s="23"/>
      <c r="D138" s="23"/>
      <c r="E138" s="23"/>
      <c r="F138" s="23"/>
      <c r="G138" s="2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58"/>
      <c r="AH138" s="31">
        <f t="shared" si="61"/>
        <v>0</v>
      </c>
      <c r="AI138" s="31">
        <f t="shared" si="62"/>
        <v>0</v>
      </c>
      <c r="AJ138" s="31">
        <f t="shared" si="63"/>
        <v>0</v>
      </c>
      <c r="AL138" s="30">
        <f t="shared" si="66"/>
        <v>0</v>
      </c>
      <c r="AM138" s="68"/>
      <c r="AN138" s="68"/>
      <c r="AO138" s="68"/>
      <c r="AP138" s="68"/>
    </row>
    <row r="139" spans="1:42" s="12" customFormat="1" ht="18.75">
      <c r="A139" s="4" t="s">
        <v>17</v>
      </c>
      <c r="B139" s="20">
        <f>H139+J139+L139+N139+P139+R139+T139+V139+X139+Z139+AB139+AD139</f>
        <v>700.7</v>
      </c>
      <c r="C139" s="2">
        <f>C140+C141+C142+C143</f>
        <v>641.1</v>
      </c>
      <c r="D139" s="2">
        <f>D140+D141+D142+D143</f>
        <v>619.9</v>
      </c>
      <c r="E139" s="2">
        <f>E140+E141+E142+E143</f>
        <v>570.70000000000005</v>
      </c>
      <c r="F139" s="53">
        <f>E139/B139*100</f>
        <v>81.447124304267163</v>
      </c>
      <c r="G139" s="53">
        <f>E139/C139*100</f>
        <v>89.01887381063797</v>
      </c>
      <c r="H139" s="2">
        <f>H140+H141+H142+H143</f>
        <v>0</v>
      </c>
      <c r="I139" s="2">
        <f t="shared" ref="I139:AE139" si="69">I140+I141+I142+I143</f>
        <v>0</v>
      </c>
      <c r="J139" s="2">
        <f t="shared" si="69"/>
        <v>282.89999999999998</v>
      </c>
      <c r="K139" s="2">
        <f t="shared" si="69"/>
        <v>252.9</v>
      </c>
      <c r="L139" s="2">
        <f t="shared" si="69"/>
        <v>206.2</v>
      </c>
      <c r="M139" s="2">
        <f t="shared" si="69"/>
        <v>21.4</v>
      </c>
      <c r="N139" s="2">
        <f t="shared" si="69"/>
        <v>130.80000000000001</v>
      </c>
      <c r="O139" s="2">
        <f t="shared" si="69"/>
        <v>260.2</v>
      </c>
      <c r="P139" s="2">
        <f t="shared" si="69"/>
        <v>21.2</v>
      </c>
      <c r="Q139" s="2">
        <f t="shared" si="69"/>
        <v>36.200000000000003</v>
      </c>
      <c r="R139" s="2">
        <f t="shared" si="69"/>
        <v>0</v>
      </c>
      <c r="S139" s="2">
        <f t="shared" si="69"/>
        <v>0</v>
      </c>
      <c r="T139" s="2">
        <f t="shared" si="69"/>
        <v>0</v>
      </c>
      <c r="U139" s="2">
        <f t="shared" si="69"/>
        <v>0</v>
      </c>
      <c r="V139" s="2">
        <f t="shared" si="69"/>
        <v>0</v>
      </c>
      <c r="W139" s="2">
        <f t="shared" si="69"/>
        <v>0</v>
      </c>
      <c r="X139" s="2">
        <f t="shared" si="69"/>
        <v>0</v>
      </c>
      <c r="Y139" s="2">
        <f t="shared" si="69"/>
        <v>0</v>
      </c>
      <c r="Z139" s="2">
        <f t="shared" si="69"/>
        <v>59.6</v>
      </c>
      <c r="AA139" s="2">
        <f t="shared" si="69"/>
        <v>0</v>
      </c>
      <c r="AB139" s="2">
        <f t="shared" si="69"/>
        <v>0</v>
      </c>
      <c r="AC139" s="2">
        <f t="shared" si="69"/>
        <v>0</v>
      </c>
      <c r="AD139" s="2">
        <f t="shared" si="69"/>
        <v>0</v>
      </c>
      <c r="AE139" s="2">
        <f t="shared" si="69"/>
        <v>0</v>
      </c>
      <c r="AF139" s="58"/>
      <c r="AH139" s="31">
        <f t="shared" si="61"/>
        <v>700.7</v>
      </c>
      <c r="AI139" s="31">
        <f t="shared" si="62"/>
        <v>641.1</v>
      </c>
      <c r="AJ139" s="31">
        <f t="shared" si="63"/>
        <v>570.70000000000005</v>
      </c>
      <c r="AL139" s="30">
        <f t="shared" si="66"/>
        <v>70.399999999999977</v>
      </c>
      <c r="AM139" s="68"/>
      <c r="AN139" s="68"/>
      <c r="AO139" s="68"/>
      <c r="AP139" s="68"/>
    </row>
    <row r="140" spans="1:42" s="12" customFormat="1" ht="18.75">
      <c r="A140" s="3" t="s">
        <v>13</v>
      </c>
      <c r="B140" s="23"/>
      <c r="C140" s="2"/>
      <c r="D140" s="2"/>
      <c r="E140" s="2"/>
      <c r="F140" s="23"/>
      <c r="G140" s="2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58"/>
      <c r="AH140" s="31">
        <f t="shared" si="61"/>
        <v>0</v>
      </c>
      <c r="AI140" s="31">
        <f t="shared" si="62"/>
        <v>0</v>
      </c>
      <c r="AJ140" s="31">
        <f t="shared" si="63"/>
        <v>0</v>
      </c>
      <c r="AL140" s="30">
        <f t="shared" si="66"/>
        <v>0</v>
      </c>
      <c r="AM140" s="68"/>
      <c r="AN140" s="68"/>
      <c r="AO140" s="68"/>
      <c r="AP140" s="68"/>
    </row>
    <row r="141" spans="1:42" s="12" customFormat="1" ht="18.75">
      <c r="A141" s="3" t="s">
        <v>14</v>
      </c>
      <c r="B141" s="24">
        <f>H141+J141+L141+N141+P141+R141+T141+V141+X141+Z141+AB141+AD141</f>
        <v>700.7</v>
      </c>
      <c r="C141" s="15">
        <f>H141+J141+L141+N141+P141</f>
        <v>641.1</v>
      </c>
      <c r="D141" s="15">
        <f>D147+D153</f>
        <v>619.9</v>
      </c>
      <c r="E141" s="15">
        <f>E147+E153</f>
        <v>570.70000000000005</v>
      </c>
      <c r="F141" s="25">
        <f>E141/B141*100</f>
        <v>81.447124304267163</v>
      </c>
      <c r="G141" s="25">
        <f>E141/C141*100</f>
        <v>89.01887381063797</v>
      </c>
      <c r="H141" s="15">
        <f>H147+H153</f>
        <v>0</v>
      </c>
      <c r="I141" s="15">
        <f t="shared" ref="I141:AE141" si="70">I147+I153</f>
        <v>0</v>
      </c>
      <c r="J141" s="15">
        <f t="shared" si="70"/>
        <v>282.89999999999998</v>
      </c>
      <c r="K141" s="15">
        <f t="shared" si="70"/>
        <v>252.9</v>
      </c>
      <c r="L141" s="15">
        <f t="shared" si="70"/>
        <v>206.2</v>
      </c>
      <c r="M141" s="15">
        <f t="shared" si="70"/>
        <v>21.4</v>
      </c>
      <c r="N141" s="15">
        <f t="shared" si="70"/>
        <v>130.80000000000001</v>
      </c>
      <c r="O141" s="15">
        <f t="shared" si="70"/>
        <v>260.2</v>
      </c>
      <c r="P141" s="15">
        <f t="shared" si="70"/>
        <v>21.2</v>
      </c>
      <c r="Q141" s="15">
        <f t="shared" si="70"/>
        <v>36.200000000000003</v>
      </c>
      <c r="R141" s="15">
        <f t="shared" si="70"/>
        <v>0</v>
      </c>
      <c r="S141" s="15">
        <f t="shared" si="70"/>
        <v>0</v>
      </c>
      <c r="T141" s="15">
        <f t="shared" si="70"/>
        <v>0</v>
      </c>
      <c r="U141" s="15">
        <f t="shared" si="70"/>
        <v>0</v>
      </c>
      <c r="V141" s="15">
        <f t="shared" si="70"/>
        <v>0</v>
      </c>
      <c r="W141" s="15">
        <f t="shared" si="70"/>
        <v>0</v>
      </c>
      <c r="X141" s="15">
        <f t="shared" si="70"/>
        <v>0</v>
      </c>
      <c r="Y141" s="15">
        <f t="shared" si="70"/>
        <v>0</v>
      </c>
      <c r="Z141" s="15">
        <f t="shared" si="70"/>
        <v>59.6</v>
      </c>
      <c r="AA141" s="15">
        <f t="shared" si="70"/>
        <v>0</v>
      </c>
      <c r="AB141" s="15">
        <f t="shared" si="70"/>
        <v>0</v>
      </c>
      <c r="AC141" s="15">
        <f t="shared" si="70"/>
        <v>0</v>
      </c>
      <c r="AD141" s="15">
        <f t="shared" si="70"/>
        <v>0</v>
      </c>
      <c r="AE141" s="15">
        <f t="shared" si="70"/>
        <v>0</v>
      </c>
      <c r="AF141" s="58"/>
      <c r="AH141" s="31">
        <f t="shared" si="61"/>
        <v>700.7</v>
      </c>
      <c r="AI141" s="31">
        <f t="shared" si="62"/>
        <v>641.1</v>
      </c>
      <c r="AJ141" s="31">
        <f t="shared" si="63"/>
        <v>570.70000000000005</v>
      </c>
      <c r="AL141" s="30">
        <f t="shared" si="66"/>
        <v>70.399999999999977</v>
      </c>
      <c r="AM141" s="68"/>
      <c r="AN141" s="68"/>
      <c r="AO141" s="68"/>
      <c r="AP141" s="68"/>
    </row>
    <row r="142" spans="1:42" s="12" customFormat="1" ht="18.75">
      <c r="A142" s="3" t="s">
        <v>15</v>
      </c>
      <c r="B142" s="23"/>
      <c r="C142" s="2"/>
      <c r="D142" s="23"/>
      <c r="E142" s="23"/>
      <c r="F142" s="23"/>
      <c r="G142" s="2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58"/>
      <c r="AH142" s="31">
        <f t="shared" si="61"/>
        <v>0</v>
      </c>
      <c r="AI142" s="31">
        <f t="shared" si="62"/>
        <v>0</v>
      </c>
      <c r="AJ142" s="31">
        <f t="shared" si="63"/>
        <v>0</v>
      </c>
      <c r="AL142" s="30">
        <f t="shared" si="66"/>
        <v>0</v>
      </c>
      <c r="AM142" s="68"/>
      <c r="AN142" s="68"/>
      <c r="AO142" s="68"/>
      <c r="AP142" s="68"/>
    </row>
    <row r="143" spans="1:42" s="12" customFormat="1" ht="18.75">
      <c r="A143" s="3" t="s">
        <v>16</v>
      </c>
      <c r="B143" s="23"/>
      <c r="C143" s="2"/>
      <c r="D143" s="23"/>
      <c r="E143" s="23"/>
      <c r="F143" s="23"/>
      <c r="G143" s="2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58"/>
      <c r="AH143" s="31">
        <f t="shared" si="61"/>
        <v>0</v>
      </c>
      <c r="AI143" s="31">
        <f t="shared" si="62"/>
        <v>0</v>
      </c>
      <c r="AJ143" s="31">
        <f t="shared" si="63"/>
        <v>0</v>
      </c>
      <c r="AL143" s="30">
        <f t="shared" si="66"/>
        <v>0</v>
      </c>
      <c r="AM143" s="68"/>
      <c r="AN143" s="68"/>
      <c r="AO143" s="68"/>
      <c r="AP143" s="68"/>
    </row>
    <row r="144" spans="1:42" s="12" customFormat="1" ht="86.25" customHeight="1">
      <c r="A144" s="104" t="s">
        <v>25</v>
      </c>
      <c r="B144" s="27"/>
      <c r="C144" s="27"/>
      <c r="D144" s="27"/>
      <c r="E144" s="27"/>
      <c r="F144" s="27"/>
      <c r="G144" s="2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57" t="s">
        <v>108</v>
      </c>
      <c r="AH144" s="31">
        <f t="shared" si="61"/>
        <v>0</v>
      </c>
      <c r="AI144" s="31">
        <f t="shared" si="62"/>
        <v>0</v>
      </c>
      <c r="AJ144" s="31">
        <f t="shared" si="63"/>
        <v>0</v>
      </c>
      <c r="AL144" s="30">
        <f t="shared" si="66"/>
        <v>0</v>
      </c>
      <c r="AM144" s="68"/>
      <c r="AN144" s="68"/>
      <c r="AO144" s="68"/>
      <c r="AP144" s="68"/>
    </row>
    <row r="145" spans="1:42" s="12" customFormat="1" ht="26.25" customHeight="1">
      <c r="A145" s="4" t="s">
        <v>17</v>
      </c>
      <c r="B145" s="20">
        <f>H145+J145+L145+N145+P145+R145+T145+V145+X145+Z145+AB145+AD145</f>
        <v>600.70000000000016</v>
      </c>
      <c r="C145" s="2">
        <f>C146+C147+C148+C149</f>
        <v>519.90000000000009</v>
      </c>
      <c r="D145" s="2">
        <f>D146+D147+D148+D149</f>
        <v>519.9</v>
      </c>
      <c r="E145" s="2">
        <f>E146+E147+E148+E149</f>
        <v>470.7</v>
      </c>
      <c r="F145" s="53">
        <f>E145/B145*100</f>
        <v>78.358581654736113</v>
      </c>
      <c r="G145" s="53">
        <f>E145/C145*100</f>
        <v>90.536641661858027</v>
      </c>
      <c r="H145" s="2">
        <f t="shared" ref="H145:AE145" si="71">H146+H147+H148+H149</f>
        <v>0</v>
      </c>
      <c r="I145" s="2">
        <f t="shared" si="71"/>
        <v>0</v>
      </c>
      <c r="J145" s="2">
        <f t="shared" si="71"/>
        <v>182.9</v>
      </c>
      <c r="K145" s="2">
        <f t="shared" si="71"/>
        <v>182.9</v>
      </c>
      <c r="L145" s="2">
        <f t="shared" si="71"/>
        <v>206.2</v>
      </c>
      <c r="M145" s="2">
        <f t="shared" si="71"/>
        <v>6.4</v>
      </c>
      <c r="N145" s="2">
        <f t="shared" si="71"/>
        <v>130.80000000000001</v>
      </c>
      <c r="O145" s="2">
        <f t="shared" si="71"/>
        <v>260.2</v>
      </c>
      <c r="P145" s="2">
        <f t="shared" si="71"/>
        <v>21.2</v>
      </c>
      <c r="Q145" s="2">
        <f t="shared" si="71"/>
        <v>21.2</v>
      </c>
      <c r="R145" s="2">
        <f t="shared" si="71"/>
        <v>0</v>
      </c>
      <c r="S145" s="2">
        <f t="shared" si="71"/>
        <v>0</v>
      </c>
      <c r="T145" s="2">
        <f t="shared" si="71"/>
        <v>0</v>
      </c>
      <c r="U145" s="2">
        <f t="shared" si="71"/>
        <v>0</v>
      </c>
      <c r="V145" s="2">
        <f t="shared" si="71"/>
        <v>0</v>
      </c>
      <c r="W145" s="2">
        <f t="shared" si="71"/>
        <v>0</v>
      </c>
      <c r="X145" s="2">
        <f t="shared" si="71"/>
        <v>0</v>
      </c>
      <c r="Y145" s="2">
        <f t="shared" si="71"/>
        <v>0</v>
      </c>
      <c r="Z145" s="2">
        <f t="shared" si="71"/>
        <v>59.6</v>
      </c>
      <c r="AA145" s="2">
        <f t="shared" si="71"/>
        <v>0</v>
      </c>
      <c r="AB145" s="2">
        <f t="shared" si="71"/>
        <v>0</v>
      </c>
      <c r="AC145" s="2">
        <f t="shared" si="71"/>
        <v>0</v>
      </c>
      <c r="AD145" s="2">
        <f t="shared" si="71"/>
        <v>0</v>
      </c>
      <c r="AE145" s="2">
        <f t="shared" si="71"/>
        <v>0</v>
      </c>
      <c r="AF145" s="158"/>
      <c r="AH145" s="31">
        <f t="shared" si="61"/>
        <v>600.70000000000016</v>
      </c>
      <c r="AI145" s="31">
        <f t="shared" si="62"/>
        <v>541.10000000000014</v>
      </c>
      <c r="AJ145" s="31">
        <f t="shared" si="63"/>
        <v>470.7</v>
      </c>
      <c r="AL145" s="30">
        <f t="shared" si="66"/>
        <v>49.200000000000102</v>
      </c>
      <c r="AM145" s="64"/>
      <c r="AN145" s="64"/>
      <c r="AO145" s="64"/>
      <c r="AP145" s="64"/>
    </row>
    <row r="146" spans="1:42" s="12" customFormat="1" ht="26.25" customHeight="1">
      <c r="A146" s="3" t="s">
        <v>13</v>
      </c>
      <c r="B146" s="23"/>
      <c r="C146" s="2"/>
      <c r="D146" s="23"/>
      <c r="E146" s="23"/>
      <c r="F146" s="23"/>
      <c r="G146" s="2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58"/>
      <c r="AH146" s="31">
        <f t="shared" si="61"/>
        <v>0</v>
      </c>
      <c r="AI146" s="31">
        <f t="shared" si="62"/>
        <v>0</v>
      </c>
      <c r="AJ146" s="31">
        <f t="shared" si="63"/>
        <v>0</v>
      </c>
      <c r="AL146" s="30">
        <f t="shared" si="66"/>
        <v>0</v>
      </c>
      <c r="AM146" s="68"/>
      <c r="AN146" s="68"/>
      <c r="AO146" s="68"/>
      <c r="AP146" s="68"/>
    </row>
    <row r="147" spans="1:42" s="12" customFormat="1" ht="26.25" customHeight="1">
      <c r="A147" s="3" t="s">
        <v>14</v>
      </c>
      <c r="B147" s="24">
        <f>H147+J147+L147+N147+P147+R147+T147+V147+X147+Z147+AB147+AD147</f>
        <v>600.70000000000016</v>
      </c>
      <c r="C147" s="24">
        <f>H147+J147+L147+N147</f>
        <v>519.90000000000009</v>
      </c>
      <c r="D147" s="24">
        <v>519.9</v>
      </c>
      <c r="E147" s="24">
        <f>I147+K147+M147+O147+Q147+S147+U147+W147+Y147+AA147+AC147+AE147</f>
        <v>470.7</v>
      </c>
      <c r="F147" s="25">
        <f>E147/B147*100</f>
        <v>78.358581654736113</v>
      </c>
      <c r="G147" s="25">
        <f>E147/C147*100</f>
        <v>90.536641661858027</v>
      </c>
      <c r="H147" s="2"/>
      <c r="I147" s="2"/>
      <c r="J147" s="2">
        <v>182.9</v>
      </c>
      <c r="K147" s="2">
        <v>182.9</v>
      </c>
      <c r="L147" s="2">
        <v>206.2</v>
      </c>
      <c r="M147" s="2">
        <v>6.4</v>
      </c>
      <c r="N147" s="2">
        <v>130.80000000000001</v>
      </c>
      <c r="O147" s="2">
        <v>260.2</v>
      </c>
      <c r="P147" s="2">
        <v>21.2</v>
      </c>
      <c r="Q147" s="2">
        <v>21.2</v>
      </c>
      <c r="R147" s="2"/>
      <c r="S147" s="2"/>
      <c r="T147" s="2"/>
      <c r="U147" s="2"/>
      <c r="V147" s="2"/>
      <c r="W147" s="2"/>
      <c r="X147" s="2"/>
      <c r="Y147" s="2"/>
      <c r="Z147" s="2">
        <v>59.6</v>
      </c>
      <c r="AA147" s="2"/>
      <c r="AB147" s="2"/>
      <c r="AC147" s="2"/>
      <c r="AD147" s="2"/>
      <c r="AE147" s="2"/>
      <c r="AF147" s="158"/>
      <c r="AH147" s="31">
        <f t="shared" si="61"/>
        <v>600.70000000000016</v>
      </c>
      <c r="AI147" s="31">
        <f t="shared" si="62"/>
        <v>541.10000000000014</v>
      </c>
      <c r="AJ147" s="31">
        <f t="shared" si="63"/>
        <v>470.7</v>
      </c>
      <c r="AL147" s="30">
        <f t="shared" si="66"/>
        <v>49.200000000000102</v>
      </c>
      <c r="AM147" s="68">
        <f t="shared" ref="AM147" si="72">C147-E147</f>
        <v>49.200000000000102</v>
      </c>
      <c r="AN147" s="68"/>
      <c r="AO147" s="68"/>
      <c r="AP147" s="68"/>
    </row>
    <row r="148" spans="1:42" s="12" customFormat="1" ht="26.25" customHeight="1">
      <c r="A148" s="3" t="s">
        <v>15</v>
      </c>
      <c r="B148" s="23"/>
      <c r="C148" s="2"/>
      <c r="D148" s="23"/>
      <c r="E148" s="23"/>
      <c r="F148" s="23"/>
      <c r="G148" s="2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58"/>
      <c r="AH148" s="31">
        <f t="shared" si="61"/>
        <v>0</v>
      </c>
      <c r="AI148" s="31">
        <f t="shared" si="62"/>
        <v>0</v>
      </c>
      <c r="AJ148" s="31">
        <f t="shared" si="63"/>
        <v>0</v>
      </c>
      <c r="AL148" s="30">
        <f t="shared" si="66"/>
        <v>0</v>
      </c>
      <c r="AM148" s="68"/>
      <c r="AN148" s="68"/>
      <c r="AO148" s="68"/>
      <c r="AP148" s="68"/>
    </row>
    <row r="149" spans="1:42" s="12" customFormat="1" ht="26.25" customHeight="1">
      <c r="A149" s="3" t="s">
        <v>16</v>
      </c>
      <c r="B149" s="23"/>
      <c r="C149" s="2"/>
      <c r="D149" s="23"/>
      <c r="E149" s="23"/>
      <c r="F149" s="23"/>
      <c r="G149" s="2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59"/>
      <c r="AH149" s="31">
        <f t="shared" si="61"/>
        <v>0</v>
      </c>
      <c r="AI149" s="31">
        <f t="shared" si="62"/>
        <v>0</v>
      </c>
      <c r="AJ149" s="31">
        <f t="shared" si="63"/>
        <v>0</v>
      </c>
      <c r="AL149" s="30">
        <f t="shared" si="66"/>
        <v>0</v>
      </c>
      <c r="AM149" s="68"/>
      <c r="AN149" s="68"/>
      <c r="AO149" s="68"/>
      <c r="AP149" s="68"/>
    </row>
    <row r="150" spans="1:42" s="12" customFormat="1" ht="93.75">
      <c r="A150" s="104" t="s">
        <v>26</v>
      </c>
      <c r="B150" s="27"/>
      <c r="C150" s="27"/>
      <c r="D150" s="27"/>
      <c r="E150" s="27"/>
      <c r="F150" s="27"/>
      <c r="G150" s="2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57" t="s">
        <v>91</v>
      </c>
      <c r="AH150" s="31">
        <f t="shared" si="61"/>
        <v>0</v>
      </c>
      <c r="AI150" s="31">
        <f t="shared" si="62"/>
        <v>0</v>
      </c>
      <c r="AJ150" s="31">
        <f t="shared" si="63"/>
        <v>0</v>
      </c>
      <c r="AL150" s="30">
        <f t="shared" si="66"/>
        <v>0</v>
      </c>
      <c r="AM150" s="68"/>
      <c r="AN150" s="68"/>
      <c r="AO150" s="68"/>
      <c r="AP150" s="68"/>
    </row>
    <row r="151" spans="1:42" s="12" customFormat="1" ht="18.75">
      <c r="A151" s="4" t="s">
        <v>17</v>
      </c>
      <c r="B151" s="20">
        <f>H151+J151+L151+N151+P151+R151+T151+V151+X151+Z151+AB151+AD151</f>
        <v>100</v>
      </c>
      <c r="C151" s="2">
        <f>C152+C153+C154+C155</f>
        <v>100</v>
      </c>
      <c r="D151" s="2">
        <f>D152+D153+D154+D155</f>
        <v>100</v>
      </c>
      <c r="E151" s="2">
        <f>E152+E153+E154+E155</f>
        <v>100</v>
      </c>
      <c r="F151" s="53">
        <f>E151/B151*100</f>
        <v>100</v>
      </c>
      <c r="G151" s="53">
        <f>E151/C151*100</f>
        <v>100</v>
      </c>
      <c r="H151" s="2">
        <f t="shared" ref="H151:AD151" si="73">H152+H153+H154+H155</f>
        <v>0</v>
      </c>
      <c r="I151" s="2"/>
      <c r="J151" s="2">
        <f t="shared" si="73"/>
        <v>100</v>
      </c>
      <c r="K151" s="2">
        <f t="shared" si="73"/>
        <v>70</v>
      </c>
      <c r="L151" s="2">
        <f t="shared" si="73"/>
        <v>0</v>
      </c>
      <c r="M151" s="2">
        <f t="shared" si="73"/>
        <v>15</v>
      </c>
      <c r="N151" s="2">
        <f t="shared" si="73"/>
        <v>0</v>
      </c>
      <c r="O151" s="2">
        <f t="shared" si="73"/>
        <v>0</v>
      </c>
      <c r="P151" s="2">
        <f t="shared" si="73"/>
        <v>0</v>
      </c>
      <c r="Q151" s="2">
        <f t="shared" si="73"/>
        <v>15</v>
      </c>
      <c r="R151" s="2">
        <f t="shared" si="73"/>
        <v>0</v>
      </c>
      <c r="S151" s="2">
        <f t="shared" si="73"/>
        <v>0</v>
      </c>
      <c r="T151" s="2">
        <f t="shared" si="73"/>
        <v>0</v>
      </c>
      <c r="U151" s="2">
        <f t="shared" si="73"/>
        <v>0</v>
      </c>
      <c r="V151" s="2">
        <f t="shared" si="73"/>
        <v>0</v>
      </c>
      <c r="W151" s="2">
        <f t="shared" si="73"/>
        <v>0</v>
      </c>
      <c r="X151" s="2">
        <f t="shared" si="73"/>
        <v>0</v>
      </c>
      <c r="Y151" s="2"/>
      <c r="Z151" s="2">
        <f t="shared" si="73"/>
        <v>0</v>
      </c>
      <c r="AA151" s="2"/>
      <c r="AB151" s="2">
        <f t="shared" si="73"/>
        <v>0</v>
      </c>
      <c r="AC151" s="2"/>
      <c r="AD151" s="2">
        <f t="shared" si="73"/>
        <v>0</v>
      </c>
      <c r="AE151" s="2"/>
      <c r="AF151" s="158"/>
      <c r="AH151" s="31">
        <f t="shared" si="61"/>
        <v>100</v>
      </c>
      <c r="AI151" s="31">
        <f t="shared" si="62"/>
        <v>100</v>
      </c>
      <c r="AJ151" s="31">
        <f t="shared" si="63"/>
        <v>100</v>
      </c>
      <c r="AL151" s="30">
        <f t="shared" si="66"/>
        <v>0</v>
      </c>
      <c r="AM151" s="68"/>
      <c r="AN151" s="68"/>
      <c r="AO151" s="68"/>
      <c r="AP151" s="68"/>
    </row>
    <row r="152" spans="1:42" s="12" customFormat="1" ht="18.75">
      <c r="A152" s="3" t="s">
        <v>13</v>
      </c>
      <c r="B152" s="23"/>
      <c r="C152" s="2"/>
      <c r="D152" s="23"/>
      <c r="E152" s="23"/>
      <c r="F152" s="23"/>
      <c r="G152" s="2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58"/>
      <c r="AH152" s="31">
        <f t="shared" si="61"/>
        <v>0</v>
      </c>
      <c r="AI152" s="31">
        <f t="shared" si="62"/>
        <v>0</v>
      </c>
      <c r="AJ152" s="31">
        <f t="shared" si="63"/>
        <v>0</v>
      </c>
      <c r="AL152" s="30">
        <f t="shared" si="66"/>
        <v>0</v>
      </c>
      <c r="AM152" s="68"/>
      <c r="AN152" s="68"/>
      <c r="AO152" s="68"/>
      <c r="AP152" s="68"/>
    </row>
    <row r="153" spans="1:42" s="12" customFormat="1" ht="22.5" customHeight="1">
      <c r="A153" s="3" t="s">
        <v>14</v>
      </c>
      <c r="B153" s="24">
        <f>H153+J153+L153+N153+P153+R153+T153+V153+X153+Z153+AB153+AD153</f>
        <v>100</v>
      </c>
      <c r="C153" s="24">
        <f t="shared" ref="C153" si="74">H153+J153</f>
        <v>100</v>
      </c>
      <c r="D153" s="24">
        <v>100</v>
      </c>
      <c r="E153" s="24">
        <f>I153+K153+M153+O153+Q153+S153+U153+W153+Y153+AA153+AC153+AE153</f>
        <v>100</v>
      </c>
      <c r="F153" s="25">
        <f>E153/B153*100</f>
        <v>100</v>
      </c>
      <c r="G153" s="25">
        <f>E153/C153*100</f>
        <v>100</v>
      </c>
      <c r="H153" s="2"/>
      <c r="I153" s="2"/>
      <c r="J153" s="2">
        <v>100</v>
      </c>
      <c r="K153" s="2">
        <v>70</v>
      </c>
      <c r="L153" s="2"/>
      <c r="M153" s="2">
        <v>15</v>
      </c>
      <c r="N153" s="2"/>
      <c r="O153" s="2"/>
      <c r="P153" s="2"/>
      <c r="Q153" s="2">
        <v>15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59"/>
      <c r="AH153" s="31">
        <f t="shared" si="61"/>
        <v>100</v>
      </c>
      <c r="AI153" s="31">
        <f t="shared" si="62"/>
        <v>100</v>
      </c>
      <c r="AJ153" s="31">
        <f t="shared" si="63"/>
        <v>100</v>
      </c>
      <c r="AL153" s="30">
        <f t="shared" si="66"/>
        <v>0</v>
      </c>
      <c r="AM153" s="68">
        <f t="shared" ref="AM153" si="75">C153-E153</f>
        <v>0</v>
      </c>
      <c r="AN153" s="68"/>
      <c r="AO153" s="68"/>
      <c r="AP153" s="68"/>
    </row>
    <row r="154" spans="1:42" s="12" customFormat="1" ht="18.75">
      <c r="A154" s="3" t="s">
        <v>15</v>
      </c>
      <c r="B154" s="23"/>
      <c r="C154" s="2"/>
      <c r="D154" s="23"/>
      <c r="E154" s="23"/>
      <c r="F154" s="23"/>
      <c r="G154" s="2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58"/>
      <c r="AH154" s="31">
        <f t="shared" si="61"/>
        <v>0</v>
      </c>
      <c r="AI154" s="31">
        <f t="shared" si="62"/>
        <v>0</v>
      </c>
      <c r="AJ154" s="31">
        <f t="shared" si="63"/>
        <v>0</v>
      </c>
      <c r="AL154" s="30">
        <f t="shared" si="66"/>
        <v>0</v>
      </c>
      <c r="AM154" s="68"/>
      <c r="AN154" s="68"/>
      <c r="AO154" s="68"/>
      <c r="AP154" s="68"/>
    </row>
    <row r="155" spans="1:42" s="12" customFormat="1" ht="18.75">
      <c r="A155" s="3" t="s">
        <v>16</v>
      </c>
      <c r="B155" s="23"/>
      <c r="C155" s="23"/>
      <c r="D155" s="23"/>
      <c r="E155" s="23"/>
      <c r="F155" s="23"/>
      <c r="G155" s="2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58"/>
      <c r="AH155" s="31">
        <f t="shared" si="61"/>
        <v>0</v>
      </c>
      <c r="AI155" s="31">
        <f t="shared" si="62"/>
        <v>0</v>
      </c>
      <c r="AJ155" s="31">
        <f t="shared" si="63"/>
        <v>0</v>
      </c>
      <c r="AL155" s="30">
        <f t="shared" si="66"/>
        <v>0</v>
      </c>
      <c r="AM155" s="68"/>
      <c r="AN155" s="68"/>
      <c r="AO155" s="68"/>
      <c r="AP155" s="68"/>
    </row>
    <row r="156" spans="1:42" s="12" customFormat="1" ht="74.25" customHeight="1">
      <c r="A156" s="4" t="s">
        <v>68</v>
      </c>
      <c r="B156" s="23"/>
      <c r="C156" s="23"/>
      <c r="D156" s="23"/>
      <c r="E156" s="23"/>
      <c r="F156" s="23"/>
      <c r="G156" s="2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58"/>
      <c r="AH156" s="31">
        <f t="shared" si="61"/>
        <v>0</v>
      </c>
      <c r="AI156" s="31">
        <f t="shared" si="62"/>
        <v>0</v>
      </c>
      <c r="AJ156" s="31">
        <f t="shared" si="63"/>
        <v>0</v>
      </c>
      <c r="AL156" s="30">
        <f t="shared" si="66"/>
        <v>0</v>
      </c>
      <c r="AM156" s="68"/>
      <c r="AN156" s="68"/>
      <c r="AO156" s="68"/>
      <c r="AP156" s="68"/>
    </row>
    <row r="157" spans="1:42" s="12" customFormat="1" ht="18.75">
      <c r="A157" s="4" t="s">
        <v>17</v>
      </c>
      <c r="B157" s="20">
        <f>H157+J157+L157+N157+P157+R157+T157+V157+X157+Z157+AB157+AD157</f>
        <v>591</v>
      </c>
      <c r="C157" s="2">
        <f>C158+C159+C160+C161</f>
        <v>497.2</v>
      </c>
      <c r="D157" s="2">
        <f>D158+D159+D160+D161</f>
        <v>497.2</v>
      </c>
      <c r="E157" s="2">
        <f>E158+E159+E160+E161</f>
        <v>341.8</v>
      </c>
      <c r="F157" s="53">
        <f>E157/B157*100</f>
        <v>57.834179357021995</v>
      </c>
      <c r="G157" s="53">
        <f>E157/C157*100</f>
        <v>68.744971842316986</v>
      </c>
      <c r="H157" s="2">
        <f>H158+H159+H160+H161</f>
        <v>0</v>
      </c>
      <c r="I157" s="2">
        <f t="shared" ref="I157:AE157" si="76">I158+I159+I160+I161</f>
        <v>0</v>
      </c>
      <c r="J157" s="2">
        <f t="shared" si="76"/>
        <v>81</v>
      </c>
      <c r="K157" s="2">
        <f t="shared" si="76"/>
        <v>46.8</v>
      </c>
      <c r="L157" s="2">
        <f t="shared" si="76"/>
        <v>208</v>
      </c>
      <c r="M157" s="2">
        <f t="shared" si="76"/>
        <v>0.3</v>
      </c>
      <c r="N157" s="2">
        <f t="shared" si="76"/>
        <v>208.2</v>
      </c>
      <c r="O157" s="2">
        <f t="shared" si="76"/>
        <v>0.7</v>
      </c>
      <c r="P157" s="2">
        <f t="shared" si="76"/>
        <v>0</v>
      </c>
      <c r="Q157" s="2">
        <f t="shared" si="76"/>
        <v>294</v>
      </c>
      <c r="R157" s="2">
        <f t="shared" si="76"/>
        <v>0</v>
      </c>
      <c r="S157" s="2">
        <f t="shared" si="76"/>
        <v>0</v>
      </c>
      <c r="T157" s="2">
        <f t="shared" si="76"/>
        <v>0</v>
      </c>
      <c r="U157" s="2">
        <f t="shared" si="76"/>
        <v>0</v>
      </c>
      <c r="V157" s="2">
        <f t="shared" si="76"/>
        <v>0</v>
      </c>
      <c r="W157" s="2">
        <f t="shared" si="76"/>
        <v>0</v>
      </c>
      <c r="X157" s="2">
        <f t="shared" si="76"/>
        <v>0</v>
      </c>
      <c r="Y157" s="2">
        <f t="shared" si="76"/>
        <v>0</v>
      </c>
      <c r="Z157" s="2">
        <f t="shared" si="76"/>
        <v>33.799999999999997</v>
      </c>
      <c r="AA157" s="2">
        <f t="shared" si="76"/>
        <v>0</v>
      </c>
      <c r="AB157" s="2">
        <f t="shared" si="76"/>
        <v>60</v>
      </c>
      <c r="AC157" s="2">
        <f t="shared" si="76"/>
        <v>0</v>
      </c>
      <c r="AD157" s="2">
        <f t="shared" si="76"/>
        <v>0</v>
      </c>
      <c r="AE157" s="2">
        <f t="shared" si="76"/>
        <v>0</v>
      </c>
      <c r="AF157" s="58"/>
      <c r="AH157" s="31">
        <f t="shared" si="61"/>
        <v>591</v>
      </c>
      <c r="AI157" s="31">
        <f t="shared" si="62"/>
        <v>497.2</v>
      </c>
      <c r="AJ157" s="31">
        <f t="shared" si="63"/>
        <v>341.8</v>
      </c>
      <c r="AL157" s="30">
        <f t="shared" si="66"/>
        <v>155.39999999999998</v>
      </c>
      <c r="AM157" s="68"/>
      <c r="AN157" s="68"/>
      <c r="AO157" s="68"/>
      <c r="AP157" s="68"/>
    </row>
    <row r="158" spans="1:42" s="12" customFormat="1" ht="18.75">
      <c r="A158" s="3" t="s">
        <v>13</v>
      </c>
      <c r="B158" s="23"/>
      <c r="C158" s="2"/>
      <c r="D158" s="2"/>
      <c r="E158" s="2"/>
      <c r="F158" s="23"/>
      <c r="G158" s="2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58"/>
      <c r="AH158" s="31">
        <f t="shared" si="61"/>
        <v>0</v>
      </c>
      <c r="AI158" s="31">
        <f t="shared" si="62"/>
        <v>0</v>
      </c>
      <c r="AJ158" s="31">
        <f t="shared" si="63"/>
        <v>0</v>
      </c>
      <c r="AL158" s="30">
        <f t="shared" si="66"/>
        <v>0</v>
      </c>
      <c r="AM158" s="68"/>
      <c r="AN158" s="68"/>
      <c r="AO158" s="68"/>
      <c r="AP158" s="68"/>
    </row>
    <row r="159" spans="1:42" s="12" customFormat="1" ht="18.75">
      <c r="A159" s="3" t="s">
        <v>14</v>
      </c>
      <c r="B159" s="24">
        <f>H159+J159+L159+N159+P159+R159+T159+V159+X159+Z159+AB159+AD159</f>
        <v>591</v>
      </c>
      <c r="C159" s="15">
        <f>H159+J159+L159+N159+P159</f>
        <v>497.2</v>
      </c>
      <c r="D159" s="15">
        <f>D165+D171</f>
        <v>497.2</v>
      </c>
      <c r="E159" s="15">
        <f>E165+E171</f>
        <v>341.8</v>
      </c>
      <c r="F159" s="25">
        <f>E159/B159*100</f>
        <v>57.834179357021995</v>
      </c>
      <c r="G159" s="25">
        <f>E159/C159*100</f>
        <v>68.744971842316986</v>
      </c>
      <c r="H159" s="15">
        <f>H165+H171</f>
        <v>0</v>
      </c>
      <c r="I159" s="15">
        <f t="shared" ref="I159:AE159" si="77">I165+I171</f>
        <v>0</v>
      </c>
      <c r="J159" s="15">
        <f t="shared" si="77"/>
        <v>81</v>
      </c>
      <c r="K159" s="15">
        <f t="shared" si="77"/>
        <v>46.8</v>
      </c>
      <c r="L159" s="15">
        <f t="shared" si="77"/>
        <v>208</v>
      </c>
      <c r="M159" s="15">
        <f t="shared" si="77"/>
        <v>0.3</v>
      </c>
      <c r="N159" s="15">
        <f t="shared" si="77"/>
        <v>208.2</v>
      </c>
      <c r="O159" s="15">
        <f>O165+O171</f>
        <v>0.7</v>
      </c>
      <c r="P159" s="15">
        <f t="shared" si="77"/>
        <v>0</v>
      </c>
      <c r="Q159" s="15">
        <f t="shared" si="77"/>
        <v>294</v>
      </c>
      <c r="R159" s="15">
        <f t="shared" si="77"/>
        <v>0</v>
      </c>
      <c r="S159" s="15">
        <f t="shared" si="77"/>
        <v>0</v>
      </c>
      <c r="T159" s="15">
        <f t="shared" si="77"/>
        <v>0</v>
      </c>
      <c r="U159" s="15">
        <f t="shared" si="77"/>
        <v>0</v>
      </c>
      <c r="V159" s="15">
        <f t="shared" si="77"/>
        <v>0</v>
      </c>
      <c r="W159" s="15">
        <f t="shared" si="77"/>
        <v>0</v>
      </c>
      <c r="X159" s="15">
        <f t="shared" si="77"/>
        <v>0</v>
      </c>
      <c r="Y159" s="15">
        <f t="shared" si="77"/>
        <v>0</v>
      </c>
      <c r="Z159" s="15">
        <f t="shared" si="77"/>
        <v>33.799999999999997</v>
      </c>
      <c r="AA159" s="15">
        <f t="shared" si="77"/>
        <v>0</v>
      </c>
      <c r="AB159" s="15">
        <f t="shared" si="77"/>
        <v>60</v>
      </c>
      <c r="AC159" s="15">
        <f t="shared" si="77"/>
        <v>0</v>
      </c>
      <c r="AD159" s="15">
        <f t="shared" si="77"/>
        <v>0</v>
      </c>
      <c r="AE159" s="15">
        <f t="shared" si="77"/>
        <v>0</v>
      </c>
      <c r="AF159" s="58"/>
      <c r="AH159" s="31">
        <f t="shared" si="61"/>
        <v>591</v>
      </c>
      <c r="AI159" s="31">
        <f t="shared" si="62"/>
        <v>497.2</v>
      </c>
      <c r="AJ159" s="31">
        <f t="shared" si="63"/>
        <v>341.8</v>
      </c>
      <c r="AL159" s="30">
        <f t="shared" si="66"/>
        <v>155.39999999999998</v>
      </c>
      <c r="AM159" s="68"/>
      <c r="AN159" s="68"/>
      <c r="AO159" s="68"/>
      <c r="AP159" s="68"/>
    </row>
    <row r="160" spans="1:42" s="12" customFormat="1" ht="18.75">
      <c r="A160" s="3" t="s">
        <v>15</v>
      </c>
      <c r="B160" s="23"/>
      <c r="C160" s="23"/>
      <c r="D160" s="23"/>
      <c r="E160" s="23"/>
      <c r="F160" s="23"/>
      <c r="G160" s="2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58"/>
      <c r="AH160" s="31">
        <f t="shared" si="61"/>
        <v>0</v>
      </c>
      <c r="AI160" s="31">
        <f t="shared" si="62"/>
        <v>0</v>
      </c>
      <c r="AJ160" s="31">
        <f t="shared" si="63"/>
        <v>0</v>
      </c>
      <c r="AL160" s="30">
        <f t="shared" si="66"/>
        <v>0</v>
      </c>
      <c r="AM160" s="68"/>
      <c r="AN160" s="68"/>
      <c r="AO160" s="68"/>
      <c r="AP160" s="68"/>
    </row>
    <row r="161" spans="1:42" s="12" customFormat="1" ht="18.75">
      <c r="A161" s="3" t="s">
        <v>16</v>
      </c>
      <c r="B161" s="23"/>
      <c r="C161" s="23"/>
      <c r="D161" s="23"/>
      <c r="E161" s="23"/>
      <c r="F161" s="23"/>
      <c r="G161" s="2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58"/>
      <c r="AH161" s="31">
        <f t="shared" si="61"/>
        <v>0</v>
      </c>
      <c r="AI161" s="31">
        <f t="shared" si="62"/>
        <v>0</v>
      </c>
      <c r="AJ161" s="31">
        <f t="shared" si="63"/>
        <v>0</v>
      </c>
      <c r="AL161" s="30">
        <f t="shared" si="66"/>
        <v>0</v>
      </c>
      <c r="AM161" s="68"/>
      <c r="AN161" s="68"/>
      <c r="AO161" s="68"/>
      <c r="AP161" s="68"/>
    </row>
    <row r="162" spans="1:42" s="12" customFormat="1" ht="90" customHeight="1">
      <c r="A162" s="104" t="s">
        <v>27</v>
      </c>
      <c r="B162" s="27"/>
      <c r="C162" s="27"/>
      <c r="D162" s="27"/>
      <c r="E162" s="27"/>
      <c r="F162" s="27"/>
      <c r="G162" s="2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57" t="s">
        <v>107</v>
      </c>
      <c r="AH162" s="31">
        <f t="shared" si="61"/>
        <v>0</v>
      </c>
      <c r="AI162" s="31">
        <f t="shared" si="62"/>
        <v>0</v>
      </c>
      <c r="AJ162" s="31">
        <f t="shared" si="63"/>
        <v>0</v>
      </c>
      <c r="AL162" s="30">
        <f t="shared" si="66"/>
        <v>0</v>
      </c>
      <c r="AM162" s="68"/>
      <c r="AN162" s="68"/>
      <c r="AO162" s="68"/>
      <c r="AP162" s="68"/>
    </row>
    <row r="163" spans="1:42" s="12" customFormat="1" ht="25.5" customHeight="1">
      <c r="A163" s="4" t="s">
        <v>17</v>
      </c>
      <c r="B163" s="20">
        <f>H163+J163+L163+N163+P163+R163+T163+V163+X163+Z163+AB163+AD163</f>
        <v>591</v>
      </c>
      <c r="C163" s="2">
        <f>C164+C165+C166+C167</f>
        <v>497.2</v>
      </c>
      <c r="D163" s="2">
        <f>D164+D165+D166+D167</f>
        <v>497.2</v>
      </c>
      <c r="E163" s="2">
        <f>E164+E165+E166+E167</f>
        <v>341.8</v>
      </c>
      <c r="F163" s="53">
        <f>E163/B163*100</f>
        <v>57.834179357021995</v>
      </c>
      <c r="G163" s="53">
        <f>E163/C163*100</f>
        <v>68.744971842316986</v>
      </c>
      <c r="H163" s="2">
        <f t="shared" ref="H163:AE163" si="78">H164+H165+H166+H167</f>
        <v>0</v>
      </c>
      <c r="I163" s="2">
        <f t="shared" si="78"/>
        <v>0</v>
      </c>
      <c r="J163" s="2">
        <f t="shared" si="78"/>
        <v>81</v>
      </c>
      <c r="K163" s="2">
        <f t="shared" si="78"/>
        <v>46.8</v>
      </c>
      <c r="L163" s="2">
        <f t="shared" si="78"/>
        <v>208</v>
      </c>
      <c r="M163" s="2">
        <f t="shared" si="78"/>
        <v>0.3</v>
      </c>
      <c r="N163" s="2">
        <f t="shared" si="78"/>
        <v>208.2</v>
      </c>
      <c r="O163" s="2">
        <f t="shared" si="78"/>
        <v>0.7</v>
      </c>
      <c r="P163" s="2">
        <f t="shared" si="78"/>
        <v>0</v>
      </c>
      <c r="Q163" s="2">
        <f t="shared" si="78"/>
        <v>294</v>
      </c>
      <c r="R163" s="2">
        <f t="shared" si="78"/>
        <v>0</v>
      </c>
      <c r="S163" s="2">
        <f t="shared" si="78"/>
        <v>0</v>
      </c>
      <c r="T163" s="2">
        <f t="shared" si="78"/>
        <v>0</v>
      </c>
      <c r="U163" s="2">
        <f t="shared" si="78"/>
        <v>0</v>
      </c>
      <c r="V163" s="2">
        <f t="shared" si="78"/>
        <v>0</v>
      </c>
      <c r="W163" s="2">
        <f t="shared" si="78"/>
        <v>0</v>
      </c>
      <c r="X163" s="2">
        <f t="shared" si="78"/>
        <v>0</v>
      </c>
      <c r="Y163" s="2">
        <f t="shared" si="78"/>
        <v>0</v>
      </c>
      <c r="Z163" s="2">
        <f t="shared" si="78"/>
        <v>33.799999999999997</v>
      </c>
      <c r="AA163" s="2">
        <f t="shared" si="78"/>
        <v>0</v>
      </c>
      <c r="AB163" s="2">
        <f t="shared" si="78"/>
        <v>60</v>
      </c>
      <c r="AC163" s="2">
        <f t="shared" si="78"/>
        <v>0</v>
      </c>
      <c r="AD163" s="2">
        <f t="shared" si="78"/>
        <v>0</v>
      </c>
      <c r="AE163" s="2">
        <f t="shared" si="78"/>
        <v>0</v>
      </c>
      <c r="AF163" s="158"/>
      <c r="AH163" s="31">
        <f t="shared" si="61"/>
        <v>591</v>
      </c>
      <c r="AI163" s="31">
        <f t="shared" si="62"/>
        <v>497.2</v>
      </c>
      <c r="AJ163" s="31">
        <f t="shared" si="63"/>
        <v>341.8</v>
      </c>
      <c r="AL163" s="30">
        <f t="shared" si="66"/>
        <v>155.39999999999998</v>
      </c>
      <c r="AM163" s="68"/>
      <c r="AN163" s="68"/>
      <c r="AO163" s="68"/>
      <c r="AP163" s="68"/>
    </row>
    <row r="164" spans="1:42" s="12" customFormat="1" ht="119.25" customHeight="1">
      <c r="A164" s="3" t="s">
        <v>13</v>
      </c>
      <c r="B164" s="23"/>
      <c r="C164" s="23"/>
      <c r="D164" s="23"/>
      <c r="E164" s="23"/>
      <c r="F164" s="23"/>
      <c r="G164" s="2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58"/>
      <c r="AH164" s="31">
        <f t="shared" si="61"/>
        <v>0</v>
      </c>
      <c r="AI164" s="31">
        <f t="shared" si="62"/>
        <v>0</v>
      </c>
      <c r="AJ164" s="31">
        <f t="shared" si="63"/>
        <v>0</v>
      </c>
      <c r="AL164" s="30">
        <f t="shared" si="66"/>
        <v>0</v>
      </c>
      <c r="AM164" s="68"/>
      <c r="AN164" s="68"/>
      <c r="AO164" s="68"/>
      <c r="AP164" s="68"/>
    </row>
    <row r="165" spans="1:42" s="12" customFormat="1" ht="36.75" customHeight="1">
      <c r="A165" s="3" t="s">
        <v>14</v>
      </c>
      <c r="B165" s="24">
        <f>H165+J165+L165+N165+P165+R165+T165+V165+X165+Z165+AB165+AD165</f>
        <v>591</v>
      </c>
      <c r="C165" s="24">
        <f>H165+J165+L165+N165</f>
        <v>497.2</v>
      </c>
      <c r="D165" s="24">
        <v>497.2</v>
      </c>
      <c r="E165" s="24">
        <f>I165+K165+M165+O165+Q165+S165+U165+W165+Y165+AA165+AC165+AE165</f>
        <v>341.8</v>
      </c>
      <c r="F165" s="25">
        <f>E165/B165*100</f>
        <v>57.834179357021995</v>
      </c>
      <c r="G165" s="25">
        <f>E165/C165*100</f>
        <v>68.744971842316986</v>
      </c>
      <c r="H165" s="2"/>
      <c r="I165" s="2"/>
      <c r="J165" s="15">
        <v>81</v>
      </c>
      <c r="K165" s="15">
        <v>46.8</v>
      </c>
      <c r="L165" s="15">
        <v>208</v>
      </c>
      <c r="M165" s="15">
        <v>0.3</v>
      </c>
      <c r="N165" s="15">
        <v>208.2</v>
      </c>
      <c r="O165" s="15">
        <v>0.7</v>
      </c>
      <c r="P165" s="15"/>
      <c r="Q165" s="15">
        <v>294</v>
      </c>
      <c r="R165" s="15"/>
      <c r="S165" s="15"/>
      <c r="T165" s="15"/>
      <c r="U165" s="15"/>
      <c r="V165" s="15"/>
      <c r="W165" s="15"/>
      <c r="X165" s="15"/>
      <c r="Y165" s="15"/>
      <c r="Z165" s="15">
        <v>33.799999999999997</v>
      </c>
      <c r="AA165" s="15"/>
      <c r="AB165" s="15">
        <v>60</v>
      </c>
      <c r="AC165" s="15"/>
      <c r="AD165" s="15"/>
      <c r="AE165" s="15"/>
      <c r="AF165" s="158"/>
      <c r="AH165" s="31">
        <f t="shared" si="61"/>
        <v>591</v>
      </c>
      <c r="AI165" s="31">
        <f t="shared" si="62"/>
        <v>497.2</v>
      </c>
      <c r="AJ165" s="31">
        <f t="shared" si="63"/>
        <v>341.8</v>
      </c>
      <c r="AL165" s="30">
        <f t="shared" si="66"/>
        <v>155.39999999999998</v>
      </c>
      <c r="AM165" s="68">
        <f t="shared" ref="AM165" si="79">C165-E165</f>
        <v>155.39999999999998</v>
      </c>
      <c r="AN165" s="68"/>
      <c r="AO165" s="68"/>
      <c r="AP165" s="68"/>
    </row>
    <row r="166" spans="1:42" s="12" customFormat="1" ht="48" customHeight="1">
      <c r="A166" s="3" t="s">
        <v>15</v>
      </c>
      <c r="B166" s="23"/>
      <c r="C166" s="23"/>
      <c r="D166" s="23"/>
      <c r="E166" s="23"/>
      <c r="F166" s="23"/>
      <c r="G166" s="2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58"/>
      <c r="AH166" s="31">
        <f t="shared" si="61"/>
        <v>0</v>
      </c>
      <c r="AI166" s="31">
        <f t="shared" si="62"/>
        <v>0</v>
      </c>
      <c r="AJ166" s="31">
        <f t="shared" si="63"/>
        <v>0</v>
      </c>
      <c r="AL166" s="30">
        <f t="shared" si="66"/>
        <v>0</v>
      </c>
      <c r="AM166" s="68"/>
      <c r="AN166" s="68"/>
      <c r="AO166" s="68"/>
      <c r="AP166" s="68"/>
    </row>
    <row r="167" spans="1:42" s="12" customFormat="1" ht="42.75" customHeight="1">
      <c r="A167" s="3" t="s">
        <v>16</v>
      </c>
      <c r="B167" s="23"/>
      <c r="C167" s="23"/>
      <c r="D167" s="23"/>
      <c r="E167" s="23"/>
      <c r="F167" s="23"/>
      <c r="G167" s="2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59"/>
      <c r="AH167" s="31">
        <f t="shared" si="61"/>
        <v>0</v>
      </c>
      <c r="AI167" s="31">
        <f t="shared" si="62"/>
        <v>0</v>
      </c>
      <c r="AJ167" s="31">
        <f t="shared" si="63"/>
        <v>0</v>
      </c>
      <c r="AL167" s="30">
        <f t="shared" si="66"/>
        <v>0</v>
      </c>
      <c r="AM167" s="68"/>
      <c r="AN167" s="68"/>
      <c r="AO167" s="68"/>
      <c r="AP167" s="68"/>
    </row>
    <row r="168" spans="1:42" s="12" customFormat="1" ht="43.5" customHeight="1">
      <c r="A168" s="3" t="s">
        <v>28</v>
      </c>
      <c r="B168" s="27"/>
      <c r="C168" s="27"/>
      <c r="D168" s="27"/>
      <c r="E168" s="27"/>
      <c r="F168" s="27"/>
      <c r="G168" s="2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58"/>
      <c r="AH168" s="31">
        <f t="shared" si="61"/>
        <v>0</v>
      </c>
      <c r="AI168" s="31">
        <f t="shared" si="62"/>
        <v>0</v>
      </c>
      <c r="AJ168" s="31">
        <f t="shared" si="63"/>
        <v>0</v>
      </c>
      <c r="AL168" s="30">
        <f t="shared" si="66"/>
        <v>0</v>
      </c>
      <c r="AM168" s="68"/>
      <c r="AN168" s="68"/>
      <c r="AO168" s="68"/>
      <c r="AP168" s="68"/>
    </row>
    <row r="169" spans="1:42" s="12" customFormat="1" ht="18.75">
      <c r="A169" s="4" t="s">
        <v>17</v>
      </c>
      <c r="B169" s="23"/>
      <c r="C169" s="23"/>
      <c r="D169" s="23"/>
      <c r="E169" s="23"/>
      <c r="F169" s="23"/>
      <c r="G169" s="2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58"/>
      <c r="AH169" s="31">
        <f t="shared" si="61"/>
        <v>0</v>
      </c>
      <c r="AI169" s="31">
        <f t="shared" si="62"/>
        <v>0</v>
      </c>
      <c r="AJ169" s="31">
        <f t="shared" si="63"/>
        <v>0</v>
      </c>
      <c r="AL169" s="30">
        <f t="shared" si="66"/>
        <v>0</v>
      </c>
      <c r="AM169" s="68"/>
      <c r="AN169" s="68"/>
      <c r="AO169" s="68"/>
      <c r="AP169" s="68"/>
    </row>
    <row r="170" spans="1:42" s="12" customFormat="1" ht="18.75">
      <c r="A170" s="3" t="s">
        <v>13</v>
      </c>
      <c r="B170" s="23"/>
      <c r="C170" s="23"/>
      <c r="D170" s="23"/>
      <c r="E170" s="23"/>
      <c r="F170" s="23"/>
      <c r="G170" s="2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58"/>
      <c r="AH170" s="31">
        <f t="shared" si="61"/>
        <v>0</v>
      </c>
      <c r="AI170" s="31">
        <f t="shared" si="62"/>
        <v>0</v>
      </c>
      <c r="AJ170" s="31">
        <f t="shared" si="63"/>
        <v>0</v>
      </c>
      <c r="AL170" s="30">
        <f t="shared" si="66"/>
        <v>0</v>
      </c>
      <c r="AM170" s="68"/>
      <c r="AN170" s="68"/>
      <c r="AO170" s="68"/>
      <c r="AP170" s="68"/>
    </row>
    <row r="171" spans="1:42" s="12" customFormat="1" ht="18.75">
      <c r="A171" s="3" t="s">
        <v>14</v>
      </c>
      <c r="B171" s="23"/>
      <c r="C171" s="23"/>
      <c r="D171" s="23"/>
      <c r="E171" s="23"/>
      <c r="F171" s="23"/>
      <c r="G171" s="2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58"/>
      <c r="AH171" s="31">
        <f t="shared" si="61"/>
        <v>0</v>
      </c>
      <c r="AI171" s="31">
        <f t="shared" si="62"/>
        <v>0</v>
      </c>
      <c r="AJ171" s="31">
        <f t="shared" si="63"/>
        <v>0</v>
      </c>
      <c r="AL171" s="30">
        <f t="shared" si="66"/>
        <v>0</v>
      </c>
      <c r="AM171" s="68"/>
      <c r="AN171" s="68"/>
      <c r="AO171" s="68"/>
      <c r="AP171" s="68"/>
    </row>
    <row r="172" spans="1:42" s="12" customFormat="1" ht="18.75">
      <c r="A172" s="3" t="s">
        <v>15</v>
      </c>
      <c r="B172" s="23"/>
      <c r="C172" s="23"/>
      <c r="D172" s="23"/>
      <c r="E172" s="23"/>
      <c r="F172" s="23"/>
      <c r="G172" s="2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58"/>
      <c r="AH172" s="31">
        <f t="shared" si="61"/>
        <v>0</v>
      </c>
      <c r="AI172" s="31">
        <f t="shared" si="62"/>
        <v>0</v>
      </c>
      <c r="AJ172" s="31">
        <f t="shared" si="63"/>
        <v>0</v>
      </c>
      <c r="AL172" s="30">
        <f t="shared" si="66"/>
        <v>0</v>
      </c>
      <c r="AM172" s="68"/>
      <c r="AN172" s="68"/>
      <c r="AO172" s="68"/>
      <c r="AP172" s="68"/>
    </row>
    <row r="173" spans="1:42" s="12" customFormat="1" ht="18.75">
      <c r="A173" s="3" t="s">
        <v>16</v>
      </c>
      <c r="B173" s="23"/>
      <c r="C173" s="23"/>
      <c r="D173" s="23"/>
      <c r="E173" s="23"/>
      <c r="F173" s="23"/>
      <c r="G173" s="2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58"/>
      <c r="AH173" s="31">
        <f t="shared" si="61"/>
        <v>0</v>
      </c>
      <c r="AI173" s="31">
        <f t="shared" si="62"/>
        <v>0</v>
      </c>
      <c r="AJ173" s="31">
        <f t="shared" si="63"/>
        <v>0</v>
      </c>
      <c r="AL173" s="30">
        <f t="shared" si="66"/>
        <v>0</v>
      </c>
      <c r="AM173" s="68"/>
      <c r="AN173" s="68"/>
      <c r="AO173" s="68"/>
      <c r="AP173" s="68"/>
    </row>
    <row r="174" spans="1:42" s="12" customFormat="1" ht="112.5">
      <c r="A174" s="4" t="s">
        <v>69</v>
      </c>
      <c r="B174" s="23"/>
      <c r="C174" s="23"/>
      <c r="D174" s="23"/>
      <c r="E174" s="23"/>
      <c r="F174" s="23"/>
      <c r="G174" s="2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58"/>
      <c r="AH174" s="31">
        <f t="shared" si="61"/>
        <v>0</v>
      </c>
      <c r="AI174" s="31">
        <f t="shared" si="62"/>
        <v>0</v>
      </c>
      <c r="AJ174" s="31">
        <f t="shared" si="63"/>
        <v>0</v>
      </c>
      <c r="AL174" s="30">
        <f t="shared" si="66"/>
        <v>0</v>
      </c>
      <c r="AM174" s="68"/>
      <c r="AN174" s="68"/>
      <c r="AO174" s="68"/>
      <c r="AP174" s="68"/>
    </row>
    <row r="175" spans="1:42" s="12" customFormat="1" ht="18.75">
      <c r="A175" s="4" t="s">
        <v>17</v>
      </c>
      <c r="B175" s="20">
        <f>H175+J175+L175+N175+P175+R175+T175+V175+X175+Z175+AB175+AD175</f>
        <v>27369.4</v>
      </c>
      <c r="C175" s="2">
        <f>C176+C177+C178+C179</f>
        <v>11813.400000000001</v>
      </c>
      <c r="D175" s="2">
        <f>D176+D177+D178+D179</f>
        <v>10173.200000000001</v>
      </c>
      <c r="E175" s="2">
        <f>E176+E177+E178+E179</f>
        <v>10173.220000000001</v>
      </c>
      <c r="F175" s="53">
        <f>E175/B175*100</f>
        <v>37.170051225090795</v>
      </c>
      <c r="G175" s="53">
        <f>E175/C175*100</f>
        <v>86.115936140315227</v>
      </c>
      <c r="H175" s="2">
        <f t="shared" ref="H175:AD175" si="80">H176+H177+H178+H179</f>
        <v>2086</v>
      </c>
      <c r="I175" s="2">
        <f>I176+I177+I178+I179</f>
        <v>1543.9</v>
      </c>
      <c r="J175" s="2">
        <f t="shared" si="80"/>
        <v>2692</v>
      </c>
      <c r="K175" s="2">
        <f>K176+K177+K178+K179</f>
        <v>2653.4</v>
      </c>
      <c r="L175" s="2">
        <f t="shared" si="80"/>
        <v>2064.8000000000002</v>
      </c>
      <c r="M175" s="2">
        <f>M176+M177+M178+M179</f>
        <v>1604.4</v>
      </c>
      <c r="N175" s="2">
        <f t="shared" si="80"/>
        <v>2858.4</v>
      </c>
      <c r="O175" s="2">
        <f>O176+O177+O178+O179</f>
        <v>2400.9</v>
      </c>
      <c r="P175" s="2">
        <f t="shared" si="80"/>
        <v>2112.1999999999998</v>
      </c>
      <c r="Q175" s="2">
        <f>Q176+Q177+Q178+Q179</f>
        <v>1970.62</v>
      </c>
      <c r="R175" s="2">
        <f t="shared" si="80"/>
        <v>2803.8</v>
      </c>
      <c r="S175" s="2">
        <f>S176+S177+S178+S179</f>
        <v>0</v>
      </c>
      <c r="T175" s="2">
        <f t="shared" si="80"/>
        <v>2936.8</v>
      </c>
      <c r="U175" s="2">
        <f>U176+U177+U178+U179</f>
        <v>0</v>
      </c>
      <c r="V175" s="2">
        <f t="shared" si="80"/>
        <v>1730.4</v>
      </c>
      <c r="W175" s="2">
        <f>W176+W177+W178+W179</f>
        <v>0</v>
      </c>
      <c r="X175" s="2">
        <f t="shared" si="80"/>
        <v>1808.5</v>
      </c>
      <c r="Y175" s="2">
        <f>Y176+Y177+Y178+Y179</f>
        <v>0</v>
      </c>
      <c r="Z175" s="2">
        <f t="shared" si="80"/>
        <v>2649.4</v>
      </c>
      <c r="AA175" s="2">
        <f>AA176+AA177+AA178+AA179</f>
        <v>0</v>
      </c>
      <c r="AB175" s="2">
        <f t="shared" si="80"/>
        <v>1622.6</v>
      </c>
      <c r="AC175" s="2">
        <f>AC176+AC177+AC178+AC179</f>
        <v>0</v>
      </c>
      <c r="AD175" s="2">
        <f t="shared" si="80"/>
        <v>2004.5</v>
      </c>
      <c r="AE175" s="2">
        <f>AE176+AE177+AE178+AE179</f>
        <v>0</v>
      </c>
      <c r="AF175" s="157" t="s">
        <v>106</v>
      </c>
      <c r="AH175" s="31">
        <f t="shared" si="61"/>
        <v>27369.4</v>
      </c>
      <c r="AI175" s="31">
        <f t="shared" si="62"/>
        <v>14617.2</v>
      </c>
      <c r="AJ175" s="31">
        <f t="shared" si="63"/>
        <v>10173.220000000001</v>
      </c>
      <c r="AL175" s="30">
        <f t="shared" si="66"/>
        <v>1640.1800000000003</v>
      </c>
      <c r="AM175" s="68"/>
      <c r="AN175" s="68"/>
      <c r="AO175" s="68"/>
      <c r="AP175" s="68"/>
    </row>
    <row r="176" spans="1:42" s="12" customFormat="1" ht="18.75">
      <c r="A176" s="3" t="s">
        <v>13</v>
      </c>
      <c r="B176" s="23"/>
      <c r="C176" s="2"/>
      <c r="D176" s="23"/>
      <c r="E176" s="23"/>
      <c r="F176" s="23"/>
      <c r="G176" s="2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58"/>
      <c r="AH176" s="31">
        <f t="shared" si="61"/>
        <v>0</v>
      </c>
      <c r="AI176" s="31">
        <f t="shared" si="62"/>
        <v>0</v>
      </c>
      <c r="AJ176" s="31">
        <f t="shared" si="63"/>
        <v>0</v>
      </c>
      <c r="AL176" s="30">
        <f t="shared" si="66"/>
        <v>0</v>
      </c>
      <c r="AM176" s="68"/>
      <c r="AN176" s="68"/>
      <c r="AO176" s="68"/>
      <c r="AP176" s="68"/>
    </row>
    <row r="177" spans="1:42" s="12" customFormat="1" ht="18.75">
      <c r="A177" s="3" t="s">
        <v>14</v>
      </c>
      <c r="B177" s="24">
        <f>H177+J177+L177+N177+P177+R177+T177+V177+X177+Z177+AB177+AD177</f>
        <v>27369.4</v>
      </c>
      <c r="C177" s="15">
        <f>H177+J177+L177+N177+P177</f>
        <v>11813.400000000001</v>
      </c>
      <c r="D177" s="15">
        <v>10173.200000000001</v>
      </c>
      <c r="E177" s="15">
        <f>E183</f>
        <v>10173.220000000001</v>
      </c>
      <c r="F177" s="25">
        <f>E177/B177*100</f>
        <v>37.170051225090795</v>
      </c>
      <c r="G177" s="25">
        <f>E177/C177*100</f>
        <v>86.115936140315227</v>
      </c>
      <c r="H177" s="15">
        <f>H183</f>
        <v>2086</v>
      </c>
      <c r="I177" s="15">
        <f>I183</f>
        <v>1543.9</v>
      </c>
      <c r="J177" s="15">
        <f t="shared" ref="J177:AD177" si="81">J183</f>
        <v>2692</v>
      </c>
      <c r="K177" s="15">
        <f>K183</f>
        <v>2653.4</v>
      </c>
      <c r="L177" s="15">
        <f t="shared" si="81"/>
        <v>2064.8000000000002</v>
      </c>
      <c r="M177" s="15">
        <f>M183</f>
        <v>1604.4</v>
      </c>
      <c r="N177" s="15">
        <f t="shared" si="81"/>
        <v>2858.4</v>
      </c>
      <c r="O177" s="15">
        <f>O183</f>
        <v>2400.9</v>
      </c>
      <c r="P177" s="15">
        <f t="shared" si="81"/>
        <v>2112.1999999999998</v>
      </c>
      <c r="Q177" s="15">
        <f>Q183</f>
        <v>1970.62</v>
      </c>
      <c r="R177" s="15">
        <f t="shared" si="81"/>
        <v>2803.8</v>
      </c>
      <c r="S177" s="15">
        <f>S183</f>
        <v>0</v>
      </c>
      <c r="T177" s="15">
        <f t="shared" si="81"/>
        <v>2936.8</v>
      </c>
      <c r="U177" s="15">
        <f>U183</f>
        <v>0</v>
      </c>
      <c r="V177" s="15">
        <f t="shared" si="81"/>
        <v>1730.4</v>
      </c>
      <c r="W177" s="15">
        <f>W183</f>
        <v>0</v>
      </c>
      <c r="X177" s="15">
        <f t="shared" si="81"/>
        <v>1808.5</v>
      </c>
      <c r="Y177" s="15">
        <f>Y183</f>
        <v>0</v>
      </c>
      <c r="Z177" s="15">
        <f t="shared" si="81"/>
        <v>2649.4</v>
      </c>
      <c r="AA177" s="15">
        <f>AA183</f>
        <v>0</v>
      </c>
      <c r="AB177" s="15">
        <f t="shared" si="81"/>
        <v>1622.6</v>
      </c>
      <c r="AC177" s="15">
        <f>AC183</f>
        <v>0</v>
      </c>
      <c r="AD177" s="15">
        <f t="shared" si="81"/>
        <v>2004.5</v>
      </c>
      <c r="AE177" s="15">
        <f>AE183</f>
        <v>0</v>
      </c>
      <c r="AF177" s="158"/>
      <c r="AH177" s="31">
        <f t="shared" si="61"/>
        <v>27369.4</v>
      </c>
      <c r="AI177" s="31">
        <f t="shared" si="62"/>
        <v>14617.2</v>
      </c>
      <c r="AJ177" s="31">
        <f t="shared" si="63"/>
        <v>10173.220000000001</v>
      </c>
      <c r="AL177" s="30">
        <f t="shared" si="66"/>
        <v>1640.1800000000003</v>
      </c>
      <c r="AM177" s="64"/>
      <c r="AN177" s="64"/>
      <c r="AO177" s="64"/>
      <c r="AP177" s="64"/>
    </row>
    <row r="178" spans="1:42" s="12" customFormat="1" ht="18.75">
      <c r="A178" s="3" t="s">
        <v>15</v>
      </c>
      <c r="B178" s="23"/>
      <c r="C178" s="23"/>
      <c r="D178" s="23"/>
      <c r="E178" s="23"/>
      <c r="F178" s="23"/>
      <c r="G178" s="2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58"/>
      <c r="AH178" s="31">
        <f t="shared" si="61"/>
        <v>0</v>
      </c>
      <c r="AI178" s="31">
        <f t="shared" si="62"/>
        <v>0</v>
      </c>
      <c r="AJ178" s="31">
        <f t="shared" si="63"/>
        <v>0</v>
      </c>
      <c r="AL178" s="30">
        <f t="shared" si="66"/>
        <v>0</v>
      </c>
      <c r="AM178" s="64"/>
      <c r="AN178" s="64"/>
      <c r="AO178" s="64"/>
      <c r="AP178" s="64"/>
    </row>
    <row r="179" spans="1:42" s="12" customFormat="1" ht="18.75">
      <c r="A179" s="3" t="s">
        <v>16</v>
      </c>
      <c r="B179" s="23"/>
      <c r="C179" s="23"/>
      <c r="D179" s="23"/>
      <c r="E179" s="23"/>
      <c r="F179" s="23"/>
      <c r="G179" s="2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58"/>
      <c r="AH179" s="31">
        <f t="shared" si="61"/>
        <v>0</v>
      </c>
      <c r="AI179" s="31">
        <f t="shared" si="62"/>
        <v>0</v>
      </c>
      <c r="AJ179" s="31">
        <f t="shared" si="63"/>
        <v>0</v>
      </c>
      <c r="AL179" s="30">
        <f t="shared" si="66"/>
        <v>0</v>
      </c>
      <c r="AM179" s="64"/>
      <c r="AN179" s="64"/>
      <c r="AO179" s="64"/>
      <c r="AP179" s="64"/>
    </row>
    <row r="180" spans="1:42" s="12" customFormat="1" ht="131.25" customHeight="1">
      <c r="A180" s="104" t="s">
        <v>29</v>
      </c>
      <c r="B180" s="27"/>
      <c r="C180" s="27"/>
      <c r="D180" s="27"/>
      <c r="E180" s="27"/>
      <c r="F180" s="27"/>
      <c r="G180" s="2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58"/>
      <c r="AH180" s="31">
        <f t="shared" si="61"/>
        <v>0</v>
      </c>
      <c r="AI180" s="31">
        <f t="shared" si="62"/>
        <v>0</v>
      </c>
      <c r="AJ180" s="31">
        <f t="shared" si="63"/>
        <v>0</v>
      </c>
      <c r="AL180" s="30">
        <f t="shared" si="66"/>
        <v>0</v>
      </c>
      <c r="AM180" s="68"/>
      <c r="AN180" s="68"/>
      <c r="AO180" s="68"/>
      <c r="AP180" s="68"/>
    </row>
    <row r="181" spans="1:42" s="12" customFormat="1" ht="18.75">
      <c r="A181" s="4" t="s">
        <v>17</v>
      </c>
      <c r="B181" s="20">
        <f>H181+J181+L181+N181+P181+R181+T181+V181+X181+Z181+AB181+AD181</f>
        <v>27369.4</v>
      </c>
      <c r="C181" s="2">
        <f>C182+C183+C184+C185</f>
        <v>11813.400000000001</v>
      </c>
      <c r="D181" s="2">
        <f>D182+D183+D184+D185</f>
        <v>10173.200000000001</v>
      </c>
      <c r="E181" s="2">
        <f>E182+E183+E184+E185</f>
        <v>10173.220000000001</v>
      </c>
      <c r="F181" s="53">
        <f>E181/B181*100</f>
        <v>37.170051225090795</v>
      </c>
      <c r="G181" s="53">
        <f>E181/C181*100</f>
        <v>86.115936140315227</v>
      </c>
      <c r="H181" s="2">
        <f t="shared" ref="H181:AE181" si="82">H182+H183+H184+H185</f>
        <v>2086</v>
      </c>
      <c r="I181" s="2">
        <f t="shared" si="82"/>
        <v>1543.9</v>
      </c>
      <c r="J181" s="2">
        <f t="shared" si="82"/>
        <v>2692</v>
      </c>
      <c r="K181" s="2">
        <f t="shared" si="82"/>
        <v>2653.4</v>
      </c>
      <c r="L181" s="2">
        <f t="shared" si="82"/>
        <v>2064.8000000000002</v>
      </c>
      <c r="M181" s="2">
        <f t="shared" si="82"/>
        <v>1604.4</v>
      </c>
      <c r="N181" s="2">
        <f t="shared" si="82"/>
        <v>2858.4</v>
      </c>
      <c r="O181" s="2">
        <f t="shared" si="82"/>
        <v>2400.9</v>
      </c>
      <c r="P181" s="2">
        <f t="shared" si="82"/>
        <v>2112.1999999999998</v>
      </c>
      <c r="Q181" s="2">
        <f t="shared" si="82"/>
        <v>1970.62</v>
      </c>
      <c r="R181" s="2">
        <f t="shared" si="82"/>
        <v>2803.8</v>
      </c>
      <c r="S181" s="2">
        <f t="shared" si="82"/>
        <v>0</v>
      </c>
      <c r="T181" s="2">
        <f t="shared" si="82"/>
        <v>2936.8</v>
      </c>
      <c r="U181" s="2">
        <f t="shared" si="82"/>
        <v>0</v>
      </c>
      <c r="V181" s="2">
        <f t="shared" si="82"/>
        <v>1730.4</v>
      </c>
      <c r="W181" s="2">
        <f t="shared" si="82"/>
        <v>0</v>
      </c>
      <c r="X181" s="2">
        <f t="shared" si="82"/>
        <v>1808.5</v>
      </c>
      <c r="Y181" s="2">
        <f t="shared" si="82"/>
        <v>0</v>
      </c>
      <c r="Z181" s="2">
        <f t="shared" si="82"/>
        <v>2649.4</v>
      </c>
      <c r="AA181" s="2">
        <f t="shared" si="82"/>
        <v>0</v>
      </c>
      <c r="AB181" s="2">
        <f t="shared" si="82"/>
        <v>1622.6</v>
      </c>
      <c r="AC181" s="2">
        <f t="shared" si="82"/>
        <v>0</v>
      </c>
      <c r="AD181" s="2">
        <f t="shared" si="82"/>
        <v>2004.5</v>
      </c>
      <c r="AE181" s="2">
        <f t="shared" si="82"/>
        <v>0</v>
      </c>
      <c r="AF181" s="158"/>
      <c r="AH181" s="31">
        <f t="shared" si="61"/>
        <v>27369.4</v>
      </c>
      <c r="AI181" s="31">
        <f t="shared" si="62"/>
        <v>14617.2</v>
      </c>
      <c r="AJ181" s="31">
        <f t="shared" si="63"/>
        <v>10173.220000000001</v>
      </c>
      <c r="AL181" s="30">
        <f t="shared" si="66"/>
        <v>1640.1800000000003</v>
      </c>
      <c r="AM181" s="64"/>
      <c r="AN181" s="64"/>
      <c r="AO181" s="64"/>
      <c r="AP181" s="64"/>
    </row>
    <row r="182" spans="1:42" s="12" customFormat="1" ht="18.75">
      <c r="A182" s="3" t="s">
        <v>13</v>
      </c>
      <c r="B182" s="23"/>
      <c r="C182" s="23"/>
      <c r="D182" s="23"/>
      <c r="E182" s="23"/>
      <c r="F182" s="23"/>
      <c r="G182" s="2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58"/>
      <c r="AH182" s="31">
        <f t="shared" si="61"/>
        <v>0</v>
      </c>
      <c r="AI182" s="31">
        <f t="shared" si="62"/>
        <v>0</v>
      </c>
      <c r="AJ182" s="31">
        <f t="shared" si="63"/>
        <v>0</v>
      </c>
      <c r="AL182" s="30">
        <f t="shared" si="66"/>
        <v>0</v>
      </c>
      <c r="AM182" s="68">
        <f t="shared" ref="AM182:AM183" si="83">C182-E182</f>
        <v>0</v>
      </c>
      <c r="AN182" s="64"/>
      <c r="AO182" s="64"/>
      <c r="AP182" s="64"/>
    </row>
    <row r="183" spans="1:42" s="14" customFormat="1" ht="18.75">
      <c r="A183" s="37" t="s">
        <v>14</v>
      </c>
      <c r="B183" s="24">
        <f>H183+J183+L183+N183+P183+R183+T183+V183+X183+Z183+AB183+AD183</f>
        <v>27369.4</v>
      </c>
      <c r="C183" s="15">
        <f>H183+J183+L183+N183+P183</f>
        <v>11813.400000000001</v>
      </c>
      <c r="D183" s="24">
        <v>10173.200000000001</v>
      </c>
      <c r="E183" s="24">
        <f>I183+K183+M183+O183+Q183+S183+U183+W183+Y183+AA183+AC183+AE183</f>
        <v>10173.220000000001</v>
      </c>
      <c r="F183" s="25">
        <f>E183/B183*100</f>
        <v>37.170051225090795</v>
      </c>
      <c r="G183" s="25">
        <f>E183/C183*100</f>
        <v>86.115936140315227</v>
      </c>
      <c r="H183" s="36">
        <v>2086</v>
      </c>
      <c r="I183" s="36">
        <v>1543.9</v>
      </c>
      <c r="J183" s="36">
        <v>2692</v>
      </c>
      <c r="K183" s="36">
        <v>2653.4</v>
      </c>
      <c r="L183" s="36">
        <v>2064.8000000000002</v>
      </c>
      <c r="M183" s="36">
        <v>1604.4</v>
      </c>
      <c r="N183" s="36">
        <v>2858.4</v>
      </c>
      <c r="O183" s="36">
        <v>2400.9</v>
      </c>
      <c r="P183" s="36">
        <v>2112.1999999999998</v>
      </c>
      <c r="Q183" s="36">
        <v>1970.62</v>
      </c>
      <c r="R183" s="36">
        <v>2803.8</v>
      </c>
      <c r="S183" s="36"/>
      <c r="T183" s="36">
        <v>2936.8</v>
      </c>
      <c r="U183" s="36"/>
      <c r="V183" s="36">
        <v>1730.4</v>
      </c>
      <c r="W183" s="36"/>
      <c r="X183" s="36">
        <v>1808.5</v>
      </c>
      <c r="Y183" s="36"/>
      <c r="Z183" s="36">
        <v>2649.4</v>
      </c>
      <c r="AA183" s="36"/>
      <c r="AB183" s="36">
        <v>1622.6</v>
      </c>
      <c r="AC183" s="36"/>
      <c r="AD183" s="36">
        <v>2004.5</v>
      </c>
      <c r="AE183" s="36"/>
      <c r="AF183" s="159"/>
      <c r="AH183" s="31">
        <f t="shared" si="61"/>
        <v>27369.4</v>
      </c>
      <c r="AI183" s="31">
        <f t="shared" si="62"/>
        <v>14617.2</v>
      </c>
      <c r="AJ183" s="31">
        <f t="shared" si="63"/>
        <v>10173.220000000001</v>
      </c>
      <c r="AL183" s="30">
        <f t="shared" si="66"/>
        <v>1640.1800000000003</v>
      </c>
      <c r="AM183" s="68">
        <f t="shared" si="83"/>
        <v>1640.1800000000003</v>
      </c>
      <c r="AN183" s="64"/>
      <c r="AO183" s="64"/>
      <c r="AP183" s="64"/>
    </row>
    <row r="184" spans="1:42" s="12" customFormat="1" ht="18.75">
      <c r="A184" s="3" t="s">
        <v>15</v>
      </c>
      <c r="B184" s="23"/>
      <c r="C184" s="23"/>
      <c r="D184" s="23"/>
      <c r="E184" s="23"/>
      <c r="F184" s="23"/>
      <c r="G184" s="2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58"/>
      <c r="AH184" s="31">
        <f t="shared" si="61"/>
        <v>0</v>
      </c>
      <c r="AI184" s="31">
        <f t="shared" si="62"/>
        <v>0</v>
      </c>
      <c r="AJ184" s="31">
        <f t="shared" si="63"/>
        <v>0</v>
      </c>
      <c r="AL184" s="30">
        <f t="shared" si="66"/>
        <v>0</v>
      </c>
      <c r="AM184" s="64"/>
      <c r="AN184" s="64"/>
      <c r="AO184" s="64"/>
      <c r="AP184" s="64"/>
    </row>
    <row r="185" spans="1:42" s="12" customFormat="1" ht="18.75">
      <c r="A185" s="3" t="s">
        <v>16</v>
      </c>
      <c r="B185" s="23"/>
      <c r="C185" s="23"/>
      <c r="D185" s="23"/>
      <c r="E185" s="23"/>
      <c r="F185" s="23"/>
      <c r="G185" s="2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58"/>
      <c r="AH185" s="31">
        <f t="shared" si="61"/>
        <v>0</v>
      </c>
      <c r="AI185" s="19">
        <f t="shared" si="62"/>
        <v>0</v>
      </c>
      <c r="AJ185" s="31">
        <f t="shared" si="63"/>
        <v>0</v>
      </c>
      <c r="AL185" s="30">
        <f t="shared" si="66"/>
        <v>0</v>
      </c>
      <c r="AM185" s="64"/>
      <c r="AN185" s="64"/>
      <c r="AO185" s="64"/>
      <c r="AP185" s="64"/>
    </row>
    <row r="186" spans="1:42" s="43" customFormat="1" ht="56.25">
      <c r="A186" s="42" t="s">
        <v>30</v>
      </c>
      <c r="B186" s="38">
        <f>H186+J186+L186+N186+P186+R186+T186+V186+X186+Z186+AB186+AD186</f>
        <v>217327.1</v>
      </c>
      <c r="C186" s="39">
        <f>C188+C206+C226</f>
        <v>68369.8</v>
      </c>
      <c r="D186" s="39">
        <f>D188+D206+D226</f>
        <v>69973.600000000006</v>
      </c>
      <c r="E186" s="39">
        <f>E188+E206+E226</f>
        <v>58718.8</v>
      </c>
      <c r="F186" s="45">
        <f>E186/B186*100</f>
        <v>27.018627681499453</v>
      </c>
      <c r="G186" s="45">
        <f>E186/C186*100</f>
        <v>85.884118426556753</v>
      </c>
      <c r="H186" s="39">
        <f>H188+H206+H226</f>
        <v>12112</v>
      </c>
      <c r="I186" s="39">
        <f>I188+I206+I226</f>
        <v>7968.5</v>
      </c>
      <c r="J186" s="39">
        <f t="shared" ref="J186:AD186" si="84">J188+J206+J226</f>
        <v>13034.199999999999</v>
      </c>
      <c r="K186" s="39">
        <f>K188+K206+K226</f>
        <v>14121.1</v>
      </c>
      <c r="L186" s="39">
        <f t="shared" si="84"/>
        <v>12442.8</v>
      </c>
      <c r="M186" s="39">
        <f>M188+M206+M226</f>
        <v>11184.400000000001</v>
      </c>
      <c r="N186" s="39">
        <f t="shared" si="84"/>
        <v>14285.5</v>
      </c>
      <c r="O186" s="39">
        <f>O188+O206+O226</f>
        <v>9234.5999999999985</v>
      </c>
      <c r="P186" s="39">
        <f t="shared" si="84"/>
        <v>16495.399999999998</v>
      </c>
      <c r="Q186" s="39">
        <f>Q188+Q206+Q226</f>
        <v>16210.2</v>
      </c>
      <c r="R186" s="39">
        <f t="shared" si="84"/>
        <v>10117.9</v>
      </c>
      <c r="S186" s="39">
        <f>S188+S206+S226</f>
        <v>0</v>
      </c>
      <c r="T186" s="39">
        <f>T188+T206+T226</f>
        <v>6171.1</v>
      </c>
      <c r="U186" s="39">
        <f>U188+U206+U226</f>
        <v>0</v>
      </c>
      <c r="V186" s="39">
        <f t="shared" si="84"/>
        <v>62002</v>
      </c>
      <c r="W186" s="39">
        <f>W188+W206+W226</f>
        <v>0</v>
      </c>
      <c r="X186" s="39">
        <f t="shared" si="84"/>
        <v>16669.2</v>
      </c>
      <c r="Y186" s="39">
        <f>Y188+Y206+Y226</f>
        <v>0</v>
      </c>
      <c r="Z186" s="39">
        <f t="shared" si="84"/>
        <v>15077</v>
      </c>
      <c r="AA186" s="39">
        <f>AA188+AA206+AA226</f>
        <v>0</v>
      </c>
      <c r="AB186" s="39">
        <f t="shared" si="84"/>
        <v>12688.1</v>
      </c>
      <c r="AC186" s="39">
        <f>AC188+AC206+AC226</f>
        <v>0</v>
      </c>
      <c r="AD186" s="39">
        <f t="shared" si="84"/>
        <v>26231.9</v>
      </c>
      <c r="AE186" s="39">
        <f>AE188+AE206+AE226</f>
        <v>0</v>
      </c>
      <c r="AF186" s="58"/>
      <c r="AH186" s="41">
        <f t="shared" ref="AH186:AH248" si="85">H186+J186+L186+N186+P186+R186+T186+V186+X186+Z186+AB186+AD186</f>
        <v>217327.1</v>
      </c>
      <c r="AI186" s="41">
        <f>H186+J186+L186+N186+P186+R186</f>
        <v>78487.799999999988</v>
      </c>
      <c r="AJ186" s="41">
        <f t="shared" ref="AJ186:AJ248" si="86">I186+K186+M186+O186+Q186+S186+U186+W186+Y186+AA186+AC186+AE186</f>
        <v>58718.8</v>
      </c>
      <c r="AL186" s="44">
        <f t="shared" si="66"/>
        <v>9651</v>
      </c>
      <c r="AM186" s="64"/>
      <c r="AN186" s="64"/>
      <c r="AO186" s="64"/>
      <c r="AP186" s="64"/>
    </row>
    <row r="187" spans="1:42" s="12" customFormat="1" ht="75">
      <c r="A187" s="4" t="s">
        <v>70</v>
      </c>
      <c r="B187" s="23" t="s">
        <v>54</v>
      </c>
      <c r="C187" s="23"/>
      <c r="D187" s="23"/>
      <c r="E187" s="23"/>
      <c r="F187" s="23"/>
      <c r="G187" s="2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58"/>
      <c r="AH187" s="31">
        <f t="shared" si="85"/>
        <v>0</v>
      </c>
      <c r="AI187" s="31">
        <f t="shared" ref="AI187:AI248" si="87">H187+J187+L187+N187+P187+R187</f>
        <v>0</v>
      </c>
      <c r="AJ187" s="31">
        <f t="shared" si="86"/>
        <v>0</v>
      </c>
      <c r="AL187" s="30">
        <f t="shared" si="66"/>
        <v>0</v>
      </c>
      <c r="AM187" s="68"/>
      <c r="AN187" s="68"/>
      <c r="AO187" s="68"/>
      <c r="AP187" s="68"/>
    </row>
    <row r="188" spans="1:42" s="12" customFormat="1" ht="18.75">
      <c r="A188" s="4" t="s">
        <v>17</v>
      </c>
      <c r="B188" s="20">
        <f>H188+J188+L188+N188+P188+R188+T188+V188+X188+Z188+AB188+AD188</f>
        <v>37597.999999999993</v>
      </c>
      <c r="C188" s="2">
        <f>C189+C190+C191+C192</f>
        <v>18029.199999999997</v>
      </c>
      <c r="D188" s="2">
        <f>D189+D190+D191+D192</f>
        <v>17982.2</v>
      </c>
      <c r="E188" s="2">
        <f>E189+E190+E191+E192</f>
        <v>16218.3</v>
      </c>
      <c r="F188" s="53">
        <f>E188/B188*100</f>
        <v>43.13607106760999</v>
      </c>
      <c r="G188" s="53">
        <f>E188/C188*100</f>
        <v>89.955738468706343</v>
      </c>
      <c r="H188" s="2">
        <f t="shared" ref="H188:AD188" si="88">H189+H190+H191+H192</f>
        <v>7121.5</v>
      </c>
      <c r="I188" s="2">
        <f>I189+I190+I191+I192</f>
        <v>6141.3</v>
      </c>
      <c r="J188" s="2">
        <f t="shared" si="88"/>
        <v>2954.4</v>
      </c>
      <c r="K188" s="2">
        <f>K189+K190+K191+K192</f>
        <v>3253.6</v>
      </c>
      <c r="L188" s="2">
        <f t="shared" si="88"/>
        <v>1336</v>
      </c>
      <c r="M188" s="2">
        <f>M189+M190+M191+M192</f>
        <v>1320.6</v>
      </c>
      <c r="N188" s="2">
        <f t="shared" si="88"/>
        <v>2977.2</v>
      </c>
      <c r="O188" s="2">
        <f>O189+O190+O191+O192</f>
        <v>3290</v>
      </c>
      <c r="P188" s="2">
        <f t="shared" si="88"/>
        <v>3640.1</v>
      </c>
      <c r="Q188" s="2">
        <f>Q189+Q190+Q191+Q192</f>
        <v>2212.8000000000002</v>
      </c>
      <c r="R188" s="2">
        <f t="shared" si="88"/>
        <v>3643</v>
      </c>
      <c r="S188" s="2">
        <f>S189+S190+S191+S192</f>
        <v>0</v>
      </c>
      <c r="T188" s="2">
        <f t="shared" si="88"/>
        <v>4398.1000000000004</v>
      </c>
      <c r="U188" s="2">
        <f>U189+U190+U191+U192</f>
        <v>0</v>
      </c>
      <c r="V188" s="2">
        <f t="shared" si="88"/>
        <v>1344</v>
      </c>
      <c r="W188" s="2">
        <f>W189+W190+W191+W192</f>
        <v>0</v>
      </c>
      <c r="X188" s="2">
        <f t="shared" si="88"/>
        <v>1221</v>
      </c>
      <c r="Y188" s="2">
        <f>Y189+Y190+Y191+Y192</f>
        <v>0</v>
      </c>
      <c r="Z188" s="2">
        <f t="shared" si="88"/>
        <v>2363.3000000000002</v>
      </c>
      <c r="AA188" s="2">
        <f>AA189+AA190+AA191+AA192</f>
        <v>0</v>
      </c>
      <c r="AB188" s="2">
        <f t="shared" si="88"/>
        <v>1470</v>
      </c>
      <c r="AC188" s="2">
        <f>AC189+AC190+AC191+AC192</f>
        <v>0</v>
      </c>
      <c r="AD188" s="2">
        <f t="shared" si="88"/>
        <v>5129.3999999999996</v>
      </c>
      <c r="AE188" s="2">
        <f>AE189+AE190+AE191+AE192</f>
        <v>0</v>
      </c>
      <c r="AF188" s="58"/>
      <c r="AH188" s="31">
        <f t="shared" si="85"/>
        <v>37597.999999999993</v>
      </c>
      <c r="AI188" s="31">
        <f t="shared" si="87"/>
        <v>21672.199999999997</v>
      </c>
      <c r="AJ188" s="31">
        <f t="shared" si="86"/>
        <v>16218.3</v>
      </c>
      <c r="AL188" s="30">
        <f t="shared" si="66"/>
        <v>1810.8999999999978</v>
      </c>
      <c r="AM188" s="68"/>
      <c r="AN188" s="68"/>
      <c r="AO188" s="68"/>
      <c r="AP188" s="68"/>
    </row>
    <row r="189" spans="1:42" s="12" customFormat="1" ht="18.75">
      <c r="A189" s="3" t="s">
        <v>13</v>
      </c>
      <c r="B189" s="23"/>
      <c r="C189" s="2"/>
      <c r="D189" s="2"/>
      <c r="E189" s="2"/>
      <c r="F189" s="23"/>
      <c r="G189" s="2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58"/>
      <c r="AH189" s="31">
        <f t="shared" si="85"/>
        <v>0</v>
      </c>
      <c r="AI189" s="31">
        <f t="shared" si="87"/>
        <v>0</v>
      </c>
      <c r="AJ189" s="31">
        <f t="shared" si="86"/>
        <v>0</v>
      </c>
      <c r="AL189" s="30">
        <f t="shared" si="66"/>
        <v>0</v>
      </c>
      <c r="AM189" s="68"/>
      <c r="AN189" s="68"/>
      <c r="AO189" s="68"/>
      <c r="AP189" s="68"/>
    </row>
    <row r="190" spans="1:42" s="12" customFormat="1" ht="18.75">
      <c r="A190" s="3" t="s">
        <v>14</v>
      </c>
      <c r="B190" s="21">
        <f>H190+J190+L190+N190+P190+R190+T190+V190+X190+Z190+AB190+AD190</f>
        <v>37597.999999999993</v>
      </c>
      <c r="C190" s="15">
        <f>C196+C202</f>
        <v>18029.199999999997</v>
      </c>
      <c r="D190" s="15">
        <f>D196+D202</f>
        <v>17982.2</v>
      </c>
      <c r="E190" s="15">
        <f>E196+E202</f>
        <v>16218.3</v>
      </c>
      <c r="F190" s="25">
        <f>E190/B190*100</f>
        <v>43.13607106760999</v>
      </c>
      <c r="G190" s="25">
        <f>E190/C190*100</f>
        <v>89.955738468706343</v>
      </c>
      <c r="H190" s="15">
        <f>H196+H202</f>
        <v>7121.5</v>
      </c>
      <c r="I190" s="15">
        <f>I196+I202</f>
        <v>6141.3</v>
      </c>
      <c r="J190" s="15">
        <f t="shared" ref="J190:AD190" si="89">J196+J202</f>
        <v>2954.4</v>
      </c>
      <c r="K190" s="15">
        <f>K196+K202</f>
        <v>3253.6</v>
      </c>
      <c r="L190" s="15">
        <f t="shared" si="89"/>
        <v>1336</v>
      </c>
      <c r="M190" s="15">
        <f>M196+M202</f>
        <v>1320.6</v>
      </c>
      <c r="N190" s="15">
        <f t="shared" si="89"/>
        <v>2977.2</v>
      </c>
      <c r="O190" s="15">
        <f>O196+O202</f>
        <v>3290</v>
      </c>
      <c r="P190" s="15">
        <f t="shared" si="89"/>
        <v>3640.1</v>
      </c>
      <c r="Q190" s="15">
        <f>Q196+Q202</f>
        <v>2212.8000000000002</v>
      </c>
      <c r="R190" s="15">
        <f t="shared" si="89"/>
        <v>3643</v>
      </c>
      <c r="S190" s="15">
        <f>S196+S202</f>
        <v>0</v>
      </c>
      <c r="T190" s="15">
        <f t="shared" si="89"/>
        <v>4398.1000000000004</v>
      </c>
      <c r="U190" s="15">
        <f>U196+U202</f>
        <v>0</v>
      </c>
      <c r="V190" s="15">
        <f t="shared" si="89"/>
        <v>1344</v>
      </c>
      <c r="W190" s="15">
        <f>W196+W202</f>
        <v>0</v>
      </c>
      <c r="X190" s="15">
        <f t="shared" si="89"/>
        <v>1221</v>
      </c>
      <c r="Y190" s="15">
        <f>Y196+Y202</f>
        <v>0</v>
      </c>
      <c r="Z190" s="15">
        <f t="shared" si="89"/>
        <v>2363.3000000000002</v>
      </c>
      <c r="AA190" s="15">
        <f>AA196+AA202</f>
        <v>0</v>
      </c>
      <c r="AB190" s="15">
        <f t="shared" si="89"/>
        <v>1470</v>
      </c>
      <c r="AC190" s="15">
        <f>AC196+AC202</f>
        <v>0</v>
      </c>
      <c r="AD190" s="15">
        <f t="shared" si="89"/>
        <v>5129.3999999999996</v>
      </c>
      <c r="AE190" s="15">
        <f>AE196+AE202</f>
        <v>0</v>
      </c>
      <c r="AF190" s="58"/>
      <c r="AH190" s="31">
        <f t="shared" si="85"/>
        <v>37597.999999999993</v>
      </c>
      <c r="AI190" s="31">
        <f t="shared" si="87"/>
        <v>21672.199999999997</v>
      </c>
      <c r="AJ190" s="31">
        <f t="shared" si="86"/>
        <v>16218.3</v>
      </c>
      <c r="AL190" s="30">
        <f t="shared" si="66"/>
        <v>1810.8999999999978</v>
      </c>
      <c r="AM190" s="68"/>
      <c r="AN190" s="68"/>
      <c r="AO190" s="68"/>
      <c r="AP190" s="68"/>
    </row>
    <row r="191" spans="1:42" s="12" customFormat="1" ht="18.75">
      <c r="A191" s="3" t="s">
        <v>15</v>
      </c>
      <c r="B191" s="23"/>
      <c r="C191" s="23"/>
      <c r="D191" s="23"/>
      <c r="E191" s="23"/>
      <c r="F191" s="23"/>
      <c r="G191" s="2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58"/>
      <c r="AH191" s="31">
        <f t="shared" si="85"/>
        <v>0</v>
      </c>
      <c r="AI191" s="31">
        <f t="shared" si="87"/>
        <v>0</v>
      </c>
      <c r="AJ191" s="31">
        <f t="shared" si="86"/>
        <v>0</v>
      </c>
      <c r="AL191" s="30">
        <f t="shared" si="66"/>
        <v>0</v>
      </c>
      <c r="AM191" s="68"/>
      <c r="AN191" s="68"/>
      <c r="AO191" s="68"/>
      <c r="AP191" s="68"/>
    </row>
    <row r="192" spans="1:42" s="12" customFormat="1" ht="18.75">
      <c r="A192" s="3" t="s">
        <v>16</v>
      </c>
      <c r="B192" s="23"/>
      <c r="C192" s="23"/>
      <c r="D192" s="23"/>
      <c r="E192" s="23"/>
      <c r="F192" s="23"/>
      <c r="G192" s="2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58"/>
      <c r="AH192" s="31">
        <f t="shared" si="85"/>
        <v>0</v>
      </c>
      <c r="AI192" s="31">
        <f t="shared" si="87"/>
        <v>0</v>
      </c>
      <c r="AJ192" s="31">
        <f t="shared" si="86"/>
        <v>0</v>
      </c>
      <c r="AL192" s="30">
        <f t="shared" si="66"/>
        <v>0</v>
      </c>
      <c r="AM192" s="68"/>
      <c r="AN192" s="68"/>
      <c r="AO192" s="68"/>
      <c r="AP192" s="68"/>
    </row>
    <row r="193" spans="1:42" s="12" customFormat="1" ht="130.5" customHeight="1">
      <c r="A193" s="104" t="s">
        <v>31</v>
      </c>
      <c r="B193" s="27"/>
      <c r="C193" s="27"/>
      <c r="D193" s="27"/>
      <c r="E193" s="27"/>
      <c r="F193" s="27"/>
      <c r="G193" s="2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58" t="s">
        <v>101</v>
      </c>
      <c r="AH193" s="31">
        <f t="shared" si="85"/>
        <v>0</v>
      </c>
      <c r="AI193" s="31">
        <f t="shared" si="87"/>
        <v>0</v>
      </c>
      <c r="AJ193" s="31">
        <f t="shared" si="86"/>
        <v>0</v>
      </c>
      <c r="AL193" s="30">
        <f t="shared" si="66"/>
        <v>0</v>
      </c>
      <c r="AM193" s="68"/>
      <c r="AN193" s="68"/>
      <c r="AO193" s="68"/>
      <c r="AP193" s="68"/>
    </row>
    <row r="194" spans="1:42" s="12" customFormat="1" ht="18.75">
      <c r="A194" s="4" t="s">
        <v>17</v>
      </c>
      <c r="B194" s="2">
        <f>B195+B196+B197+B198</f>
        <v>37482.999999999993</v>
      </c>
      <c r="C194" s="2">
        <f>C195+C196+C197+C198</f>
        <v>17967.199999999997</v>
      </c>
      <c r="D194" s="2">
        <f>D195+D196+D197+D198</f>
        <v>17967.2</v>
      </c>
      <c r="E194" s="2">
        <f>E195+E196+E197+E198</f>
        <v>16203.3</v>
      </c>
      <c r="F194" s="53">
        <f>E194/B194*100</f>
        <v>43.228396873249217</v>
      </c>
      <c r="G194" s="53">
        <f>E194/C194*100</f>
        <v>90.182666191727151</v>
      </c>
      <c r="H194" s="2">
        <f t="shared" ref="H194:AE194" si="90">H195+H196+H197+H198</f>
        <v>7121.5</v>
      </c>
      <c r="I194" s="2">
        <f t="shared" si="90"/>
        <v>6141.3</v>
      </c>
      <c r="J194" s="2">
        <f t="shared" si="90"/>
        <v>2954.4</v>
      </c>
      <c r="K194" s="2">
        <f t="shared" si="90"/>
        <v>3253.6</v>
      </c>
      <c r="L194" s="2">
        <f t="shared" si="90"/>
        <v>1336</v>
      </c>
      <c r="M194" s="2">
        <f t="shared" si="90"/>
        <v>1320.6</v>
      </c>
      <c r="N194" s="2">
        <f t="shared" si="90"/>
        <v>2915.2</v>
      </c>
      <c r="O194" s="2">
        <f t="shared" si="90"/>
        <v>3275</v>
      </c>
      <c r="P194" s="2">
        <f t="shared" si="90"/>
        <v>3640.1</v>
      </c>
      <c r="Q194" s="2">
        <f t="shared" si="90"/>
        <v>2212.8000000000002</v>
      </c>
      <c r="R194" s="2">
        <f t="shared" si="90"/>
        <v>3643</v>
      </c>
      <c r="S194" s="2">
        <f t="shared" si="90"/>
        <v>0</v>
      </c>
      <c r="T194" s="2">
        <f t="shared" si="90"/>
        <v>4398.1000000000004</v>
      </c>
      <c r="U194" s="2">
        <f t="shared" si="90"/>
        <v>0</v>
      </c>
      <c r="V194" s="2">
        <f t="shared" si="90"/>
        <v>1336</v>
      </c>
      <c r="W194" s="2">
        <f t="shared" si="90"/>
        <v>0</v>
      </c>
      <c r="X194" s="2">
        <f t="shared" si="90"/>
        <v>1221</v>
      </c>
      <c r="Y194" s="2">
        <f t="shared" si="90"/>
        <v>0</v>
      </c>
      <c r="Z194" s="2">
        <f t="shared" si="90"/>
        <v>2363.3000000000002</v>
      </c>
      <c r="AA194" s="2">
        <f t="shared" si="90"/>
        <v>0</v>
      </c>
      <c r="AB194" s="2">
        <f t="shared" si="90"/>
        <v>1425</v>
      </c>
      <c r="AC194" s="2">
        <f t="shared" si="90"/>
        <v>0</v>
      </c>
      <c r="AD194" s="2">
        <f t="shared" si="90"/>
        <v>5129.3999999999996</v>
      </c>
      <c r="AE194" s="2">
        <f t="shared" si="90"/>
        <v>0</v>
      </c>
      <c r="AF194" s="58"/>
      <c r="AH194" s="31">
        <f t="shared" si="85"/>
        <v>37482.999999999993</v>
      </c>
      <c r="AI194" s="31">
        <f t="shared" si="87"/>
        <v>21610.199999999997</v>
      </c>
      <c r="AJ194" s="31">
        <f t="shared" si="86"/>
        <v>16203.3</v>
      </c>
      <c r="AL194" s="30">
        <f t="shared" si="66"/>
        <v>1763.8999999999978</v>
      </c>
      <c r="AM194" s="68"/>
      <c r="AN194" s="68"/>
      <c r="AO194" s="68"/>
      <c r="AP194" s="68"/>
    </row>
    <row r="195" spans="1:42" s="12" customFormat="1" ht="18.75">
      <c r="A195" s="3" t="s">
        <v>13</v>
      </c>
      <c r="B195" s="23"/>
      <c r="C195" s="23"/>
      <c r="D195" s="23"/>
      <c r="E195" s="23"/>
      <c r="F195" s="23"/>
      <c r="G195" s="2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58"/>
      <c r="AH195" s="31">
        <f t="shared" si="85"/>
        <v>0</v>
      </c>
      <c r="AI195" s="31">
        <f t="shared" si="87"/>
        <v>0</v>
      </c>
      <c r="AJ195" s="31">
        <f t="shared" si="86"/>
        <v>0</v>
      </c>
      <c r="AL195" s="30">
        <f t="shared" ref="AL195:AL248" si="91">C195-E195</f>
        <v>0</v>
      </c>
      <c r="AM195" s="68"/>
      <c r="AN195" s="68"/>
      <c r="AO195" s="68"/>
      <c r="AP195" s="68"/>
    </row>
    <row r="196" spans="1:42" s="12" customFormat="1" ht="18.75">
      <c r="A196" s="3" t="s">
        <v>14</v>
      </c>
      <c r="B196" s="21">
        <f>H196+J196+L196+N196+P196+R196+T196+V196+X196+Z196+AB196+AD196</f>
        <v>37482.999999999993</v>
      </c>
      <c r="C196" s="24">
        <f>H196+J196+L196+N196+P196</f>
        <v>17967.199999999997</v>
      </c>
      <c r="D196" s="21">
        <v>17967.2</v>
      </c>
      <c r="E196" s="24">
        <f>I196+K196+M196+O196+Q196+S196+U196+W196+Y196+AA196+AC196+AE196</f>
        <v>16203.3</v>
      </c>
      <c r="F196" s="25">
        <f>E196/B196*100</f>
        <v>43.228396873249217</v>
      </c>
      <c r="G196" s="25">
        <f>E196/C196*100</f>
        <v>90.182666191727151</v>
      </c>
      <c r="H196" s="15">
        <v>7121.5</v>
      </c>
      <c r="I196" s="15">
        <v>6141.3</v>
      </c>
      <c r="J196" s="15">
        <v>2954.4</v>
      </c>
      <c r="K196" s="15">
        <v>3253.6</v>
      </c>
      <c r="L196" s="15">
        <v>1336</v>
      </c>
      <c r="M196" s="15">
        <v>1320.6</v>
      </c>
      <c r="N196" s="15">
        <v>2915.2</v>
      </c>
      <c r="O196" s="15">
        <v>3275</v>
      </c>
      <c r="P196" s="15">
        <f>1830+1810.1</f>
        <v>3640.1</v>
      </c>
      <c r="Q196" s="15">
        <v>2212.8000000000002</v>
      </c>
      <c r="R196" s="15">
        <v>3643</v>
      </c>
      <c r="S196" s="15"/>
      <c r="T196" s="15">
        <v>4398.1000000000004</v>
      </c>
      <c r="U196" s="15"/>
      <c r="V196" s="15">
        <v>1336</v>
      </c>
      <c r="W196" s="15"/>
      <c r="X196" s="15">
        <v>1221</v>
      </c>
      <c r="Y196" s="15"/>
      <c r="Z196" s="15">
        <v>2363.3000000000002</v>
      </c>
      <c r="AA196" s="15"/>
      <c r="AB196" s="15">
        <v>1425</v>
      </c>
      <c r="AC196" s="15"/>
      <c r="AD196" s="15">
        <v>5129.3999999999996</v>
      </c>
      <c r="AE196" s="15"/>
      <c r="AF196" s="58"/>
      <c r="AH196" s="31">
        <f t="shared" si="85"/>
        <v>37482.999999999993</v>
      </c>
      <c r="AI196" s="31">
        <f t="shared" si="87"/>
        <v>21610.199999999997</v>
      </c>
      <c r="AJ196" s="31">
        <f t="shared" si="86"/>
        <v>16203.3</v>
      </c>
      <c r="AL196" s="30">
        <f t="shared" si="91"/>
        <v>1763.8999999999978</v>
      </c>
      <c r="AM196" s="68">
        <f t="shared" ref="AM196" si="92">C196-E196</f>
        <v>1763.8999999999978</v>
      </c>
      <c r="AN196" s="68"/>
      <c r="AO196" s="68"/>
      <c r="AP196" s="68"/>
    </row>
    <row r="197" spans="1:42" s="12" customFormat="1" ht="18.75">
      <c r="A197" s="3" t="s">
        <v>15</v>
      </c>
      <c r="B197" s="23"/>
      <c r="C197" s="23"/>
      <c r="D197" s="23"/>
      <c r="E197" s="23"/>
      <c r="F197" s="23"/>
      <c r="G197" s="2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58"/>
      <c r="AH197" s="31">
        <f t="shared" si="85"/>
        <v>0</v>
      </c>
      <c r="AI197" s="31">
        <f t="shared" si="87"/>
        <v>0</v>
      </c>
      <c r="AJ197" s="31">
        <f t="shared" si="86"/>
        <v>0</v>
      </c>
      <c r="AL197" s="30">
        <f t="shared" si="91"/>
        <v>0</v>
      </c>
      <c r="AM197" s="68"/>
      <c r="AN197" s="68"/>
      <c r="AO197" s="68"/>
      <c r="AP197" s="68"/>
    </row>
    <row r="198" spans="1:42" s="12" customFormat="1" ht="18.75">
      <c r="A198" s="3" t="s">
        <v>16</v>
      </c>
      <c r="B198" s="23"/>
      <c r="C198" s="23"/>
      <c r="D198" s="23"/>
      <c r="E198" s="23"/>
      <c r="F198" s="23"/>
      <c r="G198" s="2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58"/>
      <c r="AH198" s="31">
        <f t="shared" si="85"/>
        <v>0</v>
      </c>
      <c r="AI198" s="31">
        <f t="shared" si="87"/>
        <v>0</v>
      </c>
      <c r="AJ198" s="31">
        <f t="shared" si="86"/>
        <v>0</v>
      </c>
      <c r="AL198" s="30">
        <f t="shared" si="91"/>
        <v>0</v>
      </c>
      <c r="AM198" s="68"/>
      <c r="AN198" s="68"/>
      <c r="AO198" s="68"/>
      <c r="AP198" s="68"/>
    </row>
    <row r="199" spans="1:42" s="12" customFormat="1" ht="37.5">
      <c r="A199" s="104" t="s">
        <v>32</v>
      </c>
      <c r="B199" s="27"/>
      <c r="C199" s="27"/>
      <c r="D199" s="27"/>
      <c r="E199" s="27"/>
      <c r="F199" s="27"/>
      <c r="G199" s="2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58"/>
      <c r="AH199" s="31">
        <f t="shared" si="85"/>
        <v>0</v>
      </c>
      <c r="AI199" s="31">
        <f t="shared" si="87"/>
        <v>0</v>
      </c>
      <c r="AJ199" s="31">
        <f t="shared" si="86"/>
        <v>0</v>
      </c>
      <c r="AL199" s="30">
        <f t="shared" si="91"/>
        <v>0</v>
      </c>
      <c r="AM199" s="68"/>
      <c r="AN199" s="68"/>
      <c r="AO199" s="68"/>
      <c r="AP199" s="68"/>
    </row>
    <row r="200" spans="1:42" s="12" customFormat="1" ht="18.75">
      <c r="A200" s="4" t="s">
        <v>17</v>
      </c>
      <c r="B200" s="2">
        <f>B201+B202+B203+B204</f>
        <v>115</v>
      </c>
      <c r="C200" s="2">
        <f>C201+C202+C203+C204</f>
        <v>62</v>
      </c>
      <c r="D200" s="2">
        <f>D201+D202+D203+D204</f>
        <v>15</v>
      </c>
      <c r="E200" s="2">
        <f>E201+E202+E203+E204</f>
        <v>15</v>
      </c>
      <c r="F200" s="53">
        <f>E200/B200*100</f>
        <v>13.043478260869565</v>
      </c>
      <c r="G200" s="53">
        <f>E200/C200*100</f>
        <v>24.193548387096776</v>
      </c>
      <c r="H200" s="2">
        <f>H201+H202+H203+H204</f>
        <v>0</v>
      </c>
      <c r="I200" s="2">
        <f t="shared" ref="I200:AE200" si="93">I201+I202+I203+I204</f>
        <v>0</v>
      </c>
      <c r="J200" s="2">
        <f t="shared" si="93"/>
        <v>0</v>
      </c>
      <c r="K200" s="2">
        <f t="shared" si="93"/>
        <v>0</v>
      </c>
      <c r="L200" s="2">
        <f t="shared" si="93"/>
        <v>0</v>
      </c>
      <c r="M200" s="2">
        <f t="shared" si="93"/>
        <v>0</v>
      </c>
      <c r="N200" s="2">
        <f t="shared" si="93"/>
        <v>62</v>
      </c>
      <c r="O200" s="2">
        <f t="shared" si="93"/>
        <v>15</v>
      </c>
      <c r="P200" s="2">
        <f t="shared" si="93"/>
        <v>0</v>
      </c>
      <c r="Q200" s="2">
        <f t="shared" si="93"/>
        <v>0</v>
      </c>
      <c r="R200" s="2">
        <f t="shared" si="93"/>
        <v>0</v>
      </c>
      <c r="S200" s="2">
        <f t="shared" si="93"/>
        <v>0</v>
      </c>
      <c r="T200" s="2">
        <f t="shared" si="93"/>
        <v>0</v>
      </c>
      <c r="U200" s="2">
        <f t="shared" si="93"/>
        <v>0</v>
      </c>
      <c r="V200" s="2">
        <f t="shared" si="93"/>
        <v>8</v>
      </c>
      <c r="W200" s="2">
        <f t="shared" si="93"/>
        <v>0</v>
      </c>
      <c r="X200" s="2">
        <f t="shared" si="93"/>
        <v>0</v>
      </c>
      <c r="Y200" s="2">
        <f t="shared" si="93"/>
        <v>0</v>
      </c>
      <c r="Z200" s="2">
        <f t="shared" si="93"/>
        <v>0</v>
      </c>
      <c r="AA200" s="2">
        <f t="shared" si="93"/>
        <v>0</v>
      </c>
      <c r="AB200" s="2">
        <f t="shared" si="93"/>
        <v>45</v>
      </c>
      <c r="AC200" s="2">
        <f t="shared" si="93"/>
        <v>0</v>
      </c>
      <c r="AD200" s="2">
        <f t="shared" si="93"/>
        <v>0</v>
      </c>
      <c r="AE200" s="2">
        <f t="shared" si="93"/>
        <v>0</v>
      </c>
      <c r="AF200" s="157" t="s">
        <v>102</v>
      </c>
      <c r="AH200" s="31">
        <f t="shared" si="85"/>
        <v>115</v>
      </c>
      <c r="AI200" s="31">
        <f t="shared" si="87"/>
        <v>62</v>
      </c>
      <c r="AJ200" s="31">
        <f t="shared" si="86"/>
        <v>15</v>
      </c>
      <c r="AL200" s="30">
        <f t="shared" si="91"/>
        <v>47</v>
      </c>
      <c r="AM200" s="68"/>
      <c r="AN200" s="68"/>
      <c r="AO200" s="68"/>
      <c r="AP200" s="68"/>
    </row>
    <row r="201" spans="1:42" s="12" customFormat="1" ht="18.75">
      <c r="A201" s="3" t="s">
        <v>13</v>
      </c>
      <c r="B201" s="23"/>
      <c r="C201" s="23"/>
      <c r="D201" s="23"/>
      <c r="E201" s="23"/>
      <c r="F201" s="23"/>
      <c r="G201" s="2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58"/>
      <c r="AH201" s="31">
        <f t="shared" si="85"/>
        <v>0</v>
      </c>
      <c r="AI201" s="31">
        <f t="shared" si="87"/>
        <v>0</v>
      </c>
      <c r="AJ201" s="31">
        <f t="shared" si="86"/>
        <v>0</v>
      </c>
      <c r="AL201" s="30">
        <f t="shared" si="91"/>
        <v>0</v>
      </c>
      <c r="AM201" s="68"/>
      <c r="AN201" s="68"/>
      <c r="AO201" s="68"/>
      <c r="AP201" s="68"/>
    </row>
    <row r="202" spans="1:42" s="12" customFormat="1" ht="23.45" customHeight="1">
      <c r="A202" s="3" t="s">
        <v>14</v>
      </c>
      <c r="B202" s="21">
        <f>H202+J202+L202+N202+P202+R202+T202+V202+X202+Z202+AB202+AD202</f>
        <v>115</v>
      </c>
      <c r="C202" s="24">
        <f>H202+J202+L202+N202</f>
        <v>62</v>
      </c>
      <c r="D202" s="21">
        <v>15</v>
      </c>
      <c r="E202" s="24">
        <f>I202+K202+M202+O202+Q202+S202+U202+W202+Y202+AA202+AC202+AE202</f>
        <v>15</v>
      </c>
      <c r="F202" s="25">
        <f>E202/B202*100</f>
        <v>13.043478260869565</v>
      </c>
      <c r="G202" s="25">
        <f>E202/C202*100</f>
        <v>24.193548387096776</v>
      </c>
      <c r="H202" s="15"/>
      <c r="I202" s="15"/>
      <c r="J202" s="15"/>
      <c r="K202" s="15"/>
      <c r="L202" s="15"/>
      <c r="M202" s="15"/>
      <c r="N202" s="15">
        <v>62</v>
      </c>
      <c r="O202" s="15">
        <v>15</v>
      </c>
      <c r="P202" s="15"/>
      <c r="Q202" s="15"/>
      <c r="R202" s="15"/>
      <c r="S202" s="15"/>
      <c r="T202" s="15"/>
      <c r="U202" s="15"/>
      <c r="V202" s="15">
        <v>8</v>
      </c>
      <c r="W202" s="15"/>
      <c r="X202" s="15"/>
      <c r="Y202" s="15"/>
      <c r="Z202" s="15"/>
      <c r="AA202" s="15"/>
      <c r="AB202" s="15">
        <v>45</v>
      </c>
      <c r="AC202" s="15"/>
      <c r="AD202" s="15"/>
      <c r="AE202" s="15"/>
      <c r="AF202" s="158"/>
      <c r="AH202" s="31">
        <f t="shared" si="85"/>
        <v>115</v>
      </c>
      <c r="AI202" s="31">
        <f t="shared" si="87"/>
        <v>62</v>
      </c>
      <c r="AJ202" s="31">
        <f t="shared" si="86"/>
        <v>15</v>
      </c>
      <c r="AL202" s="30">
        <f t="shared" si="91"/>
        <v>47</v>
      </c>
      <c r="AM202" s="68">
        <f t="shared" ref="AM202" si="94">C202-E202</f>
        <v>47</v>
      </c>
      <c r="AN202" s="68"/>
      <c r="AO202" s="68"/>
      <c r="AP202" s="68"/>
    </row>
    <row r="203" spans="1:42" s="12" customFormat="1" ht="18.75">
      <c r="A203" s="3" t="s">
        <v>15</v>
      </c>
      <c r="B203" s="23"/>
      <c r="C203" s="23"/>
      <c r="D203" s="23"/>
      <c r="E203" s="23"/>
      <c r="F203" s="23"/>
      <c r="G203" s="2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58"/>
      <c r="AH203" s="31">
        <f t="shared" si="85"/>
        <v>0</v>
      </c>
      <c r="AI203" s="31">
        <f t="shared" si="87"/>
        <v>0</v>
      </c>
      <c r="AJ203" s="31">
        <f t="shared" si="86"/>
        <v>0</v>
      </c>
      <c r="AL203" s="30">
        <f t="shared" si="91"/>
        <v>0</v>
      </c>
      <c r="AM203" s="68"/>
      <c r="AN203" s="68"/>
      <c r="AO203" s="68"/>
      <c r="AP203" s="68"/>
    </row>
    <row r="204" spans="1:42" s="12" customFormat="1" ht="21.75" customHeight="1">
      <c r="A204" s="3" t="s">
        <v>16</v>
      </c>
      <c r="B204" s="23"/>
      <c r="C204" s="23"/>
      <c r="D204" s="23"/>
      <c r="E204" s="23"/>
      <c r="F204" s="23"/>
      <c r="G204" s="2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59"/>
      <c r="AH204" s="31">
        <f t="shared" si="85"/>
        <v>0</v>
      </c>
      <c r="AI204" s="31">
        <f t="shared" si="87"/>
        <v>0</v>
      </c>
      <c r="AJ204" s="31">
        <f t="shared" si="86"/>
        <v>0</v>
      </c>
      <c r="AL204" s="30">
        <f t="shared" si="91"/>
        <v>0</v>
      </c>
      <c r="AM204" s="68"/>
      <c r="AN204" s="68"/>
      <c r="AO204" s="68"/>
      <c r="AP204" s="68"/>
    </row>
    <row r="205" spans="1:42" s="12" customFormat="1" ht="155.25" customHeight="1">
      <c r="A205" s="4" t="s">
        <v>71</v>
      </c>
      <c r="B205" s="23"/>
      <c r="C205" s="23"/>
      <c r="D205" s="23"/>
      <c r="E205" s="23"/>
      <c r="F205" s="23"/>
      <c r="G205" s="2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58"/>
      <c r="AH205" s="31">
        <f t="shared" si="85"/>
        <v>0</v>
      </c>
      <c r="AI205" s="31">
        <f t="shared" si="87"/>
        <v>0</v>
      </c>
      <c r="AJ205" s="31">
        <f t="shared" si="86"/>
        <v>0</v>
      </c>
      <c r="AL205" s="30">
        <f t="shared" si="91"/>
        <v>0</v>
      </c>
      <c r="AM205" s="68"/>
      <c r="AN205" s="68"/>
      <c r="AO205" s="68"/>
      <c r="AP205" s="68"/>
    </row>
    <row r="206" spans="1:42" s="12" customFormat="1" ht="26.25" customHeight="1">
      <c r="A206" s="4" t="s">
        <v>17</v>
      </c>
      <c r="B206" s="2">
        <f>B207+B208+B210+B211</f>
        <v>157621.79999999999</v>
      </c>
      <c r="C206" s="2">
        <f>C207+C208+C210+C211</f>
        <v>50293.4</v>
      </c>
      <c r="D206" s="2">
        <f>D207+D208+D210+D211</f>
        <v>50293.4</v>
      </c>
      <c r="E206" s="2">
        <f>E207+E208+E210+E211</f>
        <v>42500.5</v>
      </c>
      <c r="F206" s="53">
        <f>E206/B206*100</f>
        <v>26.963592599500835</v>
      </c>
      <c r="G206" s="53">
        <f>E206/C206*100</f>
        <v>84.505123932762544</v>
      </c>
      <c r="H206" s="2">
        <f>H207+H208+H210+H211</f>
        <v>4990.5</v>
      </c>
      <c r="I206" s="2">
        <f>I207+I208+I210+I211</f>
        <v>1827.2</v>
      </c>
      <c r="J206" s="2">
        <f t="shared" ref="J206:AD206" si="95">J207+J208+J210+J211</f>
        <v>10079.799999999999</v>
      </c>
      <c r="K206" s="2">
        <f>K207+K208+K210+K211</f>
        <v>10867.5</v>
      </c>
      <c r="L206" s="2">
        <f t="shared" si="95"/>
        <v>11106.8</v>
      </c>
      <c r="M206" s="2">
        <f>M207+M208+M210+M211</f>
        <v>9863.8000000000011</v>
      </c>
      <c r="N206" s="2">
        <f t="shared" si="95"/>
        <v>11261.1</v>
      </c>
      <c r="O206" s="2">
        <f>O207+O208+O210+O211</f>
        <v>5944.5999999999995</v>
      </c>
      <c r="P206" s="2">
        <f t="shared" si="95"/>
        <v>12855.3</v>
      </c>
      <c r="Q206" s="2">
        <f>Q207+Q208+Q210+Q211</f>
        <v>13997.4</v>
      </c>
      <c r="R206" s="2">
        <f t="shared" si="95"/>
        <v>6474.9</v>
      </c>
      <c r="S206" s="2">
        <f>S207+S208+S210+S211</f>
        <v>0</v>
      </c>
      <c r="T206" s="2">
        <f t="shared" si="95"/>
        <v>75</v>
      </c>
      <c r="U206" s="2">
        <f>U207+U208+U210+U211</f>
        <v>0</v>
      </c>
      <c r="V206" s="2">
        <f t="shared" si="95"/>
        <v>56358.6</v>
      </c>
      <c r="W206" s="2">
        <f>W207+W208+W210+W211</f>
        <v>0</v>
      </c>
      <c r="X206" s="2">
        <f t="shared" si="95"/>
        <v>6774.5</v>
      </c>
      <c r="Y206" s="2">
        <f>Y207+Y208+Y210+Y211</f>
        <v>0</v>
      </c>
      <c r="Z206" s="2">
        <f t="shared" si="95"/>
        <v>12713.7</v>
      </c>
      <c r="AA206" s="2">
        <f>AA207+AA208+AA210+AA211</f>
        <v>0</v>
      </c>
      <c r="AB206" s="2">
        <f t="shared" si="95"/>
        <v>11218.1</v>
      </c>
      <c r="AC206" s="2">
        <f>AC207+AC208+AC210+AC211</f>
        <v>0</v>
      </c>
      <c r="AD206" s="2">
        <f t="shared" si="95"/>
        <v>13713.5</v>
      </c>
      <c r="AE206" s="2">
        <f>AE207+AE208+AE210+AE211</f>
        <v>0</v>
      </c>
      <c r="AF206" s="58"/>
      <c r="AH206" s="31">
        <f t="shared" si="85"/>
        <v>157621.80000000002</v>
      </c>
      <c r="AI206" s="31">
        <f t="shared" si="87"/>
        <v>56768.4</v>
      </c>
      <c r="AJ206" s="31">
        <f t="shared" si="86"/>
        <v>42500.5</v>
      </c>
      <c r="AL206" s="30">
        <f t="shared" si="91"/>
        <v>7792.9000000000015</v>
      </c>
      <c r="AM206" s="64"/>
      <c r="AN206" s="64"/>
      <c r="AO206" s="64"/>
      <c r="AP206" s="64"/>
    </row>
    <row r="207" spans="1:42" s="12" customFormat="1" ht="18.75">
      <c r="A207" s="3" t="s">
        <v>13</v>
      </c>
      <c r="B207" s="21">
        <f>B214+B220</f>
        <v>89063.5</v>
      </c>
      <c r="C207" s="21">
        <f>C214+C220</f>
        <v>44357</v>
      </c>
      <c r="D207" s="21">
        <f>D214+D220</f>
        <v>44357</v>
      </c>
      <c r="E207" s="21">
        <f>E214+E220</f>
        <v>38597.300000000003</v>
      </c>
      <c r="F207" s="25">
        <f>E207/B207*100</f>
        <v>43.336832709246778</v>
      </c>
      <c r="G207" s="25">
        <f>E207/C207*100</f>
        <v>87.015127262889749</v>
      </c>
      <c r="H207" s="15">
        <f>H214+H220</f>
        <v>3909</v>
      </c>
      <c r="I207" s="15">
        <f>I214+I220</f>
        <v>1676.3</v>
      </c>
      <c r="J207" s="15">
        <f t="shared" ref="J207:AD208" si="96">J214+J220</f>
        <v>8973</v>
      </c>
      <c r="K207" s="15">
        <f>K214+K220</f>
        <v>9432.5</v>
      </c>
      <c r="L207" s="15">
        <f t="shared" si="96"/>
        <v>9972</v>
      </c>
      <c r="M207" s="15">
        <f>M214+M220</f>
        <v>9365.7000000000007</v>
      </c>
      <c r="N207" s="15">
        <f t="shared" si="96"/>
        <v>10012</v>
      </c>
      <c r="O207" s="15">
        <f>O214+O220</f>
        <v>5473.7</v>
      </c>
      <c r="P207" s="15">
        <f t="shared" si="96"/>
        <v>11491</v>
      </c>
      <c r="Q207" s="15">
        <f>Q214+Q220</f>
        <v>12649.1</v>
      </c>
      <c r="R207" s="15">
        <f t="shared" si="96"/>
        <v>5815</v>
      </c>
      <c r="S207" s="15">
        <f>S214+S220</f>
        <v>0</v>
      </c>
      <c r="T207" s="15">
        <f t="shared" si="96"/>
        <v>0</v>
      </c>
      <c r="U207" s="15">
        <f>U214+U220</f>
        <v>0</v>
      </c>
      <c r="V207" s="15">
        <f t="shared" si="96"/>
        <v>0</v>
      </c>
      <c r="W207" s="15">
        <f>W214+W220</f>
        <v>0</v>
      </c>
      <c r="X207" s="15">
        <f t="shared" si="96"/>
        <v>5795</v>
      </c>
      <c r="Y207" s="15">
        <f>Y214+Y220</f>
        <v>0</v>
      </c>
      <c r="Z207" s="15">
        <f t="shared" si="96"/>
        <v>11521</v>
      </c>
      <c r="AA207" s="15">
        <f>AA214+AA220</f>
        <v>0</v>
      </c>
      <c r="AB207" s="15">
        <f t="shared" si="96"/>
        <v>10050</v>
      </c>
      <c r="AC207" s="15">
        <f>AC214+AC220</f>
        <v>0</v>
      </c>
      <c r="AD207" s="15">
        <f t="shared" si="96"/>
        <v>11525.5</v>
      </c>
      <c r="AE207" s="15">
        <f>AE214+AE220</f>
        <v>0</v>
      </c>
      <c r="AF207" s="58"/>
      <c r="AH207" s="31">
        <f t="shared" si="85"/>
        <v>89063.5</v>
      </c>
      <c r="AI207" s="31">
        <f t="shared" si="87"/>
        <v>50172</v>
      </c>
      <c r="AJ207" s="31">
        <f t="shared" si="86"/>
        <v>38597.300000000003</v>
      </c>
      <c r="AL207" s="30">
        <f t="shared" si="91"/>
        <v>5759.6999999999971</v>
      </c>
      <c r="AM207" s="64"/>
      <c r="AN207" s="64"/>
      <c r="AO207" s="64"/>
      <c r="AP207" s="64"/>
    </row>
    <row r="208" spans="1:42" s="12" customFormat="1" ht="18.75">
      <c r="A208" s="3" t="s">
        <v>14</v>
      </c>
      <c r="B208" s="21">
        <f>B215+B221</f>
        <v>68558.3</v>
      </c>
      <c r="C208" s="21">
        <f t="shared" ref="C208:E208" si="97">C215+C221</f>
        <v>5936.4</v>
      </c>
      <c r="D208" s="21">
        <f t="shared" si="97"/>
        <v>5936.4</v>
      </c>
      <c r="E208" s="21">
        <f t="shared" si="97"/>
        <v>3903.2</v>
      </c>
      <c r="F208" s="25">
        <f>E208/B208*100</f>
        <v>5.6932566881034088</v>
      </c>
      <c r="G208" s="25">
        <f>E208/C208*100</f>
        <v>65.750286368843064</v>
      </c>
      <c r="H208" s="15">
        <f>H215+H221</f>
        <v>1081.5</v>
      </c>
      <c r="I208" s="15">
        <f>I215+I221</f>
        <v>150.9</v>
      </c>
      <c r="J208" s="15">
        <f>J215+J221</f>
        <v>1106.8</v>
      </c>
      <c r="K208" s="15">
        <f>K215+K221</f>
        <v>1435</v>
      </c>
      <c r="L208" s="15">
        <f t="shared" si="96"/>
        <v>1134.8</v>
      </c>
      <c r="M208" s="15">
        <f>M215+M221</f>
        <v>498.1</v>
      </c>
      <c r="N208" s="15">
        <f t="shared" si="96"/>
        <v>1249.0999999999999</v>
      </c>
      <c r="O208" s="15">
        <f>O215+O221</f>
        <v>470.9</v>
      </c>
      <c r="P208" s="15">
        <f t="shared" si="96"/>
        <v>1364.3</v>
      </c>
      <c r="Q208" s="15">
        <f>Q215+Q221</f>
        <v>1348.3</v>
      </c>
      <c r="R208" s="15">
        <f>R215+R221</f>
        <v>659.9</v>
      </c>
      <c r="S208" s="15">
        <f>S215+S221</f>
        <v>0</v>
      </c>
      <c r="T208" s="15">
        <f t="shared" si="96"/>
        <v>75</v>
      </c>
      <c r="U208" s="15">
        <f>U215+U221</f>
        <v>0</v>
      </c>
      <c r="V208" s="15">
        <f t="shared" si="96"/>
        <v>56358.6</v>
      </c>
      <c r="W208" s="15">
        <f>W215+W221</f>
        <v>0</v>
      </c>
      <c r="X208" s="15">
        <f t="shared" si="96"/>
        <v>979.5</v>
      </c>
      <c r="Y208" s="15">
        <f>Y215+Y221</f>
        <v>0</v>
      </c>
      <c r="Z208" s="15">
        <f t="shared" si="96"/>
        <v>1192.7</v>
      </c>
      <c r="AA208" s="15">
        <f>AA215+AA221</f>
        <v>0</v>
      </c>
      <c r="AB208" s="15">
        <f t="shared" si="96"/>
        <v>1168.0999999999999</v>
      </c>
      <c r="AC208" s="15">
        <f>AC215+AC221</f>
        <v>0</v>
      </c>
      <c r="AD208" s="15">
        <f t="shared" si="96"/>
        <v>2188</v>
      </c>
      <c r="AE208" s="15">
        <f>AE215+AE221</f>
        <v>0</v>
      </c>
      <c r="AF208" s="58"/>
      <c r="AH208" s="19">
        <f t="shared" si="85"/>
        <v>68558.3</v>
      </c>
      <c r="AI208" s="19">
        <f t="shared" si="87"/>
        <v>6596.4000000000005</v>
      </c>
      <c r="AJ208" s="19">
        <f t="shared" si="86"/>
        <v>3903.2</v>
      </c>
      <c r="AL208" s="30">
        <f t="shared" si="91"/>
        <v>2033.1999999999998</v>
      </c>
      <c r="AM208" s="64"/>
      <c r="AN208" s="64"/>
      <c r="AO208" s="64"/>
      <c r="AP208" s="64"/>
    </row>
    <row r="209" spans="1:42" s="12" customFormat="1" ht="37.5">
      <c r="A209" s="47" t="s">
        <v>47</v>
      </c>
      <c r="B209" s="21">
        <f>B222</f>
        <v>7371.8</v>
      </c>
      <c r="C209" s="21">
        <f t="shared" ref="C209:E209" si="98">C222</f>
        <v>3861</v>
      </c>
      <c r="D209" s="21">
        <f t="shared" si="98"/>
        <v>3861</v>
      </c>
      <c r="E209" s="21">
        <f t="shared" si="98"/>
        <v>2929</v>
      </c>
      <c r="F209" s="25">
        <f>E209/B209*100</f>
        <v>39.732494099134541</v>
      </c>
      <c r="G209" s="25">
        <f>E209/C209*100</f>
        <v>75.861175861175852</v>
      </c>
      <c r="H209" s="15">
        <f>H222</f>
        <v>716.5</v>
      </c>
      <c r="I209" s="15">
        <f t="shared" ref="I209:AE209" si="99">I222</f>
        <v>115.8</v>
      </c>
      <c r="J209" s="15">
        <f t="shared" si="99"/>
        <v>724.8</v>
      </c>
      <c r="K209" s="15">
        <f t="shared" si="99"/>
        <v>1325.5</v>
      </c>
      <c r="L209" s="15">
        <f t="shared" si="99"/>
        <v>777.8</v>
      </c>
      <c r="M209" s="15">
        <f t="shared" si="99"/>
        <v>216.4</v>
      </c>
      <c r="N209" s="15">
        <f t="shared" si="99"/>
        <v>834.1</v>
      </c>
      <c r="O209" s="15">
        <f t="shared" si="99"/>
        <v>344.2</v>
      </c>
      <c r="P209" s="15">
        <f t="shared" si="99"/>
        <v>807.8</v>
      </c>
      <c r="Q209" s="15">
        <f t="shared" si="99"/>
        <v>927.1</v>
      </c>
      <c r="R209" s="15">
        <f t="shared" si="99"/>
        <v>486.9</v>
      </c>
      <c r="S209" s="15">
        <f t="shared" si="99"/>
        <v>0</v>
      </c>
      <c r="T209" s="15">
        <f t="shared" si="99"/>
        <v>60</v>
      </c>
      <c r="U209" s="15">
        <f t="shared" si="99"/>
        <v>0</v>
      </c>
      <c r="V209" s="15">
        <f t="shared" si="99"/>
        <v>0</v>
      </c>
      <c r="W209" s="15">
        <f t="shared" si="99"/>
        <v>0</v>
      </c>
      <c r="X209" s="15">
        <f t="shared" si="99"/>
        <v>687.3</v>
      </c>
      <c r="Y209" s="15">
        <f t="shared" si="99"/>
        <v>0</v>
      </c>
      <c r="Z209" s="15">
        <f t="shared" si="99"/>
        <v>806.7</v>
      </c>
      <c r="AA209" s="15">
        <f t="shared" si="99"/>
        <v>0</v>
      </c>
      <c r="AB209" s="15">
        <f t="shared" si="99"/>
        <v>793.1</v>
      </c>
      <c r="AC209" s="15">
        <f t="shared" si="99"/>
        <v>0</v>
      </c>
      <c r="AD209" s="15">
        <f t="shared" si="99"/>
        <v>676.8</v>
      </c>
      <c r="AE209" s="15">
        <f t="shared" si="99"/>
        <v>0</v>
      </c>
      <c r="AF209" s="58"/>
      <c r="AH209" s="19">
        <f t="shared" si="85"/>
        <v>7371.8</v>
      </c>
      <c r="AI209" s="19">
        <f t="shared" si="87"/>
        <v>4347.8999999999996</v>
      </c>
      <c r="AJ209" s="19">
        <f t="shared" si="86"/>
        <v>2929</v>
      </c>
      <c r="AL209" s="30">
        <f t="shared" si="91"/>
        <v>932</v>
      </c>
      <c r="AM209" s="64"/>
      <c r="AN209" s="64"/>
      <c r="AO209" s="64"/>
      <c r="AP209" s="64"/>
    </row>
    <row r="210" spans="1:42" s="12" customFormat="1" ht="18.75">
      <c r="A210" s="3" t="s">
        <v>15</v>
      </c>
      <c r="B210" s="23">
        <f>B216+B223</f>
        <v>0</v>
      </c>
      <c r="C210" s="23">
        <f t="shared" ref="C210:E211" si="100">C216+C223</f>
        <v>0</v>
      </c>
      <c r="D210" s="23">
        <f t="shared" si="100"/>
        <v>0</v>
      </c>
      <c r="E210" s="23">
        <f t="shared" si="100"/>
        <v>0</v>
      </c>
      <c r="F210" s="25"/>
      <c r="G210" s="2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58"/>
      <c r="AH210" s="19">
        <f t="shared" si="85"/>
        <v>0</v>
      </c>
      <c r="AI210" s="19">
        <f t="shared" si="87"/>
        <v>0</v>
      </c>
      <c r="AJ210" s="19">
        <f t="shared" si="86"/>
        <v>0</v>
      </c>
      <c r="AL210" s="30">
        <f t="shared" si="91"/>
        <v>0</v>
      </c>
      <c r="AM210" s="64"/>
      <c r="AN210" s="64"/>
      <c r="AO210" s="64"/>
      <c r="AP210" s="64"/>
    </row>
    <row r="211" spans="1:42" s="12" customFormat="1" ht="18.75">
      <c r="A211" s="3" t="s">
        <v>16</v>
      </c>
      <c r="B211" s="21">
        <f>B217+B224</f>
        <v>0</v>
      </c>
      <c r="C211" s="21">
        <f t="shared" si="100"/>
        <v>0</v>
      </c>
      <c r="D211" s="21">
        <f t="shared" si="100"/>
        <v>0</v>
      </c>
      <c r="E211" s="21">
        <f t="shared" si="100"/>
        <v>0</v>
      </c>
      <c r="F211" s="25" t="e">
        <f t="shared" ref="F211:F215" si="101">E211/B211*100</f>
        <v>#DIV/0!</v>
      </c>
      <c r="G211" s="25" t="e">
        <f t="shared" ref="G211:G215" si="102">E211/C211*100</f>
        <v>#DIV/0!</v>
      </c>
      <c r="H211" s="15">
        <f>H217</f>
        <v>0</v>
      </c>
      <c r="I211" s="15">
        <f t="shared" ref="I211:AE211" si="103">I217</f>
        <v>0</v>
      </c>
      <c r="J211" s="15">
        <f t="shared" si="103"/>
        <v>0</v>
      </c>
      <c r="K211" s="15">
        <f t="shared" si="103"/>
        <v>0</v>
      </c>
      <c r="L211" s="15">
        <f t="shared" si="103"/>
        <v>0</v>
      </c>
      <c r="M211" s="15">
        <f t="shared" si="103"/>
        <v>0</v>
      </c>
      <c r="N211" s="15">
        <f t="shared" si="103"/>
        <v>0</v>
      </c>
      <c r="O211" s="15">
        <f t="shared" si="103"/>
        <v>0</v>
      </c>
      <c r="P211" s="15">
        <f t="shared" si="103"/>
        <v>0</v>
      </c>
      <c r="Q211" s="15">
        <f t="shared" si="103"/>
        <v>0</v>
      </c>
      <c r="R211" s="15">
        <f>R217</f>
        <v>0</v>
      </c>
      <c r="S211" s="15">
        <f t="shared" si="103"/>
        <v>0</v>
      </c>
      <c r="T211" s="15">
        <f t="shared" si="103"/>
        <v>0</v>
      </c>
      <c r="U211" s="15">
        <f t="shared" si="103"/>
        <v>0</v>
      </c>
      <c r="V211" s="15">
        <f t="shared" si="103"/>
        <v>0</v>
      </c>
      <c r="W211" s="15">
        <f t="shared" si="103"/>
        <v>0</v>
      </c>
      <c r="X211" s="15">
        <f t="shared" si="103"/>
        <v>0</v>
      </c>
      <c r="Y211" s="15">
        <f t="shared" si="103"/>
        <v>0</v>
      </c>
      <c r="Z211" s="15">
        <f t="shared" si="103"/>
        <v>0</v>
      </c>
      <c r="AA211" s="15">
        <f t="shared" si="103"/>
        <v>0</v>
      </c>
      <c r="AB211" s="15">
        <f t="shared" si="103"/>
        <v>0</v>
      </c>
      <c r="AC211" s="15">
        <f t="shared" si="103"/>
        <v>0</v>
      </c>
      <c r="AD211" s="15">
        <f t="shared" si="103"/>
        <v>0</v>
      </c>
      <c r="AE211" s="15">
        <f t="shared" si="103"/>
        <v>0</v>
      </c>
      <c r="AF211" s="58"/>
      <c r="AH211" s="31">
        <f t="shared" si="85"/>
        <v>0</v>
      </c>
      <c r="AI211" s="31">
        <f t="shared" si="87"/>
        <v>0</v>
      </c>
      <c r="AJ211" s="31">
        <f t="shared" si="86"/>
        <v>0</v>
      </c>
      <c r="AL211" s="30">
        <f t="shared" si="91"/>
        <v>0</v>
      </c>
      <c r="AM211" s="64"/>
      <c r="AN211" s="64"/>
      <c r="AO211" s="64"/>
      <c r="AP211" s="64"/>
    </row>
    <row r="212" spans="1:42" s="12" customFormat="1" ht="93.75">
      <c r="A212" s="104" t="s">
        <v>33</v>
      </c>
      <c r="B212" s="27"/>
      <c r="C212" s="27"/>
      <c r="D212" s="27"/>
      <c r="E212" s="27"/>
      <c r="F212" s="25"/>
      <c r="G212" s="2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58"/>
      <c r="AH212" s="31">
        <f t="shared" si="85"/>
        <v>0</v>
      </c>
      <c r="AI212" s="31">
        <f t="shared" si="87"/>
        <v>0</v>
      </c>
      <c r="AJ212" s="31">
        <f t="shared" si="86"/>
        <v>0</v>
      </c>
      <c r="AL212" s="30">
        <f t="shared" si="91"/>
        <v>0</v>
      </c>
      <c r="AM212" s="68"/>
      <c r="AN212" s="68"/>
      <c r="AO212" s="68"/>
      <c r="AP212" s="68"/>
    </row>
    <row r="213" spans="1:42" s="18" customFormat="1" ht="18.75">
      <c r="A213" s="55" t="s">
        <v>17</v>
      </c>
      <c r="B213" s="2">
        <f>B214+B215+B217+B218</f>
        <v>56540.1</v>
      </c>
      <c r="C213" s="2">
        <f>C214+C215+C217+C218</f>
        <v>181.5</v>
      </c>
      <c r="D213" s="2">
        <f>D214+D215+D217+D218</f>
        <v>181.5</v>
      </c>
      <c r="E213" s="2">
        <f>E214+E215+E217+E218</f>
        <v>181.5</v>
      </c>
      <c r="F213" s="53">
        <f t="shared" si="101"/>
        <v>0.32101110539245598</v>
      </c>
      <c r="G213" s="53">
        <f t="shared" si="102"/>
        <v>100</v>
      </c>
      <c r="H213" s="2"/>
      <c r="I213" s="2"/>
      <c r="J213" s="2">
        <f>J214+J215+J216+J217</f>
        <v>0</v>
      </c>
      <c r="K213" s="2">
        <f t="shared" ref="K213:AE213" si="104">K214+K215+K216+K217</f>
        <v>0</v>
      </c>
      <c r="L213" s="2">
        <f t="shared" si="104"/>
        <v>0</v>
      </c>
      <c r="M213" s="2">
        <f t="shared" si="104"/>
        <v>0</v>
      </c>
      <c r="N213" s="2">
        <f t="shared" si="104"/>
        <v>0</v>
      </c>
      <c r="O213" s="2">
        <f t="shared" si="104"/>
        <v>0</v>
      </c>
      <c r="P213" s="2">
        <f t="shared" si="104"/>
        <v>181.5</v>
      </c>
      <c r="Q213" s="2">
        <f t="shared" si="104"/>
        <v>181.5</v>
      </c>
      <c r="R213" s="2">
        <f t="shared" si="104"/>
        <v>0</v>
      </c>
      <c r="S213" s="2">
        <f t="shared" si="104"/>
        <v>0</v>
      </c>
      <c r="T213" s="2">
        <f t="shared" si="104"/>
        <v>0</v>
      </c>
      <c r="U213" s="2">
        <f t="shared" si="104"/>
        <v>0</v>
      </c>
      <c r="V213" s="2">
        <f t="shared" si="104"/>
        <v>56358.6</v>
      </c>
      <c r="W213" s="2">
        <f t="shared" si="104"/>
        <v>0</v>
      </c>
      <c r="X213" s="2">
        <f t="shared" si="104"/>
        <v>0</v>
      </c>
      <c r="Y213" s="2">
        <f t="shared" si="104"/>
        <v>0</v>
      </c>
      <c r="Z213" s="2">
        <f t="shared" si="104"/>
        <v>0</v>
      </c>
      <c r="AA213" s="2">
        <f t="shared" si="104"/>
        <v>0</v>
      </c>
      <c r="AB213" s="2">
        <f t="shared" si="104"/>
        <v>0</v>
      </c>
      <c r="AC213" s="2">
        <f t="shared" si="104"/>
        <v>0</v>
      </c>
      <c r="AD213" s="2">
        <f t="shared" si="104"/>
        <v>0</v>
      </c>
      <c r="AE213" s="2">
        <f t="shared" si="104"/>
        <v>0</v>
      </c>
      <c r="AF213" s="58"/>
      <c r="AH213" s="31">
        <f t="shared" si="85"/>
        <v>56540.1</v>
      </c>
      <c r="AI213" s="31">
        <f t="shared" si="87"/>
        <v>181.5</v>
      </c>
      <c r="AJ213" s="31">
        <f t="shared" si="86"/>
        <v>181.5</v>
      </c>
      <c r="AL213" s="30">
        <f t="shared" si="91"/>
        <v>0</v>
      </c>
      <c r="AM213" s="68"/>
      <c r="AN213" s="68"/>
      <c r="AO213" s="68"/>
      <c r="AP213" s="68"/>
    </row>
    <row r="214" spans="1:42" s="18" customFormat="1" ht="18.75">
      <c r="A214" s="56" t="s">
        <v>13</v>
      </c>
      <c r="B214" s="21">
        <f>H214+J214+L214+N214+P214+R214+T214+V214+X214+Z214+AB214+AD214</f>
        <v>0</v>
      </c>
      <c r="C214" s="21"/>
      <c r="D214" s="21"/>
      <c r="E214" s="21"/>
      <c r="F214" s="25"/>
      <c r="G214" s="2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58"/>
      <c r="AH214" s="31">
        <f t="shared" si="85"/>
        <v>0</v>
      </c>
      <c r="AI214" s="31">
        <f t="shared" si="87"/>
        <v>0</v>
      </c>
      <c r="AJ214" s="31">
        <f t="shared" si="86"/>
        <v>0</v>
      </c>
      <c r="AL214" s="30">
        <f t="shared" si="91"/>
        <v>0</v>
      </c>
      <c r="AM214" s="68"/>
      <c r="AN214" s="68"/>
      <c r="AO214" s="68"/>
      <c r="AP214" s="68"/>
    </row>
    <row r="215" spans="1:42" s="18" customFormat="1" ht="72.75" customHeight="1">
      <c r="A215" s="56" t="s">
        <v>41</v>
      </c>
      <c r="B215" s="21">
        <f>H215+J215+L215+N215+P215+R215+T215+V215+X215+Z215+AB215+AD215</f>
        <v>56540.1</v>
      </c>
      <c r="C215" s="24">
        <v>181.5</v>
      </c>
      <c r="D215" s="21">
        <v>181.5</v>
      </c>
      <c r="E215" s="24">
        <f>I215+K215+M215+O215+Q215+S215+U215+W215+Y215+AA215+AC215+AE215</f>
        <v>181.5</v>
      </c>
      <c r="F215" s="25">
        <f t="shared" si="101"/>
        <v>0.32101110539245598</v>
      </c>
      <c r="G215" s="25">
        <f t="shared" si="102"/>
        <v>100</v>
      </c>
      <c r="H215" s="2"/>
      <c r="I215" s="2"/>
      <c r="J215" s="15"/>
      <c r="K215" s="15"/>
      <c r="L215" s="15"/>
      <c r="M215" s="15"/>
      <c r="N215" s="15"/>
      <c r="O215" s="15"/>
      <c r="P215" s="15">
        <v>181.5</v>
      </c>
      <c r="Q215" s="15">
        <v>181.5</v>
      </c>
      <c r="R215" s="15"/>
      <c r="S215" s="15"/>
      <c r="T215" s="15"/>
      <c r="U215" s="15"/>
      <c r="V215" s="15">
        <v>56358.6</v>
      </c>
      <c r="W215" s="15"/>
      <c r="X215" s="15"/>
      <c r="Y215" s="15"/>
      <c r="Z215" s="15"/>
      <c r="AA215" s="15"/>
      <c r="AB215" s="15"/>
      <c r="AC215" s="15"/>
      <c r="AD215" s="15"/>
      <c r="AE215" s="15"/>
      <c r="AF215" s="58"/>
      <c r="AH215" s="31">
        <f t="shared" si="85"/>
        <v>56540.1</v>
      </c>
      <c r="AI215" s="31">
        <f t="shared" si="87"/>
        <v>181.5</v>
      </c>
      <c r="AJ215" s="31">
        <f t="shared" si="86"/>
        <v>181.5</v>
      </c>
      <c r="AL215" s="30">
        <f t="shared" si="91"/>
        <v>0</v>
      </c>
      <c r="AM215" s="68"/>
      <c r="AN215" s="68"/>
      <c r="AO215" s="68"/>
      <c r="AP215" s="68"/>
    </row>
    <row r="216" spans="1:42" s="12" customFormat="1" ht="18.75">
      <c r="A216" s="3" t="s">
        <v>15</v>
      </c>
      <c r="B216" s="23"/>
      <c r="C216" s="23"/>
      <c r="D216" s="23"/>
      <c r="E216" s="23"/>
      <c r="F216" s="23"/>
      <c r="G216" s="2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58"/>
      <c r="AH216" s="31">
        <f t="shared" si="85"/>
        <v>0</v>
      </c>
      <c r="AI216" s="31">
        <f t="shared" si="87"/>
        <v>0</v>
      </c>
      <c r="AJ216" s="31">
        <f t="shared" si="86"/>
        <v>0</v>
      </c>
      <c r="AL216" s="30">
        <f t="shared" si="91"/>
        <v>0</v>
      </c>
      <c r="AM216" s="68"/>
      <c r="AN216" s="68"/>
      <c r="AO216" s="68"/>
      <c r="AP216" s="68"/>
    </row>
    <row r="217" spans="1:42" s="12" customFormat="1" ht="26.25" customHeight="1">
      <c r="A217" s="3" t="s">
        <v>16</v>
      </c>
      <c r="B217" s="21">
        <f>R217+X217+Z217+T217+V217</f>
        <v>0</v>
      </c>
      <c r="C217" s="24"/>
      <c r="D217" s="21"/>
      <c r="E217" s="24">
        <f>I217+K217+M217+O217+Q217+S217+U217+W217+Y217+AA217+AC217+AE217</f>
        <v>0</v>
      </c>
      <c r="F217" s="25" t="e">
        <f>E217/B217*100</f>
        <v>#DIV/0!</v>
      </c>
      <c r="G217" s="25" t="e">
        <f>E217/C217*100</f>
        <v>#DIV/0!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58"/>
      <c r="AH217" s="31">
        <f t="shared" si="85"/>
        <v>0</v>
      </c>
      <c r="AI217" s="31">
        <f t="shared" si="87"/>
        <v>0</v>
      </c>
      <c r="AJ217" s="31">
        <f t="shared" si="86"/>
        <v>0</v>
      </c>
      <c r="AL217" s="30">
        <f t="shared" si="91"/>
        <v>0</v>
      </c>
      <c r="AM217" s="68"/>
      <c r="AN217" s="68"/>
      <c r="AO217" s="68"/>
      <c r="AP217" s="68"/>
    </row>
    <row r="218" spans="1:42" s="12" customFormat="1" ht="75">
      <c r="A218" s="104" t="s">
        <v>57</v>
      </c>
      <c r="B218" s="21"/>
      <c r="C218" s="21"/>
      <c r="D218" s="21"/>
      <c r="E218" s="21"/>
      <c r="F218" s="25"/>
      <c r="G218" s="2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57" t="s">
        <v>134</v>
      </c>
      <c r="AH218" s="31">
        <f t="shared" si="85"/>
        <v>0</v>
      </c>
      <c r="AI218" s="31">
        <f t="shared" si="87"/>
        <v>0</v>
      </c>
      <c r="AJ218" s="31">
        <f t="shared" si="86"/>
        <v>0</v>
      </c>
      <c r="AL218" s="30">
        <f t="shared" si="91"/>
        <v>0</v>
      </c>
      <c r="AM218" s="68"/>
      <c r="AN218" s="68"/>
      <c r="AO218" s="68"/>
      <c r="AP218" s="68"/>
    </row>
    <row r="219" spans="1:42" s="12" customFormat="1" ht="18.75">
      <c r="A219" s="4" t="s">
        <v>17</v>
      </c>
      <c r="B219" s="2">
        <f>B220+B221+B223+B224</f>
        <v>101081.7</v>
      </c>
      <c r="C219" s="2">
        <f>C220+C221+C223+C224</f>
        <v>50111.9</v>
      </c>
      <c r="D219" s="2">
        <f>D220+D221+D223+D224</f>
        <v>50111.9</v>
      </c>
      <c r="E219" s="2">
        <f>E220+E221+E223+E224</f>
        <v>42319</v>
      </c>
      <c r="F219" s="53">
        <f>E219/B219*100</f>
        <v>41.866134028216777</v>
      </c>
      <c r="G219" s="53">
        <f>E219/C219*100</f>
        <v>84.449003130992836</v>
      </c>
      <c r="H219" s="2">
        <f>H220+H221+H223+H224</f>
        <v>4990.5</v>
      </c>
      <c r="I219" s="2">
        <f>I220+I221+I223+I224</f>
        <v>1827.2</v>
      </c>
      <c r="J219" s="2">
        <f t="shared" ref="J219:AD219" si="105">J220+J221+J223+J224</f>
        <v>10079.799999999999</v>
      </c>
      <c r="K219" s="2">
        <f>K220+K221+K223+K224</f>
        <v>10867.5</v>
      </c>
      <c r="L219" s="2">
        <f t="shared" si="105"/>
        <v>11106.8</v>
      </c>
      <c r="M219" s="2">
        <f>M220+M221+M223+M224</f>
        <v>9863.8000000000011</v>
      </c>
      <c r="N219" s="2">
        <f t="shared" si="105"/>
        <v>11261.1</v>
      </c>
      <c r="O219" s="2">
        <f>O220+O221+O223+O224</f>
        <v>5944.5999999999995</v>
      </c>
      <c r="P219" s="2">
        <f t="shared" si="105"/>
        <v>12673.8</v>
      </c>
      <c r="Q219" s="2">
        <f>Q220+Q221+Q223+Q224</f>
        <v>13815.9</v>
      </c>
      <c r="R219" s="2">
        <f t="shared" si="105"/>
        <v>6474.9</v>
      </c>
      <c r="S219" s="2">
        <f>S220+S221+S223+S224</f>
        <v>0</v>
      </c>
      <c r="T219" s="2">
        <f t="shared" si="105"/>
        <v>75</v>
      </c>
      <c r="U219" s="2">
        <f>U220+U221+U223+U224</f>
        <v>0</v>
      </c>
      <c r="V219" s="2">
        <f t="shared" si="105"/>
        <v>0</v>
      </c>
      <c r="W219" s="2">
        <f>W220+W221+W223+W224</f>
        <v>0</v>
      </c>
      <c r="X219" s="2">
        <f>X220+X221+X223+X224</f>
        <v>6774.5</v>
      </c>
      <c r="Y219" s="2">
        <f>Y220+Y221+Y223+Y224</f>
        <v>0</v>
      </c>
      <c r="Z219" s="2">
        <f t="shared" si="105"/>
        <v>12713.7</v>
      </c>
      <c r="AA219" s="2">
        <f>AA220+AA221+AA223+AA224</f>
        <v>0</v>
      </c>
      <c r="AB219" s="2">
        <f t="shared" si="105"/>
        <v>11218.1</v>
      </c>
      <c r="AC219" s="2">
        <f>AC220+AC221+AC223+AC224</f>
        <v>0</v>
      </c>
      <c r="AD219" s="2">
        <f t="shared" si="105"/>
        <v>13713.5</v>
      </c>
      <c r="AE219" s="2">
        <f>AE220+AE221+AE223+AE224</f>
        <v>0</v>
      </c>
      <c r="AF219" s="158"/>
      <c r="AH219" s="31">
        <f t="shared" si="85"/>
        <v>101081.70000000001</v>
      </c>
      <c r="AI219" s="31">
        <f t="shared" si="87"/>
        <v>56586.9</v>
      </c>
      <c r="AJ219" s="31">
        <f t="shared" si="86"/>
        <v>42319</v>
      </c>
      <c r="AL219" s="30">
        <f t="shared" si="91"/>
        <v>7792.9000000000015</v>
      </c>
      <c r="AM219" s="68"/>
      <c r="AN219" s="68"/>
      <c r="AO219" s="68"/>
      <c r="AP219" s="68"/>
    </row>
    <row r="220" spans="1:42" s="12" customFormat="1" ht="18.75">
      <c r="A220" s="3" t="s">
        <v>13</v>
      </c>
      <c r="B220" s="21">
        <f>H220+J220+L220+N220+P220+R220+T220+V220+X220+Z220+AB220+AD220</f>
        <v>89063.5</v>
      </c>
      <c r="C220" s="24">
        <v>44357</v>
      </c>
      <c r="D220" s="21">
        <v>44357</v>
      </c>
      <c r="E220" s="24">
        <f>I220+K220+M220+O220+Q220+S220+U220+W220+Y220+AA220+AC220+AE220</f>
        <v>38597.300000000003</v>
      </c>
      <c r="F220" s="25">
        <f>E220/B220*100</f>
        <v>43.336832709246778</v>
      </c>
      <c r="G220" s="25">
        <f>E220/C220*100</f>
        <v>87.015127262889749</v>
      </c>
      <c r="H220" s="15">
        <v>3909</v>
      </c>
      <c r="I220" s="21">
        <v>1676.3</v>
      </c>
      <c r="J220" s="15">
        <v>8973</v>
      </c>
      <c r="K220" s="15">
        <v>9432.5</v>
      </c>
      <c r="L220" s="15">
        <v>9972</v>
      </c>
      <c r="M220" s="15">
        <v>9365.7000000000007</v>
      </c>
      <c r="N220" s="15">
        <v>10012</v>
      </c>
      <c r="O220" s="15">
        <v>5473.7</v>
      </c>
      <c r="P220" s="15">
        <v>11491</v>
      </c>
      <c r="Q220" s="15">
        <v>12649.1</v>
      </c>
      <c r="R220" s="15">
        <v>5815</v>
      </c>
      <c r="S220" s="15"/>
      <c r="T220" s="15"/>
      <c r="U220" s="15"/>
      <c r="V220" s="15"/>
      <c r="W220" s="15"/>
      <c r="X220" s="15">
        <v>5795</v>
      </c>
      <c r="Y220" s="15"/>
      <c r="Z220" s="15">
        <v>11521</v>
      </c>
      <c r="AA220" s="15"/>
      <c r="AB220" s="15">
        <v>10050</v>
      </c>
      <c r="AC220" s="15"/>
      <c r="AD220" s="15">
        <v>11525.5</v>
      </c>
      <c r="AE220" s="15"/>
      <c r="AF220" s="158"/>
      <c r="AH220" s="31">
        <f t="shared" si="85"/>
        <v>89063.5</v>
      </c>
      <c r="AI220" s="31">
        <f t="shared" si="87"/>
        <v>50172</v>
      </c>
      <c r="AJ220" s="31">
        <f t="shared" si="86"/>
        <v>38597.300000000003</v>
      </c>
      <c r="AL220" s="30">
        <f t="shared" si="91"/>
        <v>5759.6999999999971</v>
      </c>
      <c r="AM220" s="68"/>
      <c r="AN220" s="68"/>
      <c r="AO220" s="68"/>
      <c r="AP220" s="68"/>
    </row>
    <row r="221" spans="1:42" s="12" customFormat="1" ht="18.75">
      <c r="A221" s="3" t="s">
        <v>14</v>
      </c>
      <c r="B221" s="21">
        <f>H221+J221+L221+N221+P221+R221+T221+V221+X221+Z221+AB221+AD221</f>
        <v>12018.2</v>
      </c>
      <c r="C221" s="24">
        <v>5754.9</v>
      </c>
      <c r="D221" s="21">
        <v>5754.9</v>
      </c>
      <c r="E221" s="24">
        <f>I221+K221+M221+O221+Q221+S221+U221+W221+Y221+AA221+AC221+AE221</f>
        <v>3721.7</v>
      </c>
      <c r="F221" s="25">
        <f>E221/B221*100</f>
        <v>30.967199747050305</v>
      </c>
      <c r="G221" s="25">
        <f>E221/C221*100</f>
        <v>64.670107212983723</v>
      </c>
      <c r="H221" s="15">
        <v>1081.5</v>
      </c>
      <c r="I221" s="15">
        <v>150.9</v>
      </c>
      <c r="J221" s="15">
        <v>1106.8</v>
      </c>
      <c r="K221" s="15">
        <v>1435</v>
      </c>
      <c r="L221" s="15">
        <v>1134.8</v>
      </c>
      <c r="M221" s="15">
        <v>498.1</v>
      </c>
      <c r="N221" s="15">
        <v>1249.0999999999999</v>
      </c>
      <c r="O221" s="15">
        <v>470.9</v>
      </c>
      <c r="P221" s="15">
        <v>1182.8</v>
      </c>
      <c r="Q221" s="15">
        <v>1166.8</v>
      </c>
      <c r="R221" s="15">
        <v>659.9</v>
      </c>
      <c r="S221" s="15"/>
      <c r="T221" s="15">
        <v>75</v>
      </c>
      <c r="U221" s="15"/>
      <c r="V221" s="15"/>
      <c r="W221" s="15"/>
      <c r="X221" s="15">
        <v>979.5</v>
      </c>
      <c r="Y221" s="15"/>
      <c r="Z221" s="15">
        <v>1192.7</v>
      </c>
      <c r="AA221" s="15"/>
      <c r="AB221" s="15">
        <v>1168.0999999999999</v>
      </c>
      <c r="AC221" s="15"/>
      <c r="AD221" s="15">
        <v>2188</v>
      </c>
      <c r="AE221" s="15"/>
      <c r="AF221" s="158"/>
      <c r="AH221" s="31">
        <f t="shared" si="85"/>
        <v>12018.2</v>
      </c>
      <c r="AI221" s="31">
        <f t="shared" si="87"/>
        <v>6414.9000000000005</v>
      </c>
      <c r="AJ221" s="31">
        <f t="shared" si="86"/>
        <v>3721.7</v>
      </c>
      <c r="AL221" s="30">
        <f t="shared" si="91"/>
        <v>2033.1999999999998</v>
      </c>
      <c r="AM221" s="68"/>
      <c r="AN221" s="68"/>
      <c r="AO221" s="68"/>
      <c r="AP221" s="68"/>
    </row>
    <row r="222" spans="1:42" s="12" customFormat="1" ht="41.25" customHeight="1">
      <c r="A222" s="47" t="s">
        <v>47</v>
      </c>
      <c r="B222" s="21">
        <f>H222+J222+L222+N222+P222+R222+T222+V222+X222+Z222+AB222+AD222</f>
        <v>7371.8</v>
      </c>
      <c r="C222" s="24">
        <v>3861</v>
      </c>
      <c r="D222" s="21">
        <v>3861</v>
      </c>
      <c r="E222" s="24">
        <f>I222+K222+M222+O222+Q222+S222+U222+W222+Y222+AA222+AC222+AE222</f>
        <v>2929</v>
      </c>
      <c r="F222" s="25">
        <f>E222/B222*100</f>
        <v>39.732494099134541</v>
      </c>
      <c r="G222" s="25">
        <f>E222/C222*100</f>
        <v>75.861175861175852</v>
      </c>
      <c r="H222" s="15">
        <v>716.5</v>
      </c>
      <c r="I222" s="15">
        <v>115.8</v>
      </c>
      <c r="J222" s="15">
        <v>724.8</v>
      </c>
      <c r="K222" s="15">
        <v>1325.5</v>
      </c>
      <c r="L222" s="15">
        <v>777.8</v>
      </c>
      <c r="M222" s="15">
        <v>216.4</v>
      </c>
      <c r="N222" s="15">
        <v>834.1</v>
      </c>
      <c r="O222" s="15">
        <v>344.2</v>
      </c>
      <c r="P222" s="15">
        <v>807.8</v>
      </c>
      <c r="Q222" s="15">
        <v>927.1</v>
      </c>
      <c r="R222" s="15">
        <v>486.9</v>
      </c>
      <c r="S222" s="15"/>
      <c r="T222" s="15">
        <v>60</v>
      </c>
      <c r="U222" s="15"/>
      <c r="V222" s="15"/>
      <c r="W222" s="15"/>
      <c r="X222" s="15">
        <v>687.3</v>
      </c>
      <c r="Y222" s="15"/>
      <c r="Z222" s="15">
        <v>806.7</v>
      </c>
      <c r="AA222" s="15"/>
      <c r="AB222" s="15">
        <v>793.1</v>
      </c>
      <c r="AC222" s="15"/>
      <c r="AD222" s="15">
        <v>676.8</v>
      </c>
      <c r="AE222" s="15"/>
      <c r="AF222" s="159"/>
      <c r="AH222" s="31">
        <f t="shared" si="85"/>
        <v>7371.8</v>
      </c>
      <c r="AI222" s="31">
        <f t="shared" si="87"/>
        <v>4347.8999999999996</v>
      </c>
      <c r="AJ222" s="31">
        <f t="shared" si="86"/>
        <v>2929</v>
      </c>
      <c r="AL222" s="30">
        <f t="shared" si="91"/>
        <v>932</v>
      </c>
      <c r="AM222" s="64"/>
      <c r="AN222" s="64"/>
      <c r="AO222" s="64"/>
      <c r="AP222" s="64"/>
    </row>
    <row r="223" spans="1:42" s="12" customFormat="1" ht="18.75">
      <c r="A223" s="3" t="s">
        <v>15</v>
      </c>
      <c r="B223" s="23"/>
      <c r="C223" s="23"/>
      <c r="D223" s="23"/>
      <c r="E223" s="23"/>
      <c r="F223" s="23"/>
      <c r="G223" s="2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58"/>
      <c r="AH223" s="19">
        <f t="shared" si="85"/>
        <v>0</v>
      </c>
      <c r="AI223" s="19">
        <f t="shared" si="87"/>
        <v>0</v>
      </c>
      <c r="AJ223" s="19">
        <f t="shared" si="86"/>
        <v>0</v>
      </c>
      <c r="AL223" s="30">
        <f t="shared" si="91"/>
        <v>0</v>
      </c>
      <c r="AM223" s="64"/>
      <c r="AN223" s="64"/>
      <c r="AO223" s="64"/>
      <c r="AP223" s="64"/>
    </row>
    <row r="224" spans="1:42" s="12" customFormat="1" ht="18.75">
      <c r="A224" s="3" t="s">
        <v>16</v>
      </c>
      <c r="B224" s="23"/>
      <c r="C224" s="23"/>
      <c r="D224" s="23"/>
      <c r="E224" s="23"/>
      <c r="F224" s="23"/>
      <c r="G224" s="2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58"/>
      <c r="AH224" s="19">
        <f t="shared" si="85"/>
        <v>0</v>
      </c>
      <c r="AI224" s="19">
        <f t="shared" si="87"/>
        <v>0</v>
      </c>
      <c r="AJ224" s="19">
        <f t="shared" si="86"/>
        <v>0</v>
      </c>
      <c r="AL224" s="30">
        <f t="shared" si="91"/>
        <v>0</v>
      </c>
      <c r="AM224" s="64"/>
      <c r="AN224" s="64"/>
      <c r="AO224" s="64"/>
      <c r="AP224" s="64"/>
    </row>
    <row r="225" spans="1:42" s="12" customFormat="1" ht="93.75">
      <c r="A225" s="4" t="s">
        <v>72</v>
      </c>
      <c r="B225" s="23"/>
      <c r="C225" s="23"/>
      <c r="D225" s="23"/>
      <c r="E225" s="23"/>
      <c r="F225" s="23"/>
      <c r="G225" s="2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58"/>
      <c r="AH225" s="31">
        <f t="shared" si="85"/>
        <v>0</v>
      </c>
      <c r="AI225" s="31">
        <f t="shared" si="87"/>
        <v>0</v>
      </c>
      <c r="AJ225" s="31">
        <f t="shared" si="86"/>
        <v>0</v>
      </c>
      <c r="AL225" s="30">
        <f t="shared" si="91"/>
        <v>0</v>
      </c>
      <c r="AM225" s="68"/>
      <c r="AN225" s="68"/>
      <c r="AO225" s="68"/>
      <c r="AP225" s="68"/>
    </row>
    <row r="226" spans="1:42" s="12" customFormat="1" ht="18.75">
      <c r="A226" s="4" t="s">
        <v>17</v>
      </c>
      <c r="B226" s="20">
        <f>H226+J226+L226+N226+P226+R226+T226+V226+X226+Z226+AB226+AD226</f>
        <v>22107.3</v>
      </c>
      <c r="C226" s="2">
        <f>C227+C228+C230</f>
        <v>47.2</v>
      </c>
      <c r="D226" s="2">
        <f>D227+D228+D230</f>
        <v>1698</v>
      </c>
      <c r="E226" s="2">
        <f>E227+E228+E230</f>
        <v>0</v>
      </c>
      <c r="F226" s="53">
        <f>E226/B226*100</f>
        <v>0</v>
      </c>
      <c r="G226" s="53">
        <f>E226/C226*100</f>
        <v>0</v>
      </c>
      <c r="H226" s="20">
        <f>H232+H238</f>
        <v>0</v>
      </c>
      <c r="I226" s="20">
        <f t="shared" ref="I226:AE230" si="106">I232+I238</f>
        <v>0</v>
      </c>
      <c r="J226" s="20">
        <f t="shared" si="106"/>
        <v>0</v>
      </c>
      <c r="K226" s="20">
        <f t="shared" si="106"/>
        <v>0</v>
      </c>
      <c r="L226" s="20">
        <f t="shared" si="106"/>
        <v>0</v>
      </c>
      <c r="M226" s="20">
        <f t="shared" si="106"/>
        <v>0</v>
      </c>
      <c r="N226" s="20">
        <f t="shared" si="106"/>
        <v>47.2</v>
      </c>
      <c r="O226" s="20">
        <f t="shared" si="106"/>
        <v>0</v>
      </c>
      <c r="P226" s="20">
        <f t="shared" si="106"/>
        <v>0</v>
      </c>
      <c r="Q226" s="20">
        <f t="shared" si="106"/>
        <v>0</v>
      </c>
      <c r="R226" s="20">
        <f t="shared" si="106"/>
        <v>0</v>
      </c>
      <c r="S226" s="20">
        <f t="shared" si="106"/>
        <v>0</v>
      </c>
      <c r="T226" s="20">
        <f t="shared" si="106"/>
        <v>1698</v>
      </c>
      <c r="U226" s="20">
        <f t="shared" si="106"/>
        <v>0</v>
      </c>
      <c r="V226" s="20">
        <f t="shared" si="106"/>
        <v>4299.3999999999996</v>
      </c>
      <c r="W226" s="20">
        <f t="shared" si="106"/>
        <v>0</v>
      </c>
      <c r="X226" s="20">
        <f t="shared" si="106"/>
        <v>8673.7000000000007</v>
      </c>
      <c r="Y226" s="20">
        <f t="shared" si="106"/>
        <v>0</v>
      </c>
      <c r="Z226" s="20">
        <f t="shared" si="106"/>
        <v>0</v>
      </c>
      <c r="AA226" s="20">
        <f t="shared" si="106"/>
        <v>0</v>
      </c>
      <c r="AB226" s="20">
        <f t="shared" si="106"/>
        <v>0</v>
      </c>
      <c r="AC226" s="20">
        <f t="shared" si="106"/>
        <v>0</v>
      </c>
      <c r="AD226" s="20">
        <f t="shared" si="106"/>
        <v>7389</v>
      </c>
      <c r="AE226" s="20">
        <f t="shared" si="106"/>
        <v>0</v>
      </c>
      <c r="AF226" s="59"/>
      <c r="AH226" s="31">
        <f t="shared" si="85"/>
        <v>22107.3</v>
      </c>
      <c r="AI226" s="31">
        <f t="shared" si="87"/>
        <v>47.2</v>
      </c>
      <c r="AJ226" s="31">
        <f t="shared" si="86"/>
        <v>0</v>
      </c>
      <c r="AL226" s="30">
        <f t="shared" si="91"/>
        <v>47.2</v>
      </c>
      <c r="AM226" s="68"/>
      <c r="AN226" s="68"/>
      <c r="AO226" s="68"/>
      <c r="AP226" s="68"/>
    </row>
    <row r="227" spans="1:42" s="12" customFormat="1" ht="18.75">
      <c r="A227" s="3" t="s">
        <v>13</v>
      </c>
      <c r="B227" s="23"/>
      <c r="C227" s="24">
        <f t="shared" ref="C227:E228" si="107">C233+C239</f>
        <v>0</v>
      </c>
      <c r="D227" s="24">
        <f t="shared" si="107"/>
        <v>0</v>
      </c>
      <c r="E227" s="24">
        <f t="shared" si="107"/>
        <v>0</v>
      </c>
      <c r="F227" s="23"/>
      <c r="G227" s="23"/>
      <c r="H227" s="21">
        <f>H233+H239</f>
        <v>0</v>
      </c>
      <c r="I227" s="21">
        <f t="shared" si="106"/>
        <v>0</v>
      </c>
      <c r="J227" s="21">
        <f t="shared" si="106"/>
        <v>0</v>
      </c>
      <c r="K227" s="21">
        <f t="shared" si="106"/>
        <v>0</v>
      </c>
      <c r="L227" s="21">
        <f t="shared" si="106"/>
        <v>0</v>
      </c>
      <c r="M227" s="21">
        <f t="shared" si="106"/>
        <v>0</v>
      </c>
      <c r="N227" s="21">
        <f t="shared" si="106"/>
        <v>0</v>
      </c>
      <c r="O227" s="21">
        <f t="shared" si="106"/>
        <v>0</v>
      </c>
      <c r="P227" s="21">
        <f t="shared" si="106"/>
        <v>0</v>
      </c>
      <c r="Q227" s="21">
        <f t="shared" si="106"/>
        <v>0</v>
      </c>
      <c r="R227" s="21">
        <f t="shared" si="106"/>
        <v>0</v>
      </c>
      <c r="S227" s="21">
        <f t="shared" si="106"/>
        <v>0</v>
      </c>
      <c r="T227" s="21">
        <f t="shared" si="106"/>
        <v>0</v>
      </c>
      <c r="U227" s="21">
        <f t="shared" si="106"/>
        <v>0</v>
      </c>
      <c r="V227" s="21">
        <f t="shared" si="106"/>
        <v>0</v>
      </c>
      <c r="W227" s="21">
        <f t="shared" si="106"/>
        <v>0</v>
      </c>
      <c r="X227" s="21">
        <f t="shared" si="106"/>
        <v>0</v>
      </c>
      <c r="Y227" s="21">
        <f t="shared" si="106"/>
        <v>0</v>
      </c>
      <c r="Z227" s="21">
        <f t="shared" si="106"/>
        <v>0</v>
      </c>
      <c r="AA227" s="21">
        <f t="shared" si="106"/>
        <v>0</v>
      </c>
      <c r="AB227" s="21">
        <f t="shared" si="106"/>
        <v>0</v>
      </c>
      <c r="AC227" s="21">
        <f t="shared" si="106"/>
        <v>0</v>
      </c>
      <c r="AD227" s="21">
        <f t="shared" si="106"/>
        <v>0</v>
      </c>
      <c r="AE227" s="21">
        <f t="shared" si="106"/>
        <v>0</v>
      </c>
      <c r="AF227" s="58"/>
      <c r="AH227" s="31">
        <f t="shared" si="85"/>
        <v>0</v>
      </c>
      <c r="AI227" s="31">
        <f t="shared" si="87"/>
        <v>0</v>
      </c>
      <c r="AJ227" s="31">
        <f t="shared" si="86"/>
        <v>0</v>
      </c>
      <c r="AL227" s="30">
        <f t="shared" si="91"/>
        <v>0</v>
      </c>
      <c r="AM227" s="68"/>
      <c r="AN227" s="68"/>
      <c r="AO227" s="68"/>
      <c r="AP227" s="68"/>
    </row>
    <row r="228" spans="1:42" s="12" customFormat="1" ht="18.75">
      <c r="A228" s="3" t="s">
        <v>14</v>
      </c>
      <c r="B228" s="21">
        <f>B234+B240</f>
        <v>13020.3</v>
      </c>
      <c r="C228" s="21">
        <f t="shared" si="107"/>
        <v>47.2</v>
      </c>
      <c r="D228" s="21">
        <f t="shared" si="107"/>
        <v>0</v>
      </c>
      <c r="E228" s="21">
        <f t="shared" si="107"/>
        <v>0</v>
      </c>
      <c r="F228" s="25">
        <f>E228/B228*100</f>
        <v>0</v>
      </c>
      <c r="G228" s="25">
        <f>E228/C228*100</f>
        <v>0</v>
      </c>
      <c r="H228" s="21">
        <f>H234+H240</f>
        <v>0</v>
      </c>
      <c r="I228" s="21">
        <f t="shared" si="106"/>
        <v>0</v>
      </c>
      <c r="J228" s="21">
        <f t="shared" si="106"/>
        <v>0</v>
      </c>
      <c r="K228" s="21">
        <f t="shared" si="106"/>
        <v>0</v>
      </c>
      <c r="L228" s="21">
        <f t="shared" si="106"/>
        <v>0</v>
      </c>
      <c r="M228" s="21">
        <f t="shared" si="106"/>
        <v>0</v>
      </c>
      <c r="N228" s="21">
        <f t="shared" si="106"/>
        <v>47.2</v>
      </c>
      <c r="O228" s="21">
        <f t="shared" si="106"/>
        <v>0</v>
      </c>
      <c r="P228" s="21">
        <f t="shared" si="106"/>
        <v>0</v>
      </c>
      <c r="Q228" s="21">
        <f t="shared" si="106"/>
        <v>0</v>
      </c>
      <c r="R228" s="21">
        <f t="shared" si="106"/>
        <v>0</v>
      </c>
      <c r="S228" s="21">
        <f t="shared" si="106"/>
        <v>0</v>
      </c>
      <c r="T228" s="21">
        <f t="shared" si="106"/>
        <v>0</v>
      </c>
      <c r="U228" s="21">
        <f t="shared" si="106"/>
        <v>0</v>
      </c>
      <c r="V228" s="21">
        <f t="shared" si="106"/>
        <v>4299.3999999999996</v>
      </c>
      <c r="W228" s="21">
        <f t="shared" si="106"/>
        <v>0</v>
      </c>
      <c r="X228" s="21">
        <f t="shared" si="106"/>
        <v>8673.7000000000007</v>
      </c>
      <c r="Y228" s="21">
        <f t="shared" si="106"/>
        <v>0</v>
      </c>
      <c r="Z228" s="21">
        <f t="shared" si="106"/>
        <v>0</v>
      </c>
      <c r="AA228" s="21">
        <f t="shared" si="106"/>
        <v>0</v>
      </c>
      <c r="AB228" s="21">
        <f t="shared" si="106"/>
        <v>0</v>
      </c>
      <c r="AC228" s="21">
        <f t="shared" si="106"/>
        <v>0</v>
      </c>
      <c r="AD228" s="21">
        <f t="shared" si="106"/>
        <v>0</v>
      </c>
      <c r="AE228" s="21">
        <f t="shared" si="106"/>
        <v>0</v>
      </c>
      <c r="AF228" s="58"/>
      <c r="AH228" s="31">
        <f t="shared" si="85"/>
        <v>13020.3</v>
      </c>
      <c r="AI228" s="31">
        <f t="shared" si="87"/>
        <v>47.2</v>
      </c>
      <c r="AJ228" s="31">
        <f t="shared" si="86"/>
        <v>0</v>
      </c>
      <c r="AL228" s="30">
        <f t="shared" si="91"/>
        <v>47.2</v>
      </c>
      <c r="AM228" s="68"/>
      <c r="AN228" s="68"/>
      <c r="AO228" s="68"/>
      <c r="AP228" s="68"/>
    </row>
    <row r="229" spans="1:42" s="12" customFormat="1" ht="18.75">
      <c r="A229" s="3" t="s">
        <v>15</v>
      </c>
      <c r="B229" s="23"/>
      <c r="C229" s="23"/>
      <c r="D229" s="23"/>
      <c r="E229" s="23"/>
      <c r="F229" s="25"/>
      <c r="G229" s="25"/>
      <c r="H229" s="21">
        <f>H235+H241</f>
        <v>0</v>
      </c>
      <c r="I229" s="21">
        <f t="shared" si="106"/>
        <v>0</v>
      </c>
      <c r="J229" s="21">
        <f t="shared" si="106"/>
        <v>0</v>
      </c>
      <c r="K229" s="21">
        <f t="shared" si="106"/>
        <v>0</v>
      </c>
      <c r="L229" s="21">
        <f t="shared" si="106"/>
        <v>0</v>
      </c>
      <c r="M229" s="21">
        <f t="shared" si="106"/>
        <v>0</v>
      </c>
      <c r="N229" s="21">
        <f t="shared" si="106"/>
        <v>0</v>
      </c>
      <c r="O229" s="21">
        <f t="shared" si="106"/>
        <v>0</v>
      </c>
      <c r="P229" s="21">
        <f t="shared" si="106"/>
        <v>0</v>
      </c>
      <c r="Q229" s="21">
        <f t="shared" si="106"/>
        <v>0</v>
      </c>
      <c r="R229" s="21">
        <f t="shared" si="106"/>
        <v>0</v>
      </c>
      <c r="S229" s="21">
        <f t="shared" si="106"/>
        <v>0</v>
      </c>
      <c r="T229" s="21">
        <f t="shared" si="106"/>
        <v>0</v>
      </c>
      <c r="U229" s="21">
        <f t="shared" si="106"/>
        <v>0</v>
      </c>
      <c r="V229" s="21">
        <f t="shared" si="106"/>
        <v>0</v>
      </c>
      <c r="W229" s="21">
        <f t="shared" si="106"/>
        <v>0</v>
      </c>
      <c r="X229" s="21">
        <f t="shared" si="106"/>
        <v>0</v>
      </c>
      <c r="Y229" s="21">
        <f t="shared" si="106"/>
        <v>0</v>
      </c>
      <c r="Z229" s="21">
        <f t="shared" si="106"/>
        <v>0</v>
      </c>
      <c r="AA229" s="21">
        <f t="shared" si="106"/>
        <v>0</v>
      </c>
      <c r="AB229" s="21">
        <f t="shared" si="106"/>
        <v>0</v>
      </c>
      <c r="AC229" s="21">
        <f t="shared" si="106"/>
        <v>0</v>
      </c>
      <c r="AD229" s="21">
        <f t="shared" si="106"/>
        <v>0</v>
      </c>
      <c r="AE229" s="21">
        <f t="shared" si="106"/>
        <v>0</v>
      </c>
      <c r="AF229" s="58"/>
      <c r="AH229" s="31">
        <f t="shared" si="85"/>
        <v>0</v>
      </c>
      <c r="AI229" s="31">
        <f t="shared" si="87"/>
        <v>0</v>
      </c>
      <c r="AJ229" s="31">
        <f t="shared" si="86"/>
        <v>0</v>
      </c>
      <c r="AL229" s="30">
        <f t="shared" si="91"/>
        <v>0</v>
      </c>
      <c r="AM229" s="68"/>
      <c r="AN229" s="68"/>
      <c r="AO229" s="68"/>
      <c r="AP229" s="68"/>
    </row>
    <row r="230" spans="1:42" s="12" customFormat="1" ht="18.75">
      <c r="A230" s="3" t="s">
        <v>16</v>
      </c>
      <c r="B230" s="21">
        <f>B236</f>
        <v>9087</v>
      </c>
      <c r="C230" s="21">
        <f t="shared" ref="C230:E230" si="108">C236</f>
        <v>0</v>
      </c>
      <c r="D230" s="21">
        <f t="shared" si="108"/>
        <v>1698</v>
      </c>
      <c r="E230" s="21">
        <f t="shared" si="108"/>
        <v>0</v>
      </c>
      <c r="F230" s="25">
        <f t="shared" ref="F230" si="109">E230/B230*100</f>
        <v>0</v>
      </c>
      <c r="G230" s="25" t="e">
        <f t="shared" ref="G230" si="110">E230/C230*100</f>
        <v>#DIV/0!</v>
      </c>
      <c r="H230" s="21">
        <f>H236+H242</f>
        <v>0</v>
      </c>
      <c r="I230" s="21">
        <f t="shared" si="106"/>
        <v>0</v>
      </c>
      <c r="J230" s="21">
        <f t="shared" si="106"/>
        <v>0</v>
      </c>
      <c r="K230" s="21">
        <f t="shared" si="106"/>
        <v>0</v>
      </c>
      <c r="L230" s="21">
        <f t="shared" si="106"/>
        <v>0</v>
      </c>
      <c r="M230" s="21">
        <f t="shared" si="106"/>
        <v>0</v>
      </c>
      <c r="N230" s="21">
        <f t="shared" si="106"/>
        <v>0</v>
      </c>
      <c r="O230" s="21">
        <f t="shared" si="106"/>
        <v>0</v>
      </c>
      <c r="P230" s="21">
        <f t="shared" si="106"/>
        <v>0</v>
      </c>
      <c r="Q230" s="21">
        <f t="shared" si="106"/>
        <v>0</v>
      </c>
      <c r="R230" s="21">
        <f t="shared" si="106"/>
        <v>0</v>
      </c>
      <c r="S230" s="21">
        <f t="shared" si="106"/>
        <v>0</v>
      </c>
      <c r="T230" s="21">
        <f t="shared" si="106"/>
        <v>1698</v>
      </c>
      <c r="U230" s="21">
        <f t="shared" si="106"/>
        <v>0</v>
      </c>
      <c r="V230" s="21">
        <f t="shared" si="106"/>
        <v>0</v>
      </c>
      <c r="W230" s="21">
        <f t="shared" si="106"/>
        <v>0</v>
      </c>
      <c r="X230" s="21">
        <f t="shared" si="106"/>
        <v>0</v>
      </c>
      <c r="Y230" s="21">
        <f t="shared" si="106"/>
        <v>0</v>
      </c>
      <c r="Z230" s="21">
        <f t="shared" si="106"/>
        <v>0</v>
      </c>
      <c r="AA230" s="21">
        <f t="shared" si="106"/>
        <v>0</v>
      </c>
      <c r="AB230" s="21">
        <f t="shared" si="106"/>
        <v>0</v>
      </c>
      <c r="AC230" s="21">
        <f t="shared" si="106"/>
        <v>0</v>
      </c>
      <c r="AD230" s="21">
        <f t="shared" si="106"/>
        <v>7389</v>
      </c>
      <c r="AE230" s="21">
        <f t="shared" si="106"/>
        <v>0</v>
      </c>
      <c r="AF230" s="58"/>
      <c r="AH230" s="31">
        <f t="shared" si="85"/>
        <v>9087</v>
      </c>
      <c r="AI230" s="31">
        <f t="shared" si="87"/>
        <v>0</v>
      </c>
      <c r="AJ230" s="31">
        <f t="shared" si="86"/>
        <v>0</v>
      </c>
      <c r="AL230" s="30">
        <f t="shared" si="91"/>
        <v>0</v>
      </c>
      <c r="AM230" s="68"/>
      <c r="AN230" s="68"/>
      <c r="AO230" s="68"/>
      <c r="AP230" s="68"/>
    </row>
    <row r="231" spans="1:42" s="12" customFormat="1" ht="36" customHeight="1">
      <c r="A231" s="104" t="s">
        <v>34</v>
      </c>
      <c r="B231" s="21"/>
      <c r="C231" s="21"/>
      <c r="D231" s="21"/>
      <c r="E231" s="21"/>
      <c r="F231" s="21"/>
      <c r="G231" s="2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57" t="s">
        <v>121</v>
      </c>
      <c r="AH231" s="31">
        <f t="shared" si="85"/>
        <v>0</v>
      </c>
      <c r="AI231" s="31">
        <f t="shared" si="87"/>
        <v>0</v>
      </c>
      <c r="AJ231" s="31">
        <f t="shared" si="86"/>
        <v>0</v>
      </c>
      <c r="AL231" s="30">
        <f t="shared" si="91"/>
        <v>0</v>
      </c>
      <c r="AM231" s="68"/>
      <c r="AN231" s="68"/>
      <c r="AO231" s="68"/>
      <c r="AP231" s="68"/>
    </row>
    <row r="232" spans="1:42" s="12" customFormat="1" ht="44.25" customHeight="1">
      <c r="A232" s="4" t="s">
        <v>17</v>
      </c>
      <c r="B232" s="2">
        <f>B233+B234+B236+B237</f>
        <v>22107.3</v>
      </c>
      <c r="C232" s="2">
        <f>C233+C234+C236+C237</f>
        <v>47.2</v>
      </c>
      <c r="D232" s="2">
        <f>D233+D234+D236+D237</f>
        <v>1698</v>
      </c>
      <c r="E232" s="2">
        <f>E233+E234+E236+E237</f>
        <v>0</v>
      </c>
      <c r="F232" s="53">
        <f>E232/B232*100</f>
        <v>0</v>
      </c>
      <c r="G232" s="53">
        <f>E232/C232*100</f>
        <v>0</v>
      </c>
      <c r="H232" s="2">
        <f t="shared" ref="H232:T232" si="111">H233+H234+H236+H237</f>
        <v>0</v>
      </c>
      <c r="I232" s="2"/>
      <c r="J232" s="2">
        <f t="shared" si="111"/>
        <v>0</v>
      </c>
      <c r="K232" s="2"/>
      <c r="L232" s="2">
        <f t="shared" si="111"/>
        <v>0</v>
      </c>
      <c r="M232" s="2"/>
      <c r="N232" s="2">
        <f t="shared" si="111"/>
        <v>47.2</v>
      </c>
      <c r="O232" s="2"/>
      <c r="P232" s="2">
        <f t="shared" si="111"/>
        <v>0</v>
      </c>
      <c r="Q232" s="2">
        <f t="shared" si="111"/>
        <v>0</v>
      </c>
      <c r="R232" s="2">
        <f t="shared" si="111"/>
        <v>0</v>
      </c>
      <c r="S232" s="2"/>
      <c r="T232" s="2">
        <f t="shared" si="111"/>
        <v>1698</v>
      </c>
      <c r="U232" s="2"/>
      <c r="V232" s="2">
        <f>V233+V234+V236+V237</f>
        <v>4299.3999999999996</v>
      </c>
      <c r="W232" s="2">
        <f t="shared" ref="W232:AE232" si="112">W233+W234+W236+W237</f>
        <v>0</v>
      </c>
      <c r="X232" s="2">
        <f t="shared" si="112"/>
        <v>8673.7000000000007</v>
      </c>
      <c r="Y232" s="2">
        <f t="shared" si="112"/>
        <v>0</v>
      </c>
      <c r="Z232" s="2">
        <f t="shared" si="112"/>
        <v>0</v>
      </c>
      <c r="AA232" s="2">
        <f t="shared" si="112"/>
        <v>0</v>
      </c>
      <c r="AB232" s="2">
        <f t="shared" si="112"/>
        <v>0</v>
      </c>
      <c r="AC232" s="2">
        <f t="shared" si="112"/>
        <v>0</v>
      </c>
      <c r="AD232" s="2">
        <f t="shared" si="112"/>
        <v>7389</v>
      </c>
      <c r="AE232" s="2">
        <f t="shared" si="112"/>
        <v>0</v>
      </c>
      <c r="AF232" s="158"/>
      <c r="AH232" s="31">
        <f t="shared" si="85"/>
        <v>22107.3</v>
      </c>
      <c r="AI232" s="31">
        <f t="shared" si="87"/>
        <v>47.2</v>
      </c>
      <c r="AJ232" s="31">
        <f t="shared" si="86"/>
        <v>0</v>
      </c>
      <c r="AL232" s="30">
        <f t="shared" si="91"/>
        <v>47.2</v>
      </c>
      <c r="AM232" s="68"/>
      <c r="AN232" s="68"/>
      <c r="AO232" s="68"/>
      <c r="AP232" s="68"/>
    </row>
    <row r="233" spans="1:42" s="12" customFormat="1" ht="53.25" customHeight="1">
      <c r="A233" s="3" t="s">
        <v>13</v>
      </c>
      <c r="B233" s="23"/>
      <c r="C233" s="23"/>
      <c r="D233" s="23"/>
      <c r="E233" s="23"/>
      <c r="F233" s="23"/>
      <c r="G233" s="2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5"/>
      <c r="U233" s="15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58"/>
      <c r="AH233" s="31">
        <f t="shared" si="85"/>
        <v>0</v>
      </c>
      <c r="AI233" s="31">
        <f t="shared" si="87"/>
        <v>0</v>
      </c>
      <c r="AJ233" s="31">
        <f t="shared" si="86"/>
        <v>0</v>
      </c>
      <c r="AL233" s="30">
        <f t="shared" si="91"/>
        <v>0</v>
      </c>
      <c r="AM233" s="68"/>
      <c r="AN233" s="68"/>
      <c r="AO233" s="68"/>
      <c r="AP233" s="68"/>
    </row>
    <row r="234" spans="1:42" s="12" customFormat="1" ht="54" customHeight="1">
      <c r="A234" s="3" t="s">
        <v>14</v>
      </c>
      <c r="B234" s="21">
        <f>H234+J234+L234+N234+P234+R234+T234+V234+X234+Z234+AB234+AD234</f>
        <v>13020.3</v>
      </c>
      <c r="C234" s="24">
        <f>N234</f>
        <v>47.2</v>
      </c>
      <c r="D234" s="21"/>
      <c r="E234" s="24">
        <f>I234+K234+M234+O234+Q234+S234+U234+W234+Y234+AA234+AC234+AE234</f>
        <v>0</v>
      </c>
      <c r="F234" s="25">
        <f>E234/B234*100</f>
        <v>0</v>
      </c>
      <c r="G234" s="25">
        <f>E234/C234*100</f>
        <v>0</v>
      </c>
      <c r="H234" s="2"/>
      <c r="I234" s="2"/>
      <c r="J234" s="2"/>
      <c r="K234" s="2"/>
      <c r="L234" s="2"/>
      <c r="M234" s="2"/>
      <c r="N234" s="2">
        <v>47.2</v>
      </c>
      <c r="O234" s="2"/>
      <c r="P234" s="2"/>
      <c r="Q234" s="15"/>
      <c r="R234" s="15"/>
      <c r="S234" s="15"/>
      <c r="T234" s="15"/>
      <c r="U234" s="15"/>
      <c r="V234" s="15">
        <v>4299.3999999999996</v>
      </c>
      <c r="W234" s="15"/>
      <c r="X234" s="15">
        <v>8673.7000000000007</v>
      </c>
      <c r="Y234" s="15"/>
      <c r="Z234" s="15"/>
      <c r="AA234" s="15"/>
      <c r="AB234" s="15"/>
      <c r="AC234" s="15"/>
      <c r="AD234" s="15"/>
      <c r="AE234" s="2"/>
      <c r="AF234" s="158"/>
      <c r="AH234" s="31">
        <f t="shared" si="85"/>
        <v>13020.3</v>
      </c>
      <c r="AI234" s="31">
        <f t="shared" si="87"/>
        <v>47.2</v>
      </c>
      <c r="AJ234" s="31">
        <f t="shared" si="86"/>
        <v>0</v>
      </c>
      <c r="AL234" s="30">
        <f t="shared" si="91"/>
        <v>47.2</v>
      </c>
      <c r="AM234" s="68"/>
      <c r="AN234" s="68"/>
      <c r="AO234" s="68"/>
      <c r="AP234" s="68"/>
    </row>
    <row r="235" spans="1:42" s="12" customFormat="1" ht="24.75" customHeight="1">
      <c r="A235" s="3" t="s">
        <v>15</v>
      </c>
      <c r="B235" s="23"/>
      <c r="C235" s="23"/>
      <c r="D235" s="23"/>
      <c r="E235" s="23"/>
      <c r="F235" s="23"/>
      <c r="G235" s="2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58"/>
      <c r="AH235" s="31">
        <f t="shared" si="85"/>
        <v>0</v>
      </c>
      <c r="AI235" s="31">
        <f t="shared" si="87"/>
        <v>0</v>
      </c>
      <c r="AJ235" s="31">
        <f t="shared" si="86"/>
        <v>0</v>
      </c>
      <c r="AL235" s="30">
        <f t="shared" si="91"/>
        <v>0</v>
      </c>
      <c r="AM235" s="68"/>
      <c r="AN235" s="68"/>
      <c r="AO235" s="68"/>
      <c r="AP235" s="68"/>
    </row>
    <row r="236" spans="1:42" s="12" customFormat="1" ht="165" customHeight="1">
      <c r="A236" s="3" t="s">
        <v>16</v>
      </c>
      <c r="B236" s="21">
        <f>H236+J236+L236+N236+P236+R236+T236+V236+X236+Z236+AB236+AD236</f>
        <v>9087</v>
      </c>
      <c r="C236" s="24"/>
      <c r="D236" s="21">
        <v>1698</v>
      </c>
      <c r="E236" s="24">
        <f>I236+K236+M236+O236+Q236+S236+U236+W236+Y236+AA236+AC236+AE236</f>
        <v>0</v>
      </c>
      <c r="F236" s="25">
        <f>E236/B236*100</f>
        <v>0</v>
      </c>
      <c r="G236" s="25" t="e">
        <f>E236/C236*100</f>
        <v>#DIV/0!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>
        <v>1698</v>
      </c>
      <c r="U236" s="2"/>
      <c r="V236" s="2"/>
      <c r="W236" s="2"/>
      <c r="X236" s="2"/>
      <c r="Y236" s="2"/>
      <c r="Z236" s="2"/>
      <c r="AA236" s="2"/>
      <c r="AB236" s="2"/>
      <c r="AC236" s="2"/>
      <c r="AD236" s="2">
        <v>7389</v>
      </c>
      <c r="AE236" s="2"/>
      <c r="AF236" s="58" t="s">
        <v>103</v>
      </c>
      <c r="AH236" s="31">
        <f t="shared" si="85"/>
        <v>9087</v>
      </c>
      <c r="AI236" s="31">
        <f t="shared" si="87"/>
        <v>0</v>
      </c>
      <c r="AJ236" s="31">
        <f t="shared" si="86"/>
        <v>0</v>
      </c>
      <c r="AL236" s="30">
        <f t="shared" si="91"/>
        <v>0</v>
      </c>
      <c r="AM236" s="68"/>
      <c r="AN236" s="68"/>
      <c r="AO236" s="68"/>
      <c r="AP236" s="68"/>
    </row>
    <row r="237" spans="1:42" s="12" customFormat="1" ht="93.75">
      <c r="A237" s="3" t="s">
        <v>35</v>
      </c>
      <c r="B237" s="27"/>
      <c r="C237" s="27"/>
      <c r="D237" s="27"/>
      <c r="E237" s="27"/>
      <c r="F237" s="27"/>
      <c r="G237" s="2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57"/>
      <c r="AH237" s="31">
        <f t="shared" si="85"/>
        <v>0</v>
      </c>
      <c r="AI237" s="31">
        <f t="shared" si="87"/>
        <v>0</v>
      </c>
      <c r="AJ237" s="31">
        <f t="shared" si="86"/>
        <v>0</v>
      </c>
      <c r="AL237" s="30">
        <f t="shared" si="91"/>
        <v>0</v>
      </c>
      <c r="AM237" s="64"/>
      <c r="AN237" s="64"/>
      <c r="AO237" s="64"/>
      <c r="AP237" s="64"/>
    </row>
    <row r="238" spans="1:42" s="12" customFormat="1" ht="18.75" customHeight="1">
      <c r="A238" s="4" t="s">
        <v>17</v>
      </c>
      <c r="B238" s="2">
        <f>B239+B240+B242</f>
        <v>0</v>
      </c>
      <c r="C238" s="2">
        <f t="shared" ref="C238:G238" si="113">C239+C240+C242</f>
        <v>0</v>
      </c>
      <c r="D238" s="2">
        <f t="shared" si="113"/>
        <v>0</v>
      </c>
      <c r="E238" s="2">
        <f t="shared" si="113"/>
        <v>0</v>
      </c>
      <c r="F238" s="2">
        <f t="shared" si="113"/>
        <v>0</v>
      </c>
      <c r="G238" s="2">
        <f t="shared" si="113"/>
        <v>0</v>
      </c>
      <c r="H238" s="2"/>
      <c r="I238" s="2"/>
      <c r="J238" s="2">
        <f>J239+J240+J241+J242</f>
        <v>0</v>
      </c>
      <c r="K238" s="2">
        <f t="shared" ref="K238:AE238" si="114">K239+K240+K241+K242</f>
        <v>0</v>
      </c>
      <c r="L238" s="2">
        <f t="shared" si="114"/>
        <v>0</v>
      </c>
      <c r="M238" s="2">
        <f t="shared" si="114"/>
        <v>0</v>
      </c>
      <c r="N238" s="2">
        <f t="shared" si="114"/>
        <v>0</v>
      </c>
      <c r="O238" s="2">
        <f t="shared" si="114"/>
        <v>0</v>
      </c>
      <c r="P238" s="2">
        <f t="shared" si="114"/>
        <v>0</v>
      </c>
      <c r="Q238" s="2">
        <f t="shared" si="114"/>
        <v>0</v>
      </c>
      <c r="R238" s="2">
        <f t="shared" si="114"/>
        <v>0</v>
      </c>
      <c r="S238" s="2">
        <f t="shared" si="114"/>
        <v>0</v>
      </c>
      <c r="T238" s="2">
        <f t="shared" si="114"/>
        <v>0</v>
      </c>
      <c r="U238" s="2">
        <f t="shared" si="114"/>
        <v>0</v>
      </c>
      <c r="V238" s="2">
        <f t="shared" si="114"/>
        <v>0</v>
      </c>
      <c r="W238" s="2">
        <f t="shared" si="114"/>
        <v>0</v>
      </c>
      <c r="X238" s="2">
        <f t="shared" si="114"/>
        <v>0</v>
      </c>
      <c r="Y238" s="2">
        <f t="shared" si="114"/>
        <v>0</v>
      </c>
      <c r="Z238" s="2">
        <f t="shared" si="114"/>
        <v>0</v>
      </c>
      <c r="AA238" s="2">
        <f t="shared" si="114"/>
        <v>0</v>
      </c>
      <c r="AB238" s="2">
        <f t="shared" si="114"/>
        <v>0</v>
      </c>
      <c r="AC238" s="2">
        <f t="shared" si="114"/>
        <v>0</v>
      </c>
      <c r="AD238" s="2">
        <f t="shared" si="114"/>
        <v>0</v>
      </c>
      <c r="AE238" s="2">
        <f t="shared" si="114"/>
        <v>0</v>
      </c>
      <c r="AF238" s="158"/>
      <c r="AH238" s="31">
        <f t="shared" si="85"/>
        <v>0</v>
      </c>
      <c r="AI238" s="19">
        <f t="shared" si="87"/>
        <v>0</v>
      </c>
      <c r="AJ238" s="31">
        <f t="shared" si="86"/>
        <v>0</v>
      </c>
      <c r="AL238" s="30">
        <f t="shared" si="91"/>
        <v>0</v>
      </c>
      <c r="AM238" s="64"/>
      <c r="AN238" s="64"/>
      <c r="AO238" s="64"/>
      <c r="AP238" s="64"/>
    </row>
    <row r="239" spans="1:42" s="12" customFormat="1" ht="18.75">
      <c r="A239" s="3" t="s">
        <v>13</v>
      </c>
      <c r="B239" s="21">
        <f>H239+J239+L239+N239+P239+R239+T239+V239+X239+Z239+AB239+AD239</f>
        <v>0</v>
      </c>
      <c r="C239" s="24">
        <f>H239+J239</f>
        <v>0</v>
      </c>
      <c r="D239" s="21"/>
      <c r="E239" s="24">
        <f>I239+K239+M239+O239+Q239+S239+U239+W239+Y239+AA239+AC239+AE239</f>
        <v>0</v>
      </c>
      <c r="F239" s="25"/>
      <c r="G239" s="25"/>
      <c r="H239" s="2"/>
      <c r="I239" s="2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8"/>
      <c r="AH239" s="31">
        <f t="shared" si="85"/>
        <v>0</v>
      </c>
      <c r="AI239" s="19">
        <f t="shared" si="87"/>
        <v>0</v>
      </c>
      <c r="AJ239" s="31">
        <f t="shared" si="86"/>
        <v>0</v>
      </c>
      <c r="AL239" s="30">
        <f t="shared" si="91"/>
        <v>0</v>
      </c>
      <c r="AM239" s="64"/>
      <c r="AN239" s="64"/>
      <c r="AO239" s="64"/>
      <c r="AP239" s="64"/>
    </row>
    <row r="240" spans="1:42" s="12" customFormat="1" ht="18.75">
      <c r="A240" s="3" t="s">
        <v>14</v>
      </c>
      <c r="B240" s="21"/>
      <c r="C240" s="24"/>
      <c r="D240" s="21"/>
      <c r="E240" s="24"/>
      <c r="F240" s="25"/>
      <c r="G240" s="25"/>
      <c r="H240" s="2"/>
      <c r="I240" s="2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8"/>
      <c r="AH240" s="31">
        <f t="shared" si="85"/>
        <v>0</v>
      </c>
      <c r="AI240" s="19">
        <f t="shared" si="87"/>
        <v>0</v>
      </c>
      <c r="AJ240" s="31">
        <f t="shared" si="86"/>
        <v>0</v>
      </c>
      <c r="AL240" s="30">
        <f t="shared" si="91"/>
        <v>0</v>
      </c>
      <c r="AM240" s="64"/>
      <c r="AN240" s="64"/>
      <c r="AO240" s="64"/>
      <c r="AP240" s="64"/>
    </row>
    <row r="241" spans="1:42" s="12" customFormat="1" ht="18.75">
      <c r="A241" s="3" t="s">
        <v>15</v>
      </c>
      <c r="B241" s="21">
        <f>H241+J241+L241+N241+P241+R241+T241+V241+X241+Z241+AB241+AD241</f>
        <v>0</v>
      </c>
      <c r="C241" s="24">
        <f>H241+J241</f>
        <v>0</v>
      </c>
      <c r="D241" s="21"/>
      <c r="E241" s="24">
        <f>I241+K241+M241+O241+Q241+S241+U241+W241+Y241+AA241+AC241+AE241</f>
        <v>0</v>
      </c>
      <c r="F241" s="25"/>
      <c r="G241" s="2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58"/>
      <c r="AH241" s="31">
        <f t="shared" si="85"/>
        <v>0</v>
      </c>
      <c r="AI241" s="19">
        <f t="shared" si="87"/>
        <v>0</v>
      </c>
      <c r="AJ241" s="31">
        <f t="shared" si="86"/>
        <v>0</v>
      </c>
      <c r="AL241" s="30">
        <f t="shared" si="91"/>
        <v>0</v>
      </c>
      <c r="AM241" s="64"/>
      <c r="AN241" s="64"/>
      <c r="AO241" s="64"/>
      <c r="AP241" s="64"/>
    </row>
    <row r="242" spans="1:42" s="12" customFormat="1" ht="19.5" customHeight="1">
      <c r="A242" s="3" t="s">
        <v>16</v>
      </c>
      <c r="B242" s="23"/>
      <c r="C242" s="23"/>
      <c r="D242" s="23"/>
      <c r="E242" s="23"/>
      <c r="F242" s="23"/>
      <c r="G242" s="2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59"/>
      <c r="AH242" s="19">
        <f t="shared" si="85"/>
        <v>0</v>
      </c>
      <c r="AI242" s="19">
        <f t="shared" si="87"/>
        <v>0</v>
      </c>
      <c r="AJ242" s="19">
        <f t="shared" si="86"/>
        <v>0</v>
      </c>
      <c r="AL242" s="30">
        <f t="shared" si="91"/>
        <v>0</v>
      </c>
      <c r="AM242" s="64"/>
      <c r="AN242" s="64"/>
      <c r="AO242" s="64"/>
      <c r="AP242" s="64"/>
    </row>
    <row r="243" spans="1:42" s="46" customFormat="1" ht="32.25" customHeight="1">
      <c r="A243" s="42" t="s">
        <v>18</v>
      </c>
      <c r="B243" s="38">
        <f>H243+J243+L243+N243+P243+R243+T243+V243+X243+Z243+AB243+AD243</f>
        <v>2214280.1000000006</v>
      </c>
      <c r="C243" s="39">
        <f t="shared" ref="C243:E243" si="115">C186+C137+C118+C8</f>
        <v>1112855.2000000002</v>
      </c>
      <c r="D243" s="39">
        <f t="shared" si="115"/>
        <v>1092020.9000000001</v>
      </c>
      <c r="E243" s="39">
        <f t="shared" si="115"/>
        <v>769595.12</v>
      </c>
      <c r="F243" s="45">
        <f>E243/B243*100</f>
        <v>34.755996768430506</v>
      </c>
      <c r="G243" s="45">
        <f>E243/C243*100</f>
        <v>69.155009564586649</v>
      </c>
      <c r="H243" s="39">
        <f t="shared" ref="H243:AE243" si="116">H186+H137+H118+H8</f>
        <v>118439.3</v>
      </c>
      <c r="I243" s="39">
        <f t="shared" si="116"/>
        <v>50300.700000000004</v>
      </c>
      <c r="J243" s="39">
        <f t="shared" si="116"/>
        <v>180103.8</v>
      </c>
      <c r="K243" s="39">
        <f t="shared" si="116"/>
        <v>167749.5</v>
      </c>
      <c r="L243" s="39">
        <f t="shared" si="116"/>
        <v>177505.77</v>
      </c>
      <c r="M243" s="39">
        <f t="shared" si="116"/>
        <v>169813.69999999998</v>
      </c>
      <c r="N243" s="39">
        <f t="shared" si="116"/>
        <v>193387.89999999997</v>
      </c>
      <c r="O243" s="39">
        <f t="shared" si="116"/>
        <v>150100.5</v>
      </c>
      <c r="P243" s="39">
        <f t="shared" si="116"/>
        <v>443285.82999999996</v>
      </c>
      <c r="Q243" s="39">
        <f t="shared" si="116"/>
        <v>231630.72</v>
      </c>
      <c r="R243" s="39">
        <f t="shared" si="116"/>
        <v>212321.30000000002</v>
      </c>
      <c r="S243" s="39">
        <f t="shared" si="116"/>
        <v>0</v>
      </c>
      <c r="T243" s="39">
        <f t="shared" si="116"/>
        <v>126395.5</v>
      </c>
      <c r="U243" s="39">
        <f t="shared" si="116"/>
        <v>0</v>
      </c>
      <c r="V243" s="39">
        <f t="shared" si="116"/>
        <v>149737.29999999999</v>
      </c>
      <c r="W243" s="39">
        <f t="shared" si="116"/>
        <v>0</v>
      </c>
      <c r="X243" s="39">
        <f t="shared" si="116"/>
        <v>133745.60000000001</v>
      </c>
      <c r="Y243" s="39">
        <f t="shared" si="116"/>
        <v>0</v>
      </c>
      <c r="Z243" s="39">
        <f t="shared" si="116"/>
        <v>164217.60000000001</v>
      </c>
      <c r="AA243" s="39">
        <f t="shared" si="116"/>
        <v>0</v>
      </c>
      <c r="AB243" s="39">
        <f t="shared" si="116"/>
        <v>144040.70000000001</v>
      </c>
      <c r="AC243" s="39">
        <f t="shared" si="116"/>
        <v>0</v>
      </c>
      <c r="AD243" s="63">
        <f>AD186+AD137+AD118+AD8</f>
        <v>171099.5</v>
      </c>
      <c r="AE243" s="39">
        <f t="shared" si="116"/>
        <v>0</v>
      </c>
      <c r="AF243" s="58"/>
      <c r="AH243" s="41">
        <f t="shared" si="85"/>
        <v>2214280.1000000006</v>
      </c>
      <c r="AI243" s="41">
        <f t="shared" si="87"/>
        <v>1325043.9000000001</v>
      </c>
      <c r="AJ243" s="41">
        <f t="shared" si="86"/>
        <v>769595.12</v>
      </c>
      <c r="AL243" s="44">
        <f t="shared" si="91"/>
        <v>343260.08000000019</v>
      </c>
      <c r="AM243" s="64"/>
      <c r="AN243" s="64"/>
      <c r="AO243" s="64"/>
      <c r="AP243" s="64"/>
    </row>
    <row r="244" spans="1:42" s="12" customFormat="1" ht="18.75">
      <c r="A244" s="3" t="s">
        <v>13</v>
      </c>
      <c r="B244" s="20">
        <f>H244+J244+L244+N244+P244+R244+T244+V244+X244+Z244+AB244+AD244</f>
        <v>1635807.8</v>
      </c>
      <c r="C244" s="2">
        <f>C220+C214+C73+C42+C227+C133+C79+C85+C91</f>
        <v>875945.5</v>
      </c>
      <c r="D244" s="2">
        <f t="shared" ref="D244:E244" si="117">D220+D214+D73+D42+D227+D133+D79+D85+D91</f>
        <v>875642.10000000009</v>
      </c>
      <c r="E244" s="2">
        <f t="shared" si="117"/>
        <v>597019.20000000007</v>
      </c>
      <c r="F244" s="53">
        <f>E244/B244*100</f>
        <v>36.496903853863522</v>
      </c>
      <c r="G244" s="53">
        <f>E244/C244*100</f>
        <v>68.15711708091429</v>
      </c>
      <c r="H244" s="2">
        <f t="shared" ref="H244:AE244" si="118">H220+H214+H73+H42+H227+H133+H79+H85+H91</f>
        <v>75037</v>
      </c>
      <c r="I244" s="2">
        <f t="shared" si="118"/>
        <v>23698.7</v>
      </c>
      <c r="J244" s="2">
        <f t="shared" si="118"/>
        <v>138471.30000000002</v>
      </c>
      <c r="K244" s="2">
        <f t="shared" si="118"/>
        <v>130179.5</v>
      </c>
      <c r="L244" s="2">
        <f t="shared" si="118"/>
        <v>138434.40000000002</v>
      </c>
      <c r="M244" s="2">
        <f t="shared" si="118"/>
        <v>129321.8</v>
      </c>
      <c r="N244" s="2">
        <f t="shared" si="118"/>
        <v>142782.70000000001</v>
      </c>
      <c r="O244" s="2">
        <f t="shared" si="118"/>
        <v>133996.5</v>
      </c>
      <c r="P244" s="2">
        <f t="shared" si="118"/>
        <v>381220.10000000003</v>
      </c>
      <c r="Q244" s="2">
        <f t="shared" si="118"/>
        <v>179822.7</v>
      </c>
      <c r="R244" s="2">
        <f t="shared" si="118"/>
        <v>173589.30000000002</v>
      </c>
      <c r="S244" s="2">
        <f t="shared" si="118"/>
        <v>0</v>
      </c>
      <c r="T244" s="2">
        <f t="shared" si="118"/>
        <v>84573.8</v>
      </c>
      <c r="U244" s="2">
        <f t="shared" si="118"/>
        <v>0</v>
      </c>
      <c r="V244" s="2">
        <f t="shared" si="118"/>
        <v>57596.2</v>
      </c>
      <c r="W244" s="2">
        <f t="shared" si="118"/>
        <v>0</v>
      </c>
      <c r="X244" s="2">
        <f t="shared" si="118"/>
        <v>91778.8</v>
      </c>
      <c r="Y244" s="2">
        <f t="shared" si="118"/>
        <v>0</v>
      </c>
      <c r="Z244" s="2">
        <f t="shared" si="118"/>
        <v>123746</v>
      </c>
      <c r="AA244" s="2">
        <f t="shared" si="118"/>
        <v>0</v>
      </c>
      <c r="AB244" s="2">
        <f t="shared" si="118"/>
        <v>112397.9</v>
      </c>
      <c r="AC244" s="2">
        <f t="shared" si="118"/>
        <v>0</v>
      </c>
      <c r="AD244" s="2">
        <f t="shared" si="118"/>
        <v>116180.3</v>
      </c>
      <c r="AE244" s="2">
        <f t="shared" si="118"/>
        <v>0</v>
      </c>
      <c r="AF244" s="58"/>
      <c r="AH244" s="19">
        <f t="shared" si="85"/>
        <v>1635807.8</v>
      </c>
      <c r="AI244" s="19">
        <f t="shared" si="87"/>
        <v>1049534.8</v>
      </c>
      <c r="AJ244" s="19">
        <f t="shared" si="86"/>
        <v>597019.19999999995</v>
      </c>
      <c r="AL244" s="30">
        <f t="shared" si="91"/>
        <v>278926.29999999993</v>
      </c>
      <c r="AM244" s="64"/>
      <c r="AN244" s="64"/>
      <c r="AO244" s="64"/>
      <c r="AP244" s="64"/>
    </row>
    <row r="245" spans="1:42" s="12" customFormat="1" ht="18.75">
      <c r="A245" s="3" t="s">
        <v>14</v>
      </c>
      <c r="B245" s="20">
        <f>H245+J245+L245+N245+P245+R245+T245+V245+X245+Z245+AB245+AD245</f>
        <v>560885.29999999993</v>
      </c>
      <c r="C245" s="2">
        <f>C12+C36+C68+C92+C122+C141+C159+C177+C190+C208+C228</f>
        <v>232559.69999999998</v>
      </c>
      <c r="D245" s="2">
        <f>D12+D36+D68+D92+D122+D141+D159+D177+D190+D208+D228</f>
        <v>211330.80000000002</v>
      </c>
      <c r="E245" s="2">
        <f>E12+E36+E68+E92+E122+E141+E159+E177+E190+E208+E228</f>
        <v>169970.52</v>
      </c>
      <c r="F245" s="53">
        <f>E245/B245*100</f>
        <v>30.303971239752585</v>
      </c>
      <c r="G245" s="53">
        <f>E245/C245*100</f>
        <v>73.086833187349313</v>
      </c>
      <c r="H245" s="2">
        <f>H12+H36+H68+H92+H122+H141+H159+H177+H190+H208+H228</f>
        <v>43402.299999999996</v>
      </c>
      <c r="I245" s="2">
        <f t="shared" ref="I245:AE245" si="119">I12+I36+I68+I92+I122+I141+I159+I177+I190+I208+I228</f>
        <v>26602</v>
      </c>
      <c r="J245" s="2">
        <f t="shared" si="119"/>
        <v>41632.500000000007</v>
      </c>
      <c r="K245" s="2">
        <f t="shared" si="119"/>
        <v>37570</v>
      </c>
      <c r="L245" s="2">
        <f t="shared" si="119"/>
        <v>38221.370000000003</v>
      </c>
      <c r="M245" s="2">
        <f t="shared" si="119"/>
        <v>40491.9</v>
      </c>
      <c r="N245" s="2">
        <f t="shared" si="119"/>
        <v>48105.19999999999</v>
      </c>
      <c r="O245" s="2">
        <f t="shared" si="119"/>
        <v>13549.8</v>
      </c>
      <c r="P245" s="2">
        <f t="shared" si="119"/>
        <v>61065.729999999996</v>
      </c>
      <c r="Q245" s="2">
        <f t="shared" si="119"/>
        <v>51756.82</v>
      </c>
      <c r="R245" s="2">
        <f t="shared" si="119"/>
        <v>38732</v>
      </c>
      <c r="S245" s="2">
        <f t="shared" si="119"/>
        <v>0</v>
      </c>
      <c r="T245" s="2">
        <f t="shared" si="119"/>
        <v>40123.699999999997</v>
      </c>
      <c r="U245" s="2">
        <f t="shared" si="119"/>
        <v>0</v>
      </c>
      <c r="V245" s="2">
        <f t="shared" si="119"/>
        <v>91376.099999999991</v>
      </c>
      <c r="W245" s="2">
        <f t="shared" si="119"/>
        <v>0</v>
      </c>
      <c r="X245" s="2">
        <f t="shared" si="119"/>
        <v>39906.800000000003</v>
      </c>
      <c r="Y245" s="2">
        <f t="shared" si="119"/>
        <v>0</v>
      </c>
      <c r="Z245" s="2">
        <f t="shared" si="119"/>
        <v>40471.600000000006</v>
      </c>
      <c r="AA245" s="2">
        <f t="shared" si="119"/>
        <v>0</v>
      </c>
      <c r="AB245" s="2">
        <f t="shared" si="119"/>
        <v>30342.799999999996</v>
      </c>
      <c r="AC245" s="2">
        <f t="shared" si="119"/>
        <v>0</v>
      </c>
      <c r="AD245" s="2">
        <f t="shared" si="119"/>
        <v>47505.2</v>
      </c>
      <c r="AE245" s="2">
        <f t="shared" si="119"/>
        <v>0</v>
      </c>
      <c r="AF245" s="58"/>
      <c r="AH245" s="19">
        <f t="shared" si="85"/>
        <v>560885.29999999993</v>
      </c>
      <c r="AI245" s="19">
        <f t="shared" si="87"/>
        <v>271159.09999999998</v>
      </c>
      <c r="AJ245" s="19">
        <f t="shared" si="86"/>
        <v>169970.52</v>
      </c>
      <c r="AL245" s="30">
        <f t="shared" si="91"/>
        <v>62589.179999999993</v>
      </c>
      <c r="AM245" s="64"/>
      <c r="AN245" s="64"/>
      <c r="AO245" s="64"/>
      <c r="AP245" s="64"/>
    </row>
    <row r="246" spans="1:42" s="12" customFormat="1" ht="37.5">
      <c r="A246" s="47" t="s">
        <v>47</v>
      </c>
      <c r="B246" s="20">
        <f>H246+J246+L246+N246+P246+R246+T246+V246+X246+Z246+AB246+AD246</f>
        <v>18489.8</v>
      </c>
      <c r="C246" s="2">
        <f>C222+C44</f>
        <v>6638.2</v>
      </c>
      <c r="D246" s="2">
        <f>D222+D44</f>
        <v>6638.2</v>
      </c>
      <c r="E246" s="2">
        <f>E222+E44</f>
        <v>5706.2</v>
      </c>
      <c r="F246" s="53">
        <f>E246/B246*100</f>
        <v>30.861339765708664</v>
      </c>
      <c r="G246" s="53">
        <f>E246/C246*100</f>
        <v>85.960049410984908</v>
      </c>
      <c r="H246" s="2">
        <f>H222+H107+H100+H44</f>
        <v>716.5</v>
      </c>
      <c r="I246" s="2">
        <f t="shared" ref="I246:AE246" si="120">I222+I107+I100+I44</f>
        <v>115.8</v>
      </c>
      <c r="J246" s="2">
        <f t="shared" si="120"/>
        <v>1408.9</v>
      </c>
      <c r="K246" s="2">
        <f t="shared" si="120"/>
        <v>2009.6</v>
      </c>
      <c r="L246" s="2">
        <f t="shared" si="120"/>
        <v>1460.9</v>
      </c>
      <c r="M246" s="2">
        <f t="shared" si="120"/>
        <v>899.5</v>
      </c>
      <c r="N246" s="2">
        <f t="shared" si="120"/>
        <v>1755.1</v>
      </c>
      <c r="O246" s="2">
        <f t="shared" si="120"/>
        <v>1247.8</v>
      </c>
      <c r="P246" s="2">
        <f t="shared" si="120"/>
        <v>1534.8</v>
      </c>
      <c r="Q246" s="2">
        <f t="shared" si="120"/>
        <v>1656.4</v>
      </c>
      <c r="R246" s="2">
        <f t="shared" si="120"/>
        <v>1226</v>
      </c>
      <c r="S246" s="2">
        <f t="shared" si="120"/>
        <v>0</v>
      </c>
      <c r="T246" s="2">
        <f t="shared" si="120"/>
        <v>923.2</v>
      </c>
      <c r="U246" s="2">
        <f t="shared" si="120"/>
        <v>0</v>
      </c>
      <c r="V246" s="2">
        <f t="shared" si="120"/>
        <v>1355.1</v>
      </c>
      <c r="W246" s="2">
        <f t="shared" si="120"/>
        <v>0</v>
      </c>
      <c r="X246" s="2">
        <f t="shared" si="120"/>
        <v>1370.4</v>
      </c>
      <c r="Y246" s="2">
        <f t="shared" si="120"/>
        <v>0</v>
      </c>
      <c r="Z246" s="2">
        <f t="shared" si="120"/>
        <v>1652.7</v>
      </c>
      <c r="AA246" s="2">
        <f t="shared" si="120"/>
        <v>0</v>
      </c>
      <c r="AB246" s="2">
        <f t="shared" si="120"/>
        <v>1432.2</v>
      </c>
      <c r="AC246" s="2">
        <f t="shared" si="120"/>
        <v>0</v>
      </c>
      <c r="AD246" s="2">
        <f t="shared" si="120"/>
        <v>3653.9999999999995</v>
      </c>
      <c r="AE246" s="2">
        <f t="shared" si="120"/>
        <v>0</v>
      </c>
      <c r="AF246" s="58"/>
      <c r="AH246" s="19">
        <f t="shared" si="85"/>
        <v>18489.8</v>
      </c>
      <c r="AI246" s="19">
        <f t="shared" si="87"/>
        <v>8102.2</v>
      </c>
      <c r="AJ246" s="19">
        <f t="shared" si="86"/>
        <v>5929.1</v>
      </c>
      <c r="AL246" s="30">
        <f t="shared" si="91"/>
        <v>932</v>
      </c>
      <c r="AM246" s="64"/>
      <c r="AN246" s="64"/>
      <c r="AO246" s="64"/>
      <c r="AP246" s="64"/>
    </row>
    <row r="247" spans="1:42" s="12" customFormat="1" ht="18.75">
      <c r="A247" s="3" t="s">
        <v>15</v>
      </c>
      <c r="B247" s="26"/>
      <c r="C247" s="2"/>
      <c r="D247" s="2"/>
      <c r="E247" s="2"/>
      <c r="F247" s="26"/>
      <c r="G247" s="2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58"/>
      <c r="AH247" s="19">
        <f t="shared" si="85"/>
        <v>0</v>
      </c>
      <c r="AI247" s="19">
        <f t="shared" si="87"/>
        <v>0</v>
      </c>
      <c r="AJ247" s="19">
        <f t="shared" si="86"/>
        <v>0</v>
      </c>
      <c r="AL247" s="30">
        <f t="shared" si="91"/>
        <v>0</v>
      </c>
      <c r="AM247" s="64"/>
      <c r="AN247" s="64"/>
      <c r="AO247" s="64"/>
      <c r="AP247" s="64"/>
    </row>
    <row r="248" spans="1:42" s="12" customFormat="1" ht="18.75">
      <c r="A248" s="3" t="s">
        <v>16</v>
      </c>
      <c r="B248" s="52">
        <f>B236+B32+B20+B211+B76</f>
        <v>17587</v>
      </c>
      <c r="C248" s="52">
        <f t="shared" ref="C248:E248" si="121">C236+C32+C20+C211+C76</f>
        <v>4350</v>
      </c>
      <c r="D248" s="52">
        <f t="shared" si="121"/>
        <v>5048</v>
      </c>
      <c r="E248" s="52">
        <f t="shared" si="121"/>
        <v>2605.4</v>
      </c>
      <c r="F248" s="53">
        <f>E248/B248*100</f>
        <v>14.814351509637802</v>
      </c>
      <c r="G248" s="53">
        <f>E248/C248*100</f>
        <v>59.894252873563225</v>
      </c>
      <c r="H248" s="52">
        <f t="shared" ref="H248:AE248" si="122">H236+H32+H20+H211+H76</f>
        <v>0</v>
      </c>
      <c r="I248" s="52">
        <f t="shared" si="122"/>
        <v>0</v>
      </c>
      <c r="J248" s="52">
        <f t="shared" si="122"/>
        <v>0</v>
      </c>
      <c r="K248" s="52">
        <f t="shared" si="122"/>
        <v>0</v>
      </c>
      <c r="L248" s="52">
        <f t="shared" si="122"/>
        <v>850</v>
      </c>
      <c r="M248" s="52">
        <f t="shared" si="122"/>
        <v>0</v>
      </c>
      <c r="N248" s="52">
        <f t="shared" si="122"/>
        <v>2500</v>
      </c>
      <c r="O248" s="52">
        <f t="shared" si="122"/>
        <v>2554.1999999999998</v>
      </c>
      <c r="P248" s="52">
        <f t="shared" si="122"/>
        <v>1000</v>
      </c>
      <c r="Q248" s="52">
        <f t="shared" si="122"/>
        <v>51.2</v>
      </c>
      <c r="R248" s="52">
        <f t="shared" si="122"/>
        <v>0</v>
      </c>
      <c r="S248" s="52">
        <f t="shared" si="122"/>
        <v>0</v>
      </c>
      <c r="T248" s="52">
        <f t="shared" si="122"/>
        <v>1698</v>
      </c>
      <c r="U248" s="52">
        <f t="shared" si="122"/>
        <v>0</v>
      </c>
      <c r="V248" s="52">
        <f t="shared" si="122"/>
        <v>765</v>
      </c>
      <c r="W248" s="52">
        <f t="shared" si="122"/>
        <v>0</v>
      </c>
      <c r="X248" s="52">
        <f t="shared" si="122"/>
        <v>2060</v>
      </c>
      <c r="Y248" s="52">
        <f t="shared" si="122"/>
        <v>0</v>
      </c>
      <c r="Z248" s="52">
        <f t="shared" si="122"/>
        <v>0</v>
      </c>
      <c r="AA248" s="52">
        <f t="shared" si="122"/>
        <v>0</v>
      </c>
      <c r="AB248" s="52">
        <f t="shared" si="122"/>
        <v>1300</v>
      </c>
      <c r="AC248" s="52">
        <f t="shared" si="122"/>
        <v>0</v>
      </c>
      <c r="AD248" s="52">
        <f t="shared" si="122"/>
        <v>7414</v>
      </c>
      <c r="AE248" s="52">
        <f t="shared" si="122"/>
        <v>0</v>
      </c>
      <c r="AF248" s="58"/>
      <c r="AH248" s="19">
        <f t="shared" si="85"/>
        <v>17587</v>
      </c>
      <c r="AI248" s="19">
        <f t="shared" si="87"/>
        <v>4350</v>
      </c>
      <c r="AJ248" s="19">
        <f t="shared" si="86"/>
        <v>2605.3999999999996</v>
      </c>
      <c r="AL248" s="30">
        <f t="shared" si="91"/>
        <v>1744.6</v>
      </c>
      <c r="AM248" s="64"/>
      <c r="AN248" s="64"/>
      <c r="AO248" s="64"/>
      <c r="AP248" s="64"/>
    </row>
    <row r="249" spans="1:42" s="51" customFormat="1" ht="35.25" customHeight="1">
      <c r="A249" s="49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60"/>
    </row>
    <row r="250" spans="1:42" ht="35.25" customHeight="1">
      <c r="A250" s="156" t="s">
        <v>132</v>
      </c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F250" s="61"/>
      <c r="AG250" s="6"/>
      <c r="AH250" s="6"/>
      <c r="AI250" s="6"/>
      <c r="AJ250" s="6"/>
      <c r="AK250" s="6"/>
      <c r="AL250" s="6"/>
    </row>
    <row r="251" spans="1:42" ht="19.5" customHeight="1">
      <c r="F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62"/>
      <c r="AG251" s="6"/>
      <c r="AH251" s="6"/>
      <c r="AI251" s="6"/>
      <c r="AJ251" s="6"/>
      <c r="AK251" s="6"/>
      <c r="AL251" s="6"/>
    </row>
    <row r="252" spans="1:42" ht="24.75" customHeight="1">
      <c r="A252" s="156" t="s">
        <v>133</v>
      </c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G252" s="6"/>
      <c r="AH252" s="6"/>
      <c r="AI252" s="6"/>
      <c r="AJ252" s="6"/>
      <c r="AK252" s="6"/>
      <c r="AL252" s="6"/>
    </row>
    <row r="253" spans="1:42" ht="19.5" customHeight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42" ht="48.75" customHeight="1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42" ht="18.75">
      <c r="B255" s="29"/>
      <c r="C255" s="29"/>
      <c r="D255" s="29"/>
      <c r="E255" s="29"/>
      <c r="F255" s="29"/>
      <c r="G255" s="29"/>
    </row>
  </sheetData>
  <mergeCells count="40">
    <mergeCell ref="V4:W4"/>
    <mergeCell ref="A2:AD2"/>
    <mergeCell ref="A3:M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  <mergeCell ref="AF96:AF102"/>
    <mergeCell ref="AF65:AF75"/>
    <mergeCell ref="X4:Y4"/>
    <mergeCell ref="Z4:AA4"/>
    <mergeCell ref="AB4:AC4"/>
    <mergeCell ref="AD4:AE4"/>
    <mergeCell ref="AF4:AF5"/>
    <mergeCell ref="AF21:AF24"/>
    <mergeCell ref="AF27:AF32"/>
    <mergeCell ref="AF40:AF46"/>
    <mergeCell ref="AF47:AF52"/>
    <mergeCell ref="AF53:AF58"/>
    <mergeCell ref="AF59:AF64"/>
    <mergeCell ref="A252:AD252"/>
    <mergeCell ref="AF125:AF129"/>
    <mergeCell ref="AF150:AF153"/>
    <mergeCell ref="AF162:AF167"/>
    <mergeCell ref="AF175:AF183"/>
    <mergeCell ref="AF200:AF204"/>
    <mergeCell ref="AF218:AF222"/>
    <mergeCell ref="AF231:AF234"/>
    <mergeCell ref="AF237:AF242"/>
    <mergeCell ref="A250:AD250"/>
    <mergeCell ref="AF144:AF149"/>
  </mergeCells>
  <printOptions horizontalCentered="1"/>
  <pageMargins left="0" right="0" top="0.39370078740157483" bottom="0.39370078740157483" header="0" footer="0"/>
  <pageSetup paperSize="9" scale="40" fitToHeight="0" orientation="landscape" r:id="rId1"/>
  <headerFooter alignWithMargins="0"/>
  <rowBreaks count="4" manualBreakCount="4">
    <brk id="34" max="37" man="1"/>
    <brk id="71" max="37" man="1"/>
    <brk id="163" max="37" man="1"/>
    <brk id="203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W28"/>
  <sheetViews>
    <sheetView topLeftCell="C1" workbookViewId="0">
      <selection activeCell="W6" sqref="W6:W15"/>
    </sheetView>
  </sheetViews>
  <sheetFormatPr defaultRowHeight="12.75"/>
  <cols>
    <col min="1" max="1" width="11.140625" style="80" customWidth="1"/>
    <col min="2" max="2" width="18.85546875" style="80" customWidth="1"/>
    <col min="3" max="3" width="7.28515625" style="80" customWidth="1"/>
    <col min="4" max="4" width="9.28515625" style="80" customWidth="1"/>
    <col min="5" max="5" width="6.42578125" style="80" customWidth="1"/>
    <col min="6" max="6" width="15" style="80" customWidth="1"/>
    <col min="7" max="7" width="6.5703125" style="80" customWidth="1"/>
    <col min="8" max="8" width="10.42578125" style="80" customWidth="1"/>
    <col min="9" max="9" width="7.42578125" style="80" customWidth="1"/>
    <col min="10" max="11" width="15.85546875" style="80" customWidth="1"/>
    <col min="12" max="12" width="14.85546875" style="80" customWidth="1"/>
    <col min="13" max="13" width="7.5703125" style="80" customWidth="1"/>
    <col min="14" max="14" width="10.28515625" style="80" customWidth="1"/>
    <col min="15" max="15" width="7.85546875" style="80" customWidth="1"/>
    <col min="16" max="16" width="15" style="80" customWidth="1"/>
    <col min="17" max="17" width="7.42578125" style="80" customWidth="1"/>
    <col min="18" max="18" width="11.7109375" style="80" customWidth="1"/>
    <col min="19" max="19" width="8.28515625" style="80" customWidth="1"/>
    <col min="20" max="21" width="15.85546875" style="80" customWidth="1"/>
    <col min="22" max="22" width="14" style="80" customWidth="1"/>
    <col min="23" max="23" width="36.140625" style="80" customWidth="1"/>
    <col min="24" max="258" width="9.140625" style="80"/>
    <col min="259" max="259" width="11.140625" style="80" customWidth="1"/>
    <col min="260" max="260" width="18.85546875" style="80" customWidth="1"/>
    <col min="261" max="261" width="7.28515625" style="80" customWidth="1"/>
    <col min="262" max="262" width="9.28515625" style="80" customWidth="1"/>
    <col min="263" max="263" width="9.5703125" style="80" customWidth="1"/>
    <col min="264" max="264" width="15" style="80" customWidth="1"/>
    <col min="265" max="265" width="9.140625" style="80"/>
    <col min="266" max="266" width="10.42578125" style="80" customWidth="1"/>
    <col min="267" max="267" width="11" style="80" customWidth="1"/>
    <col min="268" max="268" width="15.85546875" style="80" customWidth="1"/>
    <col min="269" max="269" width="15" style="80" customWidth="1"/>
    <col min="270" max="270" width="10.7109375" style="80" customWidth="1"/>
    <col min="271" max="271" width="12.42578125" style="80" customWidth="1"/>
    <col min="272" max="273" width="15" style="80" customWidth="1"/>
    <col min="274" max="274" width="9.140625" style="80"/>
    <col min="275" max="275" width="11.7109375" style="80" customWidth="1"/>
    <col min="276" max="276" width="11" style="80" customWidth="1"/>
    <col min="277" max="277" width="15.85546875" style="80" customWidth="1"/>
    <col min="278" max="278" width="18.140625" style="80" customWidth="1"/>
    <col min="279" max="279" width="30.85546875" style="80" customWidth="1"/>
    <col min="280" max="514" width="9.140625" style="80"/>
    <col min="515" max="515" width="11.140625" style="80" customWidth="1"/>
    <col min="516" max="516" width="18.85546875" style="80" customWidth="1"/>
    <col min="517" max="517" width="7.28515625" style="80" customWidth="1"/>
    <col min="518" max="518" width="9.28515625" style="80" customWidth="1"/>
    <col min="519" max="519" width="9.5703125" style="80" customWidth="1"/>
    <col min="520" max="520" width="15" style="80" customWidth="1"/>
    <col min="521" max="521" width="9.140625" style="80"/>
    <col min="522" max="522" width="10.42578125" style="80" customWidth="1"/>
    <col min="523" max="523" width="11" style="80" customWidth="1"/>
    <col min="524" max="524" width="15.85546875" style="80" customWidth="1"/>
    <col min="525" max="525" width="15" style="80" customWidth="1"/>
    <col min="526" max="526" width="10.7109375" style="80" customWidth="1"/>
    <col min="527" max="527" width="12.42578125" style="80" customWidth="1"/>
    <col min="528" max="529" width="15" style="80" customWidth="1"/>
    <col min="530" max="530" width="9.140625" style="80"/>
    <col min="531" max="531" width="11.7109375" style="80" customWidth="1"/>
    <col min="532" max="532" width="11" style="80" customWidth="1"/>
    <col min="533" max="533" width="15.85546875" style="80" customWidth="1"/>
    <col min="534" max="534" width="18.140625" style="80" customWidth="1"/>
    <col min="535" max="535" width="30.85546875" style="80" customWidth="1"/>
    <col min="536" max="770" width="9.140625" style="80"/>
    <col min="771" max="771" width="11.140625" style="80" customWidth="1"/>
    <col min="772" max="772" width="18.85546875" style="80" customWidth="1"/>
    <col min="773" max="773" width="7.28515625" style="80" customWidth="1"/>
    <col min="774" max="774" width="9.28515625" style="80" customWidth="1"/>
    <col min="775" max="775" width="9.5703125" style="80" customWidth="1"/>
    <col min="776" max="776" width="15" style="80" customWidth="1"/>
    <col min="777" max="777" width="9.140625" style="80"/>
    <col min="778" max="778" width="10.42578125" style="80" customWidth="1"/>
    <col min="779" max="779" width="11" style="80" customWidth="1"/>
    <col min="780" max="780" width="15.85546875" style="80" customWidth="1"/>
    <col min="781" max="781" width="15" style="80" customWidth="1"/>
    <col min="782" max="782" width="10.7109375" style="80" customWidth="1"/>
    <col min="783" max="783" width="12.42578125" style="80" customWidth="1"/>
    <col min="784" max="785" width="15" style="80" customWidth="1"/>
    <col min="786" max="786" width="9.140625" style="80"/>
    <col min="787" max="787" width="11.7109375" style="80" customWidth="1"/>
    <col min="788" max="788" width="11" style="80" customWidth="1"/>
    <col min="789" max="789" width="15.85546875" style="80" customWidth="1"/>
    <col min="790" max="790" width="18.140625" style="80" customWidth="1"/>
    <col min="791" max="791" width="30.85546875" style="80" customWidth="1"/>
    <col min="792" max="1026" width="9.140625" style="80"/>
    <col min="1027" max="1027" width="11.140625" style="80" customWidth="1"/>
    <col min="1028" max="1028" width="18.85546875" style="80" customWidth="1"/>
    <col min="1029" max="1029" width="7.28515625" style="80" customWidth="1"/>
    <col min="1030" max="1030" width="9.28515625" style="80" customWidth="1"/>
    <col min="1031" max="1031" width="9.5703125" style="80" customWidth="1"/>
    <col min="1032" max="1032" width="15" style="80" customWidth="1"/>
    <col min="1033" max="1033" width="9.140625" style="80"/>
    <col min="1034" max="1034" width="10.42578125" style="80" customWidth="1"/>
    <col min="1035" max="1035" width="11" style="80" customWidth="1"/>
    <col min="1036" max="1036" width="15.85546875" style="80" customWidth="1"/>
    <col min="1037" max="1037" width="15" style="80" customWidth="1"/>
    <col min="1038" max="1038" width="10.7109375" style="80" customWidth="1"/>
    <col min="1039" max="1039" width="12.42578125" style="80" customWidth="1"/>
    <col min="1040" max="1041" width="15" style="80" customWidth="1"/>
    <col min="1042" max="1042" width="9.140625" style="80"/>
    <col min="1043" max="1043" width="11.7109375" style="80" customWidth="1"/>
    <col min="1044" max="1044" width="11" style="80" customWidth="1"/>
    <col min="1045" max="1045" width="15.85546875" style="80" customWidth="1"/>
    <col min="1046" max="1046" width="18.140625" style="80" customWidth="1"/>
    <col min="1047" max="1047" width="30.85546875" style="80" customWidth="1"/>
    <col min="1048" max="1282" width="9.140625" style="80"/>
    <col min="1283" max="1283" width="11.140625" style="80" customWidth="1"/>
    <col min="1284" max="1284" width="18.85546875" style="80" customWidth="1"/>
    <col min="1285" max="1285" width="7.28515625" style="80" customWidth="1"/>
    <col min="1286" max="1286" width="9.28515625" style="80" customWidth="1"/>
    <col min="1287" max="1287" width="9.5703125" style="80" customWidth="1"/>
    <col min="1288" max="1288" width="15" style="80" customWidth="1"/>
    <col min="1289" max="1289" width="9.140625" style="80"/>
    <col min="1290" max="1290" width="10.42578125" style="80" customWidth="1"/>
    <col min="1291" max="1291" width="11" style="80" customWidth="1"/>
    <col min="1292" max="1292" width="15.85546875" style="80" customWidth="1"/>
    <col min="1293" max="1293" width="15" style="80" customWidth="1"/>
    <col min="1294" max="1294" width="10.7109375" style="80" customWidth="1"/>
    <col min="1295" max="1295" width="12.42578125" style="80" customWidth="1"/>
    <col min="1296" max="1297" width="15" style="80" customWidth="1"/>
    <col min="1298" max="1298" width="9.140625" style="80"/>
    <col min="1299" max="1299" width="11.7109375" style="80" customWidth="1"/>
    <col min="1300" max="1300" width="11" style="80" customWidth="1"/>
    <col min="1301" max="1301" width="15.85546875" style="80" customWidth="1"/>
    <col min="1302" max="1302" width="18.140625" style="80" customWidth="1"/>
    <col min="1303" max="1303" width="30.85546875" style="80" customWidth="1"/>
    <col min="1304" max="1538" width="9.140625" style="80"/>
    <col min="1539" max="1539" width="11.140625" style="80" customWidth="1"/>
    <col min="1540" max="1540" width="18.85546875" style="80" customWidth="1"/>
    <col min="1541" max="1541" width="7.28515625" style="80" customWidth="1"/>
    <col min="1542" max="1542" width="9.28515625" style="80" customWidth="1"/>
    <col min="1543" max="1543" width="9.5703125" style="80" customWidth="1"/>
    <col min="1544" max="1544" width="15" style="80" customWidth="1"/>
    <col min="1545" max="1545" width="9.140625" style="80"/>
    <col min="1546" max="1546" width="10.42578125" style="80" customWidth="1"/>
    <col min="1547" max="1547" width="11" style="80" customWidth="1"/>
    <col min="1548" max="1548" width="15.85546875" style="80" customWidth="1"/>
    <col min="1549" max="1549" width="15" style="80" customWidth="1"/>
    <col min="1550" max="1550" width="10.7109375" style="80" customWidth="1"/>
    <col min="1551" max="1551" width="12.42578125" style="80" customWidth="1"/>
    <col min="1552" max="1553" width="15" style="80" customWidth="1"/>
    <col min="1554" max="1554" width="9.140625" style="80"/>
    <col min="1555" max="1555" width="11.7109375" style="80" customWidth="1"/>
    <col min="1556" max="1556" width="11" style="80" customWidth="1"/>
    <col min="1557" max="1557" width="15.85546875" style="80" customWidth="1"/>
    <col min="1558" max="1558" width="18.140625" style="80" customWidth="1"/>
    <col min="1559" max="1559" width="30.85546875" style="80" customWidth="1"/>
    <col min="1560" max="1794" width="9.140625" style="80"/>
    <col min="1795" max="1795" width="11.140625" style="80" customWidth="1"/>
    <col min="1796" max="1796" width="18.85546875" style="80" customWidth="1"/>
    <col min="1797" max="1797" width="7.28515625" style="80" customWidth="1"/>
    <col min="1798" max="1798" width="9.28515625" style="80" customWidth="1"/>
    <col min="1799" max="1799" width="9.5703125" style="80" customWidth="1"/>
    <col min="1800" max="1800" width="15" style="80" customWidth="1"/>
    <col min="1801" max="1801" width="9.140625" style="80"/>
    <col min="1802" max="1802" width="10.42578125" style="80" customWidth="1"/>
    <col min="1803" max="1803" width="11" style="80" customWidth="1"/>
    <col min="1804" max="1804" width="15.85546875" style="80" customWidth="1"/>
    <col min="1805" max="1805" width="15" style="80" customWidth="1"/>
    <col min="1806" max="1806" width="10.7109375" style="80" customWidth="1"/>
    <col min="1807" max="1807" width="12.42578125" style="80" customWidth="1"/>
    <col min="1808" max="1809" width="15" style="80" customWidth="1"/>
    <col min="1810" max="1810" width="9.140625" style="80"/>
    <col min="1811" max="1811" width="11.7109375" style="80" customWidth="1"/>
    <col min="1812" max="1812" width="11" style="80" customWidth="1"/>
    <col min="1813" max="1813" width="15.85546875" style="80" customWidth="1"/>
    <col min="1814" max="1814" width="18.140625" style="80" customWidth="1"/>
    <col min="1815" max="1815" width="30.85546875" style="80" customWidth="1"/>
    <col min="1816" max="2050" width="9.140625" style="80"/>
    <col min="2051" max="2051" width="11.140625" style="80" customWidth="1"/>
    <col min="2052" max="2052" width="18.85546875" style="80" customWidth="1"/>
    <col min="2053" max="2053" width="7.28515625" style="80" customWidth="1"/>
    <col min="2054" max="2054" width="9.28515625" style="80" customWidth="1"/>
    <col min="2055" max="2055" width="9.5703125" style="80" customWidth="1"/>
    <col min="2056" max="2056" width="15" style="80" customWidth="1"/>
    <col min="2057" max="2057" width="9.140625" style="80"/>
    <col min="2058" max="2058" width="10.42578125" style="80" customWidth="1"/>
    <col min="2059" max="2059" width="11" style="80" customWidth="1"/>
    <col min="2060" max="2060" width="15.85546875" style="80" customWidth="1"/>
    <col min="2061" max="2061" width="15" style="80" customWidth="1"/>
    <col min="2062" max="2062" width="10.7109375" style="80" customWidth="1"/>
    <col min="2063" max="2063" width="12.42578125" style="80" customWidth="1"/>
    <col min="2064" max="2065" width="15" style="80" customWidth="1"/>
    <col min="2066" max="2066" width="9.140625" style="80"/>
    <col min="2067" max="2067" width="11.7109375" style="80" customWidth="1"/>
    <col min="2068" max="2068" width="11" style="80" customWidth="1"/>
    <col min="2069" max="2069" width="15.85546875" style="80" customWidth="1"/>
    <col min="2070" max="2070" width="18.140625" style="80" customWidth="1"/>
    <col min="2071" max="2071" width="30.85546875" style="80" customWidth="1"/>
    <col min="2072" max="2306" width="9.140625" style="80"/>
    <col min="2307" max="2307" width="11.140625" style="80" customWidth="1"/>
    <col min="2308" max="2308" width="18.85546875" style="80" customWidth="1"/>
    <col min="2309" max="2309" width="7.28515625" style="80" customWidth="1"/>
    <col min="2310" max="2310" width="9.28515625" style="80" customWidth="1"/>
    <col min="2311" max="2311" width="9.5703125" style="80" customWidth="1"/>
    <col min="2312" max="2312" width="15" style="80" customWidth="1"/>
    <col min="2313" max="2313" width="9.140625" style="80"/>
    <col min="2314" max="2314" width="10.42578125" style="80" customWidth="1"/>
    <col min="2315" max="2315" width="11" style="80" customWidth="1"/>
    <col min="2316" max="2316" width="15.85546875" style="80" customWidth="1"/>
    <col min="2317" max="2317" width="15" style="80" customWidth="1"/>
    <col min="2318" max="2318" width="10.7109375" style="80" customWidth="1"/>
    <col min="2319" max="2319" width="12.42578125" style="80" customWidth="1"/>
    <col min="2320" max="2321" width="15" style="80" customWidth="1"/>
    <col min="2322" max="2322" width="9.140625" style="80"/>
    <col min="2323" max="2323" width="11.7109375" style="80" customWidth="1"/>
    <col min="2324" max="2324" width="11" style="80" customWidth="1"/>
    <col min="2325" max="2325" width="15.85546875" style="80" customWidth="1"/>
    <col min="2326" max="2326" width="18.140625" style="80" customWidth="1"/>
    <col min="2327" max="2327" width="30.85546875" style="80" customWidth="1"/>
    <col min="2328" max="2562" width="9.140625" style="80"/>
    <col min="2563" max="2563" width="11.140625" style="80" customWidth="1"/>
    <col min="2564" max="2564" width="18.85546875" style="80" customWidth="1"/>
    <col min="2565" max="2565" width="7.28515625" style="80" customWidth="1"/>
    <col min="2566" max="2566" width="9.28515625" style="80" customWidth="1"/>
    <col min="2567" max="2567" width="9.5703125" style="80" customWidth="1"/>
    <col min="2568" max="2568" width="15" style="80" customWidth="1"/>
    <col min="2569" max="2569" width="9.140625" style="80"/>
    <col min="2570" max="2570" width="10.42578125" style="80" customWidth="1"/>
    <col min="2571" max="2571" width="11" style="80" customWidth="1"/>
    <col min="2572" max="2572" width="15.85546875" style="80" customWidth="1"/>
    <col min="2573" max="2573" width="15" style="80" customWidth="1"/>
    <col min="2574" max="2574" width="10.7109375" style="80" customWidth="1"/>
    <col min="2575" max="2575" width="12.42578125" style="80" customWidth="1"/>
    <col min="2576" max="2577" width="15" style="80" customWidth="1"/>
    <col min="2578" max="2578" width="9.140625" style="80"/>
    <col min="2579" max="2579" width="11.7109375" style="80" customWidth="1"/>
    <col min="2580" max="2580" width="11" style="80" customWidth="1"/>
    <col min="2581" max="2581" width="15.85546875" style="80" customWidth="1"/>
    <col min="2582" max="2582" width="18.140625" style="80" customWidth="1"/>
    <col min="2583" max="2583" width="30.85546875" style="80" customWidth="1"/>
    <col min="2584" max="2818" width="9.140625" style="80"/>
    <col min="2819" max="2819" width="11.140625" style="80" customWidth="1"/>
    <col min="2820" max="2820" width="18.85546875" style="80" customWidth="1"/>
    <col min="2821" max="2821" width="7.28515625" style="80" customWidth="1"/>
    <col min="2822" max="2822" width="9.28515625" style="80" customWidth="1"/>
    <col min="2823" max="2823" width="9.5703125" style="80" customWidth="1"/>
    <col min="2824" max="2824" width="15" style="80" customWidth="1"/>
    <col min="2825" max="2825" width="9.140625" style="80"/>
    <col min="2826" max="2826" width="10.42578125" style="80" customWidth="1"/>
    <col min="2827" max="2827" width="11" style="80" customWidth="1"/>
    <col min="2828" max="2828" width="15.85546875" style="80" customWidth="1"/>
    <col min="2829" max="2829" width="15" style="80" customWidth="1"/>
    <col min="2830" max="2830" width="10.7109375" style="80" customWidth="1"/>
    <col min="2831" max="2831" width="12.42578125" style="80" customWidth="1"/>
    <col min="2832" max="2833" width="15" style="80" customWidth="1"/>
    <col min="2834" max="2834" width="9.140625" style="80"/>
    <col min="2835" max="2835" width="11.7109375" style="80" customWidth="1"/>
    <col min="2836" max="2836" width="11" style="80" customWidth="1"/>
    <col min="2837" max="2837" width="15.85546875" style="80" customWidth="1"/>
    <col min="2838" max="2838" width="18.140625" style="80" customWidth="1"/>
    <col min="2839" max="2839" width="30.85546875" style="80" customWidth="1"/>
    <col min="2840" max="3074" width="9.140625" style="80"/>
    <col min="3075" max="3075" width="11.140625" style="80" customWidth="1"/>
    <col min="3076" max="3076" width="18.85546875" style="80" customWidth="1"/>
    <col min="3077" max="3077" width="7.28515625" style="80" customWidth="1"/>
    <col min="3078" max="3078" width="9.28515625" style="80" customWidth="1"/>
    <col min="3079" max="3079" width="9.5703125" style="80" customWidth="1"/>
    <col min="3080" max="3080" width="15" style="80" customWidth="1"/>
    <col min="3081" max="3081" width="9.140625" style="80"/>
    <col min="3082" max="3082" width="10.42578125" style="80" customWidth="1"/>
    <col min="3083" max="3083" width="11" style="80" customWidth="1"/>
    <col min="3084" max="3084" width="15.85546875" style="80" customWidth="1"/>
    <col min="3085" max="3085" width="15" style="80" customWidth="1"/>
    <col min="3086" max="3086" width="10.7109375" style="80" customWidth="1"/>
    <col min="3087" max="3087" width="12.42578125" style="80" customWidth="1"/>
    <col min="3088" max="3089" width="15" style="80" customWidth="1"/>
    <col min="3090" max="3090" width="9.140625" style="80"/>
    <col min="3091" max="3091" width="11.7109375" style="80" customWidth="1"/>
    <col min="3092" max="3092" width="11" style="80" customWidth="1"/>
    <col min="3093" max="3093" width="15.85546875" style="80" customWidth="1"/>
    <col min="3094" max="3094" width="18.140625" style="80" customWidth="1"/>
    <col min="3095" max="3095" width="30.85546875" style="80" customWidth="1"/>
    <col min="3096" max="3330" width="9.140625" style="80"/>
    <col min="3331" max="3331" width="11.140625" style="80" customWidth="1"/>
    <col min="3332" max="3332" width="18.85546875" style="80" customWidth="1"/>
    <col min="3333" max="3333" width="7.28515625" style="80" customWidth="1"/>
    <col min="3334" max="3334" width="9.28515625" style="80" customWidth="1"/>
    <col min="3335" max="3335" width="9.5703125" style="80" customWidth="1"/>
    <col min="3336" max="3336" width="15" style="80" customWidth="1"/>
    <col min="3337" max="3337" width="9.140625" style="80"/>
    <col min="3338" max="3338" width="10.42578125" style="80" customWidth="1"/>
    <col min="3339" max="3339" width="11" style="80" customWidth="1"/>
    <col min="3340" max="3340" width="15.85546875" style="80" customWidth="1"/>
    <col min="3341" max="3341" width="15" style="80" customWidth="1"/>
    <col min="3342" max="3342" width="10.7109375" style="80" customWidth="1"/>
    <col min="3343" max="3343" width="12.42578125" style="80" customWidth="1"/>
    <col min="3344" max="3345" width="15" style="80" customWidth="1"/>
    <col min="3346" max="3346" width="9.140625" style="80"/>
    <col min="3347" max="3347" width="11.7109375" style="80" customWidth="1"/>
    <col min="3348" max="3348" width="11" style="80" customWidth="1"/>
    <col min="3349" max="3349" width="15.85546875" style="80" customWidth="1"/>
    <col min="3350" max="3350" width="18.140625" style="80" customWidth="1"/>
    <col min="3351" max="3351" width="30.85546875" style="80" customWidth="1"/>
    <col min="3352" max="3586" width="9.140625" style="80"/>
    <col min="3587" max="3587" width="11.140625" style="80" customWidth="1"/>
    <col min="3588" max="3588" width="18.85546875" style="80" customWidth="1"/>
    <col min="3589" max="3589" width="7.28515625" style="80" customWidth="1"/>
    <col min="3590" max="3590" width="9.28515625" style="80" customWidth="1"/>
    <col min="3591" max="3591" width="9.5703125" style="80" customWidth="1"/>
    <col min="3592" max="3592" width="15" style="80" customWidth="1"/>
    <col min="3593" max="3593" width="9.140625" style="80"/>
    <col min="3594" max="3594" width="10.42578125" style="80" customWidth="1"/>
    <col min="3595" max="3595" width="11" style="80" customWidth="1"/>
    <col min="3596" max="3596" width="15.85546875" style="80" customWidth="1"/>
    <col min="3597" max="3597" width="15" style="80" customWidth="1"/>
    <col min="3598" max="3598" width="10.7109375" style="80" customWidth="1"/>
    <col min="3599" max="3599" width="12.42578125" style="80" customWidth="1"/>
    <col min="3600" max="3601" width="15" style="80" customWidth="1"/>
    <col min="3602" max="3602" width="9.140625" style="80"/>
    <col min="3603" max="3603" width="11.7109375" style="80" customWidth="1"/>
    <col min="3604" max="3604" width="11" style="80" customWidth="1"/>
    <col min="3605" max="3605" width="15.85546875" style="80" customWidth="1"/>
    <col min="3606" max="3606" width="18.140625" style="80" customWidth="1"/>
    <col min="3607" max="3607" width="30.85546875" style="80" customWidth="1"/>
    <col min="3608" max="3842" width="9.140625" style="80"/>
    <col min="3843" max="3843" width="11.140625" style="80" customWidth="1"/>
    <col min="3844" max="3844" width="18.85546875" style="80" customWidth="1"/>
    <col min="3845" max="3845" width="7.28515625" style="80" customWidth="1"/>
    <col min="3846" max="3846" width="9.28515625" style="80" customWidth="1"/>
    <col min="3847" max="3847" width="9.5703125" style="80" customWidth="1"/>
    <col min="3848" max="3848" width="15" style="80" customWidth="1"/>
    <col min="3849" max="3849" width="9.140625" style="80"/>
    <col min="3850" max="3850" width="10.42578125" style="80" customWidth="1"/>
    <col min="3851" max="3851" width="11" style="80" customWidth="1"/>
    <col min="3852" max="3852" width="15.85546875" style="80" customWidth="1"/>
    <col min="3853" max="3853" width="15" style="80" customWidth="1"/>
    <col min="3854" max="3854" width="10.7109375" style="80" customWidth="1"/>
    <col min="3855" max="3855" width="12.42578125" style="80" customWidth="1"/>
    <col min="3856" max="3857" width="15" style="80" customWidth="1"/>
    <col min="3858" max="3858" width="9.140625" style="80"/>
    <col min="3859" max="3859" width="11.7109375" style="80" customWidth="1"/>
    <col min="3860" max="3860" width="11" style="80" customWidth="1"/>
    <col min="3861" max="3861" width="15.85546875" style="80" customWidth="1"/>
    <col min="3862" max="3862" width="18.140625" style="80" customWidth="1"/>
    <col min="3863" max="3863" width="30.85546875" style="80" customWidth="1"/>
    <col min="3864" max="4098" width="9.140625" style="80"/>
    <col min="4099" max="4099" width="11.140625" style="80" customWidth="1"/>
    <col min="4100" max="4100" width="18.85546875" style="80" customWidth="1"/>
    <col min="4101" max="4101" width="7.28515625" style="80" customWidth="1"/>
    <col min="4102" max="4102" width="9.28515625" style="80" customWidth="1"/>
    <col min="4103" max="4103" width="9.5703125" style="80" customWidth="1"/>
    <col min="4104" max="4104" width="15" style="80" customWidth="1"/>
    <col min="4105" max="4105" width="9.140625" style="80"/>
    <col min="4106" max="4106" width="10.42578125" style="80" customWidth="1"/>
    <col min="4107" max="4107" width="11" style="80" customWidth="1"/>
    <col min="4108" max="4108" width="15.85546875" style="80" customWidth="1"/>
    <col min="4109" max="4109" width="15" style="80" customWidth="1"/>
    <col min="4110" max="4110" width="10.7109375" style="80" customWidth="1"/>
    <col min="4111" max="4111" width="12.42578125" style="80" customWidth="1"/>
    <col min="4112" max="4113" width="15" style="80" customWidth="1"/>
    <col min="4114" max="4114" width="9.140625" style="80"/>
    <col min="4115" max="4115" width="11.7109375" style="80" customWidth="1"/>
    <col min="4116" max="4116" width="11" style="80" customWidth="1"/>
    <col min="4117" max="4117" width="15.85546875" style="80" customWidth="1"/>
    <col min="4118" max="4118" width="18.140625" style="80" customWidth="1"/>
    <col min="4119" max="4119" width="30.85546875" style="80" customWidth="1"/>
    <col min="4120" max="4354" width="9.140625" style="80"/>
    <col min="4355" max="4355" width="11.140625" style="80" customWidth="1"/>
    <col min="4356" max="4356" width="18.85546875" style="80" customWidth="1"/>
    <col min="4357" max="4357" width="7.28515625" style="80" customWidth="1"/>
    <col min="4358" max="4358" width="9.28515625" style="80" customWidth="1"/>
    <col min="4359" max="4359" width="9.5703125" style="80" customWidth="1"/>
    <col min="4360" max="4360" width="15" style="80" customWidth="1"/>
    <col min="4361" max="4361" width="9.140625" style="80"/>
    <col min="4362" max="4362" width="10.42578125" style="80" customWidth="1"/>
    <col min="4363" max="4363" width="11" style="80" customWidth="1"/>
    <col min="4364" max="4364" width="15.85546875" style="80" customWidth="1"/>
    <col min="4365" max="4365" width="15" style="80" customWidth="1"/>
    <col min="4366" max="4366" width="10.7109375" style="80" customWidth="1"/>
    <col min="4367" max="4367" width="12.42578125" style="80" customWidth="1"/>
    <col min="4368" max="4369" width="15" style="80" customWidth="1"/>
    <col min="4370" max="4370" width="9.140625" style="80"/>
    <col min="4371" max="4371" width="11.7109375" style="80" customWidth="1"/>
    <col min="4372" max="4372" width="11" style="80" customWidth="1"/>
    <col min="4373" max="4373" width="15.85546875" style="80" customWidth="1"/>
    <col min="4374" max="4374" width="18.140625" style="80" customWidth="1"/>
    <col min="4375" max="4375" width="30.85546875" style="80" customWidth="1"/>
    <col min="4376" max="4610" width="9.140625" style="80"/>
    <col min="4611" max="4611" width="11.140625" style="80" customWidth="1"/>
    <col min="4612" max="4612" width="18.85546875" style="80" customWidth="1"/>
    <col min="4613" max="4613" width="7.28515625" style="80" customWidth="1"/>
    <col min="4614" max="4614" width="9.28515625" style="80" customWidth="1"/>
    <col min="4615" max="4615" width="9.5703125" style="80" customWidth="1"/>
    <col min="4616" max="4616" width="15" style="80" customWidth="1"/>
    <col min="4617" max="4617" width="9.140625" style="80"/>
    <col min="4618" max="4618" width="10.42578125" style="80" customWidth="1"/>
    <col min="4619" max="4619" width="11" style="80" customWidth="1"/>
    <col min="4620" max="4620" width="15.85546875" style="80" customWidth="1"/>
    <col min="4621" max="4621" width="15" style="80" customWidth="1"/>
    <col min="4622" max="4622" width="10.7109375" style="80" customWidth="1"/>
    <col min="4623" max="4623" width="12.42578125" style="80" customWidth="1"/>
    <col min="4624" max="4625" width="15" style="80" customWidth="1"/>
    <col min="4626" max="4626" width="9.140625" style="80"/>
    <col min="4627" max="4627" width="11.7109375" style="80" customWidth="1"/>
    <col min="4628" max="4628" width="11" style="80" customWidth="1"/>
    <col min="4629" max="4629" width="15.85546875" style="80" customWidth="1"/>
    <col min="4630" max="4630" width="18.140625" style="80" customWidth="1"/>
    <col min="4631" max="4631" width="30.85546875" style="80" customWidth="1"/>
    <col min="4632" max="4866" width="9.140625" style="80"/>
    <col min="4867" max="4867" width="11.140625" style="80" customWidth="1"/>
    <col min="4868" max="4868" width="18.85546875" style="80" customWidth="1"/>
    <col min="4869" max="4869" width="7.28515625" style="80" customWidth="1"/>
    <col min="4870" max="4870" width="9.28515625" style="80" customWidth="1"/>
    <col min="4871" max="4871" width="9.5703125" style="80" customWidth="1"/>
    <col min="4872" max="4872" width="15" style="80" customWidth="1"/>
    <col min="4873" max="4873" width="9.140625" style="80"/>
    <col min="4874" max="4874" width="10.42578125" style="80" customWidth="1"/>
    <col min="4875" max="4875" width="11" style="80" customWidth="1"/>
    <col min="4876" max="4876" width="15.85546875" style="80" customWidth="1"/>
    <col min="4877" max="4877" width="15" style="80" customWidth="1"/>
    <col min="4878" max="4878" width="10.7109375" style="80" customWidth="1"/>
    <col min="4879" max="4879" width="12.42578125" style="80" customWidth="1"/>
    <col min="4880" max="4881" width="15" style="80" customWidth="1"/>
    <col min="4882" max="4882" width="9.140625" style="80"/>
    <col min="4883" max="4883" width="11.7109375" style="80" customWidth="1"/>
    <col min="4884" max="4884" width="11" style="80" customWidth="1"/>
    <col min="4885" max="4885" width="15.85546875" style="80" customWidth="1"/>
    <col min="4886" max="4886" width="18.140625" style="80" customWidth="1"/>
    <col min="4887" max="4887" width="30.85546875" style="80" customWidth="1"/>
    <col min="4888" max="5122" width="9.140625" style="80"/>
    <col min="5123" max="5123" width="11.140625" style="80" customWidth="1"/>
    <col min="5124" max="5124" width="18.85546875" style="80" customWidth="1"/>
    <col min="5125" max="5125" width="7.28515625" style="80" customWidth="1"/>
    <col min="5126" max="5126" width="9.28515625" style="80" customWidth="1"/>
    <col min="5127" max="5127" width="9.5703125" style="80" customWidth="1"/>
    <col min="5128" max="5128" width="15" style="80" customWidth="1"/>
    <col min="5129" max="5129" width="9.140625" style="80"/>
    <col min="5130" max="5130" width="10.42578125" style="80" customWidth="1"/>
    <col min="5131" max="5131" width="11" style="80" customWidth="1"/>
    <col min="5132" max="5132" width="15.85546875" style="80" customWidth="1"/>
    <col min="5133" max="5133" width="15" style="80" customWidth="1"/>
    <col min="5134" max="5134" width="10.7109375" style="80" customWidth="1"/>
    <col min="5135" max="5135" width="12.42578125" style="80" customWidth="1"/>
    <col min="5136" max="5137" width="15" style="80" customWidth="1"/>
    <col min="5138" max="5138" width="9.140625" style="80"/>
    <col min="5139" max="5139" width="11.7109375" style="80" customWidth="1"/>
    <col min="5140" max="5140" width="11" style="80" customWidth="1"/>
    <col min="5141" max="5141" width="15.85546875" style="80" customWidth="1"/>
    <col min="5142" max="5142" width="18.140625" style="80" customWidth="1"/>
    <col min="5143" max="5143" width="30.85546875" style="80" customWidth="1"/>
    <col min="5144" max="5378" width="9.140625" style="80"/>
    <col min="5379" max="5379" width="11.140625" style="80" customWidth="1"/>
    <col min="5380" max="5380" width="18.85546875" style="80" customWidth="1"/>
    <col min="5381" max="5381" width="7.28515625" style="80" customWidth="1"/>
    <col min="5382" max="5382" width="9.28515625" style="80" customWidth="1"/>
    <col min="5383" max="5383" width="9.5703125" style="80" customWidth="1"/>
    <col min="5384" max="5384" width="15" style="80" customWidth="1"/>
    <col min="5385" max="5385" width="9.140625" style="80"/>
    <col min="5386" max="5386" width="10.42578125" style="80" customWidth="1"/>
    <col min="5387" max="5387" width="11" style="80" customWidth="1"/>
    <col min="5388" max="5388" width="15.85546875" style="80" customWidth="1"/>
    <col min="5389" max="5389" width="15" style="80" customWidth="1"/>
    <col min="5390" max="5390" width="10.7109375" style="80" customWidth="1"/>
    <col min="5391" max="5391" width="12.42578125" style="80" customWidth="1"/>
    <col min="5392" max="5393" width="15" style="80" customWidth="1"/>
    <col min="5394" max="5394" width="9.140625" style="80"/>
    <col min="5395" max="5395" width="11.7109375" style="80" customWidth="1"/>
    <col min="5396" max="5396" width="11" style="80" customWidth="1"/>
    <col min="5397" max="5397" width="15.85546875" style="80" customWidth="1"/>
    <col min="5398" max="5398" width="18.140625" style="80" customWidth="1"/>
    <col min="5399" max="5399" width="30.85546875" style="80" customWidth="1"/>
    <col min="5400" max="5634" width="9.140625" style="80"/>
    <col min="5635" max="5635" width="11.140625" style="80" customWidth="1"/>
    <col min="5636" max="5636" width="18.85546875" style="80" customWidth="1"/>
    <col min="5637" max="5637" width="7.28515625" style="80" customWidth="1"/>
    <col min="5638" max="5638" width="9.28515625" style="80" customWidth="1"/>
    <col min="5639" max="5639" width="9.5703125" style="80" customWidth="1"/>
    <col min="5640" max="5640" width="15" style="80" customWidth="1"/>
    <col min="5641" max="5641" width="9.140625" style="80"/>
    <col min="5642" max="5642" width="10.42578125" style="80" customWidth="1"/>
    <col min="5643" max="5643" width="11" style="80" customWidth="1"/>
    <col min="5644" max="5644" width="15.85546875" style="80" customWidth="1"/>
    <col min="5645" max="5645" width="15" style="80" customWidth="1"/>
    <col min="5646" max="5646" width="10.7109375" style="80" customWidth="1"/>
    <col min="5647" max="5647" width="12.42578125" style="80" customWidth="1"/>
    <col min="5648" max="5649" width="15" style="80" customWidth="1"/>
    <col min="5650" max="5650" width="9.140625" style="80"/>
    <col min="5651" max="5651" width="11.7109375" style="80" customWidth="1"/>
    <col min="5652" max="5652" width="11" style="80" customWidth="1"/>
    <col min="5653" max="5653" width="15.85546875" style="80" customWidth="1"/>
    <col min="5654" max="5654" width="18.140625" style="80" customWidth="1"/>
    <col min="5655" max="5655" width="30.85546875" style="80" customWidth="1"/>
    <col min="5656" max="5890" width="9.140625" style="80"/>
    <col min="5891" max="5891" width="11.140625" style="80" customWidth="1"/>
    <col min="5892" max="5892" width="18.85546875" style="80" customWidth="1"/>
    <col min="5893" max="5893" width="7.28515625" style="80" customWidth="1"/>
    <col min="5894" max="5894" width="9.28515625" style="80" customWidth="1"/>
    <col min="5895" max="5895" width="9.5703125" style="80" customWidth="1"/>
    <col min="5896" max="5896" width="15" style="80" customWidth="1"/>
    <col min="5897" max="5897" width="9.140625" style="80"/>
    <col min="5898" max="5898" width="10.42578125" style="80" customWidth="1"/>
    <col min="5899" max="5899" width="11" style="80" customWidth="1"/>
    <col min="5900" max="5900" width="15.85546875" style="80" customWidth="1"/>
    <col min="5901" max="5901" width="15" style="80" customWidth="1"/>
    <col min="5902" max="5902" width="10.7109375" style="80" customWidth="1"/>
    <col min="5903" max="5903" width="12.42578125" style="80" customWidth="1"/>
    <col min="5904" max="5905" width="15" style="80" customWidth="1"/>
    <col min="5906" max="5906" width="9.140625" style="80"/>
    <col min="5907" max="5907" width="11.7109375" style="80" customWidth="1"/>
    <col min="5908" max="5908" width="11" style="80" customWidth="1"/>
    <col min="5909" max="5909" width="15.85546875" style="80" customWidth="1"/>
    <col min="5910" max="5910" width="18.140625" style="80" customWidth="1"/>
    <col min="5911" max="5911" width="30.85546875" style="80" customWidth="1"/>
    <col min="5912" max="6146" width="9.140625" style="80"/>
    <col min="6147" max="6147" width="11.140625" style="80" customWidth="1"/>
    <col min="6148" max="6148" width="18.85546875" style="80" customWidth="1"/>
    <col min="6149" max="6149" width="7.28515625" style="80" customWidth="1"/>
    <col min="6150" max="6150" width="9.28515625" style="80" customWidth="1"/>
    <col min="6151" max="6151" width="9.5703125" style="80" customWidth="1"/>
    <col min="6152" max="6152" width="15" style="80" customWidth="1"/>
    <col min="6153" max="6153" width="9.140625" style="80"/>
    <col min="6154" max="6154" width="10.42578125" style="80" customWidth="1"/>
    <col min="6155" max="6155" width="11" style="80" customWidth="1"/>
    <col min="6156" max="6156" width="15.85546875" style="80" customWidth="1"/>
    <col min="6157" max="6157" width="15" style="80" customWidth="1"/>
    <col min="6158" max="6158" width="10.7109375" style="80" customWidth="1"/>
    <col min="6159" max="6159" width="12.42578125" style="80" customWidth="1"/>
    <col min="6160" max="6161" width="15" style="80" customWidth="1"/>
    <col min="6162" max="6162" width="9.140625" style="80"/>
    <col min="6163" max="6163" width="11.7109375" style="80" customWidth="1"/>
    <col min="6164" max="6164" width="11" style="80" customWidth="1"/>
    <col min="6165" max="6165" width="15.85546875" style="80" customWidth="1"/>
    <col min="6166" max="6166" width="18.140625" style="80" customWidth="1"/>
    <col min="6167" max="6167" width="30.85546875" style="80" customWidth="1"/>
    <col min="6168" max="6402" width="9.140625" style="80"/>
    <col min="6403" max="6403" width="11.140625" style="80" customWidth="1"/>
    <col min="6404" max="6404" width="18.85546875" style="80" customWidth="1"/>
    <col min="6405" max="6405" width="7.28515625" style="80" customWidth="1"/>
    <col min="6406" max="6406" width="9.28515625" style="80" customWidth="1"/>
    <col min="6407" max="6407" width="9.5703125" style="80" customWidth="1"/>
    <col min="6408" max="6408" width="15" style="80" customWidth="1"/>
    <col min="6409" max="6409" width="9.140625" style="80"/>
    <col min="6410" max="6410" width="10.42578125" style="80" customWidth="1"/>
    <col min="6411" max="6411" width="11" style="80" customWidth="1"/>
    <col min="6412" max="6412" width="15.85546875" style="80" customWidth="1"/>
    <col min="6413" max="6413" width="15" style="80" customWidth="1"/>
    <col min="6414" max="6414" width="10.7109375" style="80" customWidth="1"/>
    <col min="6415" max="6415" width="12.42578125" style="80" customWidth="1"/>
    <col min="6416" max="6417" width="15" style="80" customWidth="1"/>
    <col min="6418" max="6418" width="9.140625" style="80"/>
    <col min="6419" max="6419" width="11.7109375" style="80" customWidth="1"/>
    <col min="6420" max="6420" width="11" style="80" customWidth="1"/>
    <col min="6421" max="6421" width="15.85546875" style="80" customWidth="1"/>
    <col min="6422" max="6422" width="18.140625" style="80" customWidth="1"/>
    <col min="6423" max="6423" width="30.85546875" style="80" customWidth="1"/>
    <col min="6424" max="6658" width="9.140625" style="80"/>
    <col min="6659" max="6659" width="11.140625" style="80" customWidth="1"/>
    <col min="6660" max="6660" width="18.85546875" style="80" customWidth="1"/>
    <col min="6661" max="6661" width="7.28515625" style="80" customWidth="1"/>
    <col min="6662" max="6662" width="9.28515625" style="80" customWidth="1"/>
    <col min="6663" max="6663" width="9.5703125" style="80" customWidth="1"/>
    <col min="6664" max="6664" width="15" style="80" customWidth="1"/>
    <col min="6665" max="6665" width="9.140625" style="80"/>
    <col min="6666" max="6666" width="10.42578125" style="80" customWidth="1"/>
    <col min="6667" max="6667" width="11" style="80" customWidth="1"/>
    <col min="6668" max="6668" width="15.85546875" style="80" customWidth="1"/>
    <col min="6669" max="6669" width="15" style="80" customWidth="1"/>
    <col min="6670" max="6670" width="10.7109375" style="80" customWidth="1"/>
    <col min="6671" max="6671" width="12.42578125" style="80" customWidth="1"/>
    <col min="6672" max="6673" width="15" style="80" customWidth="1"/>
    <col min="6674" max="6674" width="9.140625" style="80"/>
    <col min="6675" max="6675" width="11.7109375" style="80" customWidth="1"/>
    <col min="6676" max="6676" width="11" style="80" customWidth="1"/>
    <col min="6677" max="6677" width="15.85546875" style="80" customWidth="1"/>
    <col min="6678" max="6678" width="18.140625" style="80" customWidth="1"/>
    <col min="6679" max="6679" width="30.85546875" style="80" customWidth="1"/>
    <col min="6680" max="6914" width="9.140625" style="80"/>
    <col min="6915" max="6915" width="11.140625" style="80" customWidth="1"/>
    <col min="6916" max="6916" width="18.85546875" style="80" customWidth="1"/>
    <col min="6917" max="6917" width="7.28515625" style="80" customWidth="1"/>
    <col min="6918" max="6918" width="9.28515625" style="80" customWidth="1"/>
    <col min="6919" max="6919" width="9.5703125" style="80" customWidth="1"/>
    <col min="6920" max="6920" width="15" style="80" customWidth="1"/>
    <col min="6921" max="6921" width="9.140625" style="80"/>
    <col min="6922" max="6922" width="10.42578125" style="80" customWidth="1"/>
    <col min="6923" max="6923" width="11" style="80" customWidth="1"/>
    <col min="6924" max="6924" width="15.85546875" style="80" customWidth="1"/>
    <col min="6925" max="6925" width="15" style="80" customWidth="1"/>
    <col min="6926" max="6926" width="10.7109375" style="80" customWidth="1"/>
    <col min="6927" max="6927" width="12.42578125" style="80" customWidth="1"/>
    <col min="6928" max="6929" width="15" style="80" customWidth="1"/>
    <col min="6930" max="6930" width="9.140625" style="80"/>
    <col min="6931" max="6931" width="11.7109375" style="80" customWidth="1"/>
    <col min="6932" max="6932" width="11" style="80" customWidth="1"/>
    <col min="6933" max="6933" width="15.85546875" style="80" customWidth="1"/>
    <col min="6934" max="6934" width="18.140625" style="80" customWidth="1"/>
    <col min="6935" max="6935" width="30.85546875" style="80" customWidth="1"/>
    <col min="6936" max="7170" width="9.140625" style="80"/>
    <col min="7171" max="7171" width="11.140625" style="80" customWidth="1"/>
    <col min="7172" max="7172" width="18.85546875" style="80" customWidth="1"/>
    <col min="7173" max="7173" width="7.28515625" style="80" customWidth="1"/>
    <col min="7174" max="7174" width="9.28515625" style="80" customWidth="1"/>
    <col min="7175" max="7175" width="9.5703125" style="80" customWidth="1"/>
    <col min="7176" max="7176" width="15" style="80" customWidth="1"/>
    <col min="7177" max="7177" width="9.140625" style="80"/>
    <col min="7178" max="7178" width="10.42578125" style="80" customWidth="1"/>
    <col min="7179" max="7179" width="11" style="80" customWidth="1"/>
    <col min="7180" max="7180" width="15.85546875" style="80" customWidth="1"/>
    <col min="7181" max="7181" width="15" style="80" customWidth="1"/>
    <col min="7182" max="7182" width="10.7109375" style="80" customWidth="1"/>
    <col min="7183" max="7183" width="12.42578125" style="80" customWidth="1"/>
    <col min="7184" max="7185" width="15" style="80" customWidth="1"/>
    <col min="7186" max="7186" width="9.140625" style="80"/>
    <col min="7187" max="7187" width="11.7109375" style="80" customWidth="1"/>
    <col min="7188" max="7188" width="11" style="80" customWidth="1"/>
    <col min="7189" max="7189" width="15.85546875" style="80" customWidth="1"/>
    <col min="7190" max="7190" width="18.140625" style="80" customWidth="1"/>
    <col min="7191" max="7191" width="30.85546875" style="80" customWidth="1"/>
    <col min="7192" max="7426" width="9.140625" style="80"/>
    <col min="7427" max="7427" width="11.140625" style="80" customWidth="1"/>
    <col min="7428" max="7428" width="18.85546875" style="80" customWidth="1"/>
    <col min="7429" max="7429" width="7.28515625" style="80" customWidth="1"/>
    <col min="7430" max="7430" width="9.28515625" style="80" customWidth="1"/>
    <col min="7431" max="7431" width="9.5703125" style="80" customWidth="1"/>
    <col min="7432" max="7432" width="15" style="80" customWidth="1"/>
    <col min="7433" max="7433" width="9.140625" style="80"/>
    <col min="7434" max="7434" width="10.42578125" style="80" customWidth="1"/>
    <col min="7435" max="7435" width="11" style="80" customWidth="1"/>
    <col min="7436" max="7436" width="15.85546875" style="80" customWidth="1"/>
    <col min="7437" max="7437" width="15" style="80" customWidth="1"/>
    <col min="7438" max="7438" width="10.7109375" style="80" customWidth="1"/>
    <col min="7439" max="7439" width="12.42578125" style="80" customWidth="1"/>
    <col min="7440" max="7441" width="15" style="80" customWidth="1"/>
    <col min="7442" max="7442" width="9.140625" style="80"/>
    <col min="7443" max="7443" width="11.7109375" style="80" customWidth="1"/>
    <col min="7444" max="7444" width="11" style="80" customWidth="1"/>
    <col min="7445" max="7445" width="15.85546875" style="80" customWidth="1"/>
    <col min="7446" max="7446" width="18.140625" style="80" customWidth="1"/>
    <col min="7447" max="7447" width="30.85546875" style="80" customWidth="1"/>
    <col min="7448" max="7682" width="9.140625" style="80"/>
    <col min="7683" max="7683" width="11.140625" style="80" customWidth="1"/>
    <col min="7684" max="7684" width="18.85546875" style="80" customWidth="1"/>
    <col min="7685" max="7685" width="7.28515625" style="80" customWidth="1"/>
    <col min="7686" max="7686" width="9.28515625" style="80" customWidth="1"/>
    <col min="7687" max="7687" width="9.5703125" style="80" customWidth="1"/>
    <col min="7688" max="7688" width="15" style="80" customWidth="1"/>
    <col min="7689" max="7689" width="9.140625" style="80"/>
    <col min="7690" max="7690" width="10.42578125" style="80" customWidth="1"/>
    <col min="7691" max="7691" width="11" style="80" customWidth="1"/>
    <col min="7692" max="7692" width="15.85546875" style="80" customWidth="1"/>
    <col min="7693" max="7693" width="15" style="80" customWidth="1"/>
    <col min="7694" max="7694" width="10.7109375" style="80" customWidth="1"/>
    <col min="7695" max="7695" width="12.42578125" style="80" customWidth="1"/>
    <col min="7696" max="7697" width="15" style="80" customWidth="1"/>
    <col min="7698" max="7698" width="9.140625" style="80"/>
    <col min="7699" max="7699" width="11.7109375" style="80" customWidth="1"/>
    <col min="7700" max="7700" width="11" style="80" customWidth="1"/>
    <col min="7701" max="7701" width="15.85546875" style="80" customWidth="1"/>
    <col min="7702" max="7702" width="18.140625" style="80" customWidth="1"/>
    <col min="7703" max="7703" width="30.85546875" style="80" customWidth="1"/>
    <col min="7704" max="7938" width="9.140625" style="80"/>
    <col min="7939" max="7939" width="11.140625" style="80" customWidth="1"/>
    <col min="7940" max="7940" width="18.85546875" style="80" customWidth="1"/>
    <col min="7941" max="7941" width="7.28515625" style="80" customWidth="1"/>
    <col min="7942" max="7942" width="9.28515625" style="80" customWidth="1"/>
    <col min="7943" max="7943" width="9.5703125" style="80" customWidth="1"/>
    <col min="7944" max="7944" width="15" style="80" customWidth="1"/>
    <col min="7945" max="7945" width="9.140625" style="80"/>
    <col min="7946" max="7946" width="10.42578125" style="80" customWidth="1"/>
    <col min="7947" max="7947" width="11" style="80" customWidth="1"/>
    <col min="7948" max="7948" width="15.85546875" style="80" customWidth="1"/>
    <col min="7949" max="7949" width="15" style="80" customWidth="1"/>
    <col min="7950" max="7950" width="10.7109375" style="80" customWidth="1"/>
    <col min="7951" max="7951" width="12.42578125" style="80" customWidth="1"/>
    <col min="7952" max="7953" width="15" style="80" customWidth="1"/>
    <col min="7954" max="7954" width="9.140625" style="80"/>
    <col min="7955" max="7955" width="11.7109375" style="80" customWidth="1"/>
    <col min="7956" max="7956" width="11" style="80" customWidth="1"/>
    <col min="7957" max="7957" width="15.85546875" style="80" customWidth="1"/>
    <col min="7958" max="7958" width="18.140625" style="80" customWidth="1"/>
    <col min="7959" max="7959" width="30.85546875" style="80" customWidth="1"/>
    <col min="7960" max="8194" width="9.140625" style="80"/>
    <col min="8195" max="8195" width="11.140625" style="80" customWidth="1"/>
    <col min="8196" max="8196" width="18.85546875" style="80" customWidth="1"/>
    <col min="8197" max="8197" width="7.28515625" style="80" customWidth="1"/>
    <col min="8198" max="8198" width="9.28515625" style="80" customWidth="1"/>
    <col min="8199" max="8199" width="9.5703125" style="80" customWidth="1"/>
    <col min="8200" max="8200" width="15" style="80" customWidth="1"/>
    <col min="8201" max="8201" width="9.140625" style="80"/>
    <col min="8202" max="8202" width="10.42578125" style="80" customWidth="1"/>
    <col min="8203" max="8203" width="11" style="80" customWidth="1"/>
    <col min="8204" max="8204" width="15.85546875" style="80" customWidth="1"/>
    <col min="8205" max="8205" width="15" style="80" customWidth="1"/>
    <col min="8206" max="8206" width="10.7109375" style="80" customWidth="1"/>
    <col min="8207" max="8207" width="12.42578125" style="80" customWidth="1"/>
    <col min="8208" max="8209" width="15" style="80" customWidth="1"/>
    <col min="8210" max="8210" width="9.140625" style="80"/>
    <col min="8211" max="8211" width="11.7109375" style="80" customWidth="1"/>
    <col min="8212" max="8212" width="11" style="80" customWidth="1"/>
    <col min="8213" max="8213" width="15.85546875" style="80" customWidth="1"/>
    <col min="8214" max="8214" width="18.140625" style="80" customWidth="1"/>
    <col min="8215" max="8215" width="30.85546875" style="80" customWidth="1"/>
    <col min="8216" max="8450" width="9.140625" style="80"/>
    <col min="8451" max="8451" width="11.140625" style="80" customWidth="1"/>
    <col min="8452" max="8452" width="18.85546875" style="80" customWidth="1"/>
    <col min="8453" max="8453" width="7.28515625" style="80" customWidth="1"/>
    <col min="8454" max="8454" width="9.28515625" style="80" customWidth="1"/>
    <col min="8455" max="8455" width="9.5703125" style="80" customWidth="1"/>
    <col min="8456" max="8456" width="15" style="80" customWidth="1"/>
    <col min="8457" max="8457" width="9.140625" style="80"/>
    <col min="8458" max="8458" width="10.42578125" style="80" customWidth="1"/>
    <col min="8459" max="8459" width="11" style="80" customWidth="1"/>
    <col min="8460" max="8460" width="15.85546875" style="80" customWidth="1"/>
    <col min="8461" max="8461" width="15" style="80" customWidth="1"/>
    <col min="8462" max="8462" width="10.7109375" style="80" customWidth="1"/>
    <col min="8463" max="8463" width="12.42578125" style="80" customWidth="1"/>
    <col min="8464" max="8465" width="15" style="80" customWidth="1"/>
    <col min="8466" max="8466" width="9.140625" style="80"/>
    <col min="8467" max="8467" width="11.7109375" style="80" customWidth="1"/>
    <col min="8468" max="8468" width="11" style="80" customWidth="1"/>
    <col min="8469" max="8469" width="15.85546875" style="80" customWidth="1"/>
    <col min="8470" max="8470" width="18.140625" style="80" customWidth="1"/>
    <col min="8471" max="8471" width="30.85546875" style="80" customWidth="1"/>
    <col min="8472" max="8706" width="9.140625" style="80"/>
    <col min="8707" max="8707" width="11.140625" style="80" customWidth="1"/>
    <col min="8708" max="8708" width="18.85546875" style="80" customWidth="1"/>
    <col min="8709" max="8709" width="7.28515625" style="80" customWidth="1"/>
    <col min="8710" max="8710" width="9.28515625" style="80" customWidth="1"/>
    <col min="8711" max="8711" width="9.5703125" style="80" customWidth="1"/>
    <col min="8712" max="8712" width="15" style="80" customWidth="1"/>
    <col min="8713" max="8713" width="9.140625" style="80"/>
    <col min="8714" max="8714" width="10.42578125" style="80" customWidth="1"/>
    <col min="8715" max="8715" width="11" style="80" customWidth="1"/>
    <col min="8716" max="8716" width="15.85546875" style="80" customWidth="1"/>
    <col min="8717" max="8717" width="15" style="80" customWidth="1"/>
    <col min="8718" max="8718" width="10.7109375" style="80" customWidth="1"/>
    <col min="8719" max="8719" width="12.42578125" style="80" customWidth="1"/>
    <col min="8720" max="8721" width="15" style="80" customWidth="1"/>
    <col min="8722" max="8722" width="9.140625" style="80"/>
    <col min="8723" max="8723" width="11.7109375" style="80" customWidth="1"/>
    <col min="8724" max="8724" width="11" style="80" customWidth="1"/>
    <col min="8725" max="8725" width="15.85546875" style="80" customWidth="1"/>
    <col min="8726" max="8726" width="18.140625" style="80" customWidth="1"/>
    <col min="8727" max="8727" width="30.85546875" style="80" customWidth="1"/>
    <col min="8728" max="8962" width="9.140625" style="80"/>
    <col min="8963" max="8963" width="11.140625" style="80" customWidth="1"/>
    <col min="8964" max="8964" width="18.85546875" style="80" customWidth="1"/>
    <col min="8965" max="8965" width="7.28515625" style="80" customWidth="1"/>
    <col min="8966" max="8966" width="9.28515625" style="80" customWidth="1"/>
    <col min="8967" max="8967" width="9.5703125" style="80" customWidth="1"/>
    <col min="8968" max="8968" width="15" style="80" customWidth="1"/>
    <col min="8969" max="8969" width="9.140625" style="80"/>
    <col min="8970" max="8970" width="10.42578125" style="80" customWidth="1"/>
    <col min="8971" max="8971" width="11" style="80" customWidth="1"/>
    <col min="8972" max="8972" width="15.85546875" style="80" customWidth="1"/>
    <col min="8973" max="8973" width="15" style="80" customWidth="1"/>
    <col min="8974" max="8974" width="10.7109375" style="80" customWidth="1"/>
    <col min="8975" max="8975" width="12.42578125" style="80" customWidth="1"/>
    <col min="8976" max="8977" width="15" style="80" customWidth="1"/>
    <col min="8978" max="8978" width="9.140625" style="80"/>
    <col min="8979" max="8979" width="11.7109375" style="80" customWidth="1"/>
    <col min="8980" max="8980" width="11" style="80" customWidth="1"/>
    <col min="8981" max="8981" width="15.85546875" style="80" customWidth="1"/>
    <col min="8982" max="8982" width="18.140625" style="80" customWidth="1"/>
    <col min="8983" max="8983" width="30.85546875" style="80" customWidth="1"/>
    <col min="8984" max="9218" width="9.140625" style="80"/>
    <col min="9219" max="9219" width="11.140625" style="80" customWidth="1"/>
    <col min="9220" max="9220" width="18.85546875" style="80" customWidth="1"/>
    <col min="9221" max="9221" width="7.28515625" style="80" customWidth="1"/>
    <col min="9222" max="9222" width="9.28515625" style="80" customWidth="1"/>
    <col min="9223" max="9223" width="9.5703125" style="80" customWidth="1"/>
    <col min="9224" max="9224" width="15" style="80" customWidth="1"/>
    <col min="9225" max="9225" width="9.140625" style="80"/>
    <col min="9226" max="9226" width="10.42578125" style="80" customWidth="1"/>
    <col min="9227" max="9227" width="11" style="80" customWidth="1"/>
    <col min="9228" max="9228" width="15.85546875" style="80" customWidth="1"/>
    <col min="9229" max="9229" width="15" style="80" customWidth="1"/>
    <col min="9230" max="9230" width="10.7109375" style="80" customWidth="1"/>
    <col min="9231" max="9231" width="12.42578125" style="80" customWidth="1"/>
    <col min="9232" max="9233" width="15" style="80" customWidth="1"/>
    <col min="9234" max="9234" width="9.140625" style="80"/>
    <col min="9235" max="9235" width="11.7109375" style="80" customWidth="1"/>
    <col min="9236" max="9236" width="11" style="80" customWidth="1"/>
    <col min="9237" max="9237" width="15.85546875" style="80" customWidth="1"/>
    <col min="9238" max="9238" width="18.140625" style="80" customWidth="1"/>
    <col min="9239" max="9239" width="30.85546875" style="80" customWidth="1"/>
    <col min="9240" max="9474" width="9.140625" style="80"/>
    <col min="9475" max="9475" width="11.140625" style="80" customWidth="1"/>
    <col min="9476" max="9476" width="18.85546875" style="80" customWidth="1"/>
    <col min="9477" max="9477" width="7.28515625" style="80" customWidth="1"/>
    <col min="9478" max="9478" width="9.28515625" style="80" customWidth="1"/>
    <col min="9479" max="9479" width="9.5703125" style="80" customWidth="1"/>
    <col min="9480" max="9480" width="15" style="80" customWidth="1"/>
    <col min="9481" max="9481" width="9.140625" style="80"/>
    <col min="9482" max="9482" width="10.42578125" style="80" customWidth="1"/>
    <col min="9483" max="9483" width="11" style="80" customWidth="1"/>
    <col min="9484" max="9484" width="15.85546875" style="80" customWidth="1"/>
    <col min="9485" max="9485" width="15" style="80" customWidth="1"/>
    <col min="9486" max="9486" width="10.7109375" style="80" customWidth="1"/>
    <col min="9487" max="9487" width="12.42578125" style="80" customWidth="1"/>
    <col min="9488" max="9489" width="15" style="80" customWidth="1"/>
    <col min="9490" max="9490" width="9.140625" style="80"/>
    <col min="9491" max="9491" width="11.7109375" style="80" customWidth="1"/>
    <col min="9492" max="9492" width="11" style="80" customWidth="1"/>
    <col min="9493" max="9493" width="15.85546875" style="80" customWidth="1"/>
    <col min="9494" max="9494" width="18.140625" style="80" customWidth="1"/>
    <col min="9495" max="9495" width="30.85546875" style="80" customWidth="1"/>
    <col min="9496" max="9730" width="9.140625" style="80"/>
    <col min="9731" max="9731" width="11.140625" style="80" customWidth="1"/>
    <col min="9732" max="9732" width="18.85546875" style="80" customWidth="1"/>
    <col min="9733" max="9733" width="7.28515625" style="80" customWidth="1"/>
    <col min="9734" max="9734" width="9.28515625" style="80" customWidth="1"/>
    <col min="9735" max="9735" width="9.5703125" style="80" customWidth="1"/>
    <col min="9736" max="9736" width="15" style="80" customWidth="1"/>
    <col min="9737" max="9737" width="9.140625" style="80"/>
    <col min="9738" max="9738" width="10.42578125" style="80" customWidth="1"/>
    <col min="9739" max="9739" width="11" style="80" customWidth="1"/>
    <col min="9740" max="9740" width="15.85546875" style="80" customWidth="1"/>
    <col min="9741" max="9741" width="15" style="80" customWidth="1"/>
    <col min="9742" max="9742" width="10.7109375" style="80" customWidth="1"/>
    <col min="9743" max="9743" width="12.42578125" style="80" customWidth="1"/>
    <col min="9744" max="9745" width="15" style="80" customWidth="1"/>
    <col min="9746" max="9746" width="9.140625" style="80"/>
    <col min="9747" max="9747" width="11.7109375" style="80" customWidth="1"/>
    <col min="9748" max="9748" width="11" style="80" customWidth="1"/>
    <col min="9749" max="9749" width="15.85546875" style="80" customWidth="1"/>
    <col min="9750" max="9750" width="18.140625" style="80" customWidth="1"/>
    <col min="9751" max="9751" width="30.85546875" style="80" customWidth="1"/>
    <col min="9752" max="9986" width="9.140625" style="80"/>
    <col min="9987" max="9987" width="11.140625" style="80" customWidth="1"/>
    <col min="9988" max="9988" width="18.85546875" style="80" customWidth="1"/>
    <col min="9989" max="9989" width="7.28515625" style="80" customWidth="1"/>
    <col min="9990" max="9990" width="9.28515625" style="80" customWidth="1"/>
    <col min="9991" max="9991" width="9.5703125" style="80" customWidth="1"/>
    <col min="9992" max="9992" width="15" style="80" customWidth="1"/>
    <col min="9993" max="9993" width="9.140625" style="80"/>
    <col min="9994" max="9994" width="10.42578125" style="80" customWidth="1"/>
    <col min="9995" max="9995" width="11" style="80" customWidth="1"/>
    <col min="9996" max="9996" width="15.85546875" style="80" customWidth="1"/>
    <col min="9997" max="9997" width="15" style="80" customWidth="1"/>
    <col min="9998" max="9998" width="10.7109375" style="80" customWidth="1"/>
    <col min="9999" max="9999" width="12.42578125" style="80" customWidth="1"/>
    <col min="10000" max="10001" width="15" style="80" customWidth="1"/>
    <col min="10002" max="10002" width="9.140625" style="80"/>
    <col min="10003" max="10003" width="11.7109375" style="80" customWidth="1"/>
    <col min="10004" max="10004" width="11" style="80" customWidth="1"/>
    <col min="10005" max="10005" width="15.85546875" style="80" customWidth="1"/>
    <col min="10006" max="10006" width="18.140625" style="80" customWidth="1"/>
    <col min="10007" max="10007" width="30.85546875" style="80" customWidth="1"/>
    <col min="10008" max="10242" width="9.140625" style="80"/>
    <col min="10243" max="10243" width="11.140625" style="80" customWidth="1"/>
    <col min="10244" max="10244" width="18.85546875" style="80" customWidth="1"/>
    <col min="10245" max="10245" width="7.28515625" style="80" customWidth="1"/>
    <col min="10246" max="10246" width="9.28515625" style="80" customWidth="1"/>
    <col min="10247" max="10247" width="9.5703125" style="80" customWidth="1"/>
    <col min="10248" max="10248" width="15" style="80" customWidth="1"/>
    <col min="10249" max="10249" width="9.140625" style="80"/>
    <col min="10250" max="10250" width="10.42578125" style="80" customWidth="1"/>
    <col min="10251" max="10251" width="11" style="80" customWidth="1"/>
    <col min="10252" max="10252" width="15.85546875" style="80" customWidth="1"/>
    <col min="10253" max="10253" width="15" style="80" customWidth="1"/>
    <col min="10254" max="10254" width="10.7109375" style="80" customWidth="1"/>
    <col min="10255" max="10255" width="12.42578125" style="80" customWidth="1"/>
    <col min="10256" max="10257" width="15" style="80" customWidth="1"/>
    <col min="10258" max="10258" width="9.140625" style="80"/>
    <col min="10259" max="10259" width="11.7109375" style="80" customWidth="1"/>
    <col min="10260" max="10260" width="11" style="80" customWidth="1"/>
    <col min="10261" max="10261" width="15.85546875" style="80" customWidth="1"/>
    <col min="10262" max="10262" width="18.140625" style="80" customWidth="1"/>
    <col min="10263" max="10263" width="30.85546875" style="80" customWidth="1"/>
    <col min="10264" max="10498" width="9.140625" style="80"/>
    <col min="10499" max="10499" width="11.140625" style="80" customWidth="1"/>
    <col min="10500" max="10500" width="18.85546875" style="80" customWidth="1"/>
    <col min="10501" max="10501" width="7.28515625" style="80" customWidth="1"/>
    <col min="10502" max="10502" width="9.28515625" style="80" customWidth="1"/>
    <col min="10503" max="10503" width="9.5703125" style="80" customWidth="1"/>
    <col min="10504" max="10504" width="15" style="80" customWidth="1"/>
    <col min="10505" max="10505" width="9.140625" style="80"/>
    <col min="10506" max="10506" width="10.42578125" style="80" customWidth="1"/>
    <col min="10507" max="10507" width="11" style="80" customWidth="1"/>
    <col min="10508" max="10508" width="15.85546875" style="80" customWidth="1"/>
    <col min="10509" max="10509" width="15" style="80" customWidth="1"/>
    <col min="10510" max="10510" width="10.7109375" style="80" customWidth="1"/>
    <col min="10511" max="10511" width="12.42578125" style="80" customWidth="1"/>
    <col min="10512" max="10513" width="15" style="80" customWidth="1"/>
    <col min="10514" max="10514" width="9.140625" style="80"/>
    <col min="10515" max="10515" width="11.7109375" style="80" customWidth="1"/>
    <col min="10516" max="10516" width="11" style="80" customWidth="1"/>
    <col min="10517" max="10517" width="15.85546875" style="80" customWidth="1"/>
    <col min="10518" max="10518" width="18.140625" style="80" customWidth="1"/>
    <col min="10519" max="10519" width="30.85546875" style="80" customWidth="1"/>
    <col min="10520" max="10754" width="9.140625" style="80"/>
    <col min="10755" max="10755" width="11.140625" style="80" customWidth="1"/>
    <col min="10756" max="10756" width="18.85546875" style="80" customWidth="1"/>
    <col min="10757" max="10757" width="7.28515625" style="80" customWidth="1"/>
    <col min="10758" max="10758" width="9.28515625" style="80" customWidth="1"/>
    <col min="10759" max="10759" width="9.5703125" style="80" customWidth="1"/>
    <col min="10760" max="10760" width="15" style="80" customWidth="1"/>
    <col min="10761" max="10761" width="9.140625" style="80"/>
    <col min="10762" max="10762" width="10.42578125" style="80" customWidth="1"/>
    <col min="10763" max="10763" width="11" style="80" customWidth="1"/>
    <col min="10764" max="10764" width="15.85546875" style="80" customWidth="1"/>
    <col min="10765" max="10765" width="15" style="80" customWidth="1"/>
    <col min="10766" max="10766" width="10.7109375" style="80" customWidth="1"/>
    <col min="10767" max="10767" width="12.42578125" style="80" customWidth="1"/>
    <col min="10768" max="10769" width="15" style="80" customWidth="1"/>
    <col min="10770" max="10770" width="9.140625" style="80"/>
    <col min="10771" max="10771" width="11.7109375" style="80" customWidth="1"/>
    <col min="10772" max="10772" width="11" style="80" customWidth="1"/>
    <col min="10773" max="10773" width="15.85546875" style="80" customWidth="1"/>
    <col min="10774" max="10774" width="18.140625" style="80" customWidth="1"/>
    <col min="10775" max="10775" width="30.85546875" style="80" customWidth="1"/>
    <col min="10776" max="11010" width="9.140625" style="80"/>
    <col min="11011" max="11011" width="11.140625" style="80" customWidth="1"/>
    <col min="11012" max="11012" width="18.85546875" style="80" customWidth="1"/>
    <col min="11013" max="11013" width="7.28515625" style="80" customWidth="1"/>
    <col min="11014" max="11014" width="9.28515625" style="80" customWidth="1"/>
    <col min="11015" max="11015" width="9.5703125" style="80" customWidth="1"/>
    <col min="11016" max="11016" width="15" style="80" customWidth="1"/>
    <col min="11017" max="11017" width="9.140625" style="80"/>
    <col min="11018" max="11018" width="10.42578125" style="80" customWidth="1"/>
    <col min="11019" max="11019" width="11" style="80" customWidth="1"/>
    <col min="11020" max="11020" width="15.85546875" style="80" customWidth="1"/>
    <col min="11021" max="11021" width="15" style="80" customWidth="1"/>
    <col min="11022" max="11022" width="10.7109375" style="80" customWidth="1"/>
    <col min="11023" max="11023" width="12.42578125" style="80" customWidth="1"/>
    <col min="11024" max="11025" width="15" style="80" customWidth="1"/>
    <col min="11026" max="11026" width="9.140625" style="80"/>
    <col min="11027" max="11027" width="11.7109375" style="80" customWidth="1"/>
    <col min="11028" max="11028" width="11" style="80" customWidth="1"/>
    <col min="11029" max="11029" width="15.85546875" style="80" customWidth="1"/>
    <col min="11030" max="11030" width="18.140625" style="80" customWidth="1"/>
    <col min="11031" max="11031" width="30.85546875" style="80" customWidth="1"/>
    <col min="11032" max="11266" width="9.140625" style="80"/>
    <col min="11267" max="11267" width="11.140625" style="80" customWidth="1"/>
    <col min="11268" max="11268" width="18.85546875" style="80" customWidth="1"/>
    <col min="11269" max="11269" width="7.28515625" style="80" customWidth="1"/>
    <col min="11270" max="11270" width="9.28515625" style="80" customWidth="1"/>
    <col min="11271" max="11271" width="9.5703125" style="80" customWidth="1"/>
    <col min="11272" max="11272" width="15" style="80" customWidth="1"/>
    <col min="11273" max="11273" width="9.140625" style="80"/>
    <col min="11274" max="11274" width="10.42578125" style="80" customWidth="1"/>
    <col min="11275" max="11275" width="11" style="80" customWidth="1"/>
    <col min="11276" max="11276" width="15.85546875" style="80" customWidth="1"/>
    <col min="11277" max="11277" width="15" style="80" customWidth="1"/>
    <col min="11278" max="11278" width="10.7109375" style="80" customWidth="1"/>
    <col min="11279" max="11279" width="12.42578125" style="80" customWidth="1"/>
    <col min="11280" max="11281" width="15" style="80" customWidth="1"/>
    <col min="11282" max="11282" width="9.140625" style="80"/>
    <col min="11283" max="11283" width="11.7109375" style="80" customWidth="1"/>
    <col min="11284" max="11284" width="11" style="80" customWidth="1"/>
    <col min="11285" max="11285" width="15.85546875" style="80" customWidth="1"/>
    <col min="11286" max="11286" width="18.140625" style="80" customWidth="1"/>
    <col min="11287" max="11287" width="30.85546875" style="80" customWidth="1"/>
    <col min="11288" max="11522" width="9.140625" style="80"/>
    <col min="11523" max="11523" width="11.140625" style="80" customWidth="1"/>
    <col min="11524" max="11524" width="18.85546875" style="80" customWidth="1"/>
    <col min="11525" max="11525" width="7.28515625" style="80" customWidth="1"/>
    <col min="11526" max="11526" width="9.28515625" style="80" customWidth="1"/>
    <col min="11527" max="11527" width="9.5703125" style="80" customWidth="1"/>
    <col min="11528" max="11528" width="15" style="80" customWidth="1"/>
    <col min="11529" max="11529" width="9.140625" style="80"/>
    <col min="11530" max="11530" width="10.42578125" style="80" customWidth="1"/>
    <col min="11531" max="11531" width="11" style="80" customWidth="1"/>
    <col min="11532" max="11532" width="15.85546875" style="80" customWidth="1"/>
    <col min="11533" max="11533" width="15" style="80" customWidth="1"/>
    <col min="11534" max="11534" width="10.7109375" style="80" customWidth="1"/>
    <col min="11535" max="11535" width="12.42578125" style="80" customWidth="1"/>
    <col min="11536" max="11537" width="15" style="80" customWidth="1"/>
    <col min="11538" max="11538" width="9.140625" style="80"/>
    <col min="11539" max="11539" width="11.7109375" style="80" customWidth="1"/>
    <col min="11540" max="11540" width="11" style="80" customWidth="1"/>
    <col min="11541" max="11541" width="15.85546875" style="80" customWidth="1"/>
    <col min="11542" max="11542" width="18.140625" style="80" customWidth="1"/>
    <col min="11543" max="11543" width="30.85546875" style="80" customWidth="1"/>
    <col min="11544" max="11778" width="9.140625" style="80"/>
    <col min="11779" max="11779" width="11.140625" style="80" customWidth="1"/>
    <col min="11780" max="11780" width="18.85546875" style="80" customWidth="1"/>
    <col min="11781" max="11781" width="7.28515625" style="80" customWidth="1"/>
    <col min="11782" max="11782" width="9.28515625" style="80" customWidth="1"/>
    <col min="11783" max="11783" width="9.5703125" style="80" customWidth="1"/>
    <col min="11784" max="11784" width="15" style="80" customWidth="1"/>
    <col min="11785" max="11785" width="9.140625" style="80"/>
    <col min="11786" max="11786" width="10.42578125" style="80" customWidth="1"/>
    <col min="11787" max="11787" width="11" style="80" customWidth="1"/>
    <col min="11788" max="11788" width="15.85546875" style="80" customWidth="1"/>
    <col min="11789" max="11789" width="15" style="80" customWidth="1"/>
    <col min="11790" max="11790" width="10.7109375" style="80" customWidth="1"/>
    <col min="11791" max="11791" width="12.42578125" style="80" customWidth="1"/>
    <col min="11792" max="11793" width="15" style="80" customWidth="1"/>
    <col min="11794" max="11794" width="9.140625" style="80"/>
    <col min="11795" max="11795" width="11.7109375" style="80" customWidth="1"/>
    <col min="11796" max="11796" width="11" style="80" customWidth="1"/>
    <col min="11797" max="11797" width="15.85546875" style="80" customWidth="1"/>
    <col min="11798" max="11798" width="18.140625" style="80" customWidth="1"/>
    <col min="11799" max="11799" width="30.85546875" style="80" customWidth="1"/>
    <col min="11800" max="12034" width="9.140625" style="80"/>
    <col min="12035" max="12035" width="11.140625" style="80" customWidth="1"/>
    <col min="12036" max="12036" width="18.85546875" style="80" customWidth="1"/>
    <col min="12037" max="12037" width="7.28515625" style="80" customWidth="1"/>
    <col min="12038" max="12038" width="9.28515625" style="80" customWidth="1"/>
    <col min="12039" max="12039" width="9.5703125" style="80" customWidth="1"/>
    <col min="12040" max="12040" width="15" style="80" customWidth="1"/>
    <col min="12041" max="12041" width="9.140625" style="80"/>
    <col min="12042" max="12042" width="10.42578125" style="80" customWidth="1"/>
    <col min="12043" max="12043" width="11" style="80" customWidth="1"/>
    <col min="12044" max="12044" width="15.85546875" style="80" customWidth="1"/>
    <col min="12045" max="12045" width="15" style="80" customWidth="1"/>
    <col min="12046" max="12046" width="10.7109375" style="80" customWidth="1"/>
    <col min="12047" max="12047" width="12.42578125" style="80" customWidth="1"/>
    <col min="12048" max="12049" width="15" style="80" customWidth="1"/>
    <col min="12050" max="12050" width="9.140625" style="80"/>
    <col min="12051" max="12051" width="11.7109375" style="80" customWidth="1"/>
    <col min="12052" max="12052" width="11" style="80" customWidth="1"/>
    <col min="12053" max="12053" width="15.85546875" style="80" customWidth="1"/>
    <col min="12054" max="12054" width="18.140625" style="80" customWidth="1"/>
    <col min="12055" max="12055" width="30.85546875" style="80" customWidth="1"/>
    <col min="12056" max="12290" width="9.140625" style="80"/>
    <col min="12291" max="12291" width="11.140625" style="80" customWidth="1"/>
    <col min="12292" max="12292" width="18.85546875" style="80" customWidth="1"/>
    <col min="12293" max="12293" width="7.28515625" style="80" customWidth="1"/>
    <col min="12294" max="12294" width="9.28515625" style="80" customWidth="1"/>
    <col min="12295" max="12295" width="9.5703125" style="80" customWidth="1"/>
    <col min="12296" max="12296" width="15" style="80" customWidth="1"/>
    <col min="12297" max="12297" width="9.140625" style="80"/>
    <col min="12298" max="12298" width="10.42578125" style="80" customWidth="1"/>
    <col min="12299" max="12299" width="11" style="80" customWidth="1"/>
    <col min="12300" max="12300" width="15.85546875" style="80" customWidth="1"/>
    <col min="12301" max="12301" width="15" style="80" customWidth="1"/>
    <col min="12302" max="12302" width="10.7109375" style="80" customWidth="1"/>
    <col min="12303" max="12303" width="12.42578125" style="80" customWidth="1"/>
    <col min="12304" max="12305" width="15" style="80" customWidth="1"/>
    <col min="12306" max="12306" width="9.140625" style="80"/>
    <col min="12307" max="12307" width="11.7109375" style="80" customWidth="1"/>
    <col min="12308" max="12308" width="11" style="80" customWidth="1"/>
    <col min="12309" max="12309" width="15.85546875" style="80" customWidth="1"/>
    <col min="12310" max="12310" width="18.140625" style="80" customWidth="1"/>
    <col min="12311" max="12311" width="30.85546875" style="80" customWidth="1"/>
    <col min="12312" max="12546" width="9.140625" style="80"/>
    <col min="12547" max="12547" width="11.140625" style="80" customWidth="1"/>
    <col min="12548" max="12548" width="18.85546875" style="80" customWidth="1"/>
    <col min="12549" max="12549" width="7.28515625" style="80" customWidth="1"/>
    <col min="12550" max="12550" width="9.28515625" style="80" customWidth="1"/>
    <col min="12551" max="12551" width="9.5703125" style="80" customWidth="1"/>
    <col min="12552" max="12552" width="15" style="80" customWidth="1"/>
    <col min="12553" max="12553" width="9.140625" style="80"/>
    <col min="12554" max="12554" width="10.42578125" style="80" customWidth="1"/>
    <col min="12555" max="12555" width="11" style="80" customWidth="1"/>
    <col min="12556" max="12556" width="15.85546875" style="80" customWidth="1"/>
    <col min="12557" max="12557" width="15" style="80" customWidth="1"/>
    <col min="12558" max="12558" width="10.7109375" style="80" customWidth="1"/>
    <col min="12559" max="12559" width="12.42578125" style="80" customWidth="1"/>
    <col min="12560" max="12561" width="15" style="80" customWidth="1"/>
    <col min="12562" max="12562" width="9.140625" style="80"/>
    <col min="12563" max="12563" width="11.7109375" style="80" customWidth="1"/>
    <col min="12564" max="12564" width="11" style="80" customWidth="1"/>
    <col min="12565" max="12565" width="15.85546875" style="80" customWidth="1"/>
    <col min="12566" max="12566" width="18.140625" style="80" customWidth="1"/>
    <col min="12567" max="12567" width="30.85546875" style="80" customWidth="1"/>
    <col min="12568" max="12802" width="9.140625" style="80"/>
    <col min="12803" max="12803" width="11.140625" style="80" customWidth="1"/>
    <col min="12804" max="12804" width="18.85546875" style="80" customWidth="1"/>
    <col min="12805" max="12805" width="7.28515625" style="80" customWidth="1"/>
    <col min="12806" max="12806" width="9.28515625" style="80" customWidth="1"/>
    <col min="12807" max="12807" width="9.5703125" style="80" customWidth="1"/>
    <col min="12808" max="12808" width="15" style="80" customWidth="1"/>
    <col min="12809" max="12809" width="9.140625" style="80"/>
    <col min="12810" max="12810" width="10.42578125" style="80" customWidth="1"/>
    <col min="12811" max="12811" width="11" style="80" customWidth="1"/>
    <col min="12812" max="12812" width="15.85546875" style="80" customWidth="1"/>
    <col min="12813" max="12813" width="15" style="80" customWidth="1"/>
    <col min="12814" max="12814" width="10.7109375" style="80" customWidth="1"/>
    <col min="12815" max="12815" width="12.42578125" style="80" customWidth="1"/>
    <col min="12816" max="12817" width="15" style="80" customWidth="1"/>
    <col min="12818" max="12818" width="9.140625" style="80"/>
    <col min="12819" max="12819" width="11.7109375" style="80" customWidth="1"/>
    <col min="12820" max="12820" width="11" style="80" customWidth="1"/>
    <col min="12821" max="12821" width="15.85546875" style="80" customWidth="1"/>
    <col min="12822" max="12822" width="18.140625" style="80" customWidth="1"/>
    <col min="12823" max="12823" width="30.85546875" style="80" customWidth="1"/>
    <col min="12824" max="13058" width="9.140625" style="80"/>
    <col min="13059" max="13059" width="11.140625" style="80" customWidth="1"/>
    <col min="13060" max="13060" width="18.85546875" style="80" customWidth="1"/>
    <col min="13061" max="13061" width="7.28515625" style="80" customWidth="1"/>
    <col min="13062" max="13062" width="9.28515625" style="80" customWidth="1"/>
    <col min="13063" max="13063" width="9.5703125" style="80" customWidth="1"/>
    <col min="13064" max="13064" width="15" style="80" customWidth="1"/>
    <col min="13065" max="13065" width="9.140625" style="80"/>
    <col min="13066" max="13066" width="10.42578125" style="80" customWidth="1"/>
    <col min="13067" max="13067" width="11" style="80" customWidth="1"/>
    <col min="13068" max="13068" width="15.85546875" style="80" customWidth="1"/>
    <col min="13069" max="13069" width="15" style="80" customWidth="1"/>
    <col min="13070" max="13070" width="10.7109375" style="80" customWidth="1"/>
    <col min="13071" max="13071" width="12.42578125" style="80" customWidth="1"/>
    <col min="13072" max="13073" width="15" style="80" customWidth="1"/>
    <col min="13074" max="13074" width="9.140625" style="80"/>
    <col min="13075" max="13075" width="11.7109375" style="80" customWidth="1"/>
    <col min="13076" max="13076" width="11" style="80" customWidth="1"/>
    <col min="13077" max="13077" width="15.85546875" style="80" customWidth="1"/>
    <col min="13078" max="13078" width="18.140625" style="80" customWidth="1"/>
    <col min="13079" max="13079" width="30.85546875" style="80" customWidth="1"/>
    <col min="13080" max="13314" width="9.140625" style="80"/>
    <col min="13315" max="13315" width="11.140625" style="80" customWidth="1"/>
    <col min="13316" max="13316" width="18.85546875" style="80" customWidth="1"/>
    <col min="13317" max="13317" width="7.28515625" style="80" customWidth="1"/>
    <col min="13318" max="13318" width="9.28515625" style="80" customWidth="1"/>
    <col min="13319" max="13319" width="9.5703125" style="80" customWidth="1"/>
    <col min="13320" max="13320" width="15" style="80" customWidth="1"/>
    <col min="13321" max="13321" width="9.140625" style="80"/>
    <col min="13322" max="13322" width="10.42578125" style="80" customWidth="1"/>
    <col min="13323" max="13323" width="11" style="80" customWidth="1"/>
    <col min="13324" max="13324" width="15.85546875" style="80" customWidth="1"/>
    <col min="13325" max="13325" width="15" style="80" customWidth="1"/>
    <col min="13326" max="13326" width="10.7109375" style="80" customWidth="1"/>
    <col min="13327" max="13327" width="12.42578125" style="80" customWidth="1"/>
    <col min="13328" max="13329" width="15" style="80" customWidth="1"/>
    <col min="13330" max="13330" width="9.140625" style="80"/>
    <col min="13331" max="13331" width="11.7109375" style="80" customWidth="1"/>
    <col min="13332" max="13332" width="11" style="80" customWidth="1"/>
    <col min="13333" max="13333" width="15.85546875" style="80" customWidth="1"/>
    <col min="13334" max="13334" width="18.140625" style="80" customWidth="1"/>
    <col min="13335" max="13335" width="30.85546875" style="80" customWidth="1"/>
    <col min="13336" max="13570" width="9.140625" style="80"/>
    <col min="13571" max="13571" width="11.140625" style="80" customWidth="1"/>
    <col min="13572" max="13572" width="18.85546875" style="80" customWidth="1"/>
    <col min="13573" max="13573" width="7.28515625" style="80" customWidth="1"/>
    <col min="13574" max="13574" width="9.28515625" style="80" customWidth="1"/>
    <col min="13575" max="13575" width="9.5703125" style="80" customWidth="1"/>
    <col min="13576" max="13576" width="15" style="80" customWidth="1"/>
    <col min="13577" max="13577" width="9.140625" style="80"/>
    <col min="13578" max="13578" width="10.42578125" style="80" customWidth="1"/>
    <col min="13579" max="13579" width="11" style="80" customWidth="1"/>
    <col min="13580" max="13580" width="15.85546875" style="80" customWidth="1"/>
    <col min="13581" max="13581" width="15" style="80" customWidth="1"/>
    <col min="13582" max="13582" width="10.7109375" style="80" customWidth="1"/>
    <col min="13583" max="13583" width="12.42578125" style="80" customWidth="1"/>
    <col min="13584" max="13585" width="15" style="80" customWidth="1"/>
    <col min="13586" max="13586" width="9.140625" style="80"/>
    <col min="13587" max="13587" width="11.7109375" style="80" customWidth="1"/>
    <col min="13588" max="13588" width="11" style="80" customWidth="1"/>
    <col min="13589" max="13589" width="15.85546875" style="80" customWidth="1"/>
    <col min="13590" max="13590" width="18.140625" style="80" customWidth="1"/>
    <col min="13591" max="13591" width="30.85546875" style="80" customWidth="1"/>
    <col min="13592" max="13826" width="9.140625" style="80"/>
    <col min="13827" max="13827" width="11.140625" style="80" customWidth="1"/>
    <col min="13828" max="13828" width="18.85546875" style="80" customWidth="1"/>
    <col min="13829" max="13829" width="7.28515625" style="80" customWidth="1"/>
    <col min="13830" max="13830" width="9.28515625" style="80" customWidth="1"/>
    <col min="13831" max="13831" width="9.5703125" style="80" customWidth="1"/>
    <col min="13832" max="13832" width="15" style="80" customWidth="1"/>
    <col min="13833" max="13833" width="9.140625" style="80"/>
    <col min="13834" max="13834" width="10.42578125" style="80" customWidth="1"/>
    <col min="13835" max="13835" width="11" style="80" customWidth="1"/>
    <col min="13836" max="13836" width="15.85546875" style="80" customWidth="1"/>
    <col min="13837" max="13837" width="15" style="80" customWidth="1"/>
    <col min="13838" max="13838" width="10.7109375" style="80" customWidth="1"/>
    <col min="13839" max="13839" width="12.42578125" style="80" customWidth="1"/>
    <col min="13840" max="13841" width="15" style="80" customWidth="1"/>
    <col min="13842" max="13842" width="9.140625" style="80"/>
    <col min="13843" max="13843" width="11.7109375" style="80" customWidth="1"/>
    <col min="13844" max="13844" width="11" style="80" customWidth="1"/>
    <col min="13845" max="13845" width="15.85546875" style="80" customWidth="1"/>
    <col min="13846" max="13846" width="18.140625" style="80" customWidth="1"/>
    <col min="13847" max="13847" width="30.85546875" style="80" customWidth="1"/>
    <col min="13848" max="14082" width="9.140625" style="80"/>
    <col min="14083" max="14083" width="11.140625" style="80" customWidth="1"/>
    <col min="14084" max="14084" width="18.85546875" style="80" customWidth="1"/>
    <col min="14085" max="14085" width="7.28515625" style="80" customWidth="1"/>
    <col min="14086" max="14086" width="9.28515625" style="80" customWidth="1"/>
    <col min="14087" max="14087" width="9.5703125" style="80" customWidth="1"/>
    <col min="14088" max="14088" width="15" style="80" customWidth="1"/>
    <col min="14089" max="14089" width="9.140625" style="80"/>
    <col min="14090" max="14090" width="10.42578125" style="80" customWidth="1"/>
    <col min="14091" max="14091" width="11" style="80" customWidth="1"/>
    <col min="14092" max="14092" width="15.85546875" style="80" customWidth="1"/>
    <col min="14093" max="14093" width="15" style="80" customWidth="1"/>
    <col min="14094" max="14094" width="10.7109375" style="80" customWidth="1"/>
    <col min="14095" max="14095" width="12.42578125" style="80" customWidth="1"/>
    <col min="14096" max="14097" width="15" style="80" customWidth="1"/>
    <col min="14098" max="14098" width="9.140625" style="80"/>
    <col min="14099" max="14099" width="11.7109375" style="80" customWidth="1"/>
    <col min="14100" max="14100" width="11" style="80" customWidth="1"/>
    <col min="14101" max="14101" width="15.85546875" style="80" customWidth="1"/>
    <col min="14102" max="14102" width="18.140625" style="80" customWidth="1"/>
    <col min="14103" max="14103" width="30.85546875" style="80" customWidth="1"/>
    <col min="14104" max="14338" width="9.140625" style="80"/>
    <col min="14339" max="14339" width="11.140625" style="80" customWidth="1"/>
    <col min="14340" max="14340" width="18.85546875" style="80" customWidth="1"/>
    <col min="14341" max="14341" width="7.28515625" style="80" customWidth="1"/>
    <col min="14342" max="14342" width="9.28515625" style="80" customWidth="1"/>
    <col min="14343" max="14343" width="9.5703125" style="80" customWidth="1"/>
    <col min="14344" max="14344" width="15" style="80" customWidth="1"/>
    <col min="14345" max="14345" width="9.140625" style="80"/>
    <col min="14346" max="14346" width="10.42578125" style="80" customWidth="1"/>
    <col min="14347" max="14347" width="11" style="80" customWidth="1"/>
    <col min="14348" max="14348" width="15.85546875" style="80" customWidth="1"/>
    <col min="14349" max="14349" width="15" style="80" customWidth="1"/>
    <col min="14350" max="14350" width="10.7109375" style="80" customWidth="1"/>
    <col min="14351" max="14351" width="12.42578125" style="80" customWidth="1"/>
    <col min="14352" max="14353" width="15" style="80" customWidth="1"/>
    <col min="14354" max="14354" width="9.140625" style="80"/>
    <col min="14355" max="14355" width="11.7109375" style="80" customWidth="1"/>
    <col min="14356" max="14356" width="11" style="80" customWidth="1"/>
    <col min="14357" max="14357" width="15.85546875" style="80" customWidth="1"/>
    <col min="14358" max="14358" width="18.140625" style="80" customWidth="1"/>
    <col min="14359" max="14359" width="30.85546875" style="80" customWidth="1"/>
    <col min="14360" max="14594" width="9.140625" style="80"/>
    <col min="14595" max="14595" width="11.140625" style="80" customWidth="1"/>
    <col min="14596" max="14596" width="18.85546875" style="80" customWidth="1"/>
    <col min="14597" max="14597" width="7.28515625" style="80" customWidth="1"/>
    <col min="14598" max="14598" width="9.28515625" style="80" customWidth="1"/>
    <col min="14599" max="14599" width="9.5703125" style="80" customWidth="1"/>
    <col min="14600" max="14600" width="15" style="80" customWidth="1"/>
    <col min="14601" max="14601" width="9.140625" style="80"/>
    <col min="14602" max="14602" width="10.42578125" style="80" customWidth="1"/>
    <col min="14603" max="14603" width="11" style="80" customWidth="1"/>
    <col min="14604" max="14604" width="15.85546875" style="80" customWidth="1"/>
    <col min="14605" max="14605" width="15" style="80" customWidth="1"/>
    <col min="14606" max="14606" width="10.7109375" style="80" customWidth="1"/>
    <col min="14607" max="14607" width="12.42578125" style="80" customWidth="1"/>
    <col min="14608" max="14609" width="15" style="80" customWidth="1"/>
    <col min="14610" max="14610" width="9.140625" style="80"/>
    <col min="14611" max="14611" width="11.7109375" style="80" customWidth="1"/>
    <col min="14612" max="14612" width="11" style="80" customWidth="1"/>
    <col min="14613" max="14613" width="15.85546875" style="80" customWidth="1"/>
    <col min="14614" max="14614" width="18.140625" style="80" customWidth="1"/>
    <col min="14615" max="14615" width="30.85546875" style="80" customWidth="1"/>
    <col min="14616" max="14850" width="9.140625" style="80"/>
    <col min="14851" max="14851" width="11.140625" style="80" customWidth="1"/>
    <col min="14852" max="14852" width="18.85546875" style="80" customWidth="1"/>
    <col min="14853" max="14853" width="7.28515625" style="80" customWidth="1"/>
    <col min="14854" max="14854" width="9.28515625" style="80" customWidth="1"/>
    <col min="14855" max="14855" width="9.5703125" style="80" customWidth="1"/>
    <col min="14856" max="14856" width="15" style="80" customWidth="1"/>
    <col min="14857" max="14857" width="9.140625" style="80"/>
    <col min="14858" max="14858" width="10.42578125" style="80" customWidth="1"/>
    <col min="14859" max="14859" width="11" style="80" customWidth="1"/>
    <col min="14860" max="14860" width="15.85546875" style="80" customWidth="1"/>
    <col min="14861" max="14861" width="15" style="80" customWidth="1"/>
    <col min="14862" max="14862" width="10.7109375" style="80" customWidth="1"/>
    <col min="14863" max="14863" width="12.42578125" style="80" customWidth="1"/>
    <col min="14864" max="14865" width="15" style="80" customWidth="1"/>
    <col min="14866" max="14866" width="9.140625" style="80"/>
    <col min="14867" max="14867" width="11.7109375" style="80" customWidth="1"/>
    <col min="14868" max="14868" width="11" style="80" customWidth="1"/>
    <col min="14869" max="14869" width="15.85546875" style="80" customWidth="1"/>
    <col min="14870" max="14870" width="18.140625" style="80" customWidth="1"/>
    <col min="14871" max="14871" width="30.85546875" style="80" customWidth="1"/>
    <col min="14872" max="15106" width="9.140625" style="80"/>
    <col min="15107" max="15107" width="11.140625" style="80" customWidth="1"/>
    <col min="15108" max="15108" width="18.85546875" style="80" customWidth="1"/>
    <col min="15109" max="15109" width="7.28515625" style="80" customWidth="1"/>
    <col min="15110" max="15110" width="9.28515625" style="80" customWidth="1"/>
    <col min="15111" max="15111" width="9.5703125" style="80" customWidth="1"/>
    <col min="15112" max="15112" width="15" style="80" customWidth="1"/>
    <col min="15113" max="15113" width="9.140625" style="80"/>
    <col min="15114" max="15114" width="10.42578125" style="80" customWidth="1"/>
    <col min="15115" max="15115" width="11" style="80" customWidth="1"/>
    <col min="15116" max="15116" width="15.85546875" style="80" customWidth="1"/>
    <col min="15117" max="15117" width="15" style="80" customWidth="1"/>
    <col min="15118" max="15118" width="10.7109375" style="80" customWidth="1"/>
    <col min="15119" max="15119" width="12.42578125" style="80" customWidth="1"/>
    <col min="15120" max="15121" width="15" style="80" customWidth="1"/>
    <col min="15122" max="15122" width="9.140625" style="80"/>
    <col min="15123" max="15123" width="11.7109375" style="80" customWidth="1"/>
    <col min="15124" max="15124" width="11" style="80" customWidth="1"/>
    <col min="15125" max="15125" width="15.85546875" style="80" customWidth="1"/>
    <col min="15126" max="15126" width="18.140625" style="80" customWidth="1"/>
    <col min="15127" max="15127" width="30.85546875" style="80" customWidth="1"/>
    <col min="15128" max="15362" width="9.140625" style="80"/>
    <col min="15363" max="15363" width="11.140625" style="80" customWidth="1"/>
    <col min="15364" max="15364" width="18.85546875" style="80" customWidth="1"/>
    <col min="15365" max="15365" width="7.28515625" style="80" customWidth="1"/>
    <col min="15366" max="15366" width="9.28515625" style="80" customWidth="1"/>
    <col min="15367" max="15367" width="9.5703125" style="80" customWidth="1"/>
    <col min="15368" max="15368" width="15" style="80" customWidth="1"/>
    <col min="15369" max="15369" width="9.140625" style="80"/>
    <col min="15370" max="15370" width="10.42578125" style="80" customWidth="1"/>
    <col min="15371" max="15371" width="11" style="80" customWidth="1"/>
    <col min="15372" max="15372" width="15.85546875" style="80" customWidth="1"/>
    <col min="15373" max="15373" width="15" style="80" customWidth="1"/>
    <col min="15374" max="15374" width="10.7109375" style="80" customWidth="1"/>
    <col min="15375" max="15375" width="12.42578125" style="80" customWidth="1"/>
    <col min="15376" max="15377" width="15" style="80" customWidth="1"/>
    <col min="15378" max="15378" width="9.140625" style="80"/>
    <col min="15379" max="15379" width="11.7109375" style="80" customWidth="1"/>
    <col min="15380" max="15380" width="11" style="80" customWidth="1"/>
    <col min="15381" max="15381" width="15.85546875" style="80" customWidth="1"/>
    <col min="15382" max="15382" width="18.140625" style="80" customWidth="1"/>
    <col min="15383" max="15383" width="30.85546875" style="80" customWidth="1"/>
    <col min="15384" max="15618" width="9.140625" style="80"/>
    <col min="15619" max="15619" width="11.140625" style="80" customWidth="1"/>
    <col min="15620" max="15620" width="18.85546875" style="80" customWidth="1"/>
    <col min="15621" max="15621" width="7.28515625" style="80" customWidth="1"/>
    <col min="15622" max="15622" width="9.28515625" style="80" customWidth="1"/>
    <col min="15623" max="15623" width="9.5703125" style="80" customWidth="1"/>
    <col min="15624" max="15624" width="15" style="80" customWidth="1"/>
    <col min="15625" max="15625" width="9.140625" style="80"/>
    <col min="15626" max="15626" width="10.42578125" style="80" customWidth="1"/>
    <col min="15627" max="15627" width="11" style="80" customWidth="1"/>
    <col min="15628" max="15628" width="15.85546875" style="80" customWidth="1"/>
    <col min="15629" max="15629" width="15" style="80" customWidth="1"/>
    <col min="15630" max="15630" width="10.7109375" style="80" customWidth="1"/>
    <col min="15631" max="15631" width="12.42578125" style="80" customWidth="1"/>
    <col min="15632" max="15633" width="15" style="80" customWidth="1"/>
    <col min="15634" max="15634" width="9.140625" style="80"/>
    <col min="15635" max="15635" width="11.7109375" style="80" customWidth="1"/>
    <col min="15636" max="15636" width="11" style="80" customWidth="1"/>
    <col min="15637" max="15637" width="15.85546875" style="80" customWidth="1"/>
    <col min="15638" max="15638" width="18.140625" style="80" customWidth="1"/>
    <col min="15639" max="15639" width="30.85546875" style="80" customWidth="1"/>
    <col min="15640" max="15874" width="9.140625" style="80"/>
    <col min="15875" max="15875" width="11.140625" style="80" customWidth="1"/>
    <col min="15876" max="15876" width="18.85546875" style="80" customWidth="1"/>
    <col min="15877" max="15877" width="7.28515625" style="80" customWidth="1"/>
    <col min="15878" max="15878" width="9.28515625" style="80" customWidth="1"/>
    <col min="15879" max="15879" width="9.5703125" style="80" customWidth="1"/>
    <col min="15880" max="15880" width="15" style="80" customWidth="1"/>
    <col min="15881" max="15881" width="9.140625" style="80"/>
    <col min="15882" max="15882" width="10.42578125" style="80" customWidth="1"/>
    <col min="15883" max="15883" width="11" style="80" customWidth="1"/>
    <col min="15884" max="15884" width="15.85546875" style="80" customWidth="1"/>
    <col min="15885" max="15885" width="15" style="80" customWidth="1"/>
    <col min="15886" max="15886" width="10.7109375" style="80" customWidth="1"/>
    <col min="15887" max="15887" width="12.42578125" style="80" customWidth="1"/>
    <col min="15888" max="15889" width="15" style="80" customWidth="1"/>
    <col min="15890" max="15890" width="9.140625" style="80"/>
    <col min="15891" max="15891" width="11.7109375" style="80" customWidth="1"/>
    <col min="15892" max="15892" width="11" style="80" customWidth="1"/>
    <col min="15893" max="15893" width="15.85546875" style="80" customWidth="1"/>
    <col min="15894" max="15894" width="18.140625" style="80" customWidth="1"/>
    <col min="15895" max="15895" width="30.85546875" style="80" customWidth="1"/>
    <col min="15896" max="16130" width="9.140625" style="80"/>
    <col min="16131" max="16131" width="11.140625" style="80" customWidth="1"/>
    <col min="16132" max="16132" width="18.85546875" style="80" customWidth="1"/>
    <col min="16133" max="16133" width="7.28515625" style="80" customWidth="1"/>
    <col min="16134" max="16134" width="9.28515625" style="80" customWidth="1"/>
    <col min="16135" max="16135" width="9.5703125" style="80" customWidth="1"/>
    <col min="16136" max="16136" width="15" style="80" customWidth="1"/>
    <col min="16137" max="16137" width="9.140625" style="80"/>
    <col min="16138" max="16138" width="10.42578125" style="80" customWidth="1"/>
    <col min="16139" max="16139" width="11" style="80" customWidth="1"/>
    <col min="16140" max="16140" width="15.85546875" style="80" customWidth="1"/>
    <col min="16141" max="16141" width="15" style="80" customWidth="1"/>
    <col min="16142" max="16142" width="10.7109375" style="80" customWidth="1"/>
    <col min="16143" max="16143" width="12.42578125" style="80" customWidth="1"/>
    <col min="16144" max="16145" width="15" style="80" customWidth="1"/>
    <col min="16146" max="16146" width="9.140625" style="80"/>
    <col min="16147" max="16147" width="11.7109375" style="80" customWidth="1"/>
    <col min="16148" max="16148" width="11" style="80" customWidth="1"/>
    <col min="16149" max="16149" width="15.85546875" style="80" customWidth="1"/>
    <col min="16150" max="16150" width="18.140625" style="80" customWidth="1"/>
    <col min="16151" max="16151" width="30.85546875" style="80" customWidth="1"/>
    <col min="16152" max="16384" width="9.140625" style="80"/>
  </cols>
  <sheetData>
    <row r="2" spans="1:23" ht="18" customHeight="1">
      <c r="A2" s="204" t="s">
        <v>128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3">
      <c r="A3" s="81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23" ht="23.25" customHeight="1">
      <c r="A4" s="180" t="s">
        <v>83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82"/>
    </row>
    <row r="5" spans="1:23" ht="105.75" customHeight="1">
      <c r="A5" s="183"/>
      <c r="B5" s="183"/>
      <c r="C5" s="206" t="s">
        <v>122</v>
      </c>
      <c r="D5" s="206"/>
      <c r="E5" s="206"/>
      <c r="F5" s="206"/>
      <c r="G5" s="206" t="s">
        <v>123</v>
      </c>
      <c r="H5" s="206"/>
      <c r="I5" s="206"/>
      <c r="J5" s="206"/>
      <c r="K5" s="101"/>
      <c r="L5" s="101" t="s">
        <v>124</v>
      </c>
      <c r="M5" s="206" t="s">
        <v>129</v>
      </c>
      <c r="N5" s="206"/>
      <c r="O5" s="206"/>
      <c r="P5" s="206"/>
      <c r="Q5" s="206" t="s">
        <v>127</v>
      </c>
      <c r="R5" s="206"/>
      <c r="S5" s="206"/>
      <c r="T5" s="206"/>
      <c r="U5" s="101"/>
      <c r="V5" s="101" t="s">
        <v>130</v>
      </c>
      <c r="W5" s="101" t="s">
        <v>73</v>
      </c>
    </row>
    <row r="6" spans="1:23" s="83" customFormat="1" ht="38.25">
      <c r="A6" s="183"/>
      <c r="B6" s="183"/>
      <c r="C6" s="98" t="s">
        <v>74</v>
      </c>
      <c r="D6" s="98" t="s">
        <v>104</v>
      </c>
      <c r="E6" s="98" t="s">
        <v>75</v>
      </c>
      <c r="F6" s="98" t="s">
        <v>76</v>
      </c>
      <c r="G6" s="98" t="s">
        <v>74</v>
      </c>
      <c r="H6" s="98" t="s">
        <v>89</v>
      </c>
      <c r="I6" s="98" t="s">
        <v>75</v>
      </c>
      <c r="J6" s="98" t="s">
        <v>76</v>
      </c>
      <c r="K6" s="98" t="s">
        <v>76</v>
      </c>
      <c r="L6" s="95"/>
      <c r="M6" s="98" t="s">
        <v>74</v>
      </c>
      <c r="N6" s="98" t="s">
        <v>125</v>
      </c>
      <c r="O6" s="98" t="s">
        <v>75</v>
      </c>
      <c r="P6" s="98" t="s">
        <v>76</v>
      </c>
      <c r="Q6" s="98" t="s">
        <v>74</v>
      </c>
      <c r="R6" s="98" t="s">
        <v>125</v>
      </c>
      <c r="S6" s="98" t="s">
        <v>75</v>
      </c>
      <c r="T6" s="98" t="s">
        <v>76</v>
      </c>
      <c r="U6" s="98" t="s">
        <v>76</v>
      </c>
      <c r="V6" s="95"/>
      <c r="W6" s="187" t="s">
        <v>126</v>
      </c>
    </row>
    <row r="7" spans="1:23">
      <c r="A7" s="188" t="s">
        <v>13</v>
      </c>
      <c r="B7" s="84" t="s">
        <v>77</v>
      </c>
      <c r="C7" s="82">
        <v>941</v>
      </c>
      <c r="D7" s="82">
        <v>88</v>
      </c>
      <c r="E7" s="82">
        <v>201.6</v>
      </c>
      <c r="F7" s="77">
        <f>C7*D7*E7</f>
        <v>16694092.799999999</v>
      </c>
      <c r="G7" s="82">
        <v>613</v>
      </c>
      <c r="H7" s="82">
        <v>106</v>
      </c>
      <c r="I7" s="82">
        <v>201.6</v>
      </c>
      <c r="J7" s="77">
        <f>G7*H7*I7</f>
        <v>13099564.799999999</v>
      </c>
      <c r="K7" s="77"/>
      <c r="L7" s="82"/>
      <c r="M7" s="82">
        <v>940</v>
      </c>
      <c r="N7" s="82">
        <v>75</v>
      </c>
      <c r="O7" s="82">
        <v>201.6</v>
      </c>
      <c r="P7" s="77">
        <f>M7*N7*O7</f>
        <v>14212800</v>
      </c>
      <c r="Q7" s="82">
        <v>624</v>
      </c>
      <c r="R7" s="82">
        <v>93</v>
      </c>
      <c r="S7" s="82">
        <v>201.6</v>
      </c>
      <c r="T7" s="77">
        <f>Q7*R7*S7</f>
        <v>11699251.199999999</v>
      </c>
      <c r="U7" s="77"/>
      <c r="V7" s="82"/>
      <c r="W7" s="187"/>
    </row>
    <row r="8" spans="1:23" ht="25.5">
      <c r="A8" s="188"/>
      <c r="B8" s="84" t="s">
        <v>78</v>
      </c>
      <c r="C8" s="82">
        <v>3028</v>
      </c>
      <c r="D8" s="82">
        <v>88</v>
      </c>
      <c r="E8" s="82">
        <v>44</v>
      </c>
      <c r="F8" s="77">
        <f>C8*D8*E8</f>
        <v>11724416</v>
      </c>
      <c r="G8" s="82">
        <v>2933</v>
      </c>
      <c r="H8" s="82">
        <v>106</v>
      </c>
      <c r="I8" s="82">
        <v>44</v>
      </c>
      <c r="J8" s="77">
        <f>G8*H8*I8</f>
        <v>13679512</v>
      </c>
      <c r="K8" s="77"/>
      <c r="L8" s="82"/>
      <c r="M8" s="82">
        <v>3012</v>
      </c>
      <c r="N8" s="82">
        <v>75</v>
      </c>
      <c r="O8" s="82">
        <v>44</v>
      </c>
      <c r="P8" s="77">
        <f>M8*N8*O8</f>
        <v>9939600</v>
      </c>
      <c r="Q8" s="82">
        <v>2935</v>
      </c>
      <c r="R8" s="82">
        <v>93</v>
      </c>
      <c r="S8" s="82">
        <v>44</v>
      </c>
      <c r="T8" s="77">
        <f>Q8*R8*S8</f>
        <v>12010020</v>
      </c>
      <c r="U8" s="77"/>
      <c r="V8" s="82"/>
      <c r="W8" s="187"/>
    </row>
    <row r="9" spans="1:23">
      <c r="A9" s="188"/>
      <c r="B9" s="84" t="s">
        <v>79</v>
      </c>
      <c r="C9" s="82">
        <f>SUM(C7:C8)</f>
        <v>3969</v>
      </c>
      <c r="D9" s="82"/>
      <c r="E9" s="82"/>
      <c r="F9" s="77">
        <f>SUM(F7:F8)</f>
        <v>28418508.799999997</v>
      </c>
      <c r="G9" s="82">
        <f>SUM(G7:G8)</f>
        <v>3546</v>
      </c>
      <c r="H9" s="82"/>
      <c r="I9" s="82"/>
      <c r="J9" s="77">
        <f>SUM(J7:J8)</f>
        <v>26779076.799999997</v>
      </c>
      <c r="K9" s="77">
        <f>F9+J9</f>
        <v>55197585.599999994</v>
      </c>
      <c r="L9" s="77">
        <v>38597</v>
      </c>
      <c r="M9" s="82">
        <f>SUM(M7:M8)</f>
        <v>3952</v>
      </c>
      <c r="N9" s="82"/>
      <c r="O9" s="82"/>
      <c r="P9" s="77">
        <f>SUM(P7:P8)</f>
        <v>24152400</v>
      </c>
      <c r="Q9" s="82">
        <f>SUM(Q7:Q8)</f>
        <v>3559</v>
      </c>
      <c r="R9" s="82"/>
      <c r="S9" s="82"/>
      <c r="T9" s="77">
        <f>SUM(T7:T8)</f>
        <v>23709271.199999999</v>
      </c>
      <c r="U9" s="77">
        <f>P9+T9</f>
        <v>47861671.200000003</v>
      </c>
      <c r="V9" s="77">
        <v>32309</v>
      </c>
      <c r="W9" s="187"/>
    </row>
    <row r="10" spans="1:23">
      <c r="A10" s="8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187"/>
    </row>
    <row r="11" spans="1:23" ht="25.5">
      <c r="A11" s="188" t="s">
        <v>80</v>
      </c>
      <c r="B11" s="84" t="s">
        <v>81</v>
      </c>
      <c r="C11" s="82">
        <v>3028</v>
      </c>
      <c r="D11" s="82">
        <v>88</v>
      </c>
      <c r="E11" s="82">
        <v>7.75</v>
      </c>
      <c r="F11" s="77">
        <f>C11*D11*E11</f>
        <v>2065096</v>
      </c>
      <c r="G11" s="82">
        <v>2933</v>
      </c>
      <c r="H11" s="82">
        <v>106</v>
      </c>
      <c r="I11" s="82">
        <v>7.75</v>
      </c>
      <c r="J11" s="77">
        <f>G11*H11*I11</f>
        <v>2409459.5</v>
      </c>
      <c r="K11" s="77"/>
      <c r="L11" s="82"/>
      <c r="M11" s="82">
        <v>3012</v>
      </c>
      <c r="N11" s="82">
        <v>75</v>
      </c>
      <c r="O11" s="82">
        <v>7.75</v>
      </c>
      <c r="P11" s="77">
        <f>M11*N11*O11</f>
        <v>1750725</v>
      </c>
      <c r="Q11" s="82">
        <v>2935</v>
      </c>
      <c r="R11" s="82">
        <v>93</v>
      </c>
      <c r="S11" s="82">
        <v>7.75</v>
      </c>
      <c r="T11" s="77">
        <f>Q11*R11*S11</f>
        <v>2115401.25</v>
      </c>
      <c r="U11" s="77"/>
      <c r="V11" s="82"/>
      <c r="W11" s="187"/>
    </row>
    <row r="12" spans="1:23">
      <c r="A12" s="188"/>
      <c r="B12" s="84"/>
      <c r="C12" s="82"/>
      <c r="D12" s="82"/>
      <c r="E12" s="82"/>
      <c r="F12" s="77"/>
      <c r="G12" s="82"/>
      <c r="H12" s="82"/>
      <c r="I12" s="82"/>
      <c r="J12" s="77"/>
      <c r="K12" s="77"/>
      <c r="L12" s="82"/>
      <c r="M12" s="82"/>
      <c r="N12" s="82"/>
      <c r="O12" s="82"/>
      <c r="P12" s="77"/>
      <c r="Q12" s="82"/>
      <c r="R12" s="82"/>
      <c r="S12" s="82"/>
      <c r="T12" s="77"/>
      <c r="U12" s="77"/>
      <c r="V12" s="82"/>
      <c r="W12" s="187"/>
    </row>
    <row r="13" spans="1:23">
      <c r="A13" s="188"/>
      <c r="B13" s="84" t="s">
        <v>79</v>
      </c>
      <c r="C13" s="82"/>
      <c r="D13" s="82"/>
      <c r="E13" s="82"/>
      <c r="F13" s="77">
        <f>SUM(F11:F12)</f>
        <v>2065096</v>
      </c>
      <c r="G13" s="82"/>
      <c r="H13" s="82"/>
      <c r="I13" s="82"/>
      <c r="J13" s="77">
        <f>SUM(J11:J12)</f>
        <v>2409459.5</v>
      </c>
      <c r="K13" s="77">
        <f>F13+J13</f>
        <v>4474555.5</v>
      </c>
      <c r="L13" s="77">
        <v>3721.7</v>
      </c>
      <c r="M13" s="82"/>
      <c r="N13" s="82"/>
      <c r="O13" s="82"/>
      <c r="P13" s="77">
        <f>SUM(P11:P12)</f>
        <v>1750725</v>
      </c>
      <c r="Q13" s="82"/>
      <c r="R13" s="82"/>
      <c r="S13" s="82"/>
      <c r="T13" s="77">
        <f>SUM(T11:T12)</f>
        <v>2115401.25</v>
      </c>
      <c r="U13" s="77">
        <f>P13+T13</f>
        <v>3866126.25</v>
      </c>
      <c r="V13" s="77">
        <v>3185.7</v>
      </c>
      <c r="W13" s="187"/>
    </row>
    <row r="14" spans="1:23" ht="28.5" customHeight="1">
      <c r="A14" s="82"/>
      <c r="B14" s="200" t="s">
        <v>85</v>
      </c>
      <c r="C14" s="201"/>
      <c r="D14" s="201"/>
      <c r="E14" s="202"/>
      <c r="F14" s="85">
        <f>F13+F9</f>
        <v>30483604.799999997</v>
      </c>
      <c r="G14" s="200" t="s">
        <v>85</v>
      </c>
      <c r="H14" s="201"/>
      <c r="I14" s="202"/>
      <c r="J14" s="85">
        <f>J13+J9</f>
        <v>29188536.299999997</v>
      </c>
      <c r="K14" s="85"/>
      <c r="L14" s="82"/>
      <c r="M14" s="200" t="s">
        <v>85</v>
      </c>
      <c r="N14" s="201"/>
      <c r="O14" s="202"/>
      <c r="P14" s="85">
        <f>P13+P9</f>
        <v>25903125</v>
      </c>
      <c r="Q14" s="200" t="s">
        <v>85</v>
      </c>
      <c r="R14" s="201"/>
      <c r="S14" s="202"/>
      <c r="T14" s="85">
        <f>T13+T9</f>
        <v>25824672.449999999</v>
      </c>
      <c r="U14" s="85"/>
      <c r="V14" s="82"/>
      <c r="W14" s="187"/>
    </row>
    <row r="15" spans="1:23" ht="50.25" customHeight="1">
      <c r="A15" s="203" t="s">
        <v>85</v>
      </c>
      <c r="B15" s="203"/>
      <c r="C15" s="203"/>
      <c r="D15" s="203"/>
      <c r="E15" s="203"/>
      <c r="F15" s="203"/>
      <c r="G15" s="203"/>
      <c r="H15" s="203"/>
      <c r="I15" s="203"/>
      <c r="J15" s="77">
        <f>J14+F14</f>
        <v>59672141.099999994</v>
      </c>
      <c r="K15" s="77">
        <f>SUM(K9:K14)</f>
        <v>59672141.099999994</v>
      </c>
      <c r="L15" s="86">
        <f>L13+L9</f>
        <v>42318.7</v>
      </c>
      <c r="M15" s="197" t="s">
        <v>85</v>
      </c>
      <c r="N15" s="198"/>
      <c r="O15" s="198"/>
      <c r="P15" s="198"/>
      <c r="Q15" s="198"/>
      <c r="R15" s="198"/>
      <c r="S15" s="199"/>
      <c r="T15" s="77">
        <f>T14+P14</f>
        <v>51727797.450000003</v>
      </c>
      <c r="U15" s="77">
        <f>SUM(U9:U14)</f>
        <v>51727797.450000003</v>
      </c>
      <c r="V15" s="86">
        <f>V13+V9</f>
        <v>35494.699999999997</v>
      </c>
      <c r="W15" s="187"/>
    </row>
    <row r="17" spans="1:23" ht="20.25" customHeight="1">
      <c r="A17" s="181" t="s">
        <v>84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</row>
    <row r="18" spans="1:23" ht="31.5" customHeight="1">
      <c r="A18" s="76"/>
      <c r="B18" s="183"/>
      <c r="C18" s="183"/>
      <c r="D18" s="183"/>
      <c r="E18" s="183"/>
      <c r="F18" s="183"/>
      <c r="G18" s="183"/>
      <c r="H18" s="183"/>
      <c r="I18" s="183"/>
      <c r="J18" s="183"/>
      <c r="K18" s="95"/>
      <c r="L18" s="101" t="s">
        <v>82</v>
      </c>
      <c r="M18" s="184"/>
      <c r="N18" s="185"/>
      <c r="O18" s="185"/>
      <c r="P18" s="185"/>
      <c r="Q18" s="185"/>
      <c r="R18" s="185"/>
      <c r="S18" s="185"/>
      <c r="T18" s="186"/>
      <c r="U18" s="96"/>
      <c r="V18" s="101" t="s">
        <v>87</v>
      </c>
      <c r="W18" s="101" t="s">
        <v>73</v>
      </c>
    </row>
    <row r="19" spans="1:23" ht="54" customHeight="1">
      <c r="A19" s="192" t="s">
        <v>13</v>
      </c>
      <c r="B19" s="187" t="s">
        <v>105</v>
      </c>
      <c r="C19" s="187"/>
      <c r="D19" s="187"/>
      <c r="E19" s="187"/>
      <c r="F19" s="187"/>
      <c r="G19" s="187"/>
      <c r="H19" s="187"/>
      <c r="I19" s="187"/>
      <c r="J19" s="187"/>
      <c r="K19" s="98"/>
      <c r="L19" s="86">
        <v>4346.2</v>
      </c>
      <c r="M19" s="187" t="s">
        <v>111</v>
      </c>
      <c r="N19" s="187"/>
      <c r="O19" s="187"/>
      <c r="P19" s="187"/>
      <c r="Q19" s="187"/>
      <c r="R19" s="187"/>
      <c r="S19" s="187"/>
      <c r="T19" s="187"/>
      <c r="U19" s="99"/>
      <c r="V19" s="82">
        <v>4075.4</v>
      </c>
      <c r="W19" s="84" t="s">
        <v>115</v>
      </c>
    </row>
    <row r="20" spans="1:23" ht="30.75" customHeight="1">
      <c r="A20" s="193"/>
      <c r="B20" s="187" t="s">
        <v>112</v>
      </c>
      <c r="C20" s="187"/>
      <c r="D20" s="187"/>
      <c r="E20" s="187"/>
      <c r="F20" s="187"/>
      <c r="G20" s="187"/>
      <c r="H20" s="187"/>
      <c r="I20" s="187"/>
      <c r="J20" s="187"/>
      <c r="K20" s="98"/>
      <c r="L20" s="86">
        <v>238</v>
      </c>
      <c r="M20" s="189" t="s">
        <v>113</v>
      </c>
      <c r="N20" s="190"/>
      <c r="O20" s="190"/>
      <c r="P20" s="190"/>
      <c r="Q20" s="190"/>
      <c r="R20" s="190"/>
      <c r="S20" s="190"/>
      <c r="T20" s="191"/>
      <c r="U20" s="99"/>
      <c r="V20" s="82">
        <v>220.5</v>
      </c>
      <c r="W20" s="84" t="s">
        <v>114</v>
      </c>
    </row>
    <row r="21" spans="1:23" ht="30.75" customHeight="1">
      <c r="A21" s="100" t="s">
        <v>80</v>
      </c>
      <c r="B21" s="187" t="s">
        <v>112</v>
      </c>
      <c r="C21" s="187"/>
      <c r="D21" s="187"/>
      <c r="E21" s="187"/>
      <c r="F21" s="187"/>
      <c r="G21" s="187"/>
      <c r="H21" s="187"/>
      <c r="I21" s="187"/>
      <c r="J21" s="187"/>
      <c r="K21" s="98"/>
      <c r="L21" s="86">
        <v>238</v>
      </c>
      <c r="M21" s="189" t="s">
        <v>113</v>
      </c>
      <c r="N21" s="190"/>
      <c r="O21" s="190"/>
      <c r="P21" s="190"/>
      <c r="Q21" s="190"/>
      <c r="R21" s="190"/>
      <c r="S21" s="190"/>
      <c r="T21" s="191"/>
      <c r="U21" s="99"/>
      <c r="V21" s="82">
        <v>220.5</v>
      </c>
      <c r="W21" s="84" t="s">
        <v>114</v>
      </c>
    </row>
    <row r="22" spans="1:23" ht="30.75" customHeight="1">
      <c r="A22" s="97"/>
      <c r="B22" s="194" t="s">
        <v>85</v>
      </c>
      <c r="C22" s="195"/>
      <c r="D22" s="195"/>
      <c r="E22" s="195"/>
      <c r="F22" s="195"/>
      <c r="G22" s="195"/>
      <c r="H22" s="195"/>
      <c r="I22" s="195"/>
      <c r="J22" s="196"/>
      <c r="K22" s="98"/>
      <c r="L22" s="86">
        <f>SUM(L19:L21)</f>
        <v>4822.2</v>
      </c>
      <c r="M22" s="197" t="s">
        <v>85</v>
      </c>
      <c r="N22" s="198"/>
      <c r="O22" s="198"/>
      <c r="P22" s="198"/>
      <c r="Q22" s="198"/>
      <c r="R22" s="198"/>
      <c r="S22" s="198"/>
      <c r="T22" s="199"/>
      <c r="U22" s="102"/>
      <c r="V22" s="86">
        <f>SUM(V19:V21)</f>
        <v>4516.3999999999996</v>
      </c>
      <c r="W22" s="84"/>
    </row>
    <row r="23" spans="1:23" ht="19.5" customHeight="1">
      <c r="A23" s="75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8"/>
      <c r="M23" s="88"/>
      <c r="N23" s="88"/>
      <c r="O23" s="88"/>
      <c r="P23" s="88"/>
      <c r="Q23" s="89"/>
      <c r="R23" s="89"/>
      <c r="S23" s="89"/>
      <c r="T23" s="89"/>
      <c r="U23" s="89"/>
      <c r="V23" s="90"/>
      <c r="W23" s="91"/>
    </row>
    <row r="24" spans="1:23" ht="25.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97"/>
      <c r="L24" s="101" t="s">
        <v>82</v>
      </c>
      <c r="M24" s="101"/>
      <c r="N24" s="101"/>
      <c r="O24" s="101"/>
      <c r="P24" s="101"/>
      <c r="Q24" s="82"/>
      <c r="R24" s="82"/>
      <c r="S24" s="82"/>
      <c r="T24" s="82"/>
      <c r="U24" s="82"/>
      <c r="V24" s="101" t="s">
        <v>87</v>
      </c>
    </row>
    <row r="25" spans="1:23" ht="23.25" customHeight="1">
      <c r="A25" s="180" t="s">
        <v>86</v>
      </c>
      <c r="B25" s="180"/>
      <c r="C25" s="180"/>
      <c r="D25" s="180"/>
      <c r="E25" s="180"/>
      <c r="F25" s="180"/>
      <c r="G25" s="180"/>
      <c r="H25" s="180"/>
      <c r="I25" s="180"/>
      <c r="J25" s="180"/>
      <c r="K25" s="94"/>
      <c r="L25" s="92">
        <f>L15+L22</f>
        <v>47140.899999999994</v>
      </c>
      <c r="M25" s="92"/>
      <c r="N25" s="92"/>
      <c r="O25" s="92"/>
      <c r="P25" s="92"/>
      <c r="Q25" s="82"/>
      <c r="R25" s="82"/>
      <c r="S25" s="82"/>
      <c r="T25" s="82"/>
      <c r="U25" s="82"/>
      <c r="V25" s="92">
        <f>V15+V22</f>
        <v>40011.1</v>
      </c>
    </row>
    <row r="26" spans="1:23">
      <c r="K26" s="80" t="s">
        <v>92</v>
      </c>
      <c r="L26" s="93">
        <f>L19+L9+L20</f>
        <v>43181.2</v>
      </c>
      <c r="Q26" s="90"/>
      <c r="R26" s="90"/>
      <c r="S26" s="90"/>
      <c r="T26" s="90"/>
      <c r="U26" s="80" t="s">
        <v>92</v>
      </c>
      <c r="V26" s="93">
        <f>V19+V9+V20</f>
        <v>36604.9</v>
      </c>
    </row>
    <row r="27" spans="1:23">
      <c r="K27" s="103" t="s">
        <v>110</v>
      </c>
      <c r="L27" s="93">
        <f>L21+L13</f>
        <v>3959.7</v>
      </c>
      <c r="V27" s="93">
        <f>V21+V13</f>
        <v>3406.2</v>
      </c>
    </row>
    <row r="28" spans="1:23" ht="35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</row>
  </sheetData>
  <mergeCells count="33">
    <mergeCell ref="A2:V2"/>
    <mergeCell ref="B3:R3"/>
    <mergeCell ref="A4:V4"/>
    <mergeCell ref="A5:A6"/>
    <mergeCell ref="B5:B6"/>
    <mergeCell ref="C5:F5"/>
    <mergeCell ref="G5:J5"/>
    <mergeCell ref="M5:P5"/>
    <mergeCell ref="Q5:T5"/>
    <mergeCell ref="W6:W15"/>
    <mergeCell ref="A7:A9"/>
    <mergeCell ref="A11:A13"/>
    <mergeCell ref="B14:E14"/>
    <mergeCell ref="G14:I14"/>
    <mergeCell ref="M14:O14"/>
    <mergeCell ref="Q14:S14"/>
    <mergeCell ref="A15:I15"/>
    <mergeCell ref="M15:S15"/>
    <mergeCell ref="A28:V28"/>
    <mergeCell ref="A25:J25"/>
    <mergeCell ref="A17:V17"/>
    <mergeCell ref="B18:J18"/>
    <mergeCell ref="M18:T18"/>
    <mergeCell ref="B19:J19"/>
    <mergeCell ref="M19:T19"/>
    <mergeCell ref="A24:J24"/>
    <mergeCell ref="B20:J20"/>
    <mergeCell ref="M20:T20"/>
    <mergeCell ref="A19:A20"/>
    <mergeCell ref="B22:J22"/>
    <mergeCell ref="M22:T22"/>
    <mergeCell ref="B21:J21"/>
    <mergeCell ref="M21:T21"/>
  </mergeCells>
  <pageMargins left="0" right="0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2018 год июнь</vt:lpstr>
      <vt:lpstr>2018 год май </vt:lpstr>
      <vt:lpstr>питание с соф</vt:lpstr>
      <vt:lpstr>'2018 год июнь'!Заголовки_для_печати</vt:lpstr>
      <vt:lpstr>'2018 год май '!Заголовки_для_печати</vt:lpstr>
      <vt:lpstr>'2018 год июнь'!Область_печати</vt:lpstr>
      <vt:lpstr>'2018 год май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Гуляева Наталья Алексеевна</cp:lastModifiedBy>
  <cp:lastPrinted>2018-05-10T05:44:45Z</cp:lastPrinted>
  <dcterms:created xsi:type="dcterms:W3CDTF">1996-10-08T23:32:33Z</dcterms:created>
  <dcterms:modified xsi:type="dcterms:W3CDTF">2018-07-09T13:23:47Z</dcterms:modified>
</cp:coreProperties>
</file>