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18\Программа РАЗВИТИЕ 2018\Сетевые графики\"/>
    </mc:Choice>
  </mc:AlternateContent>
  <bookViews>
    <workbookView xWindow="-105" yWindow="-75" windowWidth="22140" windowHeight="12840"/>
  </bookViews>
  <sheets>
    <sheet name="2018 год " sheetId="17" r:id="rId1"/>
    <sheet name="питание с соф" sheetId="21" r:id="rId2"/>
  </sheets>
  <definedNames>
    <definedName name="_xlnm.Print_Titles" localSheetId="0">'2018 год '!$A:$A</definedName>
    <definedName name="_xlnm.Print_Area" localSheetId="0">'2018 год '!$A$1:$AL$255</definedName>
  </definedNames>
  <calcPr calcId="152511"/>
</workbook>
</file>

<file path=xl/calcChain.xml><?xml version="1.0" encoding="utf-8"?>
<calcChain xmlns="http://schemas.openxmlformats.org/spreadsheetml/2006/main">
  <c r="R8" i="21" l="1"/>
  <c r="R7" i="21"/>
  <c r="V21" i="21"/>
  <c r="V20" i="21"/>
  <c r="V19" i="21"/>
  <c r="T9" i="21"/>
  <c r="F7" i="21"/>
  <c r="E221" i="17"/>
  <c r="E100" i="17"/>
  <c r="E222" i="17" l="1"/>
  <c r="C222" i="17"/>
  <c r="U232" i="17"/>
  <c r="S232" i="17"/>
  <c r="AN247" i="17" l="1"/>
  <c r="AM247" i="17"/>
  <c r="C236" i="17" l="1"/>
  <c r="C221" i="17"/>
  <c r="C220" i="17"/>
  <c r="C196" i="17"/>
  <c r="C183" i="17"/>
  <c r="C147" i="17"/>
  <c r="C128" i="17"/>
  <c r="C127" i="17"/>
  <c r="C100" i="17"/>
  <c r="C99" i="17"/>
  <c r="C98" i="17"/>
  <c r="C79" i="17"/>
  <c r="C74" i="17"/>
  <c r="C73" i="17"/>
  <c r="C62" i="17"/>
  <c r="C56" i="17"/>
  <c r="C43" i="17"/>
  <c r="C42" i="17"/>
  <c r="C32" i="17"/>
  <c r="C24" i="17"/>
  <c r="C18" i="17"/>
  <c r="B18" i="17"/>
  <c r="C234" i="17" l="1"/>
  <c r="C202" i="17"/>
  <c r="C165" i="17"/>
  <c r="C50" i="17" l="1"/>
  <c r="AA37" i="17"/>
  <c r="Z44" i="17"/>
  <c r="B44" i="17" s="1"/>
  <c r="C20" i="17"/>
  <c r="P113" i="17" l="1"/>
  <c r="C113" i="17" s="1"/>
  <c r="AB219" i="17" l="1"/>
  <c r="Q67" i="17"/>
  <c r="N67" i="17"/>
  <c r="R72" i="17"/>
  <c r="D104" i="17" l="1"/>
  <c r="N93" i="17" l="1"/>
  <c r="R106" i="17" l="1"/>
  <c r="AA215" i="17"/>
  <c r="C215" i="17"/>
  <c r="C85" i="17"/>
  <c r="C67" i="17" s="1"/>
  <c r="C44" i="17"/>
  <c r="C12" i="17"/>
  <c r="S11" i="21" l="1"/>
  <c r="S13" i="21" s="1"/>
  <c r="P9" i="21"/>
  <c r="S9" i="21" l="1"/>
  <c r="S14" i="21" l="1"/>
  <c r="C107" i="17"/>
  <c r="C246" i="17" s="1"/>
  <c r="C76" i="17" l="1"/>
  <c r="T30" i="21" l="1"/>
  <c r="G30" i="21"/>
  <c r="T29" i="21"/>
  <c r="T22" i="21"/>
  <c r="G29" i="21"/>
  <c r="T15" i="21"/>
  <c r="G15" i="21"/>
  <c r="O11" i="21"/>
  <c r="O13" i="21" s="1"/>
  <c r="K11" i="21"/>
  <c r="K13" i="21" s="1"/>
  <c r="F11" i="21"/>
  <c r="F13" i="21" s="1"/>
  <c r="L9" i="21"/>
  <c r="H9" i="21"/>
  <c r="C9" i="21"/>
  <c r="O8" i="21"/>
  <c r="K8" i="21"/>
  <c r="F8" i="21"/>
  <c r="O7" i="21"/>
  <c r="K7" i="21"/>
  <c r="O9" i="21" l="1"/>
  <c r="K9" i="21"/>
  <c r="O14" i="21"/>
  <c r="F9" i="21"/>
  <c r="F14" i="21" s="1"/>
  <c r="T28" i="21"/>
  <c r="K14" i="21"/>
  <c r="G22" i="21"/>
  <c r="G28" i="21" s="1"/>
  <c r="O15" i="21" l="1"/>
  <c r="AM100" i="17" l="1"/>
  <c r="D100" i="17"/>
  <c r="D93" i="17" s="1"/>
  <c r="U113" i="17"/>
  <c r="S113" i="17"/>
  <c r="U106" i="17"/>
  <c r="S106" i="17"/>
  <c r="Q106" i="17"/>
  <c r="C105" i="17"/>
  <c r="AE122" i="17" l="1"/>
  <c r="AD122" i="17"/>
  <c r="AC122" i="17"/>
  <c r="AB122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I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B202" i="17"/>
  <c r="E133" i="17"/>
  <c r="C133" i="17"/>
  <c r="N126" i="17"/>
  <c r="E127" i="17"/>
  <c r="D127" i="17" s="1"/>
  <c r="D121" i="17" s="1"/>
  <c r="B127" i="17"/>
  <c r="C93" i="17"/>
  <c r="E76" i="17"/>
  <c r="D76" i="17" s="1"/>
  <c r="B43" i="17"/>
  <c r="E121" i="17" l="1"/>
  <c r="C121" i="17"/>
  <c r="G127" i="17"/>
  <c r="F127" i="17"/>
  <c r="G121" i="17" l="1"/>
  <c r="C70" i="17" l="1"/>
  <c r="C68" i="17" l="1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AD67" i="17"/>
  <c r="AC67" i="17"/>
  <c r="AB67" i="17"/>
  <c r="AA67" i="17"/>
  <c r="Z67" i="17"/>
  <c r="Y67" i="17"/>
  <c r="X67" i="17"/>
  <c r="W67" i="17"/>
  <c r="V67" i="17"/>
  <c r="U67" i="17"/>
  <c r="P67" i="17"/>
  <c r="O67" i="17"/>
  <c r="H67" i="17"/>
  <c r="B73" i="17"/>
  <c r="E73" i="17"/>
  <c r="D73" i="17" s="1"/>
  <c r="D67" i="17" s="1"/>
  <c r="AH73" i="17"/>
  <c r="AI73" i="17"/>
  <c r="AJ73" i="17"/>
  <c r="B74" i="17"/>
  <c r="E74" i="17"/>
  <c r="D74" i="17" s="1"/>
  <c r="D68" i="17" s="1"/>
  <c r="AH74" i="17"/>
  <c r="AI74" i="17"/>
  <c r="AJ74" i="17"/>
  <c r="AH75" i="17"/>
  <c r="AI75" i="17"/>
  <c r="AJ75" i="17"/>
  <c r="AL75" i="17"/>
  <c r="B76" i="17"/>
  <c r="F76" i="17" s="1"/>
  <c r="AH76" i="17"/>
  <c r="AI76" i="17"/>
  <c r="AJ76" i="17"/>
  <c r="D70" i="17"/>
  <c r="F74" i="17" l="1"/>
  <c r="AL76" i="17"/>
  <c r="G74" i="17"/>
  <c r="G73" i="17"/>
  <c r="AL73" i="17"/>
  <c r="F73" i="17"/>
  <c r="G76" i="17"/>
  <c r="AL74" i="17"/>
  <c r="AE70" i="17" l="1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H68" i="17"/>
  <c r="H72" i="17"/>
  <c r="E70" i="17" l="1"/>
  <c r="G70" i="17" s="1"/>
  <c r="B70" i="17"/>
  <c r="F70" i="17" l="1"/>
  <c r="R93" i="17"/>
  <c r="C153" i="17" l="1"/>
  <c r="C122" i="17"/>
  <c r="E99" i="17" l="1"/>
  <c r="D99" i="17" s="1"/>
  <c r="H246" i="17" l="1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Q93" i="17"/>
  <c r="P93" i="17"/>
  <c r="O93" i="17"/>
  <c r="M93" i="17"/>
  <c r="L93" i="17"/>
  <c r="K93" i="17"/>
  <c r="J93" i="17"/>
  <c r="I93" i="17"/>
  <c r="H93" i="17"/>
  <c r="H92" i="17"/>
  <c r="B93" i="17" l="1"/>
  <c r="AM182" i="17"/>
  <c r="AL247" i="17" l="1"/>
  <c r="AJ247" i="17"/>
  <c r="AI247" i="17"/>
  <c r="AH247" i="17"/>
  <c r="AE246" i="17"/>
  <c r="AD246" i="17"/>
  <c r="AC246" i="17"/>
  <c r="AB246" i="17"/>
  <c r="AA246" i="17"/>
  <c r="Z246" i="17"/>
  <c r="Y246" i="17"/>
  <c r="X246" i="17"/>
  <c r="W246" i="17"/>
  <c r="V246" i="17"/>
  <c r="U246" i="17"/>
  <c r="T246" i="17"/>
  <c r="S246" i="17"/>
  <c r="R246" i="17"/>
  <c r="Q246" i="17"/>
  <c r="P246" i="17"/>
  <c r="O246" i="17"/>
  <c r="N246" i="17"/>
  <c r="M246" i="17"/>
  <c r="L246" i="17"/>
  <c r="K246" i="17"/>
  <c r="J246" i="17"/>
  <c r="I246" i="17"/>
  <c r="AN246" i="17" s="1"/>
  <c r="AL242" i="17"/>
  <c r="AJ242" i="17"/>
  <c r="AI242" i="17"/>
  <c r="AH242" i="17"/>
  <c r="AJ241" i="17"/>
  <c r="AI241" i="17"/>
  <c r="AH241" i="17"/>
  <c r="E241" i="17"/>
  <c r="C241" i="17"/>
  <c r="B241" i="17"/>
  <c r="AL240" i="17"/>
  <c r="AJ240" i="17"/>
  <c r="AI240" i="17"/>
  <c r="AH240" i="17"/>
  <c r="AJ239" i="17"/>
  <c r="AI239" i="17"/>
  <c r="AH239" i="17"/>
  <c r="E239" i="17"/>
  <c r="E238" i="17" s="1"/>
  <c r="C239" i="17"/>
  <c r="C238" i="17" s="1"/>
  <c r="AL238" i="17" s="1"/>
  <c r="B239" i="17"/>
  <c r="B238" i="17" s="1"/>
  <c r="AE238" i="17"/>
  <c r="AD238" i="17"/>
  <c r="AC238" i="17"/>
  <c r="AB238" i="17"/>
  <c r="AA238" i="17"/>
  <c r="Z238" i="17"/>
  <c r="Y238" i="17"/>
  <c r="X238" i="17"/>
  <c r="W238" i="17"/>
  <c r="V238" i="17"/>
  <c r="U238" i="17"/>
  <c r="U226" i="17" s="1"/>
  <c r="T238" i="17"/>
  <c r="S238" i="17"/>
  <c r="S226" i="17" s="1"/>
  <c r="R238" i="17"/>
  <c r="Q238" i="17"/>
  <c r="P238" i="17"/>
  <c r="O238" i="17"/>
  <c r="O226" i="17" s="1"/>
  <c r="N238" i="17"/>
  <c r="M238" i="17"/>
  <c r="M226" i="17" s="1"/>
  <c r="L238" i="17"/>
  <c r="K238" i="17"/>
  <c r="J238" i="17"/>
  <c r="G238" i="17"/>
  <c r="F238" i="17"/>
  <c r="D238" i="17"/>
  <c r="AL237" i="17"/>
  <c r="AJ237" i="17"/>
  <c r="AI237" i="17"/>
  <c r="AH237" i="17"/>
  <c r="AJ236" i="17"/>
  <c r="AI236" i="17"/>
  <c r="AH236" i="17"/>
  <c r="E236" i="17"/>
  <c r="B236" i="17"/>
  <c r="AL235" i="17"/>
  <c r="AJ235" i="17"/>
  <c r="AI235" i="17"/>
  <c r="AH235" i="17"/>
  <c r="AJ234" i="17"/>
  <c r="AI234" i="17"/>
  <c r="AH234" i="17"/>
  <c r="E234" i="17"/>
  <c r="AL234" i="17" s="1"/>
  <c r="B234" i="17"/>
  <c r="B228" i="17" s="1"/>
  <c r="AL233" i="17"/>
  <c r="AJ233" i="17"/>
  <c r="AI233" i="17"/>
  <c r="AH233" i="17"/>
  <c r="AE232" i="17"/>
  <c r="AD232" i="17"/>
  <c r="AC232" i="17"/>
  <c r="AB232" i="17"/>
  <c r="AA232" i="17"/>
  <c r="Z232" i="17"/>
  <c r="Y232" i="17"/>
  <c r="X232" i="17"/>
  <c r="W232" i="17"/>
  <c r="V232" i="17"/>
  <c r="T232" i="17"/>
  <c r="R232" i="17"/>
  <c r="Q232" i="17"/>
  <c r="P232" i="17"/>
  <c r="P226" i="17" s="1"/>
  <c r="N232" i="17"/>
  <c r="L232" i="17"/>
  <c r="J232" i="17"/>
  <c r="H232" i="17"/>
  <c r="H226" i="17" s="1"/>
  <c r="D232" i="17"/>
  <c r="C232" i="17"/>
  <c r="AL231" i="17"/>
  <c r="AJ231" i="17"/>
  <c r="AI231" i="17"/>
  <c r="AH231" i="17"/>
  <c r="AE230" i="17"/>
  <c r="AD230" i="17"/>
  <c r="AC230" i="17"/>
  <c r="AB230" i="17"/>
  <c r="AA230" i="17"/>
  <c r="Z230" i="17"/>
  <c r="Y230" i="17"/>
  <c r="X230" i="17"/>
  <c r="W230" i="17"/>
  <c r="V230" i="17"/>
  <c r="U230" i="17"/>
  <c r="T230" i="17"/>
  <c r="S230" i="17"/>
  <c r="R230" i="17"/>
  <c r="Q230" i="17"/>
  <c r="P230" i="17"/>
  <c r="O230" i="17"/>
  <c r="N230" i="17"/>
  <c r="M230" i="17"/>
  <c r="L230" i="17"/>
  <c r="K230" i="17"/>
  <c r="J230" i="17"/>
  <c r="I230" i="17"/>
  <c r="H230" i="17"/>
  <c r="D230" i="17"/>
  <c r="C230" i="17"/>
  <c r="AL229" i="17"/>
  <c r="AE229" i="17"/>
  <c r="AD229" i="17"/>
  <c r="AC229" i="17"/>
  <c r="AB229" i="17"/>
  <c r="AA229" i="17"/>
  <c r="Z229" i="17"/>
  <c r="Y229" i="17"/>
  <c r="X229" i="17"/>
  <c r="W229" i="17"/>
  <c r="V229" i="17"/>
  <c r="U229" i="17"/>
  <c r="T229" i="17"/>
  <c r="S229" i="17"/>
  <c r="R229" i="17"/>
  <c r="Q229" i="17"/>
  <c r="P229" i="17"/>
  <c r="O229" i="17"/>
  <c r="N229" i="17"/>
  <c r="M229" i="17"/>
  <c r="L229" i="17"/>
  <c r="K229" i="17"/>
  <c r="J229" i="17"/>
  <c r="I229" i="17"/>
  <c r="H229" i="17"/>
  <c r="AE228" i="17"/>
  <c r="AD228" i="17"/>
  <c r="AC228" i="17"/>
  <c r="AB228" i="17"/>
  <c r="AA228" i="17"/>
  <c r="Z228" i="17"/>
  <c r="Y228" i="17"/>
  <c r="X228" i="17"/>
  <c r="W228" i="17"/>
  <c r="V228" i="17"/>
  <c r="U228" i="17"/>
  <c r="T228" i="17"/>
  <c r="S228" i="17"/>
  <c r="R228" i="17"/>
  <c r="Q228" i="17"/>
  <c r="P228" i="17"/>
  <c r="O228" i="17"/>
  <c r="N228" i="17"/>
  <c r="M228" i="17"/>
  <c r="L228" i="17"/>
  <c r="K228" i="17"/>
  <c r="J228" i="17"/>
  <c r="I228" i="17"/>
  <c r="H228" i="17"/>
  <c r="D228" i="17"/>
  <c r="C228" i="17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E227" i="17"/>
  <c r="D227" i="17"/>
  <c r="K226" i="17"/>
  <c r="I226" i="17"/>
  <c r="AL225" i="17"/>
  <c r="AJ225" i="17"/>
  <c r="AI225" i="17"/>
  <c r="AH225" i="17"/>
  <c r="AL224" i="17"/>
  <c r="AJ224" i="17"/>
  <c r="AI224" i="17"/>
  <c r="AH224" i="17"/>
  <c r="AL223" i="17"/>
  <c r="AJ223" i="17"/>
  <c r="AI223" i="17"/>
  <c r="AH223" i="17"/>
  <c r="AJ222" i="17"/>
  <c r="AI222" i="17"/>
  <c r="AH222" i="17"/>
  <c r="B222" i="17"/>
  <c r="AJ221" i="17"/>
  <c r="AI221" i="17"/>
  <c r="AH221" i="17"/>
  <c r="D221" i="17"/>
  <c r="B221" i="17"/>
  <c r="AJ220" i="17"/>
  <c r="AI220" i="17"/>
  <c r="AH220" i="17"/>
  <c r="E220" i="17"/>
  <c r="B220" i="17"/>
  <c r="AE219" i="17"/>
  <c r="AD219" i="17"/>
  <c r="AC219" i="17"/>
  <c r="AA219" i="17"/>
  <c r="Z219" i="17"/>
  <c r="Y219" i="17"/>
  <c r="X219" i="17"/>
  <c r="W219" i="17"/>
  <c r="V219" i="17"/>
  <c r="U219" i="17"/>
  <c r="T219" i="17"/>
  <c r="S219" i="17"/>
  <c r="R219" i="17"/>
  <c r="Q219" i="17"/>
  <c r="P219" i="17"/>
  <c r="O219" i="17"/>
  <c r="N219" i="17"/>
  <c r="M219" i="17"/>
  <c r="L219" i="17"/>
  <c r="K219" i="17"/>
  <c r="J219" i="17"/>
  <c r="I219" i="17"/>
  <c r="H219" i="17"/>
  <c r="C219" i="17"/>
  <c r="AL218" i="17"/>
  <c r="AJ218" i="17"/>
  <c r="AI218" i="17"/>
  <c r="AH218" i="17"/>
  <c r="AJ217" i="17"/>
  <c r="AI217" i="17"/>
  <c r="AH217" i="17"/>
  <c r="E217" i="17"/>
  <c r="AL217" i="17" s="1"/>
  <c r="B217" i="17"/>
  <c r="AL216" i="17"/>
  <c r="AJ216" i="17"/>
  <c r="AI216" i="17"/>
  <c r="AH216" i="17"/>
  <c r="AJ215" i="17"/>
  <c r="AI215" i="17"/>
  <c r="AH215" i="17"/>
  <c r="E215" i="17"/>
  <c r="B215" i="17"/>
  <c r="AL214" i="17"/>
  <c r="AJ214" i="17"/>
  <c r="AI214" i="17"/>
  <c r="AH214" i="17"/>
  <c r="B214" i="17"/>
  <c r="AE213" i="17"/>
  <c r="AD213" i="17"/>
  <c r="AC213" i="17"/>
  <c r="AB213" i="17"/>
  <c r="AA213" i="17"/>
  <c r="Z213" i="17"/>
  <c r="Y213" i="17"/>
  <c r="X213" i="17"/>
  <c r="W213" i="17"/>
  <c r="V213" i="17"/>
  <c r="U213" i="17"/>
  <c r="T213" i="17"/>
  <c r="S213" i="17"/>
  <c r="R213" i="17"/>
  <c r="Q213" i="17"/>
  <c r="P213" i="17"/>
  <c r="O213" i="17"/>
  <c r="N213" i="17"/>
  <c r="M213" i="17"/>
  <c r="L213" i="17"/>
  <c r="K213" i="17"/>
  <c r="J213" i="17"/>
  <c r="C213" i="17"/>
  <c r="AL212" i="17"/>
  <c r="AJ212" i="17"/>
  <c r="AI212" i="17"/>
  <c r="AH212" i="17"/>
  <c r="AE211" i="17"/>
  <c r="AE248" i="17" s="1"/>
  <c r="AD211" i="17"/>
  <c r="AD248" i="17" s="1"/>
  <c r="AC211" i="17"/>
  <c r="AC248" i="17" s="1"/>
  <c r="AB211" i="17"/>
  <c r="AB248" i="17" s="1"/>
  <c r="AA211" i="17"/>
  <c r="AA248" i="17" s="1"/>
  <c r="Z211" i="17"/>
  <c r="Z248" i="17" s="1"/>
  <c r="Y211" i="17"/>
  <c r="Y248" i="17" s="1"/>
  <c r="X211" i="17"/>
  <c r="X248" i="17" s="1"/>
  <c r="W211" i="17"/>
  <c r="W248" i="17" s="1"/>
  <c r="V211" i="17"/>
  <c r="V248" i="17" s="1"/>
  <c r="U211" i="17"/>
  <c r="U248" i="17" s="1"/>
  <c r="T211" i="17"/>
  <c r="T248" i="17" s="1"/>
  <c r="S211" i="17"/>
  <c r="S248" i="17" s="1"/>
  <c r="R211" i="17"/>
  <c r="R248" i="17" s="1"/>
  <c r="Q211" i="17"/>
  <c r="Q248" i="17" s="1"/>
  <c r="P211" i="17"/>
  <c r="P248" i="17" s="1"/>
  <c r="O211" i="17"/>
  <c r="O248" i="17" s="1"/>
  <c r="N211" i="17"/>
  <c r="N248" i="17" s="1"/>
  <c r="M211" i="17"/>
  <c r="M248" i="17" s="1"/>
  <c r="L211" i="17"/>
  <c r="L248" i="17" s="1"/>
  <c r="K211" i="17"/>
  <c r="K248" i="17" s="1"/>
  <c r="J211" i="17"/>
  <c r="J248" i="17" s="1"/>
  <c r="I211" i="17"/>
  <c r="I248" i="17" s="1"/>
  <c r="AN248" i="17" s="1"/>
  <c r="H211" i="17"/>
  <c r="H248" i="17" s="1"/>
  <c r="D211" i="17"/>
  <c r="C211" i="17"/>
  <c r="AJ210" i="17"/>
  <c r="AI210" i="17"/>
  <c r="AH210" i="17"/>
  <c r="E210" i="17"/>
  <c r="D210" i="17"/>
  <c r="C210" i="17"/>
  <c r="B210" i="17"/>
  <c r="AE209" i="17"/>
  <c r="AD209" i="17"/>
  <c r="AC209" i="17"/>
  <c r="AB209" i="17"/>
  <c r="AA209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I209" i="17"/>
  <c r="H209" i="17"/>
  <c r="C209" i="17"/>
  <c r="B209" i="17"/>
  <c r="AE208" i="17"/>
  <c r="AD208" i="17"/>
  <c r="AC208" i="17"/>
  <c r="AB208" i="17"/>
  <c r="AA208" i="17"/>
  <c r="Z208" i="17"/>
  <c r="Y208" i="17"/>
  <c r="X208" i="17"/>
  <c r="W208" i="17"/>
  <c r="V208" i="17"/>
  <c r="U208" i="17"/>
  <c r="T208" i="17"/>
  <c r="S208" i="17"/>
  <c r="R208" i="17"/>
  <c r="Q208" i="17"/>
  <c r="P208" i="17"/>
  <c r="O208" i="17"/>
  <c r="N208" i="17"/>
  <c r="M208" i="17"/>
  <c r="L208" i="17"/>
  <c r="K208" i="17"/>
  <c r="J208" i="17"/>
  <c r="I208" i="17"/>
  <c r="H208" i="17"/>
  <c r="C208" i="17"/>
  <c r="AE207" i="17"/>
  <c r="AD207" i="17"/>
  <c r="AC207" i="17"/>
  <c r="AB207" i="17"/>
  <c r="AA207" i="17"/>
  <c r="Z207" i="17"/>
  <c r="Y207" i="17"/>
  <c r="X207" i="17"/>
  <c r="W207" i="17"/>
  <c r="V207" i="17"/>
  <c r="U207" i="17"/>
  <c r="T207" i="17"/>
  <c r="S207" i="17"/>
  <c r="R207" i="17"/>
  <c r="Q207" i="17"/>
  <c r="P207" i="17"/>
  <c r="O207" i="17"/>
  <c r="N207" i="17"/>
  <c r="M207" i="17"/>
  <c r="L207" i="17"/>
  <c r="K207" i="17"/>
  <c r="J207" i="17"/>
  <c r="I207" i="17"/>
  <c r="H207" i="17"/>
  <c r="C207" i="17"/>
  <c r="AL205" i="17"/>
  <c r="AJ205" i="17"/>
  <c r="AI205" i="17"/>
  <c r="AH205" i="17"/>
  <c r="AL204" i="17"/>
  <c r="AJ204" i="17"/>
  <c r="AI204" i="17"/>
  <c r="AH204" i="17"/>
  <c r="AL203" i="17"/>
  <c r="AJ203" i="17"/>
  <c r="AI203" i="17"/>
  <c r="AH203" i="17"/>
  <c r="AJ202" i="17"/>
  <c r="AI202" i="17"/>
  <c r="AH202" i="17"/>
  <c r="E202" i="17"/>
  <c r="D202" i="17" s="1"/>
  <c r="AL201" i="17"/>
  <c r="AJ201" i="17"/>
  <c r="AI201" i="17"/>
  <c r="AH201" i="17"/>
  <c r="AE200" i="17"/>
  <c r="AD200" i="17"/>
  <c r="AC200" i="17"/>
  <c r="AB200" i="17"/>
  <c r="AA200" i="17"/>
  <c r="Z200" i="17"/>
  <c r="Y200" i="17"/>
  <c r="X200" i="17"/>
  <c r="W200" i="17"/>
  <c r="V200" i="17"/>
  <c r="U200" i="17"/>
  <c r="T200" i="17"/>
  <c r="S200" i="17"/>
  <c r="R200" i="17"/>
  <c r="Q200" i="17"/>
  <c r="P200" i="17"/>
  <c r="O200" i="17"/>
  <c r="N200" i="17"/>
  <c r="M200" i="17"/>
  <c r="L200" i="17"/>
  <c r="K200" i="17"/>
  <c r="J200" i="17"/>
  <c r="I200" i="17"/>
  <c r="H200" i="17"/>
  <c r="D200" i="17"/>
  <c r="C200" i="17"/>
  <c r="B200" i="17"/>
  <c r="AL199" i="17"/>
  <c r="AJ199" i="17"/>
  <c r="AI199" i="17"/>
  <c r="AH199" i="17"/>
  <c r="AL198" i="17"/>
  <c r="AJ198" i="17"/>
  <c r="AI198" i="17"/>
  <c r="AH198" i="17"/>
  <c r="AL197" i="17"/>
  <c r="AJ197" i="17"/>
  <c r="AI197" i="17"/>
  <c r="AH197" i="17"/>
  <c r="AJ196" i="17"/>
  <c r="AI196" i="17"/>
  <c r="AH196" i="17"/>
  <c r="E196" i="17"/>
  <c r="B196" i="17"/>
  <c r="AL195" i="17"/>
  <c r="AJ195" i="17"/>
  <c r="AI195" i="17"/>
  <c r="AH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C194" i="17"/>
  <c r="AL193" i="17"/>
  <c r="AJ193" i="17"/>
  <c r="AI193" i="17"/>
  <c r="AH193" i="17"/>
  <c r="AL192" i="17"/>
  <c r="AJ192" i="17"/>
  <c r="AI192" i="17"/>
  <c r="AH192" i="17"/>
  <c r="AL191" i="17"/>
  <c r="AJ191" i="17"/>
  <c r="AI191" i="17"/>
  <c r="AH191" i="17"/>
  <c r="AE190" i="17"/>
  <c r="AD190" i="17"/>
  <c r="AD188" i="17" s="1"/>
  <c r="AC190" i="17"/>
  <c r="AC188" i="17" s="1"/>
  <c r="AB190" i="17"/>
  <c r="AB188" i="17" s="1"/>
  <c r="AA190" i="17"/>
  <c r="AA188" i="17" s="1"/>
  <c r="Z190" i="17"/>
  <c r="Z188" i="17" s="1"/>
  <c r="Y190" i="17"/>
  <c r="Y188" i="17" s="1"/>
  <c r="X190" i="17"/>
  <c r="X188" i="17" s="1"/>
  <c r="W190" i="17"/>
  <c r="W188" i="17" s="1"/>
  <c r="V190" i="17"/>
  <c r="V188" i="17" s="1"/>
  <c r="U190" i="17"/>
  <c r="U188" i="17" s="1"/>
  <c r="T190" i="17"/>
  <c r="T188" i="17" s="1"/>
  <c r="S190" i="17"/>
  <c r="R190" i="17"/>
  <c r="R188" i="17" s="1"/>
  <c r="Q190" i="17"/>
  <c r="Q188" i="17" s="1"/>
  <c r="P190" i="17"/>
  <c r="P188" i="17" s="1"/>
  <c r="O190" i="17"/>
  <c r="N190" i="17"/>
  <c r="M190" i="17"/>
  <c r="M188" i="17" s="1"/>
  <c r="L190" i="17"/>
  <c r="L188" i="17" s="1"/>
  <c r="K190" i="17"/>
  <c r="J190" i="17"/>
  <c r="J188" i="17" s="1"/>
  <c r="I190" i="17"/>
  <c r="I188" i="17" s="1"/>
  <c r="H190" i="17"/>
  <c r="H188" i="17" s="1"/>
  <c r="C190" i="17"/>
  <c r="C188" i="17" s="1"/>
  <c r="AL189" i="17"/>
  <c r="AJ189" i="17"/>
  <c r="AI189" i="17"/>
  <c r="AH189" i="17"/>
  <c r="AE188" i="17"/>
  <c r="S188" i="17"/>
  <c r="O188" i="17"/>
  <c r="K188" i="17"/>
  <c r="AL187" i="17"/>
  <c r="AJ187" i="17"/>
  <c r="AI187" i="17"/>
  <c r="AH187" i="17"/>
  <c r="AL185" i="17"/>
  <c r="AJ185" i="17"/>
  <c r="AI185" i="17"/>
  <c r="AH185" i="17"/>
  <c r="AL184" i="17"/>
  <c r="AJ184" i="17"/>
  <c r="AI184" i="17"/>
  <c r="AH184" i="17"/>
  <c r="AJ183" i="17"/>
  <c r="AI183" i="17"/>
  <c r="AH183" i="17"/>
  <c r="E183" i="17"/>
  <c r="D183" i="17" s="1"/>
  <c r="D177" i="17" s="1"/>
  <c r="D175" i="17" s="1"/>
  <c r="B183" i="17"/>
  <c r="AL182" i="17"/>
  <c r="AJ182" i="17"/>
  <c r="AI182" i="17"/>
  <c r="AH182" i="17"/>
  <c r="AE181" i="17"/>
  <c r="AD181" i="17"/>
  <c r="AC181" i="17"/>
  <c r="AB181" i="17"/>
  <c r="AA181" i="17"/>
  <c r="Z181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H181" i="17"/>
  <c r="C181" i="17"/>
  <c r="AL180" i="17"/>
  <c r="AJ180" i="17"/>
  <c r="AI180" i="17"/>
  <c r="AH180" i="17"/>
  <c r="AL179" i="17"/>
  <c r="AJ179" i="17"/>
  <c r="AI179" i="17"/>
  <c r="AH179" i="17"/>
  <c r="AL178" i="17"/>
  <c r="AJ178" i="17"/>
  <c r="AI178" i="17"/>
  <c r="AH178" i="17"/>
  <c r="AE177" i="17"/>
  <c r="AE175" i="17" s="1"/>
  <c r="AD177" i="17"/>
  <c r="AD175" i="17" s="1"/>
  <c r="AC177" i="17"/>
  <c r="AC175" i="17" s="1"/>
  <c r="AB177" i="17"/>
  <c r="AB175" i="17" s="1"/>
  <c r="AA177" i="17"/>
  <c r="AA175" i="17" s="1"/>
  <c r="Z177" i="17"/>
  <c r="Z175" i="17" s="1"/>
  <c r="Y177" i="17"/>
  <c r="Y175" i="17" s="1"/>
  <c r="X177" i="17"/>
  <c r="X175" i="17" s="1"/>
  <c r="W177" i="17"/>
  <c r="W175" i="17" s="1"/>
  <c r="V177" i="17"/>
  <c r="V175" i="17" s="1"/>
  <c r="U177" i="17"/>
  <c r="U175" i="17" s="1"/>
  <c r="T177" i="17"/>
  <c r="T175" i="17" s="1"/>
  <c r="S177" i="17"/>
  <c r="R177" i="17"/>
  <c r="R175" i="17" s="1"/>
  <c r="Q177" i="17"/>
  <c r="Q175" i="17" s="1"/>
  <c r="P177" i="17"/>
  <c r="P175" i="17" s="1"/>
  <c r="O177" i="17"/>
  <c r="O175" i="17" s="1"/>
  <c r="N177" i="17"/>
  <c r="N175" i="17" s="1"/>
  <c r="M177" i="17"/>
  <c r="M175" i="17" s="1"/>
  <c r="L177" i="17"/>
  <c r="L175" i="17" s="1"/>
  <c r="K177" i="17"/>
  <c r="K175" i="17" s="1"/>
  <c r="J177" i="17"/>
  <c r="I177" i="17"/>
  <c r="I175" i="17" s="1"/>
  <c r="H177" i="17"/>
  <c r="H175" i="17" s="1"/>
  <c r="C177" i="17"/>
  <c r="C175" i="17" s="1"/>
  <c r="AL176" i="17"/>
  <c r="AJ176" i="17"/>
  <c r="AI176" i="17"/>
  <c r="AH176" i="17"/>
  <c r="S175" i="17"/>
  <c r="AL174" i="17"/>
  <c r="AJ174" i="17"/>
  <c r="AI174" i="17"/>
  <c r="AH174" i="17"/>
  <c r="AL173" i="17"/>
  <c r="AJ173" i="17"/>
  <c r="AI173" i="17"/>
  <c r="AH173" i="17"/>
  <c r="AL172" i="17"/>
  <c r="AJ172" i="17"/>
  <c r="AI172" i="17"/>
  <c r="AH172" i="17"/>
  <c r="AL171" i="17"/>
  <c r="AJ171" i="17"/>
  <c r="AI171" i="17"/>
  <c r="AH171" i="17"/>
  <c r="AL170" i="17"/>
  <c r="AJ170" i="17"/>
  <c r="AI170" i="17"/>
  <c r="AH170" i="17"/>
  <c r="AL169" i="17"/>
  <c r="AJ169" i="17"/>
  <c r="AI169" i="17"/>
  <c r="AH169" i="17"/>
  <c r="AL168" i="17"/>
  <c r="AJ168" i="17"/>
  <c r="AI168" i="17"/>
  <c r="AH168" i="17"/>
  <c r="AL167" i="17"/>
  <c r="AJ167" i="17"/>
  <c r="AI167" i="17"/>
  <c r="AH167" i="17"/>
  <c r="AL166" i="17"/>
  <c r="AJ166" i="17"/>
  <c r="AI166" i="17"/>
  <c r="AH166" i="17"/>
  <c r="AJ165" i="17"/>
  <c r="AI165" i="17"/>
  <c r="AH165" i="17"/>
  <c r="E165" i="17"/>
  <c r="B165" i="17"/>
  <c r="AL164" i="17"/>
  <c r="AJ164" i="17"/>
  <c r="AI164" i="17"/>
  <c r="AH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C163" i="17"/>
  <c r="AL162" i="17"/>
  <c r="AJ162" i="17"/>
  <c r="AI162" i="17"/>
  <c r="AH162" i="17"/>
  <c r="AL161" i="17"/>
  <c r="AJ161" i="17"/>
  <c r="AI161" i="17"/>
  <c r="AH161" i="17"/>
  <c r="AL160" i="17"/>
  <c r="AJ160" i="17"/>
  <c r="AI160" i="17"/>
  <c r="AH160" i="17"/>
  <c r="AE159" i="17"/>
  <c r="AE157" i="17" s="1"/>
  <c r="AD159" i="17"/>
  <c r="AD157" i="17" s="1"/>
  <c r="AC159" i="17"/>
  <c r="AC157" i="17" s="1"/>
  <c r="AB159" i="17"/>
  <c r="AB157" i="17" s="1"/>
  <c r="AA159" i="17"/>
  <c r="AA157" i="17" s="1"/>
  <c r="Z159" i="17"/>
  <c r="Z157" i="17" s="1"/>
  <c r="Y159" i="17"/>
  <c r="Y157" i="17" s="1"/>
  <c r="X159" i="17"/>
  <c r="X157" i="17" s="1"/>
  <c r="W159" i="17"/>
  <c r="W157" i="17" s="1"/>
  <c r="V159" i="17"/>
  <c r="V157" i="17" s="1"/>
  <c r="U159" i="17"/>
  <c r="U157" i="17" s="1"/>
  <c r="T159" i="17"/>
  <c r="T157" i="17" s="1"/>
  <c r="S159" i="17"/>
  <c r="S157" i="17" s="1"/>
  <c r="R159" i="17"/>
  <c r="R157" i="17" s="1"/>
  <c r="Q159" i="17"/>
  <c r="Q157" i="17" s="1"/>
  <c r="P159" i="17"/>
  <c r="P157" i="17" s="1"/>
  <c r="O159" i="17"/>
  <c r="O157" i="17" s="1"/>
  <c r="N159" i="17"/>
  <c r="N157" i="17" s="1"/>
  <c r="M159" i="17"/>
  <c r="M157" i="17" s="1"/>
  <c r="L159" i="17"/>
  <c r="L157" i="17" s="1"/>
  <c r="K159" i="17"/>
  <c r="K157" i="17" s="1"/>
  <c r="J159" i="17"/>
  <c r="I159" i="17"/>
  <c r="H159" i="17"/>
  <c r="H157" i="17" s="1"/>
  <c r="C159" i="17"/>
  <c r="AL158" i="17"/>
  <c r="AJ158" i="17"/>
  <c r="AI158" i="17"/>
  <c r="AH158" i="17"/>
  <c r="AL156" i="17"/>
  <c r="AJ156" i="17"/>
  <c r="AI156" i="17"/>
  <c r="AH156" i="17"/>
  <c r="AL155" i="17"/>
  <c r="AJ155" i="17"/>
  <c r="AI155" i="17"/>
  <c r="AH155" i="17"/>
  <c r="AL154" i="17"/>
  <c r="AJ154" i="17"/>
  <c r="AI154" i="17"/>
  <c r="AH154" i="17"/>
  <c r="AJ153" i="17"/>
  <c r="AI153" i="17"/>
  <c r="AH153" i="17"/>
  <c r="E153" i="17"/>
  <c r="B153" i="17"/>
  <c r="AL152" i="17"/>
  <c r="AJ152" i="17"/>
  <c r="AI152" i="17"/>
  <c r="AH152" i="17"/>
  <c r="AD151" i="17"/>
  <c r="AB151" i="17"/>
  <c r="Z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H151" i="17"/>
  <c r="D151" i="17"/>
  <c r="C151" i="17"/>
  <c r="AL150" i="17"/>
  <c r="AJ150" i="17"/>
  <c r="AI150" i="17"/>
  <c r="AH150" i="17"/>
  <c r="AL149" i="17"/>
  <c r="AJ149" i="17"/>
  <c r="AI149" i="17"/>
  <c r="AH149" i="17"/>
  <c r="AL148" i="17"/>
  <c r="AJ148" i="17"/>
  <c r="AI148" i="17"/>
  <c r="AH148" i="17"/>
  <c r="AJ147" i="17"/>
  <c r="AI147" i="17"/>
  <c r="AH147" i="17"/>
  <c r="E147" i="17"/>
  <c r="B147" i="17"/>
  <c r="AL146" i="17"/>
  <c r="AJ146" i="17"/>
  <c r="AI146" i="17"/>
  <c r="AH146" i="17"/>
  <c r="AE145" i="17"/>
  <c r="AD145" i="17"/>
  <c r="AC145" i="17"/>
  <c r="AB145" i="17"/>
  <c r="AA145" i="17"/>
  <c r="Z145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L145" i="17"/>
  <c r="K145" i="17"/>
  <c r="J145" i="17"/>
  <c r="I145" i="17"/>
  <c r="H145" i="17"/>
  <c r="C145" i="17"/>
  <c r="AL144" i="17"/>
  <c r="AJ144" i="17"/>
  <c r="AI144" i="17"/>
  <c r="AH144" i="17"/>
  <c r="AL143" i="17"/>
  <c r="AJ143" i="17"/>
  <c r="AI143" i="17"/>
  <c r="AH143" i="17"/>
  <c r="AL142" i="17"/>
  <c r="AJ142" i="17"/>
  <c r="AI142" i="17"/>
  <c r="AH142" i="17"/>
  <c r="AE141" i="17"/>
  <c r="AE139" i="17" s="1"/>
  <c r="AD141" i="17"/>
  <c r="AD139" i="17" s="1"/>
  <c r="AC141" i="17"/>
  <c r="AC139" i="17" s="1"/>
  <c r="AB141" i="17"/>
  <c r="AB139" i="17" s="1"/>
  <c r="AA141" i="17"/>
  <c r="AA139" i="17" s="1"/>
  <c r="Z141" i="17"/>
  <c r="Z139" i="17" s="1"/>
  <c r="Y141" i="17"/>
  <c r="Y139" i="17" s="1"/>
  <c r="X141" i="17"/>
  <c r="X139" i="17" s="1"/>
  <c r="W141" i="17"/>
  <c r="W139" i="17" s="1"/>
  <c r="V141" i="17"/>
  <c r="V139" i="17" s="1"/>
  <c r="U141" i="17"/>
  <c r="U139" i="17" s="1"/>
  <c r="T141" i="17"/>
  <c r="S141" i="17"/>
  <c r="S139" i="17" s="1"/>
  <c r="R141" i="17"/>
  <c r="R139" i="17" s="1"/>
  <c r="Q141" i="17"/>
  <c r="Q139" i="17" s="1"/>
  <c r="P141" i="17"/>
  <c r="P139" i="17" s="1"/>
  <c r="O141" i="17"/>
  <c r="O139" i="17" s="1"/>
  <c r="N141" i="17"/>
  <c r="N139" i="17" s="1"/>
  <c r="M141" i="17"/>
  <c r="M139" i="17" s="1"/>
  <c r="L141" i="17"/>
  <c r="L139" i="17" s="1"/>
  <c r="K141" i="17"/>
  <c r="J141" i="17"/>
  <c r="J139" i="17" s="1"/>
  <c r="I141" i="17"/>
  <c r="I139" i="17" s="1"/>
  <c r="H141" i="17"/>
  <c r="C141" i="17"/>
  <c r="C139" i="17" s="1"/>
  <c r="AL140" i="17"/>
  <c r="AJ140" i="17"/>
  <c r="AI140" i="17"/>
  <c r="AH140" i="17"/>
  <c r="T139" i="17"/>
  <c r="H139" i="17"/>
  <c r="AL138" i="17"/>
  <c r="AJ138" i="17"/>
  <c r="AI138" i="17"/>
  <c r="AH138" i="17"/>
  <c r="AL136" i="17"/>
  <c r="AJ136" i="17"/>
  <c r="AI136" i="17"/>
  <c r="AH136" i="17"/>
  <c r="AL135" i="17"/>
  <c r="AJ135" i="17"/>
  <c r="AI135" i="17"/>
  <c r="AH135" i="17"/>
  <c r="AJ134" i="17"/>
  <c r="AI134" i="17"/>
  <c r="AH134" i="17"/>
  <c r="E134" i="17"/>
  <c r="E132" i="17" s="1"/>
  <c r="C134" i="17"/>
  <c r="B134" i="17"/>
  <c r="AJ133" i="17"/>
  <c r="AI133" i="17"/>
  <c r="AH133" i="17"/>
  <c r="B133" i="17"/>
  <c r="B121" i="17" s="1"/>
  <c r="F121" i="17" s="1"/>
  <c r="AE132" i="17"/>
  <c r="AD132" i="17"/>
  <c r="AC132" i="17"/>
  <c r="AB132" i="17"/>
  <c r="AA132" i="17"/>
  <c r="Z132" i="17"/>
  <c r="Y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L132" i="17"/>
  <c r="K132" i="17"/>
  <c r="J132" i="17"/>
  <c r="I132" i="17"/>
  <c r="H132" i="17"/>
  <c r="D132" i="17"/>
  <c r="AL131" i="17"/>
  <c r="AJ131" i="17"/>
  <c r="AI131" i="17"/>
  <c r="AH131" i="17"/>
  <c r="AL130" i="17"/>
  <c r="AJ130" i="17"/>
  <c r="AI130" i="17"/>
  <c r="AH130" i="17"/>
  <c r="AL129" i="17"/>
  <c r="AJ129" i="17"/>
  <c r="AI129" i="17"/>
  <c r="AH129" i="17"/>
  <c r="AJ128" i="17"/>
  <c r="AI128" i="17"/>
  <c r="AH128" i="17"/>
  <c r="E128" i="17"/>
  <c r="B128" i="17"/>
  <c r="AJ127" i="17"/>
  <c r="AI127" i="17"/>
  <c r="AH127" i="17"/>
  <c r="AL127" i="17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M126" i="17"/>
  <c r="L126" i="17"/>
  <c r="K126" i="17"/>
  <c r="J126" i="17"/>
  <c r="I126" i="17"/>
  <c r="H126" i="17"/>
  <c r="AL125" i="17"/>
  <c r="AJ125" i="17"/>
  <c r="AI125" i="17"/>
  <c r="AH125" i="17"/>
  <c r="AL124" i="17"/>
  <c r="AJ124" i="17"/>
  <c r="AI124" i="17"/>
  <c r="AH124" i="17"/>
  <c r="AL123" i="17"/>
  <c r="AJ123" i="17"/>
  <c r="AI123" i="17"/>
  <c r="AH123" i="17"/>
  <c r="AD120" i="17"/>
  <c r="AD118" i="17" s="1"/>
  <c r="AB120" i="17"/>
  <c r="AB118" i="17" s="1"/>
  <c r="AA120" i="17"/>
  <c r="AA118" i="17" s="1"/>
  <c r="Z120" i="17"/>
  <c r="Z118" i="17" s="1"/>
  <c r="X120" i="17"/>
  <c r="X118" i="17" s="1"/>
  <c r="V120" i="17"/>
  <c r="V118" i="17" s="1"/>
  <c r="T120" i="17"/>
  <c r="T118" i="17" s="1"/>
  <c r="R120" i="17"/>
  <c r="R118" i="17" s="1"/>
  <c r="N120" i="17"/>
  <c r="N118" i="17" s="1"/>
  <c r="M120" i="17"/>
  <c r="M118" i="17" s="1"/>
  <c r="L120" i="17"/>
  <c r="L118" i="17" s="1"/>
  <c r="K120" i="17"/>
  <c r="K118" i="17" s="1"/>
  <c r="J120" i="17"/>
  <c r="H122" i="17"/>
  <c r="AC120" i="17"/>
  <c r="AC118" i="17" s="1"/>
  <c r="U120" i="17"/>
  <c r="U118" i="17" s="1"/>
  <c r="AI121" i="17"/>
  <c r="AE120" i="17"/>
  <c r="AE118" i="17" s="1"/>
  <c r="Y120" i="17"/>
  <c r="Y118" i="17" s="1"/>
  <c r="W120" i="17"/>
  <c r="W118" i="17" s="1"/>
  <c r="O120" i="17"/>
  <c r="O118" i="17" s="1"/>
  <c r="I120" i="17"/>
  <c r="I118" i="17" s="1"/>
  <c r="C120" i="17"/>
  <c r="C118" i="17" s="1"/>
  <c r="AL119" i="17"/>
  <c r="AJ119" i="17"/>
  <c r="AI119" i="17"/>
  <c r="AH119" i="17"/>
  <c r="AL115" i="17"/>
  <c r="AJ115" i="17"/>
  <c r="AI115" i="17"/>
  <c r="AH115" i="17"/>
  <c r="AL114" i="17"/>
  <c r="AJ114" i="17"/>
  <c r="AI114" i="17"/>
  <c r="AH114" i="17"/>
  <c r="AJ113" i="17"/>
  <c r="X111" i="17"/>
  <c r="V111" i="17"/>
  <c r="R111" i="17"/>
  <c r="E113" i="17"/>
  <c r="D113" i="17" s="1"/>
  <c r="D92" i="17" s="1"/>
  <c r="AJ112" i="17"/>
  <c r="AI112" i="17"/>
  <c r="AH112" i="17"/>
  <c r="E112" i="17"/>
  <c r="AL112" i="17" s="1"/>
  <c r="B112" i="17"/>
  <c r="AE111" i="17"/>
  <c r="AD111" i="17"/>
  <c r="AC111" i="17"/>
  <c r="AB111" i="17"/>
  <c r="AA111" i="17"/>
  <c r="Z111" i="17"/>
  <c r="Y111" i="17"/>
  <c r="W111" i="17"/>
  <c r="U111" i="17"/>
  <c r="T111" i="17"/>
  <c r="S111" i="17"/>
  <c r="Q111" i="17"/>
  <c r="O111" i="17"/>
  <c r="N111" i="17"/>
  <c r="M111" i="17"/>
  <c r="L111" i="17"/>
  <c r="K111" i="17"/>
  <c r="J111" i="17"/>
  <c r="I111" i="17"/>
  <c r="H111" i="17"/>
  <c r="D111" i="17"/>
  <c r="AL110" i="17"/>
  <c r="AJ110" i="17"/>
  <c r="AI110" i="17"/>
  <c r="AH110" i="17"/>
  <c r="AL109" i="17"/>
  <c r="AJ109" i="17"/>
  <c r="AI109" i="17"/>
  <c r="AH109" i="17"/>
  <c r="AL108" i="17"/>
  <c r="AJ108" i="17"/>
  <c r="AI108" i="17"/>
  <c r="AH108" i="17"/>
  <c r="E107" i="17"/>
  <c r="B107" i="17"/>
  <c r="AJ106" i="17"/>
  <c r="R104" i="17"/>
  <c r="P106" i="17"/>
  <c r="C106" i="17" s="1"/>
  <c r="E106" i="17"/>
  <c r="AJ105" i="17"/>
  <c r="AI105" i="17"/>
  <c r="AH105" i="17"/>
  <c r="E105" i="17"/>
  <c r="AL105" i="17" s="1"/>
  <c r="B105" i="17"/>
  <c r="AE104" i="17"/>
  <c r="AD104" i="17"/>
  <c r="AC104" i="17"/>
  <c r="AB104" i="17"/>
  <c r="AA104" i="17"/>
  <c r="Z104" i="17"/>
  <c r="Y104" i="17"/>
  <c r="X104" i="17"/>
  <c r="W104" i="17"/>
  <c r="V104" i="17"/>
  <c r="U104" i="17"/>
  <c r="T104" i="17"/>
  <c r="S104" i="17"/>
  <c r="Q104" i="17"/>
  <c r="O104" i="17"/>
  <c r="N104" i="17"/>
  <c r="M104" i="17"/>
  <c r="L104" i="17"/>
  <c r="K104" i="17"/>
  <c r="J104" i="17"/>
  <c r="I104" i="17"/>
  <c r="H104" i="17"/>
  <c r="AL103" i="17"/>
  <c r="AJ103" i="17"/>
  <c r="AI103" i="17"/>
  <c r="AH103" i="17"/>
  <c r="AL102" i="17"/>
  <c r="AJ102" i="17"/>
  <c r="AI102" i="17"/>
  <c r="AH102" i="17"/>
  <c r="AL101" i="17"/>
  <c r="AJ101" i="17"/>
  <c r="AI101" i="17"/>
  <c r="AH101" i="17"/>
  <c r="B100" i="17"/>
  <c r="AJ99" i="17"/>
  <c r="AI99" i="17"/>
  <c r="AH99" i="17"/>
  <c r="AL99" i="17"/>
  <c r="B99" i="17"/>
  <c r="F99" i="17" s="1"/>
  <c r="AJ98" i="17"/>
  <c r="AI98" i="17"/>
  <c r="AH98" i="17"/>
  <c r="E98" i="17"/>
  <c r="D98" i="17" s="1"/>
  <c r="D91" i="17" s="1"/>
  <c r="B98" i="17"/>
  <c r="AE97" i="17"/>
  <c r="AD97" i="17"/>
  <c r="AC97" i="17"/>
  <c r="AB97" i="17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C97" i="17"/>
  <c r="AL96" i="17"/>
  <c r="AJ96" i="17"/>
  <c r="AI96" i="17"/>
  <c r="AH96" i="17"/>
  <c r="AL95" i="17"/>
  <c r="AJ95" i="17"/>
  <c r="AI95" i="17"/>
  <c r="AH95" i="17"/>
  <c r="AL94" i="17"/>
  <c r="AJ94" i="17"/>
  <c r="AI94" i="17"/>
  <c r="AH94" i="17"/>
  <c r="AE92" i="17"/>
  <c r="AD92" i="17"/>
  <c r="AC92" i="17"/>
  <c r="AB92" i="17"/>
  <c r="AA92" i="17"/>
  <c r="Z92" i="17"/>
  <c r="Y92" i="17"/>
  <c r="X92" i="17"/>
  <c r="W92" i="17"/>
  <c r="U92" i="17"/>
  <c r="T92" i="17"/>
  <c r="S92" i="17"/>
  <c r="Q92" i="17"/>
  <c r="O92" i="17"/>
  <c r="N92" i="17"/>
  <c r="M92" i="17"/>
  <c r="L92" i="17"/>
  <c r="K92" i="17"/>
  <c r="J92" i="17"/>
  <c r="I92" i="17"/>
  <c r="AE91" i="17"/>
  <c r="AD91" i="17"/>
  <c r="AC91" i="17"/>
  <c r="AB91" i="17"/>
  <c r="AA91" i="17"/>
  <c r="Z91" i="17"/>
  <c r="Z90" i="17" s="1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C91" i="17"/>
  <c r="AL89" i="17"/>
  <c r="AJ89" i="17"/>
  <c r="AI89" i="17"/>
  <c r="AH89" i="17"/>
  <c r="AL88" i="17"/>
  <c r="AJ88" i="17"/>
  <c r="AI88" i="17"/>
  <c r="AH88" i="17"/>
  <c r="AL87" i="17"/>
  <c r="AJ87" i="17"/>
  <c r="AI87" i="17"/>
  <c r="AH87" i="17"/>
  <c r="AJ86" i="17"/>
  <c r="AI86" i="17"/>
  <c r="AH86" i="17"/>
  <c r="E86" i="17"/>
  <c r="AL86" i="17" s="1"/>
  <c r="B86" i="17"/>
  <c r="AJ85" i="17"/>
  <c r="AI85" i="17"/>
  <c r="AH85" i="17"/>
  <c r="E85" i="17"/>
  <c r="AL85" i="17" s="1"/>
  <c r="B85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D84" i="17"/>
  <c r="C84" i="17"/>
  <c r="AL83" i="17"/>
  <c r="AJ83" i="17"/>
  <c r="AI83" i="17"/>
  <c r="AH83" i="17"/>
  <c r="AL82" i="17"/>
  <c r="AJ82" i="17"/>
  <c r="AI82" i="17"/>
  <c r="AH82" i="17"/>
  <c r="AL81" i="17"/>
  <c r="AJ81" i="17"/>
  <c r="AI81" i="17"/>
  <c r="AH81" i="17"/>
  <c r="AJ80" i="17"/>
  <c r="AI80" i="17"/>
  <c r="AH80" i="17"/>
  <c r="E80" i="17"/>
  <c r="AL80" i="17" s="1"/>
  <c r="B80" i="17"/>
  <c r="AJ79" i="17"/>
  <c r="AI79" i="17"/>
  <c r="AH79" i="17"/>
  <c r="E79" i="17"/>
  <c r="AL79" i="17" s="1"/>
  <c r="B79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D78" i="17"/>
  <c r="C78" i="17"/>
  <c r="AL77" i="17"/>
  <c r="AJ77" i="17"/>
  <c r="AI77" i="17"/>
  <c r="AH77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Q72" i="17"/>
  <c r="P72" i="17"/>
  <c r="O72" i="17"/>
  <c r="N72" i="17"/>
  <c r="M72" i="17"/>
  <c r="L72" i="17"/>
  <c r="K72" i="17"/>
  <c r="J72" i="17"/>
  <c r="I72" i="17"/>
  <c r="D72" i="17"/>
  <c r="C72" i="17"/>
  <c r="AL71" i="17"/>
  <c r="AJ71" i="17"/>
  <c r="AI71" i="17"/>
  <c r="AH71" i="17"/>
  <c r="AL70" i="17"/>
  <c r="AJ70" i="17"/>
  <c r="AI70" i="17"/>
  <c r="AH70" i="17"/>
  <c r="AL69" i="17"/>
  <c r="AJ69" i="17"/>
  <c r="AI69" i="17"/>
  <c r="AH69" i="17"/>
  <c r="AB66" i="17"/>
  <c r="Y66" i="17"/>
  <c r="P66" i="17"/>
  <c r="AE67" i="17"/>
  <c r="AE66" i="17" s="1"/>
  <c r="AA66" i="17"/>
  <c r="U66" i="17"/>
  <c r="T67" i="17"/>
  <c r="S67" i="17"/>
  <c r="S66" i="17" s="1"/>
  <c r="R67" i="17"/>
  <c r="Q66" i="17"/>
  <c r="M67" i="17"/>
  <c r="L67" i="17"/>
  <c r="K67" i="17"/>
  <c r="K66" i="17" s="1"/>
  <c r="J67" i="17"/>
  <c r="I67" i="17"/>
  <c r="AD66" i="17"/>
  <c r="Z66" i="17"/>
  <c r="X66" i="17"/>
  <c r="W66" i="17"/>
  <c r="V66" i="17"/>
  <c r="O66" i="17"/>
  <c r="AL65" i="17"/>
  <c r="AJ65" i="17"/>
  <c r="AI65" i="17"/>
  <c r="AH65" i="17"/>
  <c r="AL64" i="17"/>
  <c r="AJ64" i="17"/>
  <c r="AI64" i="17"/>
  <c r="AH64" i="17"/>
  <c r="AL63" i="17"/>
  <c r="AJ63" i="17"/>
  <c r="AI63" i="17"/>
  <c r="AH63" i="17"/>
  <c r="AJ62" i="17"/>
  <c r="AI62" i="17"/>
  <c r="AH62" i="17"/>
  <c r="E62" i="17"/>
  <c r="D62" i="17" s="1"/>
  <c r="B62" i="17"/>
  <c r="AL61" i="17"/>
  <c r="AJ61" i="17"/>
  <c r="AI61" i="17"/>
  <c r="AH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C60" i="17"/>
  <c r="AL59" i="17"/>
  <c r="AJ59" i="17"/>
  <c r="AI59" i="17"/>
  <c r="AH59" i="17"/>
  <c r="AL58" i="17"/>
  <c r="AJ58" i="17"/>
  <c r="AI58" i="17"/>
  <c r="AH58" i="17"/>
  <c r="AL57" i="17"/>
  <c r="AJ57" i="17"/>
  <c r="AI57" i="17"/>
  <c r="AH57" i="17"/>
  <c r="AJ56" i="17"/>
  <c r="AI56" i="17"/>
  <c r="AH56" i="17"/>
  <c r="E56" i="17"/>
  <c r="C36" i="17"/>
  <c r="B56" i="17"/>
  <c r="AL55" i="17"/>
  <c r="AJ55" i="17"/>
  <c r="AI55" i="17"/>
  <c r="AH55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C54" i="17"/>
  <c r="AL53" i="17"/>
  <c r="AJ53" i="17"/>
  <c r="AI53" i="17"/>
  <c r="AH53" i="17"/>
  <c r="AL52" i="17"/>
  <c r="AJ52" i="17"/>
  <c r="AI52" i="17"/>
  <c r="AH52" i="17"/>
  <c r="AL51" i="17"/>
  <c r="AJ51" i="17"/>
  <c r="AI51" i="17"/>
  <c r="AH51" i="17"/>
  <c r="AJ50" i="17"/>
  <c r="AI50" i="17"/>
  <c r="AH50" i="17"/>
  <c r="E50" i="17"/>
  <c r="D50" i="17" s="1"/>
  <c r="B50" i="17"/>
  <c r="AL49" i="17"/>
  <c r="AJ49" i="17"/>
  <c r="AI49" i="17"/>
  <c r="AH49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C48" i="17"/>
  <c r="AL47" i="17"/>
  <c r="AJ47" i="17"/>
  <c r="AI47" i="17"/>
  <c r="AH47" i="17"/>
  <c r="AL46" i="17"/>
  <c r="AJ46" i="17"/>
  <c r="AI46" i="17"/>
  <c r="AH46" i="17"/>
  <c r="AL45" i="17"/>
  <c r="AJ45" i="17"/>
  <c r="AI45" i="17"/>
  <c r="AH45" i="17"/>
  <c r="AJ44" i="17"/>
  <c r="AI44" i="17"/>
  <c r="AH44" i="17"/>
  <c r="E44" i="17"/>
  <c r="AJ43" i="17"/>
  <c r="AI43" i="17"/>
  <c r="AH43" i="17"/>
  <c r="E43" i="17"/>
  <c r="D43" i="17" s="1"/>
  <c r="AJ42" i="17"/>
  <c r="AI42" i="17"/>
  <c r="AH42" i="17"/>
  <c r="E42" i="17"/>
  <c r="B42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C41" i="17"/>
  <c r="AL40" i="17"/>
  <c r="AJ40" i="17"/>
  <c r="AI40" i="17"/>
  <c r="AH40" i="17"/>
  <c r="AL39" i="17"/>
  <c r="AJ39" i="17"/>
  <c r="AI39" i="17"/>
  <c r="AH39" i="17"/>
  <c r="AL38" i="17"/>
  <c r="AJ38" i="17"/>
  <c r="AI38" i="17"/>
  <c r="AH38" i="17"/>
  <c r="AE37" i="17"/>
  <c r="AD37" i="17"/>
  <c r="AC37" i="17"/>
  <c r="AB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C37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T34" i="17" s="1"/>
  <c r="S35" i="17"/>
  <c r="R35" i="17"/>
  <c r="Q35" i="17"/>
  <c r="P35" i="17"/>
  <c r="O35" i="17"/>
  <c r="N35" i="17"/>
  <c r="M35" i="17"/>
  <c r="L35" i="17"/>
  <c r="K35" i="17"/>
  <c r="K34" i="17" s="1"/>
  <c r="J35" i="17"/>
  <c r="I35" i="17"/>
  <c r="I34" i="17" s="1"/>
  <c r="H35" i="17"/>
  <c r="C35" i="17"/>
  <c r="AL33" i="17"/>
  <c r="AJ33" i="17"/>
  <c r="AI33" i="17"/>
  <c r="AH33" i="17"/>
  <c r="AJ32" i="17"/>
  <c r="AI32" i="17"/>
  <c r="AH32" i="17"/>
  <c r="E32" i="17"/>
  <c r="B32" i="17"/>
  <c r="AL31" i="17"/>
  <c r="AJ31" i="17"/>
  <c r="AI31" i="17"/>
  <c r="AH31" i="17"/>
  <c r="AL30" i="17"/>
  <c r="AJ30" i="17"/>
  <c r="AI30" i="17"/>
  <c r="AH30" i="17"/>
  <c r="AL29" i="17"/>
  <c r="AJ29" i="17"/>
  <c r="AI29" i="17"/>
  <c r="AH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J28" i="17"/>
  <c r="H28" i="17"/>
  <c r="C28" i="17"/>
  <c r="AL27" i="17"/>
  <c r="AJ27" i="17"/>
  <c r="AI27" i="17"/>
  <c r="AH27" i="17"/>
  <c r="AL26" i="17"/>
  <c r="AJ26" i="17"/>
  <c r="AI26" i="17"/>
  <c r="AH26" i="17"/>
  <c r="AL25" i="17"/>
  <c r="AJ25" i="17"/>
  <c r="AI25" i="17"/>
  <c r="AH25" i="17"/>
  <c r="AJ24" i="17"/>
  <c r="AI24" i="17"/>
  <c r="AH24" i="17"/>
  <c r="E24" i="17"/>
  <c r="D24" i="17" s="1"/>
  <c r="D22" i="17" s="1"/>
  <c r="B24" i="17"/>
  <c r="AL23" i="17"/>
  <c r="AJ23" i="17"/>
  <c r="AI23" i="17"/>
  <c r="AH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C22" i="17"/>
  <c r="AL21" i="17"/>
  <c r="AJ21" i="17"/>
  <c r="AI21" i="17"/>
  <c r="AH21" i="17"/>
  <c r="AJ20" i="17"/>
  <c r="AI20" i="17"/>
  <c r="AH20" i="17"/>
  <c r="E20" i="17"/>
  <c r="B20" i="17"/>
  <c r="AJ19" i="17"/>
  <c r="AI19" i="17"/>
  <c r="AH19" i="17"/>
  <c r="E19" i="17"/>
  <c r="AJ18" i="17"/>
  <c r="AI18" i="17"/>
  <c r="AH18" i="17"/>
  <c r="E18" i="17"/>
  <c r="AJ17" i="17"/>
  <c r="AI17" i="17"/>
  <c r="AH17" i="17"/>
  <c r="E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C16" i="17"/>
  <c r="AL15" i="17"/>
  <c r="AJ15" i="17"/>
  <c r="AI15" i="17"/>
  <c r="AH15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D13" i="17"/>
  <c r="C13" i="17"/>
  <c r="B13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D11" i="17"/>
  <c r="C11" i="17"/>
  <c r="B11" i="17"/>
  <c r="AJ9" i="17"/>
  <c r="AI9" i="17"/>
  <c r="AH9" i="17"/>
  <c r="I90" i="17" l="1"/>
  <c r="D97" i="17"/>
  <c r="G107" i="17"/>
  <c r="E93" i="17"/>
  <c r="F93" i="17" s="1"/>
  <c r="E246" i="17"/>
  <c r="B207" i="17"/>
  <c r="AM220" i="17"/>
  <c r="E219" i="17"/>
  <c r="AL219" i="17" s="1"/>
  <c r="W226" i="17"/>
  <c r="AA226" i="17"/>
  <c r="AE226" i="17"/>
  <c r="B246" i="17"/>
  <c r="E14" i="17"/>
  <c r="D222" i="17"/>
  <c r="D246" i="17" s="1"/>
  <c r="AM222" i="17"/>
  <c r="V10" i="17"/>
  <c r="E37" i="17"/>
  <c r="D44" i="17"/>
  <c r="D37" i="17" s="1"/>
  <c r="D147" i="17"/>
  <c r="D145" i="17" s="1"/>
  <c r="E211" i="17"/>
  <c r="AM246" i="17"/>
  <c r="Z10" i="17"/>
  <c r="AL17" i="17"/>
  <c r="E11" i="17"/>
  <c r="D18" i="17"/>
  <c r="D16" i="17" s="1"/>
  <c r="E12" i="17"/>
  <c r="AL19" i="17"/>
  <c r="E13" i="17"/>
  <c r="E54" i="17"/>
  <c r="F54" i="17" s="1"/>
  <c r="D56" i="17"/>
  <c r="D54" i="17" s="1"/>
  <c r="AM248" i="17"/>
  <c r="E207" i="17"/>
  <c r="D220" i="17"/>
  <c r="D207" i="17" s="1"/>
  <c r="AM215" i="17"/>
  <c r="D215" i="17"/>
  <c r="D208" i="17" s="1"/>
  <c r="AL196" i="17"/>
  <c r="D196" i="17"/>
  <c r="D181" i="17"/>
  <c r="D165" i="17"/>
  <c r="D163" i="17" s="1"/>
  <c r="D128" i="17"/>
  <c r="D122" i="17" s="1"/>
  <c r="D120" i="17" s="1"/>
  <c r="D118" i="17" s="1"/>
  <c r="E35" i="17"/>
  <c r="AL35" i="17" s="1"/>
  <c r="D42" i="17"/>
  <c r="AM32" i="17"/>
  <c r="D32" i="17"/>
  <c r="D248" i="17"/>
  <c r="E67" i="17"/>
  <c r="T244" i="17"/>
  <c r="D141" i="17"/>
  <c r="D139" i="17" s="1"/>
  <c r="L226" i="17"/>
  <c r="X226" i="17"/>
  <c r="AB226" i="17"/>
  <c r="B67" i="17"/>
  <c r="AH132" i="17"/>
  <c r="AJ230" i="17"/>
  <c r="T226" i="17"/>
  <c r="AI238" i="17"/>
  <c r="AJ78" i="17"/>
  <c r="N90" i="17"/>
  <c r="V92" i="17"/>
  <c r="AM113" i="17"/>
  <c r="AC206" i="17"/>
  <c r="AC186" i="17" s="1"/>
  <c r="I206" i="17"/>
  <c r="M206" i="17"/>
  <c r="Q206" i="17"/>
  <c r="U206" i="17"/>
  <c r="U186" i="17" s="1"/>
  <c r="Y206" i="17"/>
  <c r="AJ54" i="17"/>
  <c r="E60" i="17"/>
  <c r="D60" i="17"/>
  <c r="AL210" i="17"/>
  <c r="AM50" i="17"/>
  <c r="D48" i="17"/>
  <c r="Q90" i="17"/>
  <c r="E104" i="17"/>
  <c r="D126" i="17"/>
  <c r="B159" i="17"/>
  <c r="E209" i="17"/>
  <c r="G209" i="17" s="1"/>
  <c r="AJ213" i="17"/>
  <c r="D226" i="17"/>
  <c r="E208" i="17"/>
  <c r="AM43" i="17"/>
  <c r="E36" i="17"/>
  <c r="AB137" i="17"/>
  <c r="B78" i="17"/>
  <c r="G100" i="17"/>
  <c r="F112" i="17"/>
  <c r="Y226" i="17"/>
  <c r="AC226" i="17"/>
  <c r="M10" i="17"/>
  <c r="Y10" i="17"/>
  <c r="AC10" i="17"/>
  <c r="J10" i="17"/>
  <c r="AH16" i="17"/>
  <c r="AH37" i="17"/>
  <c r="B54" i="17"/>
  <c r="AI91" i="17"/>
  <c r="AJ228" i="17"/>
  <c r="AJ11" i="17"/>
  <c r="U10" i="17"/>
  <c r="P34" i="17"/>
  <c r="W34" i="17"/>
  <c r="AA34" i="17"/>
  <c r="AE34" i="17"/>
  <c r="Y90" i="17"/>
  <c r="AC90" i="17"/>
  <c r="J90" i="17"/>
  <c r="X137" i="17"/>
  <c r="C227" i="17"/>
  <c r="C244" i="17" s="1"/>
  <c r="M244" i="17"/>
  <c r="Q244" i="17"/>
  <c r="Y244" i="17"/>
  <c r="AC244" i="17"/>
  <c r="AJ111" i="17"/>
  <c r="U244" i="17"/>
  <c r="B16" i="17"/>
  <c r="Q137" i="17"/>
  <c r="AC137" i="17"/>
  <c r="AL202" i="17"/>
  <c r="AM202" i="17"/>
  <c r="AJ227" i="17"/>
  <c r="I244" i="17"/>
  <c r="H245" i="17"/>
  <c r="AB245" i="17"/>
  <c r="F20" i="17"/>
  <c r="X34" i="17"/>
  <c r="B37" i="17"/>
  <c r="F37" i="17" s="1"/>
  <c r="B48" i="17"/>
  <c r="G56" i="17"/>
  <c r="F86" i="17"/>
  <c r="L90" i="17"/>
  <c r="AB90" i="17"/>
  <c r="K90" i="17"/>
  <c r="U90" i="17"/>
  <c r="F105" i="17"/>
  <c r="B132" i="17"/>
  <c r="AA137" i="17"/>
  <c r="J244" i="17"/>
  <c r="N244" i="17"/>
  <c r="R244" i="17"/>
  <c r="V244" i="17"/>
  <c r="Z244" i="17"/>
  <c r="AD244" i="17"/>
  <c r="R226" i="17"/>
  <c r="Z226" i="17"/>
  <c r="Y137" i="17"/>
  <c r="W10" i="17"/>
  <c r="I245" i="17"/>
  <c r="AC245" i="17"/>
  <c r="Q34" i="17"/>
  <c r="U34" i="17"/>
  <c r="Y34" i="17"/>
  <c r="AC34" i="17"/>
  <c r="E48" i="17"/>
  <c r="E78" i="17"/>
  <c r="AL78" i="17" s="1"/>
  <c r="B84" i="17"/>
  <c r="AL106" i="17"/>
  <c r="B122" i="17"/>
  <c r="H120" i="17"/>
  <c r="W137" i="17"/>
  <c r="E200" i="17"/>
  <c r="G200" i="17" s="1"/>
  <c r="L206" i="17"/>
  <c r="X206" i="17"/>
  <c r="AB206" i="17"/>
  <c r="AB186" i="17" s="1"/>
  <c r="F207" i="17"/>
  <c r="K244" i="17"/>
  <c r="O244" i="17"/>
  <c r="S244" i="17"/>
  <c r="W244" i="17"/>
  <c r="AA244" i="17"/>
  <c r="AE244" i="17"/>
  <c r="E228" i="17"/>
  <c r="F228" i="17" s="1"/>
  <c r="AJ238" i="17"/>
  <c r="AE137" i="17"/>
  <c r="U137" i="17"/>
  <c r="K10" i="17"/>
  <c r="K8" i="17" s="1"/>
  <c r="AA10" i="17"/>
  <c r="AE10" i="17"/>
  <c r="N10" i="17"/>
  <c r="R10" i="17"/>
  <c r="V34" i="17"/>
  <c r="AD34" i="17"/>
  <c r="F79" i="17"/>
  <c r="E84" i="17"/>
  <c r="G84" i="17" s="1"/>
  <c r="V90" i="17"/>
  <c r="V8" i="17" s="1"/>
  <c r="S90" i="17"/>
  <c r="W90" i="17"/>
  <c r="AA90" i="17"/>
  <c r="AE90" i="17"/>
  <c r="AI106" i="17"/>
  <c r="H137" i="17"/>
  <c r="B163" i="17"/>
  <c r="L137" i="17"/>
  <c r="T137" i="17"/>
  <c r="F202" i="17"/>
  <c r="W206" i="17"/>
  <c r="W186" i="17" s="1"/>
  <c r="AA206" i="17"/>
  <c r="AA186" i="17" s="1"/>
  <c r="AE206" i="17"/>
  <c r="AE186" i="17" s="1"/>
  <c r="AH227" i="17"/>
  <c r="H244" i="17"/>
  <c r="L244" i="17"/>
  <c r="P244" i="17"/>
  <c r="X244" i="17"/>
  <c r="AB244" i="17"/>
  <c r="AI230" i="17"/>
  <c r="F234" i="17"/>
  <c r="X90" i="17"/>
  <c r="J118" i="17"/>
  <c r="S206" i="17"/>
  <c r="S186" i="17" s="1"/>
  <c r="T206" i="17"/>
  <c r="T186" i="17" s="1"/>
  <c r="P206" i="17"/>
  <c r="P186" i="17" s="1"/>
  <c r="AI213" i="17"/>
  <c r="S137" i="17"/>
  <c r="S120" i="17"/>
  <c r="S118" i="17" s="1"/>
  <c r="Q120" i="17"/>
  <c r="Q118" i="17" s="1"/>
  <c r="AL133" i="17"/>
  <c r="AD90" i="17"/>
  <c r="B60" i="17"/>
  <c r="S34" i="17"/>
  <c r="AB34" i="17"/>
  <c r="Z34" i="17"/>
  <c r="Z8" i="17" s="1"/>
  <c r="R34" i="17"/>
  <c r="U245" i="17"/>
  <c r="Q245" i="17"/>
  <c r="AJ22" i="17"/>
  <c r="AL24" i="17"/>
  <c r="AM24" i="17"/>
  <c r="AI22" i="17"/>
  <c r="F18" i="17"/>
  <c r="S10" i="17"/>
  <c r="AJ14" i="17"/>
  <c r="Q10" i="17"/>
  <c r="AL20" i="17"/>
  <c r="C248" i="17"/>
  <c r="B14" i="17"/>
  <c r="O137" i="17"/>
  <c r="AJ163" i="17"/>
  <c r="AJ181" i="17"/>
  <c r="G228" i="17"/>
  <c r="V226" i="17"/>
  <c r="AH228" i="17"/>
  <c r="N226" i="17"/>
  <c r="C206" i="17"/>
  <c r="O206" i="17"/>
  <c r="O186" i="17" s="1"/>
  <c r="B190" i="17"/>
  <c r="N188" i="17"/>
  <c r="AH188" i="17" s="1"/>
  <c r="F100" i="17"/>
  <c r="O90" i="17"/>
  <c r="AJ91" i="17"/>
  <c r="AC66" i="17"/>
  <c r="T66" i="17"/>
  <c r="M66" i="17"/>
  <c r="AJ68" i="17"/>
  <c r="AJ67" i="17"/>
  <c r="Y245" i="17"/>
  <c r="J66" i="17"/>
  <c r="E68" i="17"/>
  <c r="AJ60" i="17"/>
  <c r="AJ35" i="17"/>
  <c r="O34" i="17"/>
  <c r="AH35" i="17"/>
  <c r="AJ28" i="17"/>
  <c r="E248" i="17"/>
  <c r="O10" i="17"/>
  <c r="AD226" i="17"/>
  <c r="B232" i="17"/>
  <c r="B230" i="17"/>
  <c r="E190" i="17"/>
  <c r="E188" i="17" s="1"/>
  <c r="AL188" i="17" s="1"/>
  <c r="F196" i="17"/>
  <c r="M186" i="17"/>
  <c r="AH190" i="17"/>
  <c r="AH194" i="17"/>
  <c r="AL165" i="17"/>
  <c r="AM165" i="17"/>
  <c r="AL153" i="17"/>
  <c r="AM153" i="17"/>
  <c r="AJ151" i="17"/>
  <c r="AJ141" i="17"/>
  <c r="AJ145" i="17"/>
  <c r="M137" i="17"/>
  <c r="AJ97" i="17"/>
  <c r="T90" i="17"/>
  <c r="D90" i="17"/>
  <c r="M90" i="17"/>
  <c r="E72" i="17"/>
  <c r="G72" i="17" s="1"/>
  <c r="X245" i="17"/>
  <c r="T245" i="17"/>
  <c r="R66" i="17"/>
  <c r="B72" i="17"/>
  <c r="N66" i="17"/>
  <c r="L66" i="17"/>
  <c r="B68" i="17"/>
  <c r="M34" i="17"/>
  <c r="B28" i="17"/>
  <c r="L10" i="17"/>
  <c r="AJ16" i="17"/>
  <c r="B208" i="17"/>
  <c r="AH208" i="17"/>
  <c r="AL207" i="17"/>
  <c r="AJ207" i="17"/>
  <c r="K206" i="17"/>
  <c r="K186" i="17" s="1"/>
  <c r="B219" i="17"/>
  <c r="E194" i="17"/>
  <c r="G194" i="17" s="1"/>
  <c r="B194" i="17"/>
  <c r="AJ177" i="17"/>
  <c r="AD245" i="17"/>
  <c r="Z245" i="17"/>
  <c r="V245" i="17"/>
  <c r="P137" i="17"/>
  <c r="B177" i="17"/>
  <c r="B181" i="17"/>
  <c r="E163" i="17"/>
  <c r="E159" i="17"/>
  <c r="E157" i="17" s="1"/>
  <c r="F165" i="17"/>
  <c r="J245" i="17"/>
  <c r="J157" i="17"/>
  <c r="AI157" i="17" s="1"/>
  <c r="AH163" i="17"/>
  <c r="K139" i="17"/>
  <c r="AJ139" i="17" s="1"/>
  <c r="E151" i="17"/>
  <c r="G151" i="17" s="1"/>
  <c r="F153" i="17"/>
  <c r="AL147" i="17"/>
  <c r="AM147" i="17"/>
  <c r="AL128" i="17"/>
  <c r="E122" i="17"/>
  <c r="AJ126" i="17"/>
  <c r="M245" i="17"/>
  <c r="E92" i="17"/>
  <c r="B97" i="17"/>
  <c r="D66" i="17"/>
  <c r="AI68" i="17"/>
  <c r="AI72" i="17"/>
  <c r="AI67" i="17"/>
  <c r="AH48" i="17"/>
  <c r="B36" i="17"/>
  <c r="J34" i="17"/>
  <c r="N245" i="17"/>
  <c r="N34" i="17"/>
  <c r="AH36" i="17"/>
  <c r="B41" i="17"/>
  <c r="C34" i="17"/>
  <c r="AD10" i="17"/>
  <c r="B12" i="17"/>
  <c r="B22" i="17"/>
  <c r="B35" i="17"/>
  <c r="AI35" i="17"/>
  <c r="AH113" i="17"/>
  <c r="B113" i="17"/>
  <c r="F113" i="17" s="1"/>
  <c r="AI113" i="17"/>
  <c r="AH145" i="17"/>
  <c r="B145" i="17"/>
  <c r="E232" i="17"/>
  <c r="G232" i="17" s="1"/>
  <c r="E230" i="17"/>
  <c r="AL230" i="17" s="1"/>
  <c r="AH13" i="17"/>
  <c r="AI13" i="17"/>
  <c r="AL18" i="17"/>
  <c r="AM18" i="17"/>
  <c r="F24" i="17"/>
  <c r="AI28" i="17"/>
  <c r="H34" i="17"/>
  <c r="L34" i="17"/>
  <c r="AI37" i="17"/>
  <c r="E41" i="17"/>
  <c r="G41" i="17" s="1"/>
  <c r="F44" i="17"/>
  <c r="AI48" i="17"/>
  <c r="AL56" i="17"/>
  <c r="H66" i="17"/>
  <c r="F80" i="17"/>
  <c r="F85" i="17"/>
  <c r="B91" i="17"/>
  <c r="P92" i="17"/>
  <c r="P90" i="17" s="1"/>
  <c r="AL98" i="17"/>
  <c r="E91" i="17"/>
  <c r="AL91" i="17" s="1"/>
  <c r="E97" i="17"/>
  <c r="G97" i="17" s="1"/>
  <c r="AH141" i="17"/>
  <c r="B141" i="17"/>
  <c r="Z137" i="17"/>
  <c r="J226" i="17"/>
  <c r="AJ232" i="17"/>
  <c r="Q226" i="17"/>
  <c r="AD137" i="17"/>
  <c r="X10" i="17"/>
  <c r="AJ13" i="17"/>
  <c r="AH14" i="17"/>
  <c r="AI14" i="17"/>
  <c r="E16" i="17"/>
  <c r="F32" i="17"/>
  <c r="AJ36" i="17"/>
  <c r="AL37" i="17"/>
  <c r="AJ37" i="17"/>
  <c r="AH41" i="17"/>
  <c r="AJ48" i="17"/>
  <c r="AJ72" i="17"/>
  <c r="AJ84" i="17"/>
  <c r="AJ104" i="17"/>
  <c r="P111" i="17"/>
  <c r="AI111" i="17" s="1"/>
  <c r="AH126" i="17"/>
  <c r="B126" i="17"/>
  <c r="AH139" i="17"/>
  <c r="B139" i="17"/>
  <c r="V137" i="17"/>
  <c r="C157" i="17"/>
  <c r="AJ159" i="17"/>
  <c r="I157" i="17"/>
  <c r="AL183" i="17"/>
  <c r="AM183" i="17"/>
  <c r="E181" i="17"/>
  <c r="G181" i="17" s="1"/>
  <c r="E177" i="17"/>
  <c r="E175" i="17" s="1"/>
  <c r="G175" i="17" s="1"/>
  <c r="AH207" i="17"/>
  <c r="H206" i="17"/>
  <c r="H186" i="17" s="1"/>
  <c r="AI207" i="17"/>
  <c r="J206" i="17"/>
  <c r="N206" i="17"/>
  <c r="R206" i="17"/>
  <c r="R186" i="17" s="1"/>
  <c r="V206" i="17"/>
  <c r="Z206" i="17"/>
  <c r="AD206" i="17"/>
  <c r="AL215" i="17"/>
  <c r="E213" i="17"/>
  <c r="AL213" i="17" s="1"/>
  <c r="F217" i="17"/>
  <c r="B213" i="17"/>
  <c r="B211" i="17"/>
  <c r="B248" i="17" s="1"/>
  <c r="AJ229" i="17"/>
  <c r="AI12" i="17"/>
  <c r="AL62" i="17"/>
  <c r="AM62" i="17"/>
  <c r="AL134" i="17"/>
  <c r="C132" i="17"/>
  <c r="AL132" i="17" s="1"/>
  <c r="N137" i="17"/>
  <c r="I186" i="17"/>
  <c r="H10" i="17"/>
  <c r="P10" i="17"/>
  <c r="T10" i="17"/>
  <c r="AB10" i="17"/>
  <c r="AL11" i="17"/>
  <c r="AL13" i="17"/>
  <c r="I10" i="17"/>
  <c r="AH11" i="17"/>
  <c r="AI11" i="17"/>
  <c r="D12" i="17"/>
  <c r="K245" i="17"/>
  <c r="O245" i="17"/>
  <c r="S245" i="17"/>
  <c r="W245" i="17"/>
  <c r="AA245" i="17"/>
  <c r="AE245" i="17"/>
  <c r="C14" i="17"/>
  <c r="AI16" i="17"/>
  <c r="G20" i="17"/>
  <c r="E22" i="17"/>
  <c r="G22" i="17" s="1"/>
  <c r="AJ41" i="17"/>
  <c r="F42" i="17"/>
  <c r="F50" i="17"/>
  <c r="AH54" i="17"/>
  <c r="AI54" i="17"/>
  <c r="F56" i="17"/>
  <c r="AI60" i="17"/>
  <c r="F62" i="17"/>
  <c r="AI78" i="17"/>
  <c r="R137" i="17"/>
  <c r="J175" i="17"/>
  <c r="B175" i="17" s="1"/>
  <c r="AM98" i="17"/>
  <c r="AI132" i="17"/>
  <c r="AI151" i="17"/>
  <c r="AI208" i="17"/>
  <c r="F211" i="17"/>
  <c r="AI219" i="17"/>
  <c r="F220" i="17"/>
  <c r="AH229" i="17"/>
  <c r="AI246" i="17"/>
  <c r="AM128" i="17"/>
  <c r="AM196" i="17"/>
  <c r="AJ92" i="17"/>
  <c r="AL121" i="17"/>
  <c r="AJ121" i="17"/>
  <c r="AH121" i="17"/>
  <c r="AH122" i="17"/>
  <c r="P120" i="17"/>
  <c r="P118" i="17" s="1"/>
  <c r="AJ132" i="17"/>
  <c r="AH151" i="17"/>
  <c r="AH177" i="17"/>
  <c r="AJ188" i="17"/>
  <c r="AJ190" i="17"/>
  <c r="AJ194" i="17"/>
  <c r="AH200" i="17"/>
  <c r="AJ208" i="17"/>
  <c r="AH209" i="17"/>
  <c r="AI209" i="17"/>
  <c r="AH211" i="17"/>
  <c r="AI211" i="17"/>
  <c r="AJ219" i="17"/>
  <c r="F221" i="17"/>
  <c r="AL241" i="17"/>
  <c r="AJ246" i="17"/>
  <c r="AI84" i="17"/>
  <c r="R92" i="17"/>
  <c r="R90" i="17" s="1"/>
  <c r="AI97" i="17"/>
  <c r="F98" i="17"/>
  <c r="F107" i="17"/>
  <c r="E111" i="17"/>
  <c r="AJ122" i="17"/>
  <c r="AH159" i="17"/>
  <c r="AJ175" i="17"/>
  <c r="AH181" i="17"/>
  <c r="F183" i="17"/>
  <c r="AJ200" i="17"/>
  <c r="AJ209" i="17"/>
  <c r="AL211" i="17"/>
  <c r="AJ248" i="17"/>
  <c r="AH213" i="17"/>
  <c r="F215" i="17"/>
  <c r="F222" i="17"/>
  <c r="AI232" i="17"/>
  <c r="H90" i="17"/>
  <c r="I66" i="17"/>
  <c r="C66" i="17"/>
  <c r="L245" i="17"/>
  <c r="AI36" i="17"/>
  <c r="AI41" i="17"/>
  <c r="F43" i="17"/>
  <c r="AH22" i="17"/>
  <c r="AH28" i="17"/>
  <c r="G32" i="17"/>
  <c r="AL32" i="17"/>
  <c r="G37" i="17"/>
  <c r="G42" i="17"/>
  <c r="AL42" i="17"/>
  <c r="G43" i="17"/>
  <c r="AL43" i="17"/>
  <c r="G44" i="17"/>
  <c r="AL44" i="17"/>
  <c r="G50" i="17"/>
  <c r="AL50" i="17"/>
  <c r="G54" i="17"/>
  <c r="AH60" i="17"/>
  <c r="AH67" i="17"/>
  <c r="AH68" i="17"/>
  <c r="AH72" i="17"/>
  <c r="AH78" i="17"/>
  <c r="AH84" i="17"/>
  <c r="AH91" i="17"/>
  <c r="AH106" i="17"/>
  <c r="AH12" i="17"/>
  <c r="AJ12" i="17"/>
  <c r="G18" i="17"/>
  <c r="G24" i="17"/>
  <c r="E28" i="17"/>
  <c r="G62" i="17"/>
  <c r="G79" i="17"/>
  <c r="G80" i="17"/>
  <c r="G85" i="17"/>
  <c r="G86" i="17"/>
  <c r="AH97" i="17"/>
  <c r="P104" i="17"/>
  <c r="B104" i="17" s="1"/>
  <c r="F104" i="17" s="1"/>
  <c r="B106" i="17"/>
  <c r="F106" i="17" s="1"/>
  <c r="G98" i="17"/>
  <c r="G99" i="17"/>
  <c r="G105" i="17"/>
  <c r="G106" i="17"/>
  <c r="G112" i="17"/>
  <c r="AI122" i="17"/>
  <c r="C126" i="17"/>
  <c r="E126" i="17"/>
  <c r="AI126" i="17"/>
  <c r="F128" i="17"/>
  <c r="F132" i="17"/>
  <c r="F133" i="17"/>
  <c r="AI139" i="17"/>
  <c r="E141" i="17"/>
  <c r="AI141" i="17"/>
  <c r="E145" i="17"/>
  <c r="AI145" i="17"/>
  <c r="F147" i="17"/>
  <c r="B151" i="17"/>
  <c r="F151" i="17" s="1"/>
  <c r="G153" i="17"/>
  <c r="AI159" i="17"/>
  <c r="AI163" i="17"/>
  <c r="G165" i="17"/>
  <c r="AI177" i="17"/>
  <c r="AI181" i="17"/>
  <c r="G183" i="17"/>
  <c r="AI190" i="17"/>
  <c r="AI194" i="17"/>
  <c r="G196" i="17"/>
  <c r="AI200" i="17"/>
  <c r="G202" i="17"/>
  <c r="G128" i="17"/>
  <c r="G133" i="17"/>
  <c r="G147" i="17"/>
  <c r="G207" i="17"/>
  <c r="G211" i="17"/>
  <c r="AH219" i="17"/>
  <c r="AI227" i="17"/>
  <c r="AL227" i="17"/>
  <c r="AI228" i="17"/>
  <c r="AL228" i="17"/>
  <c r="AI229" i="17"/>
  <c r="AH232" i="17"/>
  <c r="F236" i="17"/>
  <c r="AJ211" i="17"/>
  <c r="G215" i="17"/>
  <c r="G217" i="17"/>
  <c r="G220" i="17"/>
  <c r="AL220" i="17"/>
  <c r="G221" i="17"/>
  <c r="AL221" i="17"/>
  <c r="G222" i="17"/>
  <c r="AL222" i="17"/>
  <c r="AH230" i="17"/>
  <c r="AH238" i="17"/>
  <c r="AL239" i="17"/>
  <c r="AH246" i="17"/>
  <c r="G234" i="17"/>
  <c r="G236" i="17"/>
  <c r="AL236" i="17"/>
  <c r="E245" i="17" l="1"/>
  <c r="AB8" i="17"/>
  <c r="AB243" i="17" s="1"/>
  <c r="F48" i="17"/>
  <c r="AL54" i="17"/>
  <c r="E10" i="17"/>
  <c r="G35" i="17"/>
  <c r="AD186" i="17"/>
  <c r="F16" i="17"/>
  <c r="D244" i="17"/>
  <c r="F35" i="17"/>
  <c r="E34" i="17"/>
  <c r="G34" i="17" s="1"/>
  <c r="E244" i="17"/>
  <c r="AI226" i="17"/>
  <c r="AN245" i="17"/>
  <c r="C186" i="17"/>
  <c r="C226" i="17"/>
  <c r="Q8" i="17"/>
  <c r="Y186" i="17"/>
  <c r="D159" i="17"/>
  <c r="D157" i="17" s="1"/>
  <c r="D137" i="17" s="1"/>
  <c r="X186" i="17"/>
  <c r="E206" i="17"/>
  <c r="L186" i="17"/>
  <c r="B111" i="17"/>
  <c r="F111" i="17" s="1"/>
  <c r="N186" i="17"/>
  <c r="AM244" i="17"/>
  <c r="AN244" i="17"/>
  <c r="AL209" i="17"/>
  <c r="F209" i="17"/>
  <c r="D219" i="17"/>
  <c r="D213" i="17"/>
  <c r="D190" i="17"/>
  <c r="D188" i="17" s="1"/>
  <c r="D194" i="17"/>
  <c r="D35" i="17"/>
  <c r="D41" i="17"/>
  <c r="D14" i="17"/>
  <c r="D10" i="17" s="1"/>
  <c r="D28" i="17"/>
  <c r="F60" i="17"/>
  <c r="G60" i="17"/>
  <c r="F200" i="17"/>
  <c r="AL60" i="17"/>
  <c r="AH157" i="17"/>
  <c r="Q186" i="17"/>
  <c r="B157" i="17"/>
  <c r="F157" i="17" s="1"/>
  <c r="U8" i="17"/>
  <c r="U243" i="17" s="1"/>
  <c r="AL200" i="17"/>
  <c r="AL194" i="17"/>
  <c r="AL84" i="17"/>
  <c r="F84" i="17"/>
  <c r="AL12" i="17"/>
  <c r="G78" i="17"/>
  <c r="AC8" i="17"/>
  <c r="AC243" i="17" s="1"/>
  <c r="Z186" i="17"/>
  <c r="Z243" i="17" s="1"/>
  <c r="J8" i="17"/>
  <c r="P245" i="17"/>
  <c r="AL113" i="17"/>
  <c r="C111" i="17"/>
  <c r="AL111" i="17" s="1"/>
  <c r="F163" i="17"/>
  <c r="AH226" i="17"/>
  <c r="G93" i="17"/>
  <c r="AM93" i="17"/>
  <c r="Y8" i="17"/>
  <c r="Y243" i="17" s="1"/>
  <c r="D209" i="17"/>
  <c r="D36" i="17"/>
  <c r="D34" i="17" s="1"/>
  <c r="G219" i="17"/>
  <c r="AA8" i="17"/>
  <c r="AA243" i="17" s="1"/>
  <c r="AL232" i="17"/>
  <c r="V186" i="17"/>
  <c r="V243" i="17" s="1"/>
  <c r="G208" i="17"/>
  <c r="F208" i="17"/>
  <c r="AL208" i="17"/>
  <c r="AJ90" i="17"/>
  <c r="G91" i="17"/>
  <c r="AL48" i="17"/>
  <c r="G48" i="17"/>
  <c r="AD8" i="17"/>
  <c r="AD243" i="17" s="1"/>
  <c r="F230" i="17"/>
  <c r="G213" i="17"/>
  <c r="AL190" i="17"/>
  <c r="W8" i="17"/>
  <c r="W243" i="17" s="1"/>
  <c r="AH111" i="17"/>
  <c r="AL151" i="17"/>
  <c r="AL14" i="17"/>
  <c r="G206" i="17"/>
  <c r="X8" i="17"/>
  <c r="X243" i="17" s="1"/>
  <c r="B226" i="17"/>
  <c r="F232" i="17"/>
  <c r="AE8" i="17"/>
  <c r="AE243" i="17" s="1"/>
  <c r="G113" i="17"/>
  <c r="AM91" i="17"/>
  <c r="AM106" i="17"/>
  <c r="C92" i="17"/>
  <c r="G92" i="17" s="1"/>
  <c r="C104" i="17"/>
  <c r="B244" i="17"/>
  <c r="AM41" i="17"/>
  <c r="G177" i="17"/>
  <c r="AJ120" i="17"/>
  <c r="AJ34" i="17"/>
  <c r="G244" i="17"/>
  <c r="F78" i="17"/>
  <c r="J186" i="17"/>
  <c r="AI186" i="17" s="1"/>
  <c r="AJ118" i="17"/>
  <c r="B120" i="17"/>
  <c r="AJ206" i="17"/>
  <c r="B206" i="17"/>
  <c r="F206" i="17" s="1"/>
  <c r="AI188" i="17"/>
  <c r="G188" i="17"/>
  <c r="F190" i="17"/>
  <c r="G190" i="17"/>
  <c r="S8" i="17"/>
  <c r="S243" i="17" s="1"/>
  <c r="F14" i="17"/>
  <c r="G163" i="17"/>
  <c r="G159" i="17"/>
  <c r="G157" i="17"/>
  <c r="AL181" i="17"/>
  <c r="F219" i="17"/>
  <c r="F194" i="17"/>
  <c r="B188" i="17"/>
  <c r="F188" i="17" s="1"/>
  <c r="F72" i="17"/>
  <c r="AL72" i="17"/>
  <c r="T8" i="17"/>
  <c r="T243" i="17" s="1"/>
  <c r="R8" i="17"/>
  <c r="R243" i="17" s="1"/>
  <c r="Q243" i="17"/>
  <c r="B66" i="17"/>
  <c r="E66" i="17"/>
  <c r="G66" i="17" s="1"/>
  <c r="AL68" i="17"/>
  <c r="G68" i="17"/>
  <c r="N8" i="17"/>
  <c r="N243" i="17" s="1"/>
  <c r="O8" i="17"/>
  <c r="O243" i="17" s="1"/>
  <c r="AL41" i="17"/>
  <c r="AJ10" i="17"/>
  <c r="M8" i="17"/>
  <c r="M243" i="17" s="1"/>
  <c r="AI66" i="17"/>
  <c r="AH66" i="17"/>
  <c r="G36" i="17"/>
  <c r="F41" i="17"/>
  <c r="F36" i="17"/>
  <c r="AL34" i="17"/>
  <c r="AL36" i="17"/>
  <c r="G14" i="17"/>
  <c r="C10" i="17"/>
  <c r="F22" i="17"/>
  <c r="AL22" i="17"/>
  <c r="B10" i="17"/>
  <c r="F12" i="17"/>
  <c r="AL206" i="17"/>
  <c r="F181" i="17"/>
  <c r="AI175" i="17"/>
  <c r="AH175" i="17"/>
  <c r="AL159" i="17"/>
  <c r="F159" i="17"/>
  <c r="AL163" i="17"/>
  <c r="K137" i="17"/>
  <c r="K243" i="17" s="1"/>
  <c r="AJ245" i="17"/>
  <c r="F97" i="17"/>
  <c r="E90" i="17"/>
  <c r="AL97" i="17"/>
  <c r="AH90" i="17"/>
  <c r="AH34" i="17"/>
  <c r="G12" i="17"/>
  <c r="G16" i="17"/>
  <c r="AJ157" i="17"/>
  <c r="I137" i="17"/>
  <c r="L8" i="17"/>
  <c r="L243" i="17" s="1"/>
  <c r="F67" i="17"/>
  <c r="AL175" i="17"/>
  <c r="AJ186" i="17"/>
  <c r="F213" i="17"/>
  <c r="R245" i="17"/>
  <c r="AM245" i="17" s="1"/>
  <c r="AL67" i="17"/>
  <c r="AL16" i="17"/>
  <c r="AH206" i="17"/>
  <c r="AI206" i="17"/>
  <c r="AI34" i="17"/>
  <c r="B34" i="17"/>
  <c r="F175" i="17"/>
  <c r="P8" i="17"/>
  <c r="P243" i="17" s="1"/>
  <c r="F68" i="17"/>
  <c r="AL157" i="17"/>
  <c r="C137" i="17"/>
  <c r="J137" i="17"/>
  <c r="G132" i="17"/>
  <c r="AI92" i="17"/>
  <c r="B92" i="17"/>
  <c r="F92" i="17" s="1"/>
  <c r="G230" i="17"/>
  <c r="E226" i="17"/>
  <c r="F177" i="17"/>
  <c r="AH92" i="17"/>
  <c r="G67" i="17"/>
  <c r="AL177" i="17"/>
  <c r="AJ226" i="17"/>
  <c r="AH10" i="17"/>
  <c r="AI10" i="17"/>
  <c r="F91" i="17"/>
  <c r="AL126" i="17"/>
  <c r="AI90" i="17"/>
  <c r="B90" i="17"/>
  <c r="H8" i="17"/>
  <c r="AJ66" i="17"/>
  <c r="I8" i="17"/>
  <c r="G248" i="17"/>
  <c r="F248" i="17"/>
  <c r="G246" i="17"/>
  <c r="F246" i="17"/>
  <c r="AI248" i="17"/>
  <c r="AH248" i="17"/>
  <c r="AI244" i="17"/>
  <c r="AH244" i="17"/>
  <c r="AJ244" i="17"/>
  <c r="F145" i="17"/>
  <c r="G145" i="17"/>
  <c r="F141" i="17"/>
  <c r="G141" i="17"/>
  <c r="E139" i="17"/>
  <c r="F122" i="17"/>
  <c r="E120" i="17"/>
  <c r="G122" i="17"/>
  <c r="AL248" i="17"/>
  <c r="AL141" i="17"/>
  <c r="AL246" i="17"/>
  <c r="F126" i="17"/>
  <c r="G126" i="17"/>
  <c r="AI120" i="17"/>
  <c r="AH120" i="17"/>
  <c r="H118" i="17"/>
  <c r="AH104" i="17"/>
  <c r="AI104" i="17"/>
  <c r="G28" i="17"/>
  <c r="F28" i="17"/>
  <c r="AL145" i="17"/>
  <c r="AL122" i="17"/>
  <c r="AL28" i="17"/>
  <c r="F34" i="17" l="1"/>
  <c r="E8" i="17"/>
  <c r="AH186" i="17"/>
  <c r="D8" i="17"/>
  <c r="D206" i="17"/>
  <c r="D186" i="17" s="1"/>
  <c r="B186" i="17"/>
  <c r="G111" i="17"/>
  <c r="D245" i="17"/>
  <c r="AM92" i="17"/>
  <c r="C90" i="17"/>
  <c r="C8" i="17" s="1"/>
  <c r="C243" i="17" s="1"/>
  <c r="C245" i="17"/>
  <c r="G104" i="17"/>
  <c r="AL104" i="17"/>
  <c r="AL92" i="17"/>
  <c r="AI245" i="17"/>
  <c r="B245" i="17"/>
  <c r="AM66" i="17"/>
  <c r="F66" i="17"/>
  <c r="AL66" i="17"/>
  <c r="AL244" i="17"/>
  <c r="AJ137" i="17"/>
  <c r="F90" i="17"/>
  <c r="AH8" i="17"/>
  <c r="B137" i="17"/>
  <c r="J243" i="17"/>
  <c r="AI137" i="17"/>
  <c r="AH137" i="17"/>
  <c r="F244" i="17"/>
  <c r="AL10" i="17"/>
  <c r="F10" i="17"/>
  <c r="G10" i="17"/>
  <c r="AI8" i="17"/>
  <c r="G226" i="17"/>
  <c r="AL226" i="17"/>
  <c r="F226" i="17"/>
  <c r="E186" i="17"/>
  <c r="AH245" i="17"/>
  <c r="B8" i="17"/>
  <c r="AJ8" i="17"/>
  <c r="I243" i="17"/>
  <c r="AN243" i="17" s="1"/>
  <c r="AH118" i="17"/>
  <c r="B118" i="17"/>
  <c r="AI118" i="17"/>
  <c r="H243" i="17"/>
  <c r="AM243" i="17" s="1"/>
  <c r="G120" i="17"/>
  <c r="F120" i="17"/>
  <c r="E118" i="17"/>
  <c r="AL120" i="17"/>
  <c r="F139" i="17"/>
  <c r="G139" i="17"/>
  <c r="E137" i="17"/>
  <c r="AL139" i="17"/>
  <c r="AL245" i="17" l="1"/>
  <c r="D243" i="17"/>
  <c r="AL90" i="17"/>
  <c r="G90" i="17"/>
  <c r="G245" i="17"/>
  <c r="B243" i="17"/>
  <c r="F245" i="17"/>
  <c r="AJ243" i="17"/>
  <c r="G8" i="17"/>
  <c r="E243" i="17"/>
  <c r="F8" i="17"/>
  <c r="G186" i="17"/>
  <c r="AL186" i="17"/>
  <c r="F186" i="17"/>
  <c r="AI243" i="17"/>
  <c r="AH243" i="17"/>
  <c r="F137" i="17"/>
  <c r="G137" i="17"/>
  <c r="AL137" i="17"/>
  <c r="F118" i="17"/>
  <c r="G118" i="17"/>
  <c r="AL118" i="17"/>
  <c r="G243" i="17" l="1"/>
  <c r="F243" i="17"/>
  <c r="AL243" i="17"/>
</calcChain>
</file>

<file path=xl/comments1.xml><?xml version="1.0" encoding="utf-8"?>
<comments xmlns="http://schemas.openxmlformats.org/spreadsheetml/2006/main">
  <authors>
    <author>Гуляева Наталья Алексеевна</author>
    <author>Гончарова Анжела Васильевна</author>
    <author>Малофеева Ольга Александровна</author>
    <author>Розумная Полина Анатольевна</author>
  </authors>
  <commentList>
    <comment ref="P18" authorId="0" shape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D91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17805,40
</t>
        </r>
      </text>
    </comment>
    <comment ref="AA215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AB215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AD215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D220" authorId="3" shapeId="0">
      <text>
        <r>
          <rPr>
            <b/>
            <sz val="9"/>
            <color indexed="81"/>
            <rFont val="Tahoma"/>
            <family val="2"/>
            <charset val="204"/>
          </rPr>
          <t>Розумная Полина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90 660,0
</t>
        </r>
      </text>
    </comment>
    <comment ref="AB220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20" authorId="1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  <comment ref="W226" authorId="0" shape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308,9</t>
        </r>
      </text>
    </comment>
  </commentList>
</comments>
</file>

<file path=xl/sharedStrings.xml><?xml version="1.0" encoding="utf-8"?>
<sst xmlns="http://schemas.openxmlformats.org/spreadsheetml/2006/main" count="388" uniqueCount="140">
  <si>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</si>
  <si>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</si>
  <si>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</si>
  <si>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</si>
  <si>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</si>
  <si>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</si>
  <si>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</si>
  <si>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</si>
  <si>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</si>
  <si>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</si>
  <si>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</si>
  <si>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</si>
  <si>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</si>
  <si>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</si>
  <si>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</si>
  <si>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</si>
  <si>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</si>
  <si>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</si>
  <si>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</si>
  <si>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</si>
  <si>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</si>
  <si>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</si>
  <si>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</si>
  <si>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</si>
  <si>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</si>
  <si>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</si>
  <si>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</si>
  <si>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</si>
  <si>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</si>
  <si>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</si>
  <si>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</si>
  <si>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</si>
  <si>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</si>
  <si>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</si>
  <si>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</si>
  <si>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</si>
  <si>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</si>
  <si>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</si>
  <si>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</si>
  <si>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</si>
  <si>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</si>
  <si>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</si>
  <si>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</si>
  <si>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</si>
  <si>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</si>
  <si>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</si>
  <si>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</si>
  <si>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</si>
  <si>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год</t>
  </si>
  <si>
    <t>план</t>
  </si>
  <si>
    <t>касса</t>
  </si>
  <si>
    <t>отклонение</t>
  </si>
  <si>
    <t>1.1.3. Финансирование МАОУ "СОШ №8" в рамках проекта "Формула успеха"</t>
  </si>
  <si>
    <t>Организация и проведение годовой итоговой аттестации</t>
  </si>
  <si>
    <t xml:space="preserve"> </t>
  </si>
  <si>
    <t>1.2.3.Субсидии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</si>
  <si>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1.2.4.Персонифицированное финансирование дополнительного образования детей</t>
  </si>
  <si>
    <t>4.2.2 Создание системных механизмов сохранения и укрепления здоровья детей в образовательных организациях</t>
  </si>
  <si>
    <t>Ответственный за составление сетевого графика Малофеева О.А. №телефона 9-36-48</t>
  </si>
  <si>
    <t>План на 2018 год</t>
  </si>
  <si>
    <t>1.1. Основное мероприятие "Развитие системы дошкольного и общего образования" (показатели 1, 2, 3, 4, 5, 6, 10 )</t>
  </si>
  <si>
    <t>1.2 Основное мероприятие "Развитие системы дополнительного образования детей." (показатели 7, 8, 9, 13)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</si>
  <si>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11, 12, 23 )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</si>
  <si>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</si>
  <si>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1.3.3.Субвенции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</si>
  <si>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  Организация отдыха и оздоровления детей (показатели 24)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</si>
  <si>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</si>
  <si>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</si>
  <si>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</si>
  <si>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14)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</si>
  <si>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15)</t>
  </si>
  <si>
    <t>3.2 Основное мероприятие "Содействие социализации, росту созидательной активности и потенциала молодежи" (показатель 16 )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</si>
  <si>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17)</t>
  </si>
  <si>
    <t>4.1 Основное мероприятие "Финансовое обеспечение полномочий управления образования" (показатели 18)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</si>
  <si>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19,22 )</t>
  </si>
  <si>
    <t>4.3 Основное мероприятие "Развитие материально-технической базы образовательных организаций" (показатели 20,21 )</t>
  </si>
  <si>
    <t>примечание</t>
  </si>
  <si>
    <t>к-во обуч</t>
  </si>
  <si>
    <t>стоимость, руб.</t>
  </si>
  <si>
    <t>ИТОГО, руб.</t>
  </si>
  <si>
    <t>льготная категория</t>
  </si>
  <si>
    <t>нельготная категория</t>
  </si>
  <si>
    <t>всего</t>
  </si>
  <si>
    <t>бюджет города</t>
  </si>
  <si>
    <t xml:space="preserve">софинансирование завтрак </t>
  </si>
  <si>
    <t xml:space="preserve">план по программе </t>
  </si>
  <si>
    <t>Организация питания</t>
  </si>
  <si>
    <t>Организация отдыха и оздоровления детей</t>
  </si>
  <si>
    <t>ИТОГО</t>
  </si>
  <si>
    <t xml:space="preserve">ВСЕГО </t>
  </si>
  <si>
    <t>расход</t>
  </si>
  <si>
    <t>в т.ч. ОБ</t>
  </si>
  <si>
    <t>в т.ч  МБ</t>
  </si>
  <si>
    <t>оплата по факту предоставленных счетов</t>
  </si>
  <si>
    <t>к-во дней январь-май</t>
  </si>
  <si>
    <t xml:space="preserve">УРМ   план по программе  </t>
  </si>
  <si>
    <t xml:space="preserve"> расход   по программе</t>
  </si>
  <si>
    <t xml:space="preserve">Предоставление субсидии немуниципальной организации </t>
  </si>
  <si>
    <t>ПЛАН</t>
  </si>
  <si>
    <t>РАСХОД</t>
  </si>
  <si>
    <t>запланированы средства окружного бюджета в сумме 817,0 тыс. руб. для проведения окончательного расчёта по контракту № 0187300013717000229 от 28.11.2017 г. На приобретение 195 путевок-Крым, 130 путевок - Анапа, Тюмень - 124 путевки. Оплату проезда льготной категории. Услуги сопровождающих</t>
  </si>
  <si>
    <t>Организация отдыха и оздоровления детей КУЛЬТУРА</t>
  </si>
  <si>
    <t>бюджет округа</t>
  </si>
  <si>
    <t>организация питания в трудовом лагере</t>
  </si>
  <si>
    <t xml:space="preserve"> Оплата за путевки январь-816,4 тыс. руб.; Крым 100 шт 100% -3339,0 т.р.; Крым 95 шт 100% - 3155,9т.р.;  Анапа 130 шт. 100% - 4368,0 т.р. Тюмень лето 24 шт 100%-804,0 т.р. Тюмень осень,зима 96 шт 100% - 929,9 т.р. Оплата услуг сопровождающих договора ГПХ - 160,3 т.р.</t>
  </si>
  <si>
    <t>Финансирование не осуществляется в связи с отсутствием лицензии на образовательную деятельност у  частного д/с "Академия детства"</t>
  </si>
  <si>
    <t>Заключен муниципальный контракт от 07.08.2018 на строительство сетей водоснабжения и канализации на сумму 3421,9 т.р.  Заключен муниципальный контракт от 07.08.2018 на строительство сетей теплоснабжения на сумму 4769,8 т.р. Срок выполнения работ 28.09.2018.        Работы выполнены и оплачены в полном объёме.</t>
  </si>
  <si>
    <t>Выезд обучающихся МАУ "ДДТ", МАУ "ДШИ" на мероприятия. Экономия 0,8 тыс. руб.</t>
  </si>
  <si>
    <t xml:space="preserve">Плановые ассигнования в сумме  94 т.р., фактически слоржившаяся экономия в течении года.
</t>
  </si>
  <si>
    <t xml:space="preserve">ФАКТ  расход 5-ти дневка (январь 5 дней, февраль 14, март 16, апрель 20, май 16)  актированные дни Январь - 8, февраль - 5, ноябрь - 2 дня </t>
  </si>
  <si>
    <t xml:space="preserve">ФАКТ  расход 6-ти дневка (январь 8 дней, февраль 18, март 19, апрель 24, май 20 дней)  актированные дни Январь - 8, февраль - 5, ноябрь - 2 дня </t>
  </si>
  <si>
    <t>Отчет о ходе реализации муниципальной программы «Развитие образования в городе Когалыме» на 31.12.2018.</t>
  </si>
  <si>
    <t>План на 31.12.2018</t>
  </si>
  <si>
    <t>Профинансировано на 31.12.2018</t>
  </si>
  <si>
    <t>Кассовый расход на  31.12.2018</t>
  </si>
  <si>
    <t>Выезд учащихся и сопровождающих на окружные олимпиады. Оплата расходов согласно авансовых отчётов сопровождающих. Экономия 0,8 тыс. руб. согласно фактически предоставленных документов по оплате проезда на окружные олимпиады.</t>
  </si>
  <si>
    <t xml:space="preserve">39,5 тыс. руб. - фактическая экономия средств по проведению мероприятия </t>
  </si>
  <si>
    <t xml:space="preserve">Освоено 100%  (приобретение авиабилетов, оплата орг.взносов, командировочные расходы сопровождающих и учащихся, приобретение оборудования, оплата по договорам ГПХ) </t>
  </si>
  <si>
    <t>Ежемесячное содержание МАУ "Школа искусств", МАУ "ДДТ".  11157,1 т. руб. - средства ОБ - субсидия на повышение заработной платы по указу Президента . 1973,8 т. руб. - Иные межбюджетные трансферты за счет средств резервного фонда Правительства ХМАО-Югры на повышение оплаты труда.  Экономия плановых ассигнований 909,6 тыс. руб. - по оплате льготного проезда, выжод нга пенстию согласно заявлений сотрудников</t>
  </si>
  <si>
    <t>Перечисление МАУ "ММЦ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1241,3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</si>
  <si>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 xml:space="preserve">Ежемесячное содержание Школы Детские сады - 14 учреждений. Экономия расходов 14452,5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
 </t>
  </si>
  <si>
    <t xml:space="preserve">Организация отдыха и оздоровления детей. Экономия плановых ассигнований ОБ - 727,4 руб. МБ - 380,1 тыс. руб.  Экономия ОБ 727,4 т.р.  оплата расходов за организацию оздоровительной кампании - 158,4 т. р. , оплата счетов по детодням питания - 569,0 т.р. возвращены в окружной бюджет. Экономия МБ 380,1 т.р. софинансирование питания в пришкольных лагерях возвращена в бюджет города согласно фактической оплаты счетов по детодням питания </t>
  </si>
  <si>
    <t xml:space="preserve">Плановые ассигнования в сумме  16,6 т. руб. фактически слоржившаяся экономия в течении года.
</t>
  </si>
  <si>
    <t>Ежемесячное содержание МАУ "ММЦ г. Когалыма" Экономия расходов 153,0 тыс. руб. по расходам на оплату льготного проезда</t>
  </si>
  <si>
    <t xml:space="preserve">Неисполнение плановых ассигнований в сумме  0,7 т.р., - фактическая экономия </t>
  </si>
  <si>
    <t xml:space="preserve">Ежемесячное содержание МБУ "МКЦ "Феникс"   </t>
  </si>
  <si>
    <t>Экономия плановых ассигнований 1102,2 тыс. руб. - Аппарат управления  согласно  фактически начисленной заработной платы, оплата льготного проезда, санаторно-курортное лечение</t>
  </si>
  <si>
    <t xml:space="preserve">Проведение ремонтных работ в учреждениях. Оплата согласно актов выполненных равбот. Фактически сложившаяся экономия 1419,8 т.руб. </t>
  </si>
  <si>
    <t>Заключен контракт на выполнение ПИР по объекту с учетом корректировки и привязки ранее разработанного проекта "Детский сад на 320 мест" на сумму 9087,0 т.р. Срок окончания выполнения работ 25.12.2018 Произведена предоплата 30%. На 01.01.2019 работы ведутся с нарушением сроков предусмотренных контрактом.</t>
  </si>
  <si>
    <t>Начальник управления образования  ___________________________       С.Г. Гришина</t>
  </si>
  <si>
    <t xml:space="preserve">1. Организация питания обучающихся. Исполнение 98,2% Экономия сложилась в связи с наличием актированных днией январь-8, февраль 5, март-2 дня, ноябрь- 2 дня, декабрь - 7 дней,  карантин апрель-6 дней).  С сентября проводится обучение по 5-ти дневке. В декабре, экономия средств окружного бюджета была направлена на улучшение питания обучающихся. На улучшение питания в целом по школам в декабре израсходовано  1829,0 т. руб. Экономия средств в связи с актированными днями - 7 дней.                                                                                                            
</t>
  </si>
  <si>
    <t xml:space="preserve">к-во дней </t>
  </si>
  <si>
    <t>экономия ОБ 569 т.руб. сложилась в связи с оплатой питания в пришкольных лагерях по факту детодней питания (экономия  возвращена в бюджет округа)</t>
  </si>
  <si>
    <t>организация питания в пришкольных лагерях - весна, лето, осень</t>
  </si>
  <si>
    <t xml:space="preserve"> Экономия МБ 380,1 т.р. сложилась по факту детодней питания. Экономия средств софинансирования МБ  возвращена в бюджет города.</t>
  </si>
  <si>
    <t>ФАКТ  расход</t>
  </si>
  <si>
    <t xml:space="preserve">Информация по расходования средств программы "Развитие образования"  за   2018 год </t>
  </si>
  <si>
    <t xml:space="preserve">ПЛАН </t>
  </si>
  <si>
    <t xml:space="preserve">Исполнение 98,2% Экономия сложилась в связи с наличием актированных днией январь-8, февраль 5, март-2 дня, ноябрь- 2 дня, декабрь - 7 дней,  карантин апрель-6 дней).  С сентября проводится обучение по 5-ти дневке. В декабре, экономия средств окружного бюджета была направлена на улучшение питания обучающихся. На улучшение питания в целом по школам  израсходовано  1829,0 т. руб. Экономия средств в связи с актированными днями - 7 дней.                                                                                                                              
</t>
  </si>
  <si>
    <t>Экономия ОБ 158,4 т.р. Администрирование - после выплаты премии за организацию оздоровительной кампании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</si>
</sst>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22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6" fillId="0" borderId="0"/>
  </cellStyleXfs>
  <cellXfs count="146">
    <xf numFmtId="0" fontId="0" fillId="0" borderId="0" xfId="0"/>
    <xf numFmtId="0" fontId="4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167" fontId="3" fillId="0" borderId="0" xfId="1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>
      <alignment horizontal="justify" wrapText="1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4" fontId="0" fillId="0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164" fontId="16" fillId="0" borderId="1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16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3" fontId="19" fillId="0" borderId="1" xfId="0" applyNumberFormat="1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170" fontId="6" fillId="0" borderId="1" xfId="0" applyNumberFormat="1" applyFont="1" applyFill="1" applyBorder="1" applyAlignment="1">
      <alignment horizontal="left" vertical="center" wrapText="1"/>
    </xf>
    <xf numFmtId="168" fontId="24" fillId="0" borderId="0" xfId="0" applyNumberFormat="1" applyFont="1" applyFill="1" applyBorder="1" applyAlignment="1">
      <alignment vertical="center" wrapText="1"/>
    </xf>
    <xf numFmtId="169" fontId="24" fillId="0" borderId="0" xfId="1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justify" wrapText="1"/>
    </xf>
    <xf numFmtId="165" fontId="24" fillId="0" borderId="0" xfId="0" applyNumberFormat="1" applyFont="1" applyFill="1" applyBorder="1" applyAlignment="1" applyProtection="1">
      <alignment horizontal="left" vertical="top" wrapText="1"/>
    </xf>
    <xf numFmtId="164" fontId="2" fillId="0" borderId="1" xfId="1" applyFont="1" applyFill="1" applyBorder="1" applyAlignment="1">
      <alignment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justify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vertical="center" wrapText="1"/>
    </xf>
    <xf numFmtId="169" fontId="5" fillId="0" borderId="0" xfId="1" applyNumberFormat="1" applyFont="1" applyFill="1" applyBorder="1" applyAlignment="1" applyProtection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7" xfId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164" fontId="16" fillId="0" borderId="6" xfId="1" applyFont="1" applyFill="1" applyBorder="1" applyAlignment="1">
      <alignment horizontal="center" wrapText="1"/>
    </xf>
    <xf numFmtId="164" fontId="16" fillId="0" borderId="9" xfId="1" applyFont="1" applyFill="1" applyBorder="1" applyAlignment="1">
      <alignment horizontal="center" wrapText="1"/>
    </xf>
    <xf numFmtId="164" fontId="16" fillId="0" borderId="7" xfId="1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56"/>
  <sheetViews>
    <sheetView showGridLines="0" tabSelected="1" view="pageBreakPreview" zoomScale="61" zoomScaleNormal="70" zoomScaleSheetLayoutView="61" workbookViewId="0">
      <pane xSplit="7" ySplit="5" topLeftCell="H234" activePane="bottomRight" state="frozen"/>
      <selection pane="topRight" activeCell="H1" sqref="H1"/>
      <selection pane="bottomLeft" activeCell="A6" sqref="A6"/>
      <selection pane="bottomRight" activeCell="H249" sqref="H249"/>
    </sheetView>
  </sheetViews>
  <sheetFormatPr defaultColWidth="9.140625" defaultRowHeight="15.75" x14ac:dyDescent="0.2"/>
  <cols>
    <col min="1" max="1" width="48.5703125" style="5" customWidth="1"/>
    <col min="2" max="7" width="19.140625" style="1" customWidth="1"/>
    <col min="8" max="8" width="20.28515625" style="1" customWidth="1"/>
    <col min="9" max="9" width="19.5703125" style="1" customWidth="1"/>
    <col min="10" max="10" width="18.28515625" style="1" customWidth="1"/>
    <col min="11" max="11" width="17.85546875" style="1" customWidth="1"/>
    <col min="12" max="12" width="18" style="1" customWidth="1"/>
    <col min="13" max="13" width="21.140625" style="1" customWidth="1"/>
    <col min="14" max="14" width="18.28515625" style="1" customWidth="1"/>
    <col min="15" max="15" width="21.140625" style="1" customWidth="1"/>
    <col min="16" max="16" width="19.5703125" style="1" customWidth="1"/>
    <col min="17" max="17" width="20.85546875" style="1" customWidth="1"/>
    <col min="18" max="18" width="18" style="1" customWidth="1"/>
    <col min="19" max="19" width="16.140625" style="1" customWidth="1"/>
    <col min="20" max="20" width="17.7109375" style="6" customWidth="1"/>
    <col min="21" max="21" width="16.140625" style="6" customWidth="1"/>
    <col min="22" max="22" width="18.28515625" style="6" customWidth="1"/>
    <col min="23" max="23" width="16.140625" style="6" customWidth="1"/>
    <col min="24" max="24" width="17.7109375" style="6" customWidth="1"/>
    <col min="25" max="25" width="16.140625" style="6" customWidth="1"/>
    <col min="26" max="26" width="17.7109375" style="6" customWidth="1"/>
    <col min="27" max="27" width="16.140625" style="6" customWidth="1"/>
    <col min="28" max="28" width="22.42578125" style="6" customWidth="1"/>
    <col min="29" max="29" width="20.28515625" style="6" customWidth="1"/>
    <col min="30" max="30" width="19.140625" style="6" customWidth="1"/>
    <col min="31" max="31" width="16.140625" style="6" customWidth="1"/>
    <col min="32" max="32" width="57.5703125" style="30" customWidth="1"/>
    <col min="33" max="33" width="0" style="1" hidden="1" customWidth="1"/>
    <col min="34" max="35" width="16.140625" style="1" hidden="1" customWidth="1"/>
    <col min="36" max="36" width="13.85546875" style="1" hidden="1" customWidth="1"/>
    <col min="37" max="37" width="0" style="1" hidden="1" customWidth="1"/>
    <col min="38" max="38" width="14.42578125" style="1" hidden="1" customWidth="1"/>
    <col min="39" max="41" width="13.7109375" style="1" bestFit="1" customWidth="1"/>
    <col min="42" max="42" width="12.42578125" style="1" bestFit="1" customWidth="1"/>
    <col min="43" max="16384" width="9.140625" style="1"/>
  </cols>
  <sheetData>
    <row r="1" spans="1:42" ht="15" customHeight="1" x14ac:dyDescent="0.2"/>
    <row r="2" spans="1:42" ht="29.2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"/>
      <c r="AF2" s="31"/>
    </row>
    <row r="3" spans="1:42" ht="24" customHeight="1" x14ac:dyDescent="0.2">
      <c r="A3" s="115" t="s">
        <v>111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"/>
      <c r="AF3" s="1"/>
    </row>
    <row r="4" spans="1:42" s="7" customFormat="1" ht="18.75" customHeight="1" x14ac:dyDescent="0.2">
      <c r="A4" s="116" t="s">
        <v>19</v>
      </c>
      <c r="B4" s="117" t="s">
        <v>59</v>
      </c>
      <c r="C4" s="117" t="s">
        <v>112</v>
      </c>
      <c r="D4" s="117" t="s">
        <v>113</v>
      </c>
      <c r="E4" s="117" t="s">
        <v>114</v>
      </c>
      <c r="F4" s="120" t="s">
        <v>42</v>
      </c>
      <c r="G4" s="120"/>
      <c r="H4" s="108" t="s">
        <v>0</v>
      </c>
      <c r="I4" s="109"/>
      <c r="J4" s="108" t="s">
        <v>1</v>
      </c>
      <c r="K4" s="109"/>
      <c r="L4" s="108" t="s">
        <v>2</v>
      </c>
      <c r="M4" s="109"/>
      <c r="N4" s="108" t="s">
        <v>3</v>
      </c>
      <c r="O4" s="109"/>
      <c r="P4" s="108" t="s">
        <v>4</v>
      </c>
      <c r="Q4" s="109"/>
      <c r="R4" s="108" t="s">
        <v>5</v>
      </c>
      <c r="S4" s="109"/>
      <c r="T4" s="108" t="s">
        <v>6</v>
      </c>
      <c r="U4" s="109"/>
      <c r="V4" s="108" t="s">
        <v>7</v>
      </c>
      <c r="W4" s="109"/>
      <c r="X4" s="108" t="s">
        <v>8</v>
      </c>
      <c r="Y4" s="109"/>
      <c r="Z4" s="108" t="s">
        <v>9</v>
      </c>
      <c r="AA4" s="109"/>
      <c r="AB4" s="108" t="s">
        <v>10</v>
      </c>
      <c r="AC4" s="109"/>
      <c r="AD4" s="108" t="s">
        <v>11</v>
      </c>
      <c r="AE4" s="109"/>
      <c r="AF4" s="110" t="s">
        <v>46</v>
      </c>
    </row>
    <row r="5" spans="1:42" s="9" customFormat="1" ht="54.75" customHeight="1" x14ac:dyDescent="0.2">
      <c r="A5" s="116"/>
      <c r="B5" s="118"/>
      <c r="C5" s="118"/>
      <c r="D5" s="119"/>
      <c r="E5" s="118"/>
      <c r="F5" s="94" t="s">
        <v>43</v>
      </c>
      <c r="G5" s="94" t="s">
        <v>44</v>
      </c>
      <c r="H5" s="8" t="s">
        <v>12</v>
      </c>
      <c r="I5" s="8" t="s">
        <v>45</v>
      </c>
      <c r="J5" s="8" t="s">
        <v>12</v>
      </c>
      <c r="K5" s="8" t="s">
        <v>45</v>
      </c>
      <c r="L5" s="8" t="s">
        <v>12</v>
      </c>
      <c r="M5" s="8" t="s">
        <v>45</v>
      </c>
      <c r="N5" s="8" t="s">
        <v>12</v>
      </c>
      <c r="O5" s="8" t="s">
        <v>45</v>
      </c>
      <c r="P5" s="8" t="s">
        <v>12</v>
      </c>
      <c r="Q5" s="8" t="s">
        <v>45</v>
      </c>
      <c r="R5" s="8" t="s">
        <v>12</v>
      </c>
      <c r="S5" s="8" t="s">
        <v>45</v>
      </c>
      <c r="T5" s="8" t="s">
        <v>12</v>
      </c>
      <c r="U5" s="8" t="s">
        <v>45</v>
      </c>
      <c r="V5" s="8" t="s">
        <v>12</v>
      </c>
      <c r="W5" s="8" t="s">
        <v>45</v>
      </c>
      <c r="X5" s="8" t="s">
        <v>12</v>
      </c>
      <c r="Y5" s="8" t="s">
        <v>45</v>
      </c>
      <c r="Z5" s="8" t="s">
        <v>12</v>
      </c>
      <c r="AA5" s="8" t="s">
        <v>45</v>
      </c>
      <c r="AB5" s="8" t="s">
        <v>12</v>
      </c>
      <c r="AC5" s="8" t="s">
        <v>45</v>
      </c>
      <c r="AD5" s="8" t="s">
        <v>12</v>
      </c>
      <c r="AE5" s="8" t="s">
        <v>45</v>
      </c>
      <c r="AF5" s="110"/>
      <c r="AM5" s="46"/>
    </row>
    <row r="6" spans="1:42" s="16" customFormat="1" ht="24.75" customHeight="1" x14ac:dyDescent="0.2">
      <c r="A6" s="1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  <c r="W6" s="21">
        <v>23</v>
      </c>
      <c r="X6" s="21">
        <v>24</v>
      </c>
      <c r="Y6" s="21">
        <v>25</v>
      </c>
      <c r="Z6" s="21">
        <v>26</v>
      </c>
      <c r="AA6" s="21">
        <v>27</v>
      </c>
      <c r="AB6" s="21">
        <v>28</v>
      </c>
      <c r="AC6" s="21">
        <v>29</v>
      </c>
      <c r="AD6" s="21">
        <v>30</v>
      </c>
      <c r="AE6" s="21">
        <v>31</v>
      </c>
      <c r="AF6" s="32">
        <v>31</v>
      </c>
      <c r="AH6" s="16" t="s">
        <v>48</v>
      </c>
      <c r="AI6" s="16" t="s">
        <v>49</v>
      </c>
      <c r="AJ6" s="16" t="s">
        <v>50</v>
      </c>
    </row>
    <row r="7" spans="1:42" s="11" customFormat="1" ht="18.75" x14ac:dyDescent="0.2">
      <c r="A7" s="13"/>
      <c r="B7" s="13"/>
      <c r="C7" s="37"/>
      <c r="D7" s="37"/>
      <c r="E7" s="3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36"/>
    </row>
    <row r="8" spans="1:42" s="18" customFormat="1" ht="66.75" customHeight="1" x14ac:dyDescent="0.2">
      <c r="A8" s="82" t="s">
        <v>20</v>
      </c>
      <c r="B8" s="19">
        <f>H8+J8+L8+N8+P8+R8+T8+V8+X8+Z8+AB8+AD8</f>
        <v>1976594.4559999998</v>
      </c>
      <c r="C8" s="2">
        <f>C10+C66+C34+C90</f>
        <v>1976594.4560000005</v>
      </c>
      <c r="D8" s="2">
        <f t="shared" ref="D8" si="0">D10+D66+D34+D90</f>
        <v>1955493.5099999998</v>
      </c>
      <c r="E8" s="2">
        <f>E10+E66+E34+E90</f>
        <v>1955493.5099999998</v>
      </c>
      <c r="F8" s="37">
        <f>E8/B8*100</f>
        <v>98.93245951712818</v>
      </c>
      <c r="G8" s="37">
        <f>E8/C8*100</f>
        <v>98.932459517128152</v>
      </c>
      <c r="H8" s="2">
        <f t="shared" ref="H8:AE8" si="1">H10+H66+H34+H90</f>
        <v>103426.90000000001</v>
      </c>
      <c r="I8" s="2">
        <f t="shared" si="1"/>
        <v>40200.700000000004</v>
      </c>
      <c r="J8" s="2">
        <f t="shared" si="1"/>
        <v>162493.16200000001</v>
      </c>
      <c r="K8" s="2">
        <f t="shared" si="1"/>
        <v>149282.4</v>
      </c>
      <c r="L8" s="2">
        <f t="shared" si="1"/>
        <v>161441.53200000001</v>
      </c>
      <c r="M8" s="2">
        <f t="shared" si="1"/>
        <v>155723.09999999998</v>
      </c>
      <c r="N8" s="2">
        <f t="shared" si="1"/>
        <v>174588.96199999997</v>
      </c>
      <c r="O8" s="2">
        <f t="shared" si="1"/>
        <v>162421.41000000003</v>
      </c>
      <c r="P8" s="2">
        <f t="shared" si="1"/>
        <v>426046.8</v>
      </c>
      <c r="Q8" s="2">
        <f t="shared" si="1"/>
        <v>193072.69999999998</v>
      </c>
      <c r="R8" s="2">
        <f t="shared" si="1"/>
        <v>206086.7</v>
      </c>
      <c r="S8" s="2">
        <f t="shared" si="1"/>
        <v>281144.00000000006</v>
      </c>
      <c r="T8" s="2">
        <f t="shared" si="1"/>
        <v>121528.5</v>
      </c>
      <c r="U8" s="2">
        <f t="shared" si="1"/>
        <v>166993.40000000002</v>
      </c>
      <c r="V8" s="2">
        <f t="shared" si="1"/>
        <v>86126.1</v>
      </c>
      <c r="W8" s="2">
        <f t="shared" si="1"/>
        <v>77111.199999999983</v>
      </c>
      <c r="X8" s="2">
        <f t="shared" si="1"/>
        <v>117767.5</v>
      </c>
      <c r="Y8" s="2">
        <f t="shared" si="1"/>
        <v>107798.20000000001</v>
      </c>
      <c r="Z8" s="2">
        <f t="shared" si="1"/>
        <v>151753.4</v>
      </c>
      <c r="AA8" s="2">
        <f t="shared" si="1"/>
        <v>157112.70000000001</v>
      </c>
      <c r="AB8" s="2">
        <f t="shared" si="1"/>
        <v>139207.69999999998</v>
      </c>
      <c r="AC8" s="2">
        <f t="shared" si="1"/>
        <v>176797.9</v>
      </c>
      <c r="AD8" s="2">
        <f t="shared" si="1"/>
        <v>126127.2</v>
      </c>
      <c r="AE8" s="2">
        <f t="shared" si="1"/>
        <v>287835.79999999993</v>
      </c>
      <c r="AF8" s="47"/>
      <c r="AH8" s="29">
        <f>H8+J8+L8+N8+P8+R8+T8+V8+X8+Z8+AB8+AD8</f>
        <v>1976594.4559999998</v>
      </c>
      <c r="AI8" s="29">
        <f>H8+J8+L8+N8+P8+R8</f>
        <v>1234084.0559999999</v>
      </c>
      <c r="AJ8" s="29">
        <f>I8+K8+M8+O8+Q8+S8+U8+W8+Y8+AA8+AC8+AE8</f>
        <v>1955493.5099999998</v>
      </c>
      <c r="AM8" s="48"/>
      <c r="AN8" s="48"/>
      <c r="AO8" s="48"/>
      <c r="AP8" s="48"/>
    </row>
    <row r="9" spans="1:42" s="12" customFormat="1" ht="81" customHeight="1" x14ac:dyDescent="0.3">
      <c r="A9" s="4" t="s">
        <v>60</v>
      </c>
      <c r="B9" s="22"/>
      <c r="C9" s="20"/>
      <c r="D9" s="20"/>
      <c r="E9" s="22"/>
      <c r="F9" s="22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  <c r="AH9" s="29">
        <f t="shared" ref="AH9:AH121" si="2">H9+J9+L9+N9+P9+R9+T9+V9+X9+Z9+AB9+AD9</f>
        <v>0</v>
      </c>
      <c r="AI9" s="29">
        <f t="shared" ref="AI9:AI121" si="3">H9+J9+L9+N9+P9+R9</f>
        <v>0</v>
      </c>
      <c r="AJ9" s="29">
        <f t="shared" ref="AJ9:AJ121" si="4">I9+K9+M9+O9+Q9+S9+U9+W9+Y9+AA9+AC9+AE9</f>
        <v>0</v>
      </c>
      <c r="AL9" s="12" t="s">
        <v>51</v>
      </c>
      <c r="AM9" s="48"/>
      <c r="AN9" s="48"/>
      <c r="AO9" s="48"/>
      <c r="AP9" s="48"/>
    </row>
    <row r="10" spans="1:42" s="12" customFormat="1" ht="18.75" x14ac:dyDescent="0.3">
      <c r="A10" s="4" t="s">
        <v>17</v>
      </c>
      <c r="B10" s="38">
        <f>H10+J10+L10+N10+P10+R10+T10+V10+X10+Z10+AB10+AD10</f>
        <v>5119.5</v>
      </c>
      <c r="C10" s="2">
        <f>C11+C12+C14+C15</f>
        <v>5119.5</v>
      </c>
      <c r="D10" s="2">
        <f>D11+D12+D14+D15</f>
        <v>5079.2</v>
      </c>
      <c r="E10" s="2">
        <f>E11+E12+E14+E15</f>
        <v>5079.2</v>
      </c>
      <c r="F10" s="37">
        <f>E10/B10*100</f>
        <v>99.212813751342892</v>
      </c>
      <c r="G10" s="37">
        <f>E10/C10*100</f>
        <v>99.212813751342892</v>
      </c>
      <c r="H10" s="2">
        <f>H11+H12+H13+H14</f>
        <v>200</v>
      </c>
      <c r="I10" s="2">
        <f t="shared" ref="I10:AE10" si="5">I11+I12+I13+I14</f>
        <v>83.4</v>
      </c>
      <c r="J10" s="2">
        <f t="shared" si="5"/>
        <v>256.60000000000002</v>
      </c>
      <c r="K10" s="2">
        <f t="shared" si="5"/>
        <v>150</v>
      </c>
      <c r="L10" s="2">
        <f t="shared" si="5"/>
        <v>889.5</v>
      </c>
      <c r="M10" s="2">
        <f t="shared" si="5"/>
        <v>161.69999999999999</v>
      </c>
      <c r="N10" s="2">
        <f t="shared" si="5"/>
        <v>342.5</v>
      </c>
      <c r="O10" s="2">
        <f t="shared" si="5"/>
        <v>605</v>
      </c>
      <c r="P10" s="2">
        <f t="shared" si="5"/>
        <v>334.5</v>
      </c>
      <c r="Q10" s="2">
        <f t="shared" si="5"/>
        <v>114.5</v>
      </c>
      <c r="R10" s="2">
        <f t="shared" si="5"/>
        <v>553.20000000000005</v>
      </c>
      <c r="S10" s="2">
        <f t="shared" si="5"/>
        <v>900.7</v>
      </c>
      <c r="T10" s="2">
        <f t="shared" si="5"/>
        <v>40</v>
      </c>
      <c r="U10" s="2">
        <f t="shared" si="5"/>
        <v>40</v>
      </c>
      <c r="V10" s="2">
        <f t="shared" si="5"/>
        <v>765</v>
      </c>
      <c r="W10" s="2">
        <f t="shared" si="5"/>
        <v>0</v>
      </c>
      <c r="X10" s="2">
        <f t="shared" si="5"/>
        <v>260</v>
      </c>
      <c r="Y10" s="2">
        <f t="shared" si="5"/>
        <v>728.1</v>
      </c>
      <c r="Z10" s="2">
        <f t="shared" si="5"/>
        <v>15</v>
      </c>
      <c r="AA10" s="2">
        <f t="shared" si="5"/>
        <v>8.6</v>
      </c>
      <c r="AB10" s="2">
        <f t="shared" si="5"/>
        <v>1311.8</v>
      </c>
      <c r="AC10" s="2">
        <f t="shared" si="5"/>
        <v>532.70000000000005</v>
      </c>
      <c r="AD10" s="2">
        <f t="shared" si="5"/>
        <v>151.4</v>
      </c>
      <c r="AE10" s="2">
        <f t="shared" si="5"/>
        <v>1754.5</v>
      </c>
      <c r="AF10" s="33"/>
      <c r="AH10" s="29">
        <f t="shared" si="2"/>
        <v>5119.5</v>
      </c>
      <c r="AI10" s="29">
        <f t="shared" si="3"/>
        <v>2576.3000000000002</v>
      </c>
      <c r="AJ10" s="29">
        <f t="shared" si="4"/>
        <v>5079.2</v>
      </c>
      <c r="AL10" s="28">
        <f>C10-E10</f>
        <v>40.300000000000182</v>
      </c>
      <c r="AM10" s="48"/>
      <c r="AN10" s="48"/>
      <c r="AO10" s="48"/>
      <c r="AP10" s="48"/>
    </row>
    <row r="11" spans="1:42" s="12" customFormat="1" ht="18.75" x14ac:dyDescent="0.3">
      <c r="A11" s="3" t="s">
        <v>13</v>
      </c>
      <c r="B11" s="15">
        <f t="shared" ref="B11:D14" si="6">B17+B23+B29</f>
        <v>0</v>
      </c>
      <c r="C11" s="15">
        <f t="shared" si="6"/>
        <v>0</v>
      </c>
      <c r="D11" s="15">
        <f t="shared" si="6"/>
        <v>0</v>
      </c>
      <c r="E11" s="15">
        <f>E17+E23+E29</f>
        <v>0</v>
      </c>
      <c r="F11" s="22"/>
      <c r="G11" s="22"/>
      <c r="H11" s="15">
        <f t="shared" ref="H11:AE14" si="7">H17+H23+H29</f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5">
        <f t="shared" si="7"/>
        <v>0</v>
      </c>
      <c r="Z11" s="15">
        <f t="shared" si="7"/>
        <v>0</v>
      </c>
      <c r="AA11" s="15">
        <f t="shared" si="7"/>
        <v>0</v>
      </c>
      <c r="AB11" s="15">
        <f t="shared" si="7"/>
        <v>0</v>
      </c>
      <c r="AC11" s="15">
        <f t="shared" si="7"/>
        <v>0</v>
      </c>
      <c r="AD11" s="15">
        <f t="shared" si="7"/>
        <v>0</v>
      </c>
      <c r="AE11" s="15">
        <f t="shared" si="7"/>
        <v>0</v>
      </c>
      <c r="AF11" s="33"/>
      <c r="AH11" s="29">
        <f t="shared" si="2"/>
        <v>0</v>
      </c>
      <c r="AI11" s="29">
        <f t="shared" si="3"/>
        <v>0</v>
      </c>
      <c r="AJ11" s="29">
        <f t="shared" si="4"/>
        <v>0</v>
      </c>
      <c r="AL11" s="28">
        <f t="shared" ref="AL11:AL130" si="8">C11-E11</f>
        <v>0</v>
      </c>
      <c r="AM11" s="48"/>
      <c r="AN11" s="48"/>
      <c r="AO11" s="48"/>
      <c r="AP11" s="48"/>
    </row>
    <row r="12" spans="1:42" s="12" customFormat="1" ht="18.75" x14ac:dyDescent="0.3">
      <c r="A12" s="3" t="s">
        <v>14</v>
      </c>
      <c r="B12" s="15">
        <f t="shared" si="6"/>
        <v>1505</v>
      </c>
      <c r="C12" s="15">
        <f>C18+C24+C30</f>
        <v>1505</v>
      </c>
      <c r="D12" s="20">
        <f>E12</f>
        <v>1464.7</v>
      </c>
      <c r="E12" s="15">
        <f>E18+E24+E30</f>
        <v>1464.7</v>
      </c>
      <c r="F12" s="24">
        <f>E12/B12*100</f>
        <v>97.322259136212637</v>
      </c>
      <c r="G12" s="24">
        <f>E12/C12*100</f>
        <v>97.322259136212637</v>
      </c>
      <c r="H12" s="15">
        <f t="shared" si="7"/>
        <v>200</v>
      </c>
      <c r="I12" s="15">
        <f t="shared" si="7"/>
        <v>83.4</v>
      </c>
      <c r="J12" s="15">
        <f t="shared" si="7"/>
        <v>256.60000000000002</v>
      </c>
      <c r="K12" s="15">
        <f t="shared" si="7"/>
        <v>150</v>
      </c>
      <c r="L12" s="15">
        <f t="shared" si="7"/>
        <v>39.5</v>
      </c>
      <c r="M12" s="15">
        <f t="shared" si="7"/>
        <v>161.69999999999999</v>
      </c>
      <c r="N12" s="15">
        <f t="shared" si="7"/>
        <v>42.5</v>
      </c>
      <c r="O12" s="15">
        <f t="shared" si="7"/>
        <v>28.5</v>
      </c>
      <c r="P12" s="15">
        <f t="shared" si="7"/>
        <v>220</v>
      </c>
      <c r="Q12" s="15">
        <f t="shared" si="7"/>
        <v>0</v>
      </c>
      <c r="R12" s="15">
        <f t="shared" si="7"/>
        <v>553.20000000000005</v>
      </c>
      <c r="S12" s="15">
        <f t="shared" si="7"/>
        <v>764.9</v>
      </c>
      <c r="T12" s="15">
        <f t="shared" si="7"/>
        <v>40</v>
      </c>
      <c r="U12" s="15">
        <f t="shared" si="7"/>
        <v>40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5.4</v>
      </c>
      <c r="Z12" s="15">
        <f t="shared" si="7"/>
        <v>15</v>
      </c>
      <c r="AA12" s="15">
        <f t="shared" si="7"/>
        <v>8.6</v>
      </c>
      <c r="AB12" s="15">
        <f t="shared" si="7"/>
        <v>11.8</v>
      </c>
      <c r="AC12" s="15">
        <f t="shared" si="7"/>
        <v>31</v>
      </c>
      <c r="AD12" s="15">
        <f t="shared" si="7"/>
        <v>126.4</v>
      </c>
      <c r="AE12" s="15">
        <f t="shared" si="7"/>
        <v>191.2</v>
      </c>
      <c r="AF12" s="33"/>
      <c r="AH12" s="29">
        <f t="shared" si="2"/>
        <v>1505.0000000000002</v>
      </c>
      <c r="AI12" s="29">
        <f t="shared" si="3"/>
        <v>1311.8000000000002</v>
      </c>
      <c r="AJ12" s="29">
        <f t="shared" si="4"/>
        <v>1464.7</v>
      </c>
      <c r="AL12" s="28">
        <f t="shared" si="8"/>
        <v>40.299999999999955</v>
      </c>
      <c r="AM12" s="48"/>
      <c r="AN12" s="48"/>
      <c r="AO12" s="48"/>
      <c r="AP12" s="48"/>
    </row>
    <row r="13" spans="1:42" s="12" customFormat="1" ht="18.75" x14ac:dyDescent="0.3">
      <c r="A13" s="3" t="s">
        <v>15</v>
      </c>
      <c r="B13" s="15">
        <f t="shared" si="6"/>
        <v>0</v>
      </c>
      <c r="C13" s="15">
        <f t="shared" si="6"/>
        <v>0</v>
      </c>
      <c r="D13" s="15">
        <f t="shared" si="6"/>
        <v>0</v>
      </c>
      <c r="E13" s="15">
        <f>E19+E25+E31</f>
        <v>0</v>
      </c>
      <c r="F13" s="22"/>
      <c r="G13" s="22"/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33"/>
      <c r="AH13" s="29">
        <f t="shared" si="2"/>
        <v>0</v>
      </c>
      <c r="AI13" s="29">
        <f t="shared" si="3"/>
        <v>0</v>
      </c>
      <c r="AJ13" s="29">
        <f t="shared" si="4"/>
        <v>0</v>
      </c>
      <c r="AL13" s="28">
        <f t="shared" si="8"/>
        <v>0</v>
      </c>
      <c r="AM13" s="48"/>
      <c r="AN13" s="48"/>
      <c r="AO13" s="48"/>
      <c r="AP13" s="48"/>
    </row>
    <row r="14" spans="1:42" s="12" customFormat="1" ht="18.75" x14ac:dyDescent="0.3">
      <c r="A14" s="3" t="s">
        <v>16</v>
      </c>
      <c r="B14" s="15">
        <f t="shared" si="6"/>
        <v>3614.5</v>
      </c>
      <c r="C14" s="15">
        <f t="shared" si="6"/>
        <v>3614.5</v>
      </c>
      <c r="D14" s="15">
        <f t="shared" si="6"/>
        <v>3614.5</v>
      </c>
      <c r="E14" s="15">
        <f>E20+E26+E32</f>
        <v>3614.5</v>
      </c>
      <c r="F14" s="24">
        <f>E14/B14*100</f>
        <v>100</v>
      </c>
      <c r="G14" s="24">
        <f>E14/C14*100</f>
        <v>100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850</v>
      </c>
      <c r="M14" s="15">
        <f t="shared" si="7"/>
        <v>0</v>
      </c>
      <c r="N14" s="15">
        <f t="shared" si="7"/>
        <v>300</v>
      </c>
      <c r="O14" s="15">
        <f t="shared" si="7"/>
        <v>576.5</v>
      </c>
      <c r="P14" s="15">
        <f t="shared" si="7"/>
        <v>114.5</v>
      </c>
      <c r="Q14" s="15">
        <f t="shared" si="7"/>
        <v>114.5</v>
      </c>
      <c r="R14" s="15">
        <f t="shared" si="7"/>
        <v>0</v>
      </c>
      <c r="S14" s="15">
        <f t="shared" si="7"/>
        <v>135.80000000000001</v>
      </c>
      <c r="T14" s="15">
        <f t="shared" si="7"/>
        <v>0</v>
      </c>
      <c r="U14" s="15">
        <f t="shared" si="7"/>
        <v>0</v>
      </c>
      <c r="V14" s="15">
        <f t="shared" si="7"/>
        <v>765</v>
      </c>
      <c r="W14" s="15">
        <f t="shared" si="7"/>
        <v>0</v>
      </c>
      <c r="X14" s="15">
        <f t="shared" si="7"/>
        <v>260</v>
      </c>
      <c r="Y14" s="15">
        <f t="shared" si="7"/>
        <v>722.7</v>
      </c>
      <c r="Z14" s="15">
        <f t="shared" si="7"/>
        <v>0</v>
      </c>
      <c r="AA14" s="15">
        <f t="shared" si="7"/>
        <v>0</v>
      </c>
      <c r="AB14" s="15">
        <f t="shared" si="7"/>
        <v>1300</v>
      </c>
      <c r="AC14" s="15">
        <f t="shared" si="7"/>
        <v>501.7</v>
      </c>
      <c r="AD14" s="15">
        <f t="shared" si="7"/>
        <v>25</v>
      </c>
      <c r="AE14" s="15">
        <f t="shared" si="7"/>
        <v>1563.3</v>
      </c>
      <c r="AF14" s="33"/>
      <c r="AH14" s="29">
        <f t="shared" si="2"/>
        <v>3614.5</v>
      </c>
      <c r="AI14" s="29">
        <f t="shared" si="3"/>
        <v>1264.5</v>
      </c>
      <c r="AJ14" s="29">
        <f t="shared" si="4"/>
        <v>3614.5</v>
      </c>
      <c r="AL14" s="28">
        <f t="shared" si="8"/>
        <v>0</v>
      </c>
      <c r="AM14" s="48"/>
      <c r="AN14" s="48"/>
      <c r="AO14" s="48"/>
      <c r="AP14" s="48"/>
    </row>
    <row r="15" spans="1:42" s="12" customFormat="1" ht="75" x14ac:dyDescent="0.3">
      <c r="A15" s="3" t="s">
        <v>21</v>
      </c>
      <c r="B15" s="22"/>
      <c r="C15" s="22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3"/>
      <c r="AH15" s="29">
        <f t="shared" si="2"/>
        <v>0</v>
      </c>
      <c r="AI15" s="29">
        <f t="shared" si="3"/>
        <v>0</v>
      </c>
      <c r="AJ15" s="29">
        <f t="shared" si="4"/>
        <v>0</v>
      </c>
      <c r="AL15" s="28">
        <f t="shared" si="8"/>
        <v>0</v>
      </c>
      <c r="AM15" s="48"/>
      <c r="AN15" s="48"/>
      <c r="AO15" s="48"/>
      <c r="AP15" s="48"/>
    </row>
    <row r="16" spans="1:42" s="12" customFormat="1" ht="18.75" x14ac:dyDescent="0.3">
      <c r="A16" s="4" t="s">
        <v>17</v>
      </c>
      <c r="B16" s="38">
        <f>H16+J16+L16+N16+P16+R16+T16+V16+X16+Z16+AB16+AD16</f>
        <v>889</v>
      </c>
      <c r="C16" s="38">
        <f>C17+C18+C19+C20</f>
        <v>889</v>
      </c>
      <c r="D16" s="38">
        <f>D17+D18+D19+D20</f>
        <v>888.2</v>
      </c>
      <c r="E16" s="38">
        <f>E17+E18+E19+E20</f>
        <v>888.2</v>
      </c>
      <c r="F16" s="37">
        <f>E16/B16*100</f>
        <v>99.910011248593932</v>
      </c>
      <c r="G16" s="37">
        <f>E16/C16*100</f>
        <v>99.910011248593932</v>
      </c>
      <c r="H16" s="2">
        <f t="shared" ref="H16:AD16" si="9">H17+H18+H20+H21</f>
        <v>200</v>
      </c>
      <c r="I16" s="38">
        <f>I17+I18+I19+I20</f>
        <v>83.4</v>
      </c>
      <c r="J16" s="2">
        <f>J17+J18+J20+J21</f>
        <v>98.6</v>
      </c>
      <c r="K16" s="38">
        <f>K17+K18+K19+K20</f>
        <v>150</v>
      </c>
      <c r="L16" s="2">
        <f t="shared" si="9"/>
        <v>39.5</v>
      </c>
      <c r="M16" s="38">
        <f>M17+M18+M19+M20</f>
        <v>68.7</v>
      </c>
      <c r="N16" s="2">
        <f t="shared" si="9"/>
        <v>30</v>
      </c>
      <c r="O16" s="38">
        <f>O17+O18+O19+O20</f>
        <v>28.5</v>
      </c>
      <c r="P16" s="2">
        <f t="shared" si="9"/>
        <v>334.5</v>
      </c>
      <c r="Q16" s="38">
        <f>Q17+Q18+Q19+Q20</f>
        <v>114.5</v>
      </c>
      <c r="R16" s="2">
        <f t="shared" si="9"/>
        <v>43.2</v>
      </c>
      <c r="S16" s="38">
        <f>S17+S18+S19+S20</f>
        <v>254.9</v>
      </c>
      <c r="T16" s="2">
        <f t="shared" si="9"/>
        <v>0</v>
      </c>
      <c r="U16" s="38">
        <f>U17+U18+U19+U20</f>
        <v>0</v>
      </c>
      <c r="V16" s="2">
        <f t="shared" si="9"/>
        <v>0</v>
      </c>
      <c r="W16" s="38">
        <f>W17+W18+W19+W20</f>
        <v>0</v>
      </c>
      <c r="X16" s="2">
        <f t="shared" si="9"/>
        <v>0</v>
      </c>
      <c r="Y16" s="38">
        <f>Y17+Y18+Y19+Y20</f>
        <v>5.4</v>
      </c>
      <c r="Z16" s="2">
        <f t="shared" si="9"/>
        <v>15</v>
      </c>
      <c r="AA16" s="38">
        <f>AA17+AA18+AA19+AA20</f>
        <v>8.6</v>
      </c>
      <c r="AB16" s="2">
        <f t="shared" si="9"/>
        <v>1.8</v>
      </c>
      <c r="AC16" s="38">
        <f>AC17+AC18+AC19+AC20</f>
        <v>31</v>
      </c>
      <c r="AD16" s="2">
        <f t="shared" si="9"/>
        <v>126.4</v>
      </c>
      <c r="AE16" s="38">
        <f>AE17+AE18+AE19+AE20</f>
        <v>143.19999999999999</v>
      </c>
      <c r="AF16" s="33"/>
      <c r="AH16" s="29">
        <f t="shared" si="2"/>
        <v>889</v>
      </c>
      <c r="AI16" s="29">
        <f t="shared" si="3"/>
        <v>745.80000000000007</v>
      </c>
      <c r="AJ16" s="29">
        <f>I16+K16+M16+O16+Q16+S16+U16+W16+Y16+AA16+AC16+AE16</f>
        <v>888.2</v>
      </c>
      <c r="AL16" s="28">
        <f t="shared" si="8"/>
        <v>0.79999999999995453</v>
      </c>
      <c r="AM16" s="48"/>
      <c r="AN16" s="48"/>
      <c r="AO16" s="48"/>
      <c r="AP16" s="48"/>
    </row>
    <row r="17" spans="1:42" s="12" customFormat="1" ht="18.75" x14ac:dyDescent="0.3">
      <c r="A17" s="3" t="s">
        <v>13</v>
      </c>
      <c r="B17" s="22"/>
      <c r="C17" s="22"/>
      <c r="D17" s="22"/>
      <c r="E17" s="23">
        <f>I17+K17+M17+O17+Q17+S17+U17+W17+Y17+AA17+AC17+AE17</f>
        <v>0</v>
      </c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3"/>
      <c r="AH17" s="29">
        <f t="shared" si="2"/>
        <v>0</v>
      </c>
      <c r="AI17" s="29">
        <f t="shared" si="3"/>
        <v>0</v>
      </c>
      <c r="AJ17" s="29">
        <f t="shared" si="4"/>
        <v>0</v>
      </c>
      <c r="AL17" s="28">
        <f t="shared" si="8"/>
        <v>0</v>
      </c>
      <c r="AM17" s="48"/>
      <c r="AN17" s="48"/>
      <c r="AO17" s="48"/>
      <c r="AP17" s="48"/>
    </row>
    <row r="18" spans="1:42" s="12" customFormat="1" ht="118.5" customHeight="1" x14ac:dyDescent="0.3">
      <c r="A18" s="3" t="s">
        <v>14</v>
      </c>
      <c r="B18" s="23">
        <f>H18+J18+L18+N18+P18+R18+T18+AD18+V18+X18+Z18+AB18</f>
        <v>774.5</v>
      </c>
      <c r="C18" s="23">
        <f>H18+J18+L18+N18+P18+R18+T18+V18+X18+Z18+AB18+AD18</f>
        <v>774.5</v>
      </c>
      <c r="D18" s="20">
        <f>E18</f>
        <v>773.7</v>
      </c>
      <c r="E18" s="23">
        <f>I18+K18+M18+O18+Q18+S18+U18+W18+Y18+AA18+AC18+AE18</f>
        <v>773.7</v>
      </c>
      <c r="F18" s="34">
        <f>E18/B18*100</f>
        <v>99.896707553260171</v>
      </c>
      <c r="G18" s="34">
        <f>E18/C18*100</f>
        <v>99.896707553260171</v>
      </c>
      <c r="H18" s="34">
        <v>200</v>
      </c>
      <c r="I18" s="34">
        <v>83.4</v>
      </c>
      <c r="J18" s="34">
        <v>98.6</v>
      </c>
      <c r="K18" s="34">
        <v>150</v>
      </c>
      <c r="L18" s="34">
        <v>39.5</v>
      </c>
      <c r="M18" s="34">
        <v>68.7</v>
      </c>
      <c r="N18" s="34">
        <v>30</v>
      </c>
      <c r="O18" s="2">
        <v>28.5</v>
      </c>
      <c r="P18" s="2">
        <v>220</v>
      </c>
      <c r="Q18" s="2"/>
      <c r="R18" s="2">
        <v>43.2</v>
      </c>
      <c r="S18" s="2">
        <v>254.9</v>
      </c>
      <c r="T18" s="2"/>
      <c r="U18" s="2"/>
      <c r="V18" s="2"/>
      <c r="W18" s="2"/>
      <c r="X18" s="2"/>
      <c r="Y18" s="2">
        <v>5.4</v>
      </c>
      <c r="Z18" s="2">
        <v>15</v>
      </c>
      <c r="AA18" s="2">
        <v>8.6</v>
      </c>
      <c r="AB18" s="2">
        <v>1.8</v>
      </c>
      <c r="AC18" s="2">
        <v>31</v>
      </c>
      <c r="AD18" s="2">
        <v>126.4</v>
      </c>
      <c r="AE18" s="2">
        <v>143.19999999999999</v>
      </c>
      <c r="AF18" s="33" t="s">
        <v>115</v>
      </c>
      <c r="AH18" s="29">
        <f t="shared" si="2"/>
        <v>774.5</v>
      </c>
      <c r="AI18" s="29">
        <f t="shared" si="3"/>
        <v>631.30000000000007</v>
      </c>
      <c r="AJ18" s="29">
        <f t="shared" si="4"/>
        <v>773.7</v>
      </c>
      <c r="AL18" s="28">
        <f t="shared" si="8"/>
        <v>0.79999999999995453</v>
      </c>
      <c r="AM18" s="48">
        <f>C18-E18</f>
        <v>0.79999999999995453</v>
      </c>
      <c r="AN18" s="48"/>
      <c r="AO18" s="48"/>
      <c r="AP18" s="48"/>
    </row>
    <row r="19" spans="1:42" s="12" customFormat="1" ht="18.75" x14ac:dyDescent="0.3">
      <c r="A19" s="3" t="s">
        <v>15</v>
      </c>
      <c r="B19" s="23"/>
      <c r="C19" s="23"/>
      <c r="D19" s="23"/>
      <c r="E19" s="23">
        <f t="shared" ref="E19" si="10">I19+K19+M19+O19+Q19+S19+U19+W19+Y19+AA19+AC19+AE19</f>
        <v>0</v>
      </c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3"/>
      <c r="AH19" s="29">
        <f t="shared" si="2"/>
        <v>0</v>
      </c>
      <c r="AI19" s="29">
        <f t="shared" si="3"/>
        <v>0</v>
      </c>
      <c r="AJ19" s="29">
        <f t="shared" si="4"/>
        <v>0</v>
      </c>
      <c r="AL19" s="28">
        <f t="shared" si="8"/>
        <v>0</v>
      </c>
      <c r="AM19" s="48"/>
      <c r="AN19" s="48"/>
      <c r="AO19" s="48"/>
      <c r="AP19" s="48"/>
    </row>
    <row r="20" spans="1:42" s="12" customFormat="1" ht="18.75" x14ac:dyDescent="0.3">
      <c r="A20" s="3" t="s">
        <v>16</v>
      </c>
      <c r="B20" s="23">
        <f>H20+J20+L20+N20+P20+R20+T20+V20+X20+Z20+AB20+AD20</f>
        <v>114.5</v>
      </c>
      <c r="C20" s="23">
        <f>H20+J20+L20+N20+P20+R20+T20+V20+X20+Z20+AB20</f>
        <v>114.5</v>
      </c>
      <c r="D20" s="23">
        <v>114.5</v>
      </c>
      <c r="E20" s="23">
        <f>I20+K20+M20+O20+Q20+S20+U20+W20+Y20+AA20+AC20+AE20</f>
        <v>114.5</v>
      </c>
      <c r="F20" s="24">
        <f>E20/B20*100</f>
        <v>100</v>
      </c>
      <c r="G20" s="24">
        <f>E20/C20*100</f>
        <v>100</v>
      </c>
      <c r="H20" s="2"/>
      <c r="I20" s="2"/>
      <c r="J20" s="2"/>
      <c r="K20" s="2"/>
      <c r="L20" s="2"/>
      <c r="M20" s="2"/>
      <c r="N20" s="2"/>
      <c r="O20" s="2"/>
      <c r="P20" s="2">
        <v>114.5</v>
      </c>
      <c r="Q20" s="2">
        <v>114.5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3"/>
      <c r="AH20" s="29">
        <f t="shared" si="2"/>
        <v>114.5</v>
      </c>
      <c r="AI20" s="29">
        <f t="shared" si="3"/>
        <v>114.5</v>
      </c>
      <c r="AJ20" s="29">
        <f t="shared" si="4"/>
        <v>114.5</v>
      </c>
      <c r="AL20" s="28">
        <f t="shared" si="8"/>
        <v>0</v>
      </c>
      <c r="AM20" s="48"/>
      <c r="AN20" s="48"/>
      <c r="AO20" s="48"/>
      <c r="AP20" s="48"/>
    </row>
    <row r="21" spans="1:42" s="12" customFormat="1" ht="131.25" customHeight="1" x14ac:dyDescent="0.3">
      <c r="A21" s="3" t="s">
        <v>36</v>
      </c>
      <c r="B21" s="22"/>
      <c r="C21" s="22"/>
      <c r="D21" s="22"/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02" t="s">
        <v>116</v>
      </c>
      <c r="AH21" s="29">
        <f t="shared" si="2"/>
        <v>0</v>
      </c>
      <c r="AI21" s="29">
        <f t="shared" si="3"/>
        <v>0</v>
      </c>
      <c r="AJ21" s="29">
        <f t="shared" si="4"/>
        <v>0</v>
      </c>
      <c r="AL21" s="28">
        <f t="shared" si="8"/>
        <v>0</v>
      </c>
      <c r="AM21" s="48"/>
      <c r="AN21" s="48"/>
      <c r="AO21" s="48"/>
      <c r="AP21" s="48"/>
    </row>
    <row r="22" spans="1:42" s="12" customFormat="1" ht="29.25" customHeight="1" x14ac:dyDescent="0.3">
      <c r="A22" s="4" t="s">
        <v>17</v>
      </c>
      <c r="B22" s="38">
        <f>H22+J22+L22+N22+P22+R22+T22+V22+X22+Z22+AB22+AD22</f>
        <v>730.5</v>
      </c>
      <c r="C22" s="38">
        <f>C23+C24+C25+C26</f>
        <v>730.5</v>
      </c>
      <c r="D22" s="38">
        <f>D23+D24+D25+D26</f>
        <v>691</v>
      </c>
      <c r="E22" s="38">
        <f>E23+E24+E25+E26</f>
        <v>691</v>
      </c>
      <c r="F22" s="37">
        <f>E22/B22*100</f>
        <v>94.592744695414098</v>
      </c>
      <c r="G22" s="37">
        <f>E22/C22*100</f>
        <v>94.592744695414098</v>
      </c>
      <c r="H22" s="2">
        <f>H23+H24+H25+H26</f>
        <v>0</v>
      </c>
      <c r="I22" s="2">
        <f t="shared" ref="I22:AE22" si="11">I23+I24+I25+I26</f>
        <v>0</v>
      </c>
      <c r="J22" s="2">
        <f t="shared" si="11"/>
        <v>158</v>
      </c>
      <c r="K22" s="2">
        <f t="shared" si="11"/>
        <v>0</v>
      </c>
      <c r="L22" s="2">
        <f t="shared" si="11"/>
        <v>0</v>
      </c>
      <c r="M22" s="2">
        <f t="shared" si="11"/>
        <v>93</v>
      </c>
      <c r="N22" s="2">
        <f t="shared" si="11"/>
        <v>12.5</v>
      </c>
      <c r="O22" s="2">
        <f t="shared" si="11"/>
        <v>0</v>
      </c>
      <c r="P22" s="2">
        <f t="shared" si="11"/>
        <v>0</v>
      </c>
      <c r="Q22" s="2">
        <f t="shared" si="11"/>
        <v>0</v>
      </c>
      <c r="R22" s="2">
        <f t="shared" si="11"/>
        <v>510</v>
      </c>
      <c r="S22" s="2">
        <f t="shared" si="11"/>
        <v>510</v>
      </c>
      <c r="T22" s="2">
        <f t="shared" si="11"/>
        <v>40</v>
      </c>
      <c r="U22" s="2">
        <f t="shared" si="11"/>
        <v>40</v>
      </c>
      <c r="V22" s="2">
        <f t="shared" si="11"/>
        <v>0</v>
      </c>
      <c r="W22" s="2">
        <f t="shared" si="11"/>
        <v>0</v>
      </c>
      <c r="X22" s="2">
        <f t="shared" si="11"/>
        <v>0</v>
      </c>
      <c r="Y22" s="2">
        <f t="shared" si="11"/>
        <v>0</v>
      </c>
      <c r="Z22" s="2">
        <f t="shared" si="11"/>
        <v>0</v>
      </c>
      <c r="AA22" s="2">
        <f t="shared" si="11"/>
        <v>0</v>
      </c>
      <c r="AB22" s="2">
        <f t="shared" si="11"/>
        <v>10</v>
      </c>
      <c r="AC22" s="2">
        <f t="shared" si="11"/>
        <v>0</v>
      </c>
      <c r="AD22" s="2">
        <f t="shared" si="11"/>
        <v>0</v>
      </c>
      <c r="AE22" s="2">
        <f t="shared" si="11"/>
        <v>48</v>
      </c>
      <c r="AF22" s="103"/>
      <c r="AH22" s="29">
        <f t="shared" si="2"/>
        <v>730.5</v>
      </c>
      <c r="AI22" s="29">
        <f t="shared" si="3"/>
        <v>680.5</v>
      </c>
      <c r="AJ22" s="29">
        <f t="shared" si="4"/>
        <v>691</v>
      </c>
      <c r="AL22" s="28">
        <f t="shared" si="8"/>
        <v>39.5</v>
      </c>
      <c r="AM22" s="48"/>
      <c r="AN22" s="48"/>
      <c r="AO22" s="48"/>
      <c r="AP22" s="48"/>
    </row>
    <row r="23" spans="1:42" s="12" customFormat="1" ht="31.5" customHeight="1" x14ac:dyDescent="0.3">
      <c r="A23" s="3" t="s">
        <v>13</v>
      </c>
      <c r="B23" s="22"/>
      <c r="C23" s="22"/>
      <c r="D23" s="22"/>
      <c r="E23" s="22"/>
      <c r="F23" s="22"/>
      <c r="G23" s="2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3"/>
      <c r="AH23" s="29">
        <f t="shared" si="2"/>
        <v>0</v>
      </c>
      <c r="AI23" s="29">
        <f t="shared" si="3"/>
        <v>0</v>
      </c>
      <c r="AJ23" s="29">
        <f t="shared" si="4"/>
        <v>0</v>
      </c>
      <c r="AL23" s="28">
        <f t="shared" si="8"/>
        <v>0</v>
      </c>
      <c r="AM23" s="48"/>
      <c r="AN23" s="48"/>
      <c r="AO23" s="48"/>
      <c r="AP23" s="48"/>
    </row>
    <row r="24" spans="1:42" s="12" customFormat="1" ht="29.25" customHeight="1" x14ac:dyDescent="0.3">
      <c r="A24" s="3" t="s">
        <v>14</v>
      </c>
      <c r="B24" s="23">
        <f>H24+J24+L24+N24+P24+R24+T24+V24+X24+Z24+AB24+AD24</f>
        <v>730.5</v>
      </c>
      <c r="C24" s="23">
        <f>H24+J24+L24+N24+P24+R24+T24+V24+X24+Z24+AB24+AD24</f>
        <v>730.5</v>
      </c>
      <c r="D24" s="20">
        <f>E24</f>
        <v>691</v>
      </c>
      <c r="E24" s="23">
        <f>I24+K24+M24+O24+Q24+S24+U24+W24+Y24+AA24+AC24+AE24</f>
        <v>691</v>
      </c>
      <c r="F24" s="24">
        <f>E24/B24*100</f>
        <v>94.592744695414098</v>
      </c>
      <c r="G24" s="24">
        <f>E24/C24*100</f>
        <v>94.592744695414098</v>
      </c>
      <c r="H24" s="2"/>
      <c r="I24" s="2"/>
      <c r="J24" s="2">
        <v>158</v>
      </c>
      <c r="K24" s="2"/>
      <c r="L24" s="2"/>
      <c r="M24" s="2">
        <v>93</v>
      </c>
      <c r="N24" s="2">
        <v>12.5</v>
      </c>
      <c r="O24" s="2"/>
      <c r="P24" s="2"/>
      <c r="Q24" s="2"/>
      <c r="R24" s="2">
        <v>510</v>
      </c>
      <c r="S24" s="2">
        <v>510</v>
      </c>
      <c r="T24" s="2">
        <v>40</v>
      </c>
      <c r="U24" s="2">
        <v>40</v>
      </c>
      <c r="V24" s="2"/>
      <c r="W24" s="2"/>
      <c r="X24" s="2"/>
      <c r="Y24" s="2"/>
      <c r="Z24" s="2"/>
      <c r="AA24" s="2"/>
      <c r="AB24" s="15">
        <v>10</v>
      </c>
      <c r="AC24" s="2"/>
      <c r="AD24" s="2"/>
      <c r="AE24" s="2">
        <v>48</v>
      </c>
      <c r="AF24" s="104"/>
      <c r="AH24" s="29">
        <f t="shared" si="2"/>
        <v>730.5</v>
      </c>
      <c r="AI24" s="29">
        <f t="shared" si="3"/>
        <v>680.5</v>
      </c>
      <c r="AJ24" s="29">
        <f t="shared" si="4"/>
        <v>691</v>
      </c>
      <c r="AL24" s="28">
        <f t="shared" si="8"/>
        <v>39.5</v>
      </c>
      <c r="AM24" s="48">
        <f>C24-E24</f>
        <v>39.5</v>
      </c>
      <c r="AN24" s="48"/>
      <c r="AO24" s="48"/>
      <c r="AP24" s="48"/>
    </row>
    <row r="25" spans="1:42" s="12" customFormat="1" ht="21.75" customHeight="1" x14ac:dyDescent="0.3">
      <c r="A25" s="3" t="s">
        <v>15</v>
      </c>
      <c r="B25" s="22"/>
      <c r="C25" s="22"/>
      <c r="D25" s="22"/>
      <c r="E25" s="22"/>
      <c r="F25" s="22"/>
      <c r="G25" s="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3"/>
      <c r="AH25" s="29">
        <f t="shared" si="2"/>
        <v>0</v>
      </c>
      <c r="AI25" s="29">
        <f t="shared" si="3"/>
        <v>0</v>
      </c>
      <c r="AJ25" s="29">
        <f t="shared" si="4"/>
        <v>0</v>
      </c>
      <c r="AL25" s="28">
        <f t="shared" si="8"/>
        <v>0</v>
      </c>
      <c r="AM25" s="48"/>
      <c r="AN25" s="48"/>
      <c r="AO25" s="48"/>
      <c r="AP25" s="48"/>
    </row>
    <row r="26" spans="1:42" s="12" customFormat="1" ht="21.75" customHeight="1" x14ac:dyDescent="0.3">
      <c r="A26" s="3" t="s">
        <v>16</v>
      </c>
      <c r="B26" s="22"/>
      <c r="C26" s="22"/>
      <c r="D26" s="22"/>
      <c r="E26" s="22"/>
      <c r="F26" s="22"/>
      <c r="G26" s="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3"/>
      <c r="AH26" s="29">
        <f t="shared" si="2"/>
        <v>0</v>
      </c>
      <c r="AI26" s="29">
        <f t="shared" si="3"/>
        <v>0</v>
      </c>
      <c r="AJ26" s="29">
        <f t="shared" si="4"/>
        <v>0</v>
      </c>
      <c r="AL26" s="28">
        <f t="shared" si="8"/>
        <v>0</v>
      </c>
      <c r="AM26" s="48"/>
      <c r="AN26" s="48"/>
      <c r="AO26" s="48"/>
      <c r="AP26" s="48"/>
    </row>
    <row r="27" spans="1:42" s="12" customFormat="1" ht="40.5" customHeight="1" x14ac:dyDescent="0.3">
      <c r="A27" s="3" t="s">
        <v>52</v>
      </c>
      <c r="B27" s="22"/>
      <c r="C27" s="22"/>
      <c r="D27" s="22"/>
      <c r="E27" s="22"/>
      <c r="F27" s="22"/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1" t="s">
        <v>117</v>
      </c>
      <c r="AH27" s="29">
        <f t="shared" si="2"/>
        <v>0</v>
      </c>
      <c r="AI27" s="29">
        <f t="shared" si="3"/>
        <v>0</v>
      </c>
      <c r="AJ27" s="29">
        <f t="shared" si="4"/>
        <v>0</v>
      </c>
      <c r="AL27" s="28">
        <f t="shared" si="8"/>
        <v>0</v>
      </c>
      <c r="AM27" s="48"/>
      <c r="AN27" s="48"/>
      <c r="AO27" s="48"/>
      <c r="AP27" s="48"/>
    </row>
    <row r="28" spans="1:42" s="12" customFormat="1" ht="23.25" customHeight="1" x14ac:dyDescent="0.3">
      <c r="A28" s="4" t="s">
        <v>17</v>
      </c>
      <c r="B28" s="38">
        <f>H28+J28+L28+N28+P28+R28+T28+V28+X28+Z28+AB28+AD28</f>
        <v>3500</v>
      </c>
      <c r="C28" s="38">
        <f>C29+C30+C31+C32</f>
        <v>3500</v>
      </c>
      <c r="D28" s="38">
        <f>D29+D30+D31+D32</f>
        <v>3500</v>
      </c>
      <c r="E28" s="38">
        <f>E29+E30+E31+E32</f>
        <v>3500</v>
      </c>
      <c r="F28" s="37">
        <f>E28/B28*100</f>
        <v>100</v>
      </c>
      <c r="G28" s="37">
        <f>E28/C28*100</f>
        <v>100</v>
      </c>
      <c r="H28" s="2">
        <f>H29+H30+H32+H39</f>
        <v>0</v>
      </c>
      <c r="I28" s="2"/>
      <c r="J28" s="2">
        <f>J29+J30+J32+J39</f>
        <v>0</v>
      </c>
      <c r="K28" s="2"/>
      <c r="L28" s="2">
        <f t="shared" ref="L28:AE28" si="12">L29+L30+L32+L39</f>
        <v>850</v>
      </c>
      <c r="M28" s="2">
        <f t="shared" si="12"/>
        <v>0</v>
      </c>
      <c r="N28" s="2">
        <f t="shared" si="12"/>
        <v>300</v>
      </c>
      <c r="O28" s="2">
        <f t="shared" si="12"/>
        <v>576.5</v>
      </c>
      <c r="P28" s="2">
        <f t="shared" si="12"/>
        <v>0</v>
      </c>
      <c r="Q28" s="2">
        <f t="shared" si="12"/>
        <v>0</v>
      </c>
      <c r="R28" s="2">
        <f t="shared" si="12"/>
        <v>0</v>
      </c>
      <c r="S28" s="2">
        <f t="shared" si="12"/>
        <v>135.80000000000001</v>
      </c>
      <c r="T28" s="2">
        <f t="shared" si="12"/>
        <v>0</v>
      </c>
      <c r="U28" s="2">
        <f t="shared" si="12"/>
        <v>0</v>
      </c>
      <c r="V28" s="2">
        <f t="shared" si="12"/>
        <v>765</v>
      </c>
      <c r="W28" s="2">
        <f t="shared" si="12"/>
        <v>0</v>
      </c>
      <c r="X28" s="2">
        <f t="shared" si="12"/>
        <v>260</v>
      </c>
      <c r="Y28" s="2">
        <f t="shared" si="12"/>
        <v>722.7</v>
      </c>
      <c r="Z28" s="2">
        <f t="shared" si="12"/>
        <v>0</v>
      </c>
      <c r="AA28" s="2">
        <f t="shared" si="12"/>
        <v>0</v>
      </c>
      <c r="AB28" s="2">
        <f t="shared" si="12"/>
        <v>1300</v>
      </c>
      <c r="AC28" s="2">
        <f t="shared" si="12"/>
        <v>501.7</v>
      </c>
      <c r="AD28" s="2">
        <f t="shared" si="12"/>
        <v>25</v>
      </c>
      <c r="AE28" s="2">
        <f t="shared" si="12"/>
        <v>1563.3</v>
      </c>
      <c r="AF28" s="112"/>
      <c r="AH28" s="29">
        <f t="shared" si="2"/>
        <v>3500</v>
      </c>
      <c r="AI28" s="29">
        <f t="shared" si="3"/>
        <v>1150</v>
      </c>
      <c r="AJ28" s="29">
        <f t="shared" si="4"/>
        <v>3500</v>
      </c>
      <c r="AL28" s="28">
        <f t="shared" si="8"/>
        <v>0</v>
      </c>
      <c r="AM28" s="48"/>
      <c r="AN28" s="48"/>
      <c r="AO28" s="48"/>
      <c r="AP28" s="48"/>
    </row>
    <row r="29" spans="1:42" s="12" customFormat="1" ht="28.5" customHeight="1" x14ac:dyDescent="0.3">
      <c r="A29" s="3" t="s">
        <v>13</v>
      </c>
      <c r="B29" s="22"/>
      <c r="C29" s="22"/>
      <c r="D29" s="22"/>
      <c r="E29" s="22"/>
      <c r="F29" s="22"/>
      <c r="G29" s="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12"/>
      <c r="AH29" s="29">
        <f t="shared" si="2"/>
        <v>0</v>
      </c>
      <c r="AI29" s="29">
        <f t="shared" si="3"/>
        <v>0</v>
      </c>
      <c r="AJ29" s="29">
        <f t="shared" si="4"/>
        <v>0</v>
      </c>
      <c r="AL29" s="28">
        <f t="shared" si="8"/>
        <v>0</v>
      </c>
      <c r="AM29" s="48"/>
      <c r="AN29" s="48"/>
      <c r="AO29" s="48"/>
      <c r="AP29" s="48"/>
    </row>
    <row r="30" spans="1:42" s="12" customFormat="1" ht="28.5" customHeight="1" x14ac:dyDescent="0.3">
      <c r="A30" s="3" t="s">
        <v>14</v>
      </c>
      <c r="B30" s="23"/>
      <c r="C30" s="23"/>
      <c r="D30" s="23"/>
      <c r="E30" s="23"/>
      <c r="F30" s="24"/>
      <c r="G30" s="2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12"/>
      <c r="AH30" s="29">
        <f t="shared" si="2"/>
        <v>0</v>
      </c>
      <c r="AI30" s="29">
        <f t="shared" si="3"/>
        <v>0</v>
      </c>
      <c r="AJ30" s="29">
        <f t="shared" si="4"/>
        <v>0</v>
      </c>
      <c r="AL30" s="28">
        <f t="shared" si="8"/>
        <v>0</v>
      </c>
      <c r="AM30" s="48"/>
      <c r="AN30" s="48"/>
      <c r="AO30" s="48"/>
      <c r="AP30" s="48"/>
    </row>
    <row r="31" spans="1:42" s="12" customFormat="1" ht="28.5" customHeight="1" x14ac:dyDescent="0.3">
      <c r="A31" s="3" t="s">
        <v>15</v>
      </c>
      <c r="B31" s="22"/>
      <c r="C31" s="22"/>
      <c r="D31" s="22"/>
      <c r="E31" s="22"/>
      <c r="F31" s="22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12"/>
      <c r="AH31" s="29">
        <f t="shared" si="2"/>
        <v>0</v>
      </c>
      <c r="AI31" s="29">
        <f t="shared" si="3"/>
        <v>0</v>
      </c>
      <c r="AJ31" s="29">
        <f t="shared" si="4"/>
        <v>0</v>
      </c>
      <c r="AL31" s="28">
        <f t="shared" si="8"/>
        <v>0</v>
      </c>
      <c r="AM31" s="48"/>
      <c r="AN31" s="48"/>
      <c r="AO31" s="48"/>
      <c r="AP31" s="48"/>
    </row>
    <row r="32" spans="1:42" s="12" customFormat="1" ht="28.5" customHeight="1" x14ac:dyDescent="0.3">
      <c r="A32" s="3" t="s">
        <v>16</v>
      </c>
      <c r="B32" s="23">
        <f>H32+J32+L32+N32+P32+R32+T32+V32+X32+Z32+AB32+AD32</f>
        <v>3500</v>
      </c>
      <c r="C32" s="23">
        <f>H32+J32+L32+N32+P32+R32+T32+V32+X32+Z32+AB32+AD32</f>
        <v>3500</v>
      </c>
      <c r="D32" s="23">
        <f>E32</f>
        <v>3500</v>
      </c>
      <c r="E32" s="23">
        <f>I32+K32+M32+O32+Q32+S32+U32+W32+Y32+AA32+AC32+AE32</f>
        <v>3500</v>
      </c>
      <c r="F32" s="24">
        <f>E32/B32*100</f>
        <v>100</v>
      </c>
      <c r="G32" s="24">
        <f>E32/C32*100</f>
        <v>100</v>
      </c>
      <c r="H32" s="2"/>
      <c r="I32" s="2"/>
      <c r="J32" s="2"/>
      <c r="K32" s="2"/>
      <c r="L32" s="15">
        <v>850</v>
      </c>
      <c r="M32" s="2"/>
      <c r="N32" s="15">
        <v>300</v>
      </c>
      <c r="O32" s="15">
        <v>576.5</v>
      </c>
      <c r="P32" s="15"/>
      <c r="Q32" s="15"/>
      <c r="R32" s="15"/>
      <c r="S32" s="15">
        <v>135.80000000000001</v>
      </c>
      <c r="T32" s="15"/>
      <c r="U32" s="15"/>
      <c r="V32" s="15">
        <v>765</v>
      </c>
      <c r="W32" s="15"/>
      <c r="X32" s="15">
        <v>260</v>
      </c>
      <c r="Y32" s="15">
        <v>722.7</v>
      </c>
      <c r="Z32" s="15"/>
      <c r="AA32" s="15"/>
      <c r="AB32" s="15">
        <v>1300</v>
      </c>
      <c r="AC32" s="15">
        <v>501.7</v>
      </c>
      <c r="AD32" s="15">
        <v>25</v>
      </c>
      <c r="AE32" s="2">
        <v>1563.3</v>
      </c>
      <c r="AF32" s="113"/>
      <c r="AH32" s="29">
        <f t="shared" si="2"/>
        <v>3500</v>
      </c>
      <c r="AI32" s="29">
        <f t="shared" si="3"/>
        <v>1150</v>
      </c>
      <c r="AJ32" s="29">
        <f t="shared" si="4"/>
        <v>3500</v>
      </c>
      <c r="AL32" s="28">
        <f t="shared" si="8"/>
        <v>0</v>
      </c>
      <c r="AM32" s="48">
        <f>C32-E32</f>
        <v>0</v>
      </c>
      <c r="AN32" s="48"/>
      <c r="AO32" s="48"/>
      <c r="AP32" s="48"/>
    </row>
    <row r="33" spans="1:42" s="12" customFormat="1" ht="71.25" customHeight="1" x14ac:dyDescent="0.3">
      <c r="A33" s="51" t="s">
        <v>61</v>
      </c>
      <c r="B33" s="22"/>
      <c r="C33" s="22"/>
      <c r="D33" s="22"/>
      <c r="E33" s="22"/>
      <c r="F33" s="22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1"/>
      <c r="AH33" s="29">
        <f t="shared" si="2"/>
        <v>0</v>
      </c>
      <c r="AI33" s="29">
        <f t="shared" si="3"/>
        <v>0</v>
      </c>
      <c r="AJ33" s="29">
        <f t="shared" si="4"/>
        <v>0</v>
      </c>
      <c r="AL33" s="28">
        <f t="shared" si="8"/>
        <v>0</v>
      </c>
      <c r="AM33" s="48"/>
      <c r="AN33" s="48"/>
      <c r="AO33" s="48"/>
      <c r="AP33" s="48"/>
    </row>
    <row r="34" spans="1:42" s="12" customFormat="1" ht="26.25" customHeight="1" x14ac:dyDescent="0.3">
      <c r="A34" s="4" t="s">
        <v>17</v>
      </c>
      <c r="B34" s="38">
        <f>H34+J34+L34+N34+P34+R34+T34+V34+X34+Z34+AB34+AD34</f>
        <v>115256.28600000001</v>
      </c>
      <c r="C34" s="2">
        <f>C35+C36+C38+C39</f>
        <v>115256.28600000002</v>
      </c>
      <c r="D34" s="2">
        <f>D35+D36+D38+D39</f>
        <v>113104.7</v>
      </c>
      <c r="E34" s="2">
        <f>E35+E36+E38+E39</f>
        <v>113104.7</v>
      </c>
      <c r="F34" s="37">
        <f>E34/B34*100</f>
        <v>98.133215918479266</v>
      </c>
      <c r="G34" s="37">
        <f>E34/C34*100</f>
        <v>98.133215918479252</v>
      </c>
      <c r="H34" s="2">
        <f>H35+H36+H38+H39</f>
        <v>8022.3</v>
      </c>
      <c r="I34" s="2">
        <f>I35+I36+I38+I39</f>
        <v>4300.8</v>
      </c>
      <c r="J34" s="2">
        <f t="shared" ref="J34:AD34" si="13">J35+J36+J38+J39</f>
        <v>9992.0620000000017</v>
      </c>
      <c r="K34" s="2">
        <f>K35+K36+K38+K39</f>
        <v>9913.7999999999993</v>
      </c>
      <c r="L34" s="2">
        <f t="shared" si="13"/>
        <v>10114.761999999999</v>
      </c>
      <c r="M34" s="2">
        <f>M35+M36+M38+M39</f>
        <v>12069.8</v>
      </c>
      <c r="N34" s="2">
        <f t="shared" si="13"/>
        <v>9803.7620000000006</v>
      </c>
      <c r="O34" s="2">
        <f>O35+O36+O38+O39</f>
        <v>6815.0999999999995</v>
      </c>
      <c r="P34" s="2">
        <f t="shared" si="13"/>
        <v>17722.8</v>
      </c>
      <c r="Q34" s="2">
        <f>Q35+Q36+Q38+Q39</f>
        <v>9293.4</v>
      </c>
      <c r="R34" s="2">
        <f t="shared" si="13"/>
        <v>7793.1</v>
      </c>
      <c r="S34" s="2">
        <f>S35+S36+S38+S39</f>
        <v>17262.5</v>
      </c>
      <c r="T34" s="2">
        <f t="shared" si="13"/>
        <v>5468.5</v>
      </c>
      <c r="U34" s="2">
        <f>U35+U36+U38+U39</f>
        <v>4089.5</v>
      </c>
      <c r="V34" s="2">
        <f>V35+V36+V38+V39</f>
        <v>3765.1</v>
      </c>
      <c r="W34" s="2">
        <f>W35+W36+W38+W39</f>
        <v>2139.9</v>
      </c>
      <c r="X34" s="2">
        <f>X35+X36+X38+X39</f>
        <v>12145.5</v>
      </c>
      <c r="Y34" s="2">
        <f>Y35+Y36+Y38+Y39</f>
        <v>6642</v>
      </c>
      <c r="Z34" s="2">
        <f t="shared" si="13"/>
        <v>11328.8</v>
      </c>
      <c r="AA34" s="2">
        <f>AA35+AA36+AA38+AA39</f>
        <v>12600.9</v>
      </c>
      <c r="AB34" s="2">
        <f t="shared" si="13"/>
        <v>10095</v>
      </c>
      <c r="AC34" s="2">
        <f>AC35+AC36+AC38+AC39</f>
        <v>10071.4</v>
      </c>
      <c r="AD34" s="2">
        <f t="shared" si="13"/>
        <v>9004.6</v>
      </c>
      <c r="AE34" s="2">
        <f>AE35+AE36+AE38+AE39</f>
        <v>17905.599999999999</v>
      </c>
      <c r="AF34" s="41"/>
      <c r="AH34" s="29">
        <f t="shared" si="2"/>
        <v>115256.28600000001</v>
      </c>
      <c r="AI34" s="29">
        <f t="shared" si="3"/>
        <v>63448.786</v>
      </c>
      <c r="AJ34" s="29">
        <f t="shared" si="4"/>
        <v>113104.69999999998</v>
      </c>
      <c r="AL34" s="28">
        <f t="shared" si="8"/>
        <v>2151.5860000000248</v>
      </c>
      <c r="AM34" s="48"/>
      <c r="AN34" s="48"/>
      <c r="AO34" s="48"/>
      <c r="AP34" s="48"/>
    </row>
    <row r="35" spans="1:42" s="12" customFormat="1" ht="18.75" x14ac:dyDescent="0.3">
      <c r="A35" s="3" t="s">
        <v>13</v>
      </c>
      <c r="B35" s="23">
        <f>H35+J35+L35+N35+P35+R35+T35+V35+X35+Z35+AB35+AD35</f>
        <v>13130.886</v>
      </c>
      <c r="C35" s="15">
        <f>C42+C49</f>
        <v>13130.886</v>
      </c>
      <c r="D35" s="15">
        <f>D42+D49+D55</f>
        <v>13130.9</v>
      </c>
      <c r="E35" s="15">
        <f>E42+E49</f>
        <v>13130.9</v>
      </c>
      <c r="F35" s="24">
        <f>E35/B35*100</f>
        <v>100.00010661885268</v>
      </c>
      <c r="G35" s="24">
        <f>E35/C35*100</f>
        <v>100.00010661885268</v>
      </c>
      <c r="H35" s="15">
        <f>H42+H49</f>
        <v>0</v>
      </c>
      <c r="I35" s="15">
        <f>I42+I49</f>
        <v>0</v>
      </c>
      <c r="J35" s="15">
        <f t="shared" ref="J35:AD35" si="14">J42+J49</f>
        <v>1152.662</v>
      </c>
      <c r="K35" s="15">
        <f>K42+K49</f>
        <v>0</v>
      </c>
      <c r="L35" s="15">
        <f t="shared" si="14"/>
        <v>1152.662</v>
      </c>
      <c r="M35" s="15">
        <f>M42+M49</f>
        <v>2305.3000000000002</v>
      </c>
      <c r="N35" s="15">
        <f t="shared" si="14"/>
        <v>1152.662</v>
      </c>
      <c r="O35" s="15">
        <f>O42+O49</f>
        <v>1152.7</v>
      </c>
      <c r="P35" s="15">
        <f>P42+P49</f>
        <v>2294.6</v>
      </c>
      <c r="Q35" s="15">
        <f>Q42+Q49</f>
        <v>1797.9</v>
      </c>
      <c r="R35" s="15">
        <f t="shared" si="14"/>
        <v>178.8</v>
      </c>
      <c r="S35" s="15">
        <f>S42+S49</f>
        <v>651.70000000000005</v>
      </c>
      <c r="T35" s="15">
        <f>T42+T49</f>
        <v>258.2</v>
      </c>
      <c r="U35" s="15">
        <f>U42+U49</f>
        <v>282</v>
      </c>
      <c r="V35" s="15">
        <f>V42+V49</f>
        <v>258.10000000000002</v>
      </c>
      <c r="W35" s="15">
        <f>W42+W49</f>
        <v>258.10000000000002</v>
      </c>
      <c r="X35" s="15">
        <f t="shared" si="14"/>
        <v>1278.8</v>
      </c>
      <c r="Y35" s="15">
        <f>Y42+Y49</f>
        <v>1278.9000000000001</v>
      </c>
      <c r="Z35" s="15">
        <f t="shared" si="14"/>
        <v>1893.4</v>
      </c>
      <c r="AA35" s="15">
        <f>AA42+AA49</f>
        <v>1893.3</v>
      </c>
      <c r="AB35" s="15">
        <f t="shared" si="14"/>
        <v>1845</v>
      </c>
      <c r="AC35" s="15">
        <f>AC42+AC49</f>
        <v>1845</v>
      </c>
      <c r="AD35" s="15">
        <f t="shared" si="14"/>
        <v>1666</v>
      </c>
      <c r="AE35" s="15">
        <f>AE42+AE49</f>
        <v>1666</v>
      </c>
      <c r="AF35" s="41"/>
      <c r="AH35" s="29">
        <f t="shared" si="2"/>
        <v>13130.886</v>
      </c>
      <c r="AI35" s="29">
        <f t="shared" si="3"/>
        <v>5931.3859999999995</v>
      </c>
      <c r="AJ35" s="29">
        <f t="shared" si="4"/>
        <v>13130.9</v>
      </c>
      <c r="AL35" s="28">
        <f t="shared" si="8"/>
        <v>-1.3999999999214197E-2</v>
      </c>
      <c r="AM35" s="48"/>
      <c r="AN35" s="48"/>
      <c r="AO35" s="48"/>
      <c r="AP35" s="48"/>
    </row>
    <row r="36" spans="1:42" s="12" customFormat="1" ht="18.75" x14ac:dyDescent="0.3">
      <c r="A36" s="3" t="s">
        <v>14</v>
      </c>
      <c r="B36" s="23">
        <f>H36+J36+L36+N36+P36+R36+T36+V36+X36+Z36+AB36+AD36</f>
        <v>102125.40000000001</v>
      </c>
      <c r="C36" s="15">
        <f>C43+C50+C56+C62</f>
        <v>102125.40000000002</v>
      </c>
      <c r="D36" s="15">
        <f>D43+D50+D56+D62</f>
        <v>99973.8</v>
      </c>
      <c r="E36" s="15">
        <f>E43+E50+E56+E62</f>
        <v>99973.8</v>
      </c>
      <c r="F36" s="24">
        <f>E36/B36*100</f>
        <v>97.893178386571805</v>
      </c>
      <c r="G36" s="24">
        <f>E36/C36*100</f>
        <v>97.89317838657179</v>
      </c>
      <c r="H36" s="15">
        <f t="shared" ref="H36:AE36" si="15">H43+H50+H56+H62</f>
        <v>8022.3</v>
      </c>
      <c r="I36" s="15">
        <f t="shared" si="15"/>
        <v>4300.8</v>
      </c>
      <c r="J36" s="15">
        <f t="shared" si="15"/>
        <v>8839.4000000000015</v>
      </c>
      <c r="K36" s="15">
        <f t="shared" si="15"/>
        <v>9913.7999999999993</v>
      </c>
      <c r="L36" s="15">
        <f t="shared" si="15"/>
        <v>8962.0999999999985</v>
      </c>
      <c r="M36" s="15">
        <f t="shared" si="15"/>
        <v>9764.5</v>
      </c>
      <c r="N36" s="15">
        <f t="shared" si="15"/>
        <v>8651.1</v>
      </c>
      <c r="O36" s="15">
        <f t="shared" si="15"/>
        <v>5662.4</v>
      </c>
      <c r="P36" s="15">
        <f t="shared" si="15"/>
        <v>15428.2</v>
      </c>
      <c r="Q36" s="15">
        <f t="shared" si="15"/>
        <v>7495.5</v>
      </c>
      <c r="R36" s="15">
        <f t="shared" si="15"/>
        <v>7614.3</v>
      </c>
      <c r="S36" s="15">
        <f t="shared" si="15"/>
        <v>16610.8</v>
      </c>
      <c r="T36" s="15">
        <f t="shared" si="15"/>
        <v>5210.3</v>
      </c>
      <c r="U36" s="15">
        <f t="shared" si="15"/>
        <v>3807.5</v>
      </c>
      <c r="V36" s="15">
        <f t="shared" si="15"/>
        <v>3507</v>
      </c>
      <c r="W36" s="15">
        <f t="shared" si="15"/>
        <v>1881.8</v>
      </c>
      <c r="X36" s="15">
        <f t="shared" si="15"/>
        <v>10866.7</v>
      </c>
      <c r="Y36" s="15">
        <f t="shared" si="15"/>
        <v>5363.1</v>
      </c>
      <c r="Z36" s="15">
        <f t="shared" si="15"/>
        <v>9435.4</v>
      </c>
      <c r="AA36" s="15">
        <f t="shared" si="15"/>
        <v>10707.6</v>
      </c>
      <c r="AB36" s="15">
        <f t="shared" si="15"/>
        <v>8250</v>
      </c>
      <c r="AC36" s="15">
        <f t="shared" si="15"/>
        <v>8226.4</v>
      </c>
      <c r="AD36" s="15">
        <f t="shared" si="15"/>
        <v>7338.6</v>
      </c>
      <c r="AE36" s="15">
        <f t="shared" si="15"/>
        <v>16239.6</v>
      </c>
      <c r="AF36" s="41"/>
      <c r="AH36" s="29">
        <f t="shared" si="2"/>
        <v>102125.40000000001</v>
      </c>
      <c r="AI36" s="29">
        <f t="shared" si="3"/>
        <v>57517.400000000009</v>
      </c>
      <c r="AJ36" s="29">
        <f t="shared" si="4"/>
        <v>99973.8</v>
      </c>
      <c r="AL36" s="28">
        <f t="shared" si="8"/>
        <v>2151.6000000000204</v>
      </c>
      <c r="AM36" s="48"/>
      <c r="AN36" s="48"/>
      <c r="AO36" s="48"/>
      <c r="AP36" s="48"/>
    </row>
    <row r="37" spans="1:42" s="12" customFormat="1" ht="37.5" x14ac:dyDescent="0.3">
      <c r="A37" s="90" t="s">
        <v>47</v>
      </c>
      <c r="B37" s="23">
        <f>H37+J37+L37+N37+P37+R37+T37+V37+X37+Z37+AB37+AD37</f>
        <v>4781.5999999999995</v>
      </c>
      <c r="C37" s="15">
        <f>C44</f>
        <v>4781.5999999999995</v>
      </c>
      <c r="D37" s="15">
        <f>D44+D51+D57+D63</f>
        <v>4781.5999999999995</v>
      </c>
      <c r="E37" s="15">
        <f>E44</f>
        <v>4781.5999999999995</v>
      </c>
      <c r="F37" s="24">
        <f>E37/B37*100</f>
        <v>100</v>
      </c>
      <c r="G37" s="24">
        <f>E37/C37*100</f>
        <v>100</v>
      </c>
      <c r="H37" s="15">
        <f>H44</f>
        <v>0</v>
      </c>
      <c r="I37" s="15">
        <f>I44</f>
        <v>0</v>
      </c>
      <c r="J37" s="15">
        <f t="shared" ref="J37:AD37" si="16">J44</f>
        <v>684.1</v>
      </c>
      <c r="K37" s="15">
        <f>K44</f>
        <v>684.1</v>
      </c>
      <c r="L37" s="15">
        <f t="shared" si="16"/>
        <v>683.1</v>
      </c>
      <c r="M37" s="15">
        <f>M44</f>
        <v>683.1</v>
      </c>
      <c r="N37" s="15">
        <f t="shared" si="16"/>
        <v>683</v>
      </c>
      <c r="O37" s="15">
        <f>O44</f>
        <v>683</v>
      </c>
      <c r="P37" s="15">
        <f>P44</f>
        <v>727</v>
      </c>
      <c r="Q37" s="15">
        <f>Q44</f>
        <v>727</v>
      </c>
      <c r="R37" s="15">
        <f t="shared" si="16"/>
        <v>0</v>
      </c>
      <c r="S37" s="15">
        <f>S44</f>
        <v>0</v>
      </c>
      <c r="T37" s="15">
        <f t="shared" si="16"/>
        <v>0</v>
      </c>
      <c r="U37" s="15">
        <f>U44</f>
        <v>0</v>
      </c>
      <c r="V37" s="15">
        <f>V44</f>
        <v>683.1</v>
      </c>
      <c r="W37" s="15">
        <f>W44</f>
        <v>683.1</v>
      </c>
      <c r="X37" s="15">
        <f>X44</f>
        <v>683.1</v>
      </c>
      <c r="Y37" s="15">
        <f>Y44</f>
        <v>683.1</v>
      </c>
      <c r="Z37" s="15">
        <f t="shared" si="16"/>
        <v>638.20000000000005</v>
      </c>
      <c r="AA37" s="15">
        <f t="shared" si="16"/>
        <v>638.20000000000005</v>
      </c>
      <c r="AB37" s="15">
        <f t="shared" si="16"/>
        <v>0</v>
      </c>
      <c r="AC37" s="15">
        <f>AC44</f>
        <v>0</v>
      </c>
      <c r="AD37" s="15">
        <f t="shared" si="16"/>
        <v>0</v>
      </c>
      <c r="AE37" s="15">
        <f>AE44</f>
        <v>0</v>
      </c>
      <c r="AF37" s="41"/>
      <c r="AH37" s="29">
        <f t="shared" si="2"/>
        <v>4781.5999999999995</v>
      </c>
      <c r="AI37" s="29">
        <f t="shared" si="3"/>
        <v>2777.2</v>
      </c>
      <c r="AJ37" s="29">
        <f t="shared" si="4"/>
        <v>4781.5999999999995</v>
      </c>
      <c r="AL37" s="28">
        <f t="shared" si="8"/>
        <v>0</v>
      </c>
      <c r="AM37" s="48"/>
      <c r="AN37" s="48"/>
      <c r="AO37" s="48"/>
      <c r="AP37" s="48"/>
    </row>
    <row r="38" spans="1:42" s="12" customFormat="1" ht="18.75" x14ac:dyDescent="0.3">
      <c r="A38" s="3" t="s">
        <v>15</v>
      </c>
      <c r="B38" s="22"/>
      <c r="C38" s="22"/>
      <c r="D38" s="22"/>
      <c r="E38" s="22"/>
      <c r="F38" s="22"/>
      <c r="G38" s="22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41"/>
      <c r="AH38" s="29">
        <f t="shared" si="2"/>
        <v>0</v>
      </c>
      <c r="AI38" s="29">
        <f t="shared" si="3"/>
        <v>0</v>
      </c>
      <c r="AJ38" s="29">
        <f t="shared" si="4"/>
        <v>0</v>
      </c>
      <c r="AL38" s="28">
        <f t="shared" si="8"/>
        <v>0</v>
      </c>
      <c r="AM38" s="48"/>
      <c r="AN38" s="48"/>
      <c r="AO38" s="48"/>
      <c r="AP38" s="48"/>
    </row>
    <row r="39" spans="1:42" s="12" customFormat="1" ht="18.75" x14ac:dyDescent="0.3">
      <c r="A39" s="3" t="s">
        <v>16</v>
      </c>
      <c r="B39" s="22"/>
      <c r="C39" s="22"/>
      <c r="D39" s="22"/>
      <c r="E39" s="22"/>
      <c r="F39" s="22"/>
      <c r="G39" s="2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41"/>
      <c r="AH39" s="29">
        <f t="shared" si="2"/>
        <v>0</v>
      </c>
      <c r="AI39" s="29">
        <f t="shared" si="3"/>
        <v>0</v>
      </c>
      <c r="AJ39" s="29">
        <f t="shared" si="4"/>
        <v>0</v>
      </c>
      <c r="AL39" s="28">
        <f t="shared" si="8"/>
        <v>0</v>
      </c>
      <c r="AM39" s="48"/>
      <c r="AN39" s="48"/>
      <c r="AO39" s="48"/>
      <c r="AP39" s="48"/>
    </row>
    <row r="40" spans="1:42" s="12" customFormat="1" ht="114.75" customHeight="1" x14ac:dyDescent="0.3">
      <c r="A40" s="3" t="s">
        <v>37</v>
      </c>
      <c r="B40" s="25"/>
      <c r="C40" s="25"/>
      <c r="D40" s="25"/>
      <c r="E40" s="25"/>
      <c r="F40" s="25"/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02" t="s">
        <v>118</v>
      </c>
      <c r="AH40" s="29">
        <f t="shared" si="2"/>
        <v>0</v>
      </c>
      <c r="AI40" s="29">
        <f t="shared" si="3"/>
        <v>0</v>
      </c>
      <c r="AJ40" s="29">
        <f t="shared" si="4"/>
        <v>0</v>
      </c>
      <c r="AL40" s="28">
        <f t="shared" si="8"/>
        <v>0</v>
      </c>
      <c r="AM40" s="48"/>
      <c r="AN40" s="48"/>
      <c r="AO40" s="48"/>
      <c r="AP40" s="48"/>
    </row>
    <row r="41" spans="1:42" s="12" customFormat="1" ht="24" customHeight="1" x14ac:dyDescent="0.3">
      <c r="A41" s="4" t="s">
        <v>17</v>
      </c>
      <c r="B41" s="38">
        <f>H41+J41+L41+N41+P41+R41+T41+V41+X41+Z41+AB41+AD41</f>
        <v>73986.385999999999</v>
      </c>
      <c r="C41" s="38">
        <f>C42+C43+C45+C46</f>
        <v>73986.386000000013</v>
      </c>
      <c r="D41" s="38">
        <f>D42+D43+D45+D46</f>
        <v>73076.900000000009</v>
      </c>
      <c r="E41" s="38">
        <f>E42+E43+E45+E46</f>
        <v>73076.900000000009</v>
      </c>
      <c r="F41" s="37">
        <f>E41/B41*100</f>
        <v>98.770738714011529</v>
      </c>
      <c r="G41" s="37">
        <f>E41/C41*100</f>
        <v>98.770738714011515</v>
      </c>
      <c r="H41" s="2">
        <f>H42+H43+H45+H46</f>
        <v>4079.3</v>
      </c>
      <c r="I41" s="2">
        <f>I42+I43+I45+I46</f>
        <v>1319.5</v>
      </c>
      <c r="J41" s="2">
        <f t="shared" ref="J41:AD41" si="17">J42+J43+J45+J46</f>
        <v>5954.7620000000006</v>
      </c>
      <c r="K41" s="2">
        <f>K42+K43+K45+K46</f>
        <v>5666.3</v>
      </c>
      <c r="L41" s="2">
        <f t="shared" si="17"/>
        <v>6087.5619999999999</v>
      </c>
      <c r="M41" s="2">
        <f>M42+M43+M45+M46</f>
        <v>8136.4000000000005</v>
      </c>
      <c r="N41" s="2">
        <f t="shared" si="17"/>
        <v>5881.2620000000006</v>
      </c>
      <c r="O41" s="2">
        <f>O42+O43+O45+O46</f>
        <v>2915.9</v>
      </c>
      <c r="P41" s="2">
        <f t="shared" si="17"/>
        <v>13800.300000000001</v>
      </c>
      <c r="Q41" s="2">
        <f>Q42+Q43+Q45+Q46</f>
        <v>5418.7000000000007</v>
      </c>
      <c r="R41" s="2">
        <f t="shared" si="17"/>
        <v>7793.1</v>
      </c>
      <c r="S41" s="2">
        <f>S42+S43+S45+S46</f>
        <v>16487.599999999999</v>
      </c>
      <c r="T41" s="2">
        <f t="shared" si="17"/>
        <v>5468.5</v>
      </c>
      <c r="U41" s="2">
        <f>U42+U43+U45+U46</f>
        <v>4085.8</v>
      </c>
      <c r="V41" s="2">
        <f t="shared" si="17"/>
        <v>3765.1</v>
      </c>
      <c r="W41" s="2">
        <f>W42+W43+W45+W46</f>
        <v>2139.9</v>
      </c>
      <c r="X41" s="2">
        <f t="shared" si="17"/>
        <v>6758.6</v>
      </c>
      <c r="Y41" s="2">
        <f>Y42+Y43+Y45+Y46</f>
        <v>3769.4</v>
      </c>
      <c r="Z41" s="2">
        <f t="shared" si="17"/>
        <v>6041.9</v>
      </c>
      <c r="AA41" s="2">
        <f>AA42+AA43+AA45+AA46</f>
        <v>7114.8</v>
      </c>
      <c r="AB41" s="2">
        <f t="shared" si="17"/>
        <v>4723.2</v>
      </c>
      <c r="AC41" s="2">
        <f>AC42+AC43+AC45+AC46</f>
        <v>4557</v>
      </c>
      <c r="AD41" s="2">
        <f t="shared" si="17"/>
        <v>3632.8</v>
      </c>
      <c r="AE41" s="2">
        <f>AE42+AE43+AE45+AE46</f>
        <v>11465.6</v>
      </c>
      <c r="AF41" s="103"/>
      <c r="AH41" s="29">
        <f t="shared" si="2"/>
        <v>73986.385999999999</v>
      </c>
      <c r="AI41" s="29">
        <f t="shared" si="3"/>
        <v>43596.286</v>
      </c>
      <c r="AJ41" s="29">
        <f t="shared" si="4"/>
        <v>73076.900000000009</v>
      </c>
      <c r="AL41" s="28">
        <f t="shared" si="8"/>
        <v>909.48600000000442</v>
      </c>
      <c r="AM41" s="48">
        <f>C41-E41</f>
        <v>909.48600000000442</v>
      </c>
      <c r="AN41" s="48"/>
      <c r="AO41" s="48"/>
      <c r="AP41" s="48"/>
    </row>
    <row r="42" spans="1:42" s="12" customFormat="1" ht="30" customHeight="1" x14ac:dyDescent="0.3">
      <c r="A42" s="3" t="s">
        <v>13</v>
      </c>
      <c r="B42" s="23">
        <f>H42+J42+L42+N42+P42+R42+T42+V42+X42+Z42+AB42+AD42</f>
        <v>13130.886</v>
      </c>
      <c r="C42" s="23">
        <f>H42+J42+L42+N42+P42+R42+T42+V42+X42+Z42+AB42+AD42</f>
        <v>13130.886</v>
      </c>
      <c r="D42" s="23">
        <f>E42</f>
        <v>13130.9</v>
      </c>
      <c r="E42" s="23">
        <f>I42+K42+M42+O42+Q42+S42+U42+W42+Y42+AA42+AC42+AE42</f>
        <v>13130.9</v>
      </c>
      <c r="F42" s="24">
        <f>E42/B42*100</f>
        <v>100.00010661885268</v>
      </c>
      <c r="G42" s="24">
        <f>E42/C42*100</f>
        <v>100.00010661885268</v>
      </c>
      <c r="H42" s="15"/>
      <c r="I42" s="15"/>
      <c r="J42" s="15">
        <v>1152.662</v>
      </c>
      <c r="K42" s="15"/>
      <c r="L42" s="15">
        <v>1152.662</v>
      </c>
      <c r="M42" s="15">
        <v>2305.3000000000002</v>
      </c>
      <c r="N42" s="15">
        <v>1152.662</v>
      </c>
      <c r="O42" s="15">
        <v>1152.7</v>
      </c>
      <c r="P42" s="15">
        <v>2294.6</v>
      </c>
      <c r="Q42" s="15">
        <v>1797.9</v>
      </c>
      <c r="R42" s="15">
        <v>178.8</v>
      </c>
      <c r="S42" s="15">
        <v>651.70000000000005</v>
      </c>
      <c r="T42" s="15">
        <v>258.2</v>
      </c>
      <c r="U42" s="15">
        <v>282</v>
      </c>
      <c r="V42" s="15">
        <v>258.10000000000002</v>
      </c>
      <c r="W42" s="15">
        <v>258.10000000000002</v>
      </c>
      <c r="X42" s="15">
        <v>1278.8</v>
      </c>
      <c r="Y42" s="15">
        <v>1278.9000000000001</v>
      </c>
      <c r="Z42" s="15">
        <v>1893.4</v>
      </c>
      <c r="AA42" s="15">
        <v>1893.3</v>
      </c>
      <c r="AB42" s="15">
        <v>1845</v>
      </c>
      <c r="AC42" s="15">
        <v>1845</v>
      </c>
      <c r="AD42" s="15">
        <v>1666</v>
      </c>
      <c r="AE42" s="15">
        <v>1666</v>
      </c>
      <c r="AF42" s="103"/>
      <c r="AH42" s="29">
        <f t="shared" si="2"/>
        <v>13130.886</v>
      </c>
      <c r="AI42" s="29">
        <f t="shared" si="3"/>
        <v>5931.3859999999995</v>
      </c>
      <c r="AJ42" s="29">
        <f t="shared" si="4"/>
        <v>13130.9</v>
      </c>
      <c r="AL42" s="28">
        <f t="shared" si="8"/>
        <v>-1.3999999999214197E-2</v>
      </c>
      <c r="AM42" s="48"/>
      <c r="AN42" s="48"/>
      <c r="AO42" s="48"/>
      <c r="AP42" s="48"/>
    </row>
    <row r="43" spans="1:42" s="12" customFormat="1" ht="18.75" x14ac:dyDescent="0.3">
      <c r="A43" s="3" t="s">
        <v>14</v>
      </c>
      <c r="B43" s="23">
        <f>H43+J43+L43+N43+P43+R43+T43+V43+X43+Z43+AB43+AD43</f>
        <v>60855.500000000007</v>
      </c>
      <c r="C43" s="23">
        <f>H43+J43+L43+N43+P43+R43+T43+V43+X43+Z43+AB43+AD43</f>
        <v>60855.500000000007</v>
      </c>
      <c r="D43" s="20">
        <f t="shared" ref="D43:D44" si="18">E43</f>
        <v>59946.000000000007</v>
      </c>
      <c r="E43" s="23">
        <f>I43+K43+M43+O43+Q43+S43+U43+W43+Y43+AA43+AC43+AE43</f>
        <v>59946.000000000007</v>
      </c>
      <c r="F43" s="24">
        <f>E43/B43*100</f>
        <v>98.505476086795767</v>
      </c>
      <c r="G43" s="24">
        <f>E43/C43*100</f>
        <v>98.505476086795767</v>
      </c>
      <c r="H43" s="15">
        <v>4079.3</v>
      </c>
      <c r="I43" s="15">
        <v>1319.5</v>
      </c>
      <c r="J43" s="15">
        <v>4802.1000000000004</v>
      </c>
      <c r="K43" s="15">
        <v>5666.3</v>
      </c>
      <c r="L43" s="15">
        <v>4934.8999999999996</v>
      </c>
      <c r="M43" s="15">
        <v>5831.1</v>
      </c>
      <c r="N43" s="15">
        <v>4728.6000000000004</v>
      </c>
      <c r="O43" s="15">
        <v>1763.2</v>
      </c>
      <c r="P43" s="15">
        <v>11505.7</v>
      </c>
      <c r="Q43" s="15">
        <v>3620.8</v>
      </c>
      <c r="R43" s="15">
        <v>7614.3</v>
      </c>
      <c r="S43" s="15">
        <v>15835.9</v>
      </c>
      <c r="T43" s="15">
        <v>5210.3</v>
      </c>
      <c r="U43" s="15">
        <v>3803.8</v>
      </c>
      <c r="V43" s="15">
        <v>3507</v>
      </c>
      <c r="W43" s="15">
        <v>1881.8</v>
      </c>
      <c r="X43" s="15">
        <v>5479.8</v>
      </c>
      <c r="Y43" s="15">
        <v>2490.5</v>
      </c>
      <c r="Z43" s="15">
        <v>4148.5</v>
      </c>
      <c r="AA43" s="15">
        <v>5221.5</v>
      </c>
      <c r="AB43" s="15">
        <v>2878.2</v>
      </c>
      <c r="AC43" s="15">
        <v>2712</v>
      </c>
      <c r="AD43" s="15">
        <v>1966.8</v>
      </c>
      <c r="AE43" s="15">
        <v>9799.6</v>
      </c>
      <c r="AF43" s="103"/>
      <c r="AH43" s="29">
        <f t="shared" si="2"/>
        <v>60855.500000000007</v>
      </c>
      <c r="AI43" s="29">
        <f t="shared" si="3"/>
        <v>37664.9</v>
      </c>
      <c r="AJ43" s="29">
        <f t="shared" si="4"/>
        <v>59946.000000000007</v>
      </c>
      <c r="AL43" s="28">
        <f t="shared" si="8"/>
        <v>909.5</v>
      </c>
      <c r="AM43" s="48">
        <f>C43-E43</f>
        <v>909.5</v>
      </c>
      <c r="AN43" s="48"/>
      <c r="AO43" s="48"/>
      <c r="AP43" s="48"/>
    </row>
    <row r="44" spans="1:42" s="12" customFormat="1" ht="37.5" x14ac:dyDescent="0.3">
      <c r="A44" s="90" t="s">
        <v>47</v>
      </c>
      <c r="B44" s="23">
        <f>H44+J44+L44+N44+P44+R44+T44+V44+X44+Z44+AB44+AD44</f>
        <v>4781.5999999999995</v>
      </c>
      <c r="C44" s="23">
        <f>H44+J44+L44+N44+P44+R44+T44+V44+X44+Z44</f>
        <v>4781.5999999999995</v>
      </c>
      <c r="D44" s="20">
        <f t="shared" si="18"/>
        <v>4781.5999999999995</v>
      </c>
      <c r="E44" s="23">
        <f>I44+K44+M44+O44+Q44+S44+U44+W44+Y44+AA44+AC44+AE44</f>
        <v>4781.5999999999995</v>
      </c>
      <c r="F44" s="24">
        <f>E44/B44*100</f>
        <v>100</v>
      </c>
      <c r="G44" s="24">
        <f>E44/C44*100</f>
        <v>100</v>
      </c>
      <c r="H44" s="15"/>
      <c r="I44" s="15"/>
      <c r="J44" s="15">
        <v>684.1</v>
      </c>
      <c r="K44" s="15">
        <v>684.1</v>
      </c>
      <c r="L44" s="15">
        <v>683.1</v>
      </c>
      <c r="M44" s="15">
        <v>683.1</v>
      </c>
      <c r="N44" s="15">
        <v>683</v>
      </c>
      <c r="O44" s="15">
        <v>683</v>
      </c>
      <c r="P44" s="15">
        <v>727</v>
      </c>
      <c r="Q44" s="15">
        <v>727</v>
      </c>
      <c r="R44" s="15"/>
      <c r="S44" s="15"/>
      <c r="T44" s="15"/>
      <c r="U44" s="15"/>
      <c r="V44" s="15">
        <v>683.1</v>
      </c>
      <c r="W44" s="15">
        <v>683.1</v>
      </c>
      <c r="X44" s="15">
        <v>683.1</v>
      </c>
      <c r="Y44" s="15">
        <v>683.1</v>
      </c>
      <c r="Z44" s="15">
        <f>683-44.8</f>
        <v>638.20000000000005</v>
      </c>
      <c r="AA44" s="15">
        <v>638.20000000000005</v>
      </c>
      <c r="AB44" s="15"/>
      <c r="AC44" s="15"/>
      <c r="AD44" s="15"/>
      <c r="AE44" s="15"/>
      <c r="AF44" s="103"/>
      <c r="AH44" s="29">
        <f t="shared" si="2"/>
        <v>4781.5999999999995</v>
      </c>
      <c r="AI44" s="29">
        <f t="shared" si="3"/>
        <v>2777.2</v>
      </c>
      <c r="AJ44" s="29">
        <f t="shared" si="4"/>
        <v>4781.5999999999995</v>
      </c>
      <c r="AL44" s="28">
        <f t="shared" si="8"/>
        <v>0</v>
      </c>
      <c r="AM44" s="48"/>
      <c r="AN44" s="48"/>
      <c r="AO44" s="48"/>
      <c r="AP44" s="48"/>
    </row>
    <row r="45" spans="1:42" s="12" customFormat="1" ht="18.75" x14ac:dyDescent="0.3">
      <c r="A45" s="3" t="s">
        <v>15</v>
      </c>
      <c r="B45" s="22"/>
      <c r="C45" s="23"/>
      <c r="D45" s="22"/>
      <c r="E45" s="22"/>
      <c r="F45" s="22"/>
      <c r="G45" s="2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03"/>
      <c r="AH45" s="29">
        <f t="shared" si="2"/>
        <v>0</v>
      </c>
      <c r="AI45" s="29">
        <f t="shared" si="3"/>
        <v>0</v>
      </c>
      <c r="AJ45" s="29">
        <f t="shared" si="4"/>
        <v>0</v>
      </c>
      <c r="AL45" s="28">
        <f t="shared" si="8"/>
        <v>0</v>
      </c>
      <c r="AM45" s="48"/>
      <c r="AN45" s="48"/>
      <c r="AO45" s="48"/>
      <c r="AP45" s="48"/>
    </row>
    <row r="46" spans="1:42" s="12" customFormat="1" ht="18.75" x14ac:dyDescent="0.3">
      <c r="A46" s="3" t="s">
        <v>16</v>
      </c>
      <c r="B46" s="22"/>
      <c r="C46" s="23"/>
      <c r="D46" s="22"/>
      <c r="E46" s="22"/>
      <c r="F46" s="22"/>
      <c r="G46" s="2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04"/>
      <c r="AH46" s="29">
        <f t="shared" si="2"/>
        <v>0</v>
      </c>
      <c r="AI46" s="29">
        <f t="shared" si="3"/>
        <v>0</v>
      </c>
      <c r="AJ46" s="29">
        <f t="shared" si="4"/>
        <v>0</v>
      </c>
      <c r="AL46" s="28">
        <f t="shared" si="8"/>
        <v>0</v>
      </c>
      <c r="AM46" s="48"/>
      <c r="AN46" s="48"/>
      <c r="AO46" s="48"/>
      <c r="AP46" s="48"/>
    </row>
    <row r="47" spans="1:42" s="12" customFormat="1" ht="81" customHeight="1" x14ac:dyDescent="0.3">
      <c r="A47" s="3" t="s">
        <v>23</v>
      </c>
      <c r="B47" s="25"/>
      <c r="C47" s="25"/>
      <c r="D47" s="25"/>
      <c r="E47" s="25"/>
      <c r="F47" s="24"/>
      <c r="G47" s="2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02" t="s">
        <v>107</v>
      </c>
      <c r="AH47" s="29">
        <f t="shared" si="2"/>
        <v>0</v>
      </c>
      <c r="AI47" s="29">
        <f t="shared" si="3"/>
        <v>0</v>
      </c>
      <c r="AJ47" s="29">
        <f t="shared" si="4"/>
        <v>0</v>
      </c>
      <c r="AL47" s="28">
        <f t="shared" si="8"/>
        <v>0</v>
      </c>
      <c r="AM47" s="48"/>
      <c r="AN47" s="48"/>
      <c r="AO47" s="48"/>
      <c r="AP47" s="48"/>
    </row>
    <row r="48" spans="1:42" s="12" customFormat="1" ht="24.6" customHeight="1" x14ac:dyDescent="0.3">
      <c r="A48" s="4" t="s">
        <v>17</v>
      </c>
      <c r="B48" s="19">
        <f>H48+J48+L48+N48+P48+R48+T48+V48+X48+Z48+AB48+AD48</f>
        <v>340</v>
      </c>
      <c r="C48" s="38">
        <f>C49+C50+C51+C52</f>
        <v>340</v>
      </c>
      <c r="D48" s="38">
        <f>D49+D50+D51+D52</f>
        <v>339.20000000000005</v>
      </c>
      <c r="E48" s="38">
        <f>E49+E50+E51+E52</f>
        <v>339.20000000000005</v>
      </c>
      <c r="F48" s="37">
        <f>E48/B48*100</f>
        <v>99.764705882352956</v>
      </c>
      <c r="G48" s="37">
        <f>E48/C48*100</f>
        <v>99.764705882352956</v>
      </c>
      <c r="H48" s="2">
        <f t="shared" ref="H48:AE48" si="19">H49+H50+H51+H52</f>
        <v>20.5</v>
      </c>
      <c r="I48" s="2">
        <f t="shared" si="19"/>
        <v>0</v>
      </c>
      <c r="J48" s="2">
        <f t="shared" si="19"/>
        <v>114.8</v>
      </c>
      <c r="K48" s="2">
        <f t="shared" si="19"/>
        <v>128.30000000000001</v>
      </c>
      <c r="L48" s="2">
        <f t="shared" si="19"/>
        <v>104.7</v>
      </c>
      <c r="M48" s="2">
        <f t="shared" si="19"/>
        <v>67.5</v>
      </c>
      <c r="N48" s="2">
        <f t="shared" si="19"/>
        <v>0</v>
      </c>
      <c r="O48" s="2">
        <f t="shared" si="19"/>
        <v>12.8</v>
      </c>
      <c r="P48" s="2">
        <f t="shared" si="19"/>
        <v>0</v>
      </c>
      <c r="Q48" s="2">
        <f t="shared" si="19"/>
        <v>0</v>
      </c>
      <c r="R48" s="2">
        <f t="shared" si="19"/>
        <v>0</v>
      </c>
      <c r="S48" s="2">
        <f t="shared" si="19"/>
        <v>0</v>
      </c>
      <c r="T48" s="2">
        <f t="shared" si="19"/>
        <v>0</v>
      </c>
      <c r="U48" s="2">
        <f t="shared" si="19"/>
        <v>3.7</v>
      </c>
      <c r="V48" s="2">
        <f t="shared" si="19"/>
        <v>0</v>
      </c>
      <c r="W48" s="2">
        <f t="shared" si="19"/>
        <v>0</v>
      </c>
      <c r="X48" s="2">
        <f t="shared" si="19"/>
        <v>100</v>
      </c>
      <c r="Y48" s="2">
        <f t="shared" si="19"/>
        <v>97.4</v>
      </c>
      <c r="Z48" s="2">
        <f t="shared" si="19"/>
        <v>0</v>
      </c>
      <c r="AA48" s="2">
        <f t="shared" si="19"/>
        <v>2.2999999999999998</v>
      </c>
      <c r="AB48" s="2">
        <f t="shared" si="19"/>
        <v>0</v>
      </c>
      <c r="AC48" s="2">
        <f t="shared" si="19"/>
        <v>27.2</v>
      </c>
      <c r="AD48" s="2">
        <f t="shared" si="19"/>
        <v>0</v>
      </c>
      <c r="AE48" s="2">
        <f t="shared" si="19"/>
        <v>0</v>
      </c>
      <c r="AF48" s="103"/>
      <c r="AH48" s="29">
        <f t="shared" si="2"/>
        <v>340</v>
      </c>
      <c r="AI48" s="29">
        <f t="shared" si="3"/>
        <v>240</v>
      </c>
      <c r="AJ48" s="29">
        <f t="shared" si="4"/>
        <v>339.20000000000005</v>
      </c>
      <c r="AL48" s="28">
        <f t="shared" si="8"/>
        <v>0.79999999999995453</v>
      </c>
      <c r="AM48" s="48"/>
      <c r="AN48" s="48"/>
      <c r="AO48" s="48"/>
      <c r="AP48" s="48"/>
    </row>
    <row r="49" spans="1:42" s="12" customFormat="1" ht="18.75" x14ac:dyDescent="0.3">
      <c r="A49" s="3" t="s">
        <v>13</v>
      </c>
      <c r="B49" s="22"/>
      <c r="C49" s="22"/>
      <c r="D49" s="22"/>
      <c r="E49" s="22"/>
      <c r="F49" s="22"/>
      <c r="G49" s="2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03"/>
      <c r="AH49" s="29">
        <f t="shared" si="2"/>
        <v>0</v>
      </c>
      <c r="AI49" s="29">
        <f t="shared" si="3"/>
        <v>0</v>
      </c>
      <c r="AJ49" s="29">
        <f t="shared" si="4"/>
        <v>0</v>
      </c>
      <c r="AL49" s="28">
        <f t="shared" si="8"/>
        <v>0</v>
      </c>
      <c r="AM49" s="48"/>
      <c r="AN49" s="48"/>
      <c r="AO49" s="48"/>
      <c r="AP49" s="48"/>
    </row>
    <row r="50" spans="1:42" s="12" customFormat="1" ht="20.45" customHeight="1" x14ac:dyDescent="0.3">
      <c r="A50" s="3" t="s">
        <v>14</v>
      </c>
      <c r="B50" s="23">
        <f>H50+J50+L50+N50+P50+R50+T50+V50+X50+Z50+AB50+AD50</f>
        <v>340</v>
      </c>
      <c r="C50" s="23">
        <f>H50+J50+L50+N50+P50+R50+T50+V50+X50+Z50+AB50</f>
        <v>340</v>
      </c>
      <c r="D50" s="20">
        <f>E50</f>
        <v>339.20000000000005</v>
      </c>
      <c r="E50" s="23">
        <f>I50+K50+M50+O50+Q50+S50+U50+W50+Y50+AA50+AC50+AE50</f>
        <v>339.20000000000005</v>
      </c>
      <c r="F50" s="24">
        <f>E50/B50*100</f>
        <v>99.764705882352956</v>
      </c>
      <c r="G50" s="24">
        <f>E50/C50*100</f>
        <v>99.764705882352956</v>
      </c>
      <c r="H50" s="2">
        <v>20.5</v>
      </c>
      <c r="I50" s="2"/>
      <c r="J50" s="15">
        <v>114.8</v>
      </c>
      <c r="K50" s="15">
        <v>128.30000000000001</v>
      </c>
      <c r="L50" s="15">
        <v>104.7</v>
      </c>
      <c r="M50" s="15">
        <v>67.5</v>
      </c>
      <c r="N50" s="15"/>
      <c r="O50" s="15">
        <v>12.8</v>
      </c>
      <c r="P50" s="15"/>
      <c r="Q50" s="15"/>
      <c r="R50" s="15"/>
      <c r="S50" s="15"/>
      <c r="T50" s="15"/>
      <c r="U50" s="15">
        <v>3.7</v>
      </c>
      <c r="V50" s="15"/>
      <c r="W50" s="15"/>
      <c r="X50" s="15">
        <v>100</v>
      </c>
      <c r="Y50" s="15">
        <v>97.4</v>
      </c>
      <c r="Z50" s="15"/>
      <c r="AA50" s="15">
        <v>2.2999999999999998</v>
      </c>
      <c r="AB50" s="15"/>
      <c r="AC50" s="15">
        <v>27.2</v>
      </c>
      <c r="AD50" s="15"/>
      <c r="AE50" s="15"/>
      <c r="AF50" s="103"/>
      <c r="AH50" s="29">
        <f t="shared" si="2"/>
        <v>340</v>
      </c>
      <c r="AI50" s="29">
        <f t="shared" si="3"/>
        <v>240</v>
      </c>
      <c r="AJ50" s="29">
        <f t="shared" si="4"/>
        <v>339.20000000000005</v>
      </c>
      <c r="AL50" s="28">
        <f t="shared" si="8"/>
        <v>0.79999999999995453</v>
      </c>
      <c r="AM50" s="48">
        <f>C50-E50</f>
        <v>0.79999999999995453</v>
      </c>
      <c r="AN50" s="48"/>
      <c r="AO50" s="48"/>
      <c r="AP50" s="48"/>
    </row>
    <row r="51" spans="1:42" s="12" customFormat="1" ht="21.6" customHeight="1" x14ac:dyDescent="0.3">
      <c r="A51" s="3" t="s">
        <v>15</v>
      </c>
      <c r="B51" s="22"/>
      <c r="C51" s="22"/>
      <c r="D51" s="22"/>
      <c r="E51" s="22"/>
      <c r="F51" s="22"/>
      <c r="G51" s="2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3"/>
      <c r="AH51" s="29">
        <f t="shared" si="2"/>
        <v>0</v>
      </c>
      <c r="AI51" s="29">
        <f t="shared" si="3"/>
        <v>0</v>
      </c>
      <c r="AJ51" s="29">
        <f t="shared" si="4"/>
        <v>0</v>
      </c>
      <c r="AL51" s="28">
        <f t="shared" si="8"/>
        <v>0</v>
      </c>
      <c r="AM51" s="48"/>
      <c r="AN51" s="48"/>
      <c r="AO51" s="48"/>
      <c r="AP51" s="48"/>
    </row>
    <row r="52" spans="1:42" s="12" customFormat="1" ht="28.15" customHeight="1" x14ac:dyDescent="0.3">
      <c r="A52" s="3" t="s">
        <v>16</v>
      </c>
      <c r="B52" s="22"/>
      <c r="C52" s="22"/>
      <c r="D52" s="22"/>
      <c r="E52" s="22"/>
      <c r="F52" s="22"/>
      <c r="G52" s="2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04"/>
      <c r="AH52" s="29">
        <f t="shared" si="2"/>
        <v>0</v>
      </c>
      <c r="AI52" s="29">
        <f t="shared" si="3"/>
        <v>0</v>
      </c>
      <c r="AJ52" s="29">
        <f t="shared" si="4"/>
        <v>0</v>
      </c>
      <c r="AL52" s="28">
        <f t="shared" si="8"/>
        <v>0</v>
      </c>
      <c r="AM52" s="48"/>
      <c r="AN52" s="48"/>
      <c r="AO52" s="48"/>
      <c r="AP52" s="48"/>
    </row>
    <row r="53" spans="1:42" s="12" customFormat="1" ht="139.5" customHeight="1" x14ac:dyDescent="0.3">
      <c r="A53" s="3" t="s">
        <v>55</v>
      </c>
      <c r="B53" s="25"/>
      <c r="C53" s="25"/>
      <c r="D53" s="25"/>
      <c r="E53" s="25"/>
      <c r="F53" s="24"/>
      <c r="G53" s="2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02" t="s">
        <v>97</v>
      </c>
      <c r="AH53" s="29">
        <f t="shared" si="2"/>
        <v>0</v>
      </c>
      <c r="AI53" s="29">
        <f t="shared" si="3"/>
        <v>0</v>
      </c>
      <c r="AJ53" s="29">
        <f t="shared" si="4"/>
        <v>0</v>
      </c>
      <c r="AL53" s="28">
        <f t="shared" si="8"/>
        <v>0</v>
      </c>
      <c r="AM53" s="48"/>
      <c r="AN53" s="48"/>
      <c r="AO53" s="48"/>
      <c r="AP53" s="48"/>
    </row>
    <row r="54" spans="1:42" s="12" customFormat="1" ht="22.15" customHeight="1" x14ac:dyDescent="0.3">
      <c r="A54" s="4" t="s">
        <v>17</v>
      </c>
      <c r="B54" s="19">
        <f>H54+J54+L54+N54+P54+R54+T54+V54+X54+Z54+AB54+AD54</f>
        <v>170</v>
      </c>
      <c r="C54" s="38">
        <f>C55+C56+C57+C58</f>
        <v>170</v>
      </c>
      <c r="D54" s="38">
        <f>D55+D56+D57+D58</f>
        <v>170</v>
      </c>
      <c r="E54" s="38">
        <f>E55+E56+E57+E58</f>
        <v>170</v>
      </c>
      <c r="F54" s="37">
        <f>E54/B54*100</f>
        <v>100</v>
      </c>
      <c r="G54" s="24">
        <f>E54/C54*100</f>
        <v>100</v>
      </c>
      <c r="H54" s="2">
        <f t="shared" ref="H54:AE54" si="20">H55+H56+H57+H58</f>
        <v>0</v>
      </c>
      <c r="I54" s="2">
        <f t="shared" si="20"/>
        <v>0</v>
      </c>
      <c r="J54" s="2">
        <f t="shared" si="20"/>
        <v>0</v>
      </c>
      <c r="K54" s="2">
        <f t="shared" si="20"/>
        <v>0</v>
      </c>
      <c r="L54" s="2">
        <f t="shared" si="20"/>
        <v>0</v>
      </c>
      <c r="M54" s="2">
        <f t="shared" si="20"/>
        <v>0</v>
      </c>
      <c r="N54" s="2">
        <f t="shared" si="20"/>
        <v>0</v>
      </c>
      <c r="O54" s="2">
        <f t="shared" si="20"/>
        <v>0</v>
      </c>
      <c r="P54" s="2">
        <f t="shared" si="20"/>
        <v>0</v>
      </c>
      <c r="Q54" s="2">
        <f t="shared" si="20"/>
        <v>0</v>
      </c>
      <c r="R54" s="2">
        <f t="shared" si="20"/>
        <v>0</v>
      </c>
      <c r="S54" s="2">
        <f t="shared" si="20"/>
        <v>0</v>
      </c>
      <c r="T54" s="2">
        <f t="shared" si="20"/>
        <v>0</v>
      </c>
      <c r="U54" s="2">
        <f t="shared" si="20"/>
        <v>0</v>
      </c>
      <c r="V54" s="2">
        <f t="shared" si="20"/>
        <v>0</v>
      </c>
      <c r="W54" s="2">
        <f t="shared" si="20"/>
        <v>0</v>
      </c>
      <c r="X54" s="2">
        <f t="shared" si="20"/>
        <v>0</v>
      </c>
      <c r="Y54" s="2">
        <f t="shared" si="20"/>
        <v>0</v>
      </c>
      <c r="Z54" s="2">
        <f t="shared" si="20"/>
        <v>0</v>
      </c>
      <c r="AA54" s="2">
        <f t="shared" si="20"/>
        <v>0</v>
      </c>
      <c r="AB54" s="2">
        <f t="shared" si="20"/>
        <v>85</v>
      </c>
      <c r="AC54" s="2">
        <f t="shared" si="20"/>
        <v>85</v>
      </c>
      <c r="AD54" s="2">
        <f t="shared" si="20"/>
        <v>85</v>
      </c>
      <c r="AE54" s="2">
        <f t="shared" si="20"/>
        <v>85</v>
      </c>
      <c r="AF54" s="103"/>
      <c r="AH54" s="29">
        <f t="shared" si="2"/>
        <v>170</v>
      </c>
      <c r="AI54" s="29">
        <f t="shared" si="3"/>
        <v>0</v>
      </c>
      <c r="AJ54" s="29">
        <f t="shared" si="4"/>
        <v>170</v>
      </c>
      <c r="AL54" s="28">
        <f t="shared" si="8"/>
        <v>0</v>
      </c>
      <c r="AM54" s="48"/>
      <c r="AN54" s="48"/>
      <c r="AO54" s="48"/>
      <c r="AP54" s="48"/>
    </row>
    <row r="55" spans="1:42" s="12" customFormat="1" ht="18.75" x14ac:dyDescent="0.3">
      <c r="A55" s="3" t="s">
        <v>13</v>
      </c>
      <c r="B55" s="22"/>
      <c r="C55" s="22"/>
      <c r="D55" s="22"/>
      <c r="E55" s="22"/>
      <c r="F55" s="22"/>
      <c r="G55" s="2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03"/>
      <c r="AH55" s="29">
        <f t="shared" si="2"/>
        <v>0</v>
      </c>
      <c r="AI55" s="29">
        <f t="shared" si="3"/>
        <v>0</v>
      </c>
      <c r="AJ55" s="29">
        <f t="shared" si="4"/>
        <v>0</v>
      </c>
      <c r="AL55" s="28">
        <f t="shared" si="8"/>
        <v>0</v>
      </c>
      <c r="AM55" s="48"/>
      <c r="AN55" s="48"/>
      <c r="AO55" s="48"/>
      <c r="AP55" s="48"/>
    </row>
    <row r="56" spans="1:42" s="12" customFormat="1" ht="21.6" customHeight="1" x14ac:dyDescent="0.3">
      <c r="A56" s="3" t="s">
        <v>14</v>
      </c>
      <c r="B56" s="23">
        <f>H56+J56+L56+N56+P56+R56+T56+V56+X56+Z56+AB56+AD56</f>
        <v>170</v>
      </c>
      <c r="C56" s="23">
        <f>H56+J56+L56+N56+P56+R56+T56+V56+X56+Z56+AB56+AD56</f>
        <v>170</v>
      </c>
      <c r="D56" s="23">
        <f>E56</f>
        <v>170</v>
      </c>
      <c r="E56" s="23">
        <f>I56+K56+M56+O56+Q56+S56+U56+W56+Y56+AA56+AC56+AE56</f>
        <v>170</v>
      </c>
      <c r="F56" s="24">
        <f>E56/B56*100</f>
        <v>100</v>
      </c>
      <c r="G56" s="24">
        <f>E56/C56*100</f>
        <v>100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5"/>
      <c r="Y56" s="15"/>
      <c r="Z56" s="15"/>
      <c r="AA56" s="2"/>
      <c r="AB56" s="2">
        <v>85</v>
      </c>
      <c r="AC56" s="2">
        <v>85</v>
      </c>
      <c r="AD56" s="2">
        <v>85</v>
      </c>
      <c r="AE56" s="2">
        <v>85</v>
      </c>
      <c r="AF56" s="103"/>
      <c r="AH56" s="29">
        <f t="shared" si="2"/>
        <v>170</v>
      </c>
      <c r="AI56" s="29">
        <f t="shared" si="3"/>
        <v>0</v>
      </c>
      <c r="AJ56" s="29">
        <f t="shared" si="4"/>
        <v>170</v>
      </c>
      <c r="AL56" s="28">
        <f t="shared" si="8"/>
        <v>0</v>
      </c>
      <c r="AM56" s="48"/>
      <c r="AN56" s="48"/>
      <c r="AO56" s="48"/>
      <c r="AP56" s="48"/>
    </row>
    <row r="57" spans="1:42" s="12" customFormat="1" ht="21.6" customHeight="1" x14ac:dyDescent="0.3">
      <c r="A57" s="3" t="s">
        <v>15</v>
      </c>
      <c r="B57" s="22"/>
      <c r="C57" s="22"/>
      <c r="D57" s="22"/>
      <c r="E57" s="22"/>
      <c r="F57" s="22"/>
      <c r="G57" s="2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03"/>
      <c r="AH57" s="29">
        <f t="shared" si="2"/>
        <v>0</v>
      </c>
      <c r="AI57" s="29">
        <f t="shared" si="3"/>
        <v>0</v>
      </c>
      <c r="AJ57" s="29">
        <f t="shared" si="4"/>
        <v>0</v>
      </c>
      <c r="AL57" s="28">
        <f t="shared" si="8"/>
        <v>0</v>
      </c>
      <c r="AM57" s="48"/>
      <c r="AN57" s="48"/>
      <c r="AO57" s="48"/>
      <c r="AP57" s="48"/>
    </row>
    <row r="58" spans="1:42" s="12" customFormat="1" ht="19.899999999999999" customHeight="1" x14ac:dyDescent="0.3">
      <c r="A58" s="3" t="s">
        <v>16</v>
      </c>
      <c r="B58" s="22"/>
      <c r="C58" s="22"/>
      <c r="D58" s="22"/>
      <c r="E58" s="22"/>
      <c r="F58" s="22"/>
      <c r="G58" s="2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04"/>
      <c r="AH58" s="29">
        <f t="shared" si="2"/>
        <v>0</v>
      </c>
      <c r="AI58" s="29">
        <f t="shared" si="3"/>
        <v>0</v>
      </c>
      <c r="AJ58" s="29">
        <f t="shared" si="4"/>
        <v>0</v>
      </c>
      <c r="AL58" s="28">
        <f t="shared" si="8"/>
        <v>0</v>
      </c>
      <c r="AM58" s="48"/>
      <c r="AN58" s="48"/>
      <c r="AO58" s="48"/>
      <c r="AP58" s="48"/>
    </row>
    <row r="59" spans="1:42" s="12" customFormat="1" ht="56.25" x14ac:dyDescent="0.3">
      <c r="A59" s="3" t="s">
        <v>56</v>
      </c>
      <c r="B59" s="25"/>
      <c r="C59" s="25"/>
      <c r="D59" s="25"/>
      <c r="E59" s="25"/>
      <c r="F59" s="24"/>
      <c r="G59" s="2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02" t="s">
        <v>119</v>
      </c>
      <c r="AH59" s="29">
        <f t="shared" si="2"/>
        <v>0</v>
      </c>
      <c r="AI59" s="29">
        <f t="shared" si="3"/>
        <v>0</v>
      </c>
      <c r="AJ59" s="29">
        <f t="shared" si="4"/>
        <v>0</v>
      </c>
      <c r="AL59" s="28">
        <f t="shared" si="8"/>
        <v>0</v>
      </c>
      <c r="AM59" s="48"/>
      <c r="AN59" s="48"/>
      <c r="AO59" s="48"/>
      <c r="AP59" s="48"/>
    </row>
    <row r="60" spans="1:42" s="12" customFormat="1" ht="23.45" customHeight="1" x14ac:dyDescent="0.3">
      <c r="A60" s="4" t="s">
        <v>17</v>
      </c>
      <c r="B60" s="19">
        <f>H60+J60+L60+N60+P60+R60+T60+V60+X60+Z60+AB60+AD60</f>
        <v>40759.900000000009</v>
      </c>
      <c r="C60" s="38">
        <f>C61+C62+C63+C64</f>
        <v>40759.900000000009</v>
      </c>
      <c r="D60" s="38">
        <f>D61+D62+D63+D64</f>
        <v>39518.6</v>
      </c>
      <c r="E60" s="38">
        <f>E61+E62+E63+E64</f>
        <v>39518.6</v>
      </c>
      <c r="F60" s="37">
        <f>E60/B60*100</f>
        <v>96.954604893535048</v>
      </c>
      <c r="G60" s="24">
        <f>E60/C60*100</f>
        <v>96.954604893535048</v>
      </c>
      <c r="H60" s="2">
        <f t="shared" ref="H60:AE60" si="21">H61+H62+H63+H64</f>
        <v>3922.5</v>
      </c>
      <c r="I60" s="2">
        <f t="shared" si="21"/>
        <v>2981.3</v>
      </c>
      <c r="J60" s="2">
        <f t="shared" si="21"/>
        <v>3922.5</v>
      </c>
      <c r="K60" s="2">
        <f t="shared" si="21"/>
        <v>4119.2</v>
      </c>
      <c r="L60" s="2">
        <f t="shared" si="21"/>
        <v>3922.5</v>
      </c>
      <c r="M60" s="2">
        <f t="shared" si="21"/>
        <v>3865.9</v>
      </c>
      <c r="N60" s="2">
        <f t="shared" si="21"/>
        <v>3922.5</v>
      </c>
      <c r="O60" s="2">
        <f t="shared" si="21"/>
        <v>3886.4</v>
      </c>
      <c r="P60" s="2">
        <f t="shared" si="21"/>
        <v>3922.5</v>
      </c>
      <c r="Q60" s="2">
        <f t="shared" si="21"/>
        <v>3874.7</v>
      </c>
      <c r="R60" s="2">
        <f t="shared" si="21"/>
        <v>0</v>
      </c>
      <c r="S60" s="2">
        <f t="shared" si="21"/>
        <v>774.9</v>
      </c>
      <c r="T60" s="2">
        <f t="shared" si="21"/>
        <v>0</v>
      </c>
      <c r="U60" s="2">
        <f t="shared" si="21"/>
        <v>0</v>
      </c>
      <c r="V60" s="2">
        <f t="shared" si="21"/>
        <v>0</v>
      </c>
      <c r="W60" s="2">
        <f t="shared" si="21"/>
        <v>0</v>
      </c>
      <c r="X60" s="2">
        <f t="shared" si="21"/>
        <v>5286.9</v>
      </c>
      <c r="Y60" s="2">
        <f t="shared" si="21"/>
        <v>2775.2</v>
      </c>
      <c r="Z60" s="2">
        <f t="shared" si="21"/>
        <v>5286.9</v>
      </c>
      <c r="AA60" s="2">
        <f t="shared" si="21"/>
        <v>5483.8</v>
      </c>
      <c r="AB60" s="2">
        <f t="shared" si="21"/>
        <v>5286.8</v>
      </c>
      <c r="AC60" s="2">
        <f t="shared" si="21"/>
        <v>5402.2</v>
      </c>
      <c r="AD60" s="2">
        <f t="shared" si="21"/>
        <v>5286.8</v>
      </c>
      <c r="AE60" s="2">
        <f t="shared" si="21"/>
        <v>6355</v>
      </c>
      <c r="AF60" s="103"/>
      <c r="AH60" s="29">
        <f t="shared" si="2"/>
        <v>40759.900000000009</v>
      </c>
      <c r="AI60" s="29">
        <f t="shared" si="3"/>
        <v>19612.5</v>
      </c>
      <c r="AJ60" s="29">
        <f t="shared" si="4"/>
        <v>39518.6</v>
      </c>
      <c r="AL60" s="28">
        <f t="shared" si="8"/>
        <v>1241.3000000000102</v>
      </c>
      <c r="AM60" s="48"/>
      <c r="AN60" s="48"/>
      <c r="AO60" s="48"/>
      <c r="AP60" s="48"/>
    </row>
    <row r="61" spans="1:42" s="12" customFormat="1" ht="18.75" x14ac:dyDescent="0.3">
      <c r="A61" s="3" t="s">
        <v>13</v>
      </c>
      <c r="B61" s="22"/>
      <c r="C61" s="22"/>
      <c r="D61" s="22"/>
      <c r="E61" s="22"/>
      <c r="F61" s="22"/>
      <c r="G61" s="2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03"/>
      <c r="AH61" s="29">
        <f t="shared" si="2"/>
        <v>0</v>
      </c>
      <c r="AI61" s="29">
        <f t="shared" si="3"/>
        <v>0</v>
      </c>
      <c r="AJ61" s="29">
        <f t="shared" si="4"/>
        <v>0</v>
      </c>
      <c r="AL61" s="28">
        <f t="shared" si="8"/>
        <v>0</v>
      </c>
      <c r="AM61" s="48"/>
      <c r="AN61" s="48"/>
      <c r="AO61" s="48"/>
      <c r="AP61" s="48"/>
    </row>
    <row r="62" spans="1:42" s="11" customFormat="1" ht="34.5" customHeight="1" x14ac:dyDescent="0.3">
      <c r="A62" s="3" t="s">
        <v>14</v>
      </c>
      <c r="B62" s="23">
        <f>H62+J62+L62+N62+P62+R62+T62+V62+X62+Z62+AB62+AD62</f>
        <v>40759.900000000009</v>
      </c>
      <c r="C62" s="23">
        <f>H62+J62+L62+N62+P62+R62+T62+V62+X62+Z62+AB62+AD62</f>
        <v>40759.900000000009</v>
      </c>
      <c r="D62" s="20">
        <f>E62</f>
        <v>39518.6</v>
      </c>
      <c r="E62" s="23">
        <f>I62+K62+M62+O62+Q62+S62+U62+W62+Y62+AA62+AC62+AE62</f>
        <v>39518.6</v>
      </c>
      <c r="F62" s="24">
        <f>E62/B62*100</f>
        <v>96.954604893535048</v>
      </c>
      <c r="G62" s="24">
        <f>E62/C62*100</f>
        <v>96.954604893535048</v>
      </c>
      <c r="H62" s="15">
        <v>3922.5</v>
      </c>
      <c r="I62" s="15">
        <v>2981.3</v>
      </c>
      <c r="J62" s="15">
        <v>3922.5</v>
      </c>
      <c r="K62" s="15">
        <v>4119.2</v>
      </c>
      <c r="L62" s="15">
        <v>3922.5</v>
      </c>
      <c r="M62" s="15">
        <v>3865.9</v>
      </c>
      <c r="N62" s="15">
        <v>3922.5</v>
      </c>
      <c r="O62" s="15">
        <v>3886.4</v>
      </c>
      <c r="P62" s="15">
        <v>3922.5</v>
      </c>
      <c r="Q62" s="15">
        <v>3874.7</v>
      </c>
      <c r="R62" s="15"/>
      <c r="S62" s="15">
        <v>774.9</v>
      </c>
      <c r="T62" s="15"/>
      <c r="U62" s="15"/>
      <c r="V62" s="15"/>
      <c r="W62" s="15"/>
      <c r="X62" s="15">
        <v>5286.9</v>
      </c>
      <c r="Y62" s="15">
        <v>2775.2</v>
      </c>
      <c r="Z62" s="15">
        <v>5286.9</v>
      </c>
      <c r="AA62" s="15">
        <v>5483.8</v>
      </c>
      <c r="AB62" s="15">
        <v>5286.8</v>
      </c>
      <c r="AC62" s="15">
        <v>5402.2</v>
      </c>
      <c r="AD62" s="15">
        <v>5286.8</v>
      </c>
      <c r="AE62" s="15">
        <v>6355</v>
      </c>
      <c r="AF62" s="103"/>
      <c r="AH62" s="49">
        <f t="shared" si="2"/>
        <v>40759.900000000009</v>
      </c>
      <c r="AI62" s="49">
        <f t="shared" si="3"/>
        <v>19612.5</v>
      </c>
      <c r="AJ62" s="49">
        <f t="shared" si="4"/>
        <v>39518.6</v>
      </c>
      <c r="AL62" s="50">
        <f t="shared" si="8"/>
        <v>1241.3000000000102</v>
      </c>
      <c r="AM62" s="48">
        <f>C62-E62</f>
        <v>1241.3000000000102</v>
      </c>
      <c r="AN62" s="52"/>
      <c r="AO62" s="52"/>
      <c r="AP62" s="52"/>
    </row>
    <row r="63" spans="1:42" s="12" customFormat="1" ht="49.5" customHeight="1" x14ac:dyDescent="0.3">
      <c r="A63" s="3" t="s">
        <v>15</v>
      </c>
      <c r="B63" s="22"/>
      <c r="C63" s="22"/>
      <c r="D63" s="22"/>
      <c r="E63" s="22"/>
      <c r="F63" s="22"/>
      <c r="G63" s="2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03"/>
      <c r="AH63" s="29">
        <f t="shared" si="2"/>
        <v>0</v>
      </c>
      <c r="AI63" s="29">
        <f t="shared" si="3"/>
        <v>0</v>
      </c>
      <c r="AJ63" s="29">
        <f t="shared" si="4"/>
        <v>0</v>
      </c>
      <c r="AL63" s="28">
        <f t="shared" si="8"/>
        <v>0</v>
      </c>
      <c r="AM63" s="48"/>
      <c r="AN63" s="48"/>
      <c r="AO63" s="48"/>
      <c r="AP63" s="48"/>
    </row>
    <row r="64" spans="1:42" s="12" customFormat="1" ht="20.45" customHeight="1" x14ac:dyDescent="0.3">
      <c r="A64" s="3" t="s">
        <v>16</v>
      </c>
      <c r="B64" s="22"/>
      <c r="C64" s="22"/>
      <c r="D64" s="22"/>
      <c r="E64" s="22"/>
      <c r="F64" s="22"/>
      <c r="G64" s="2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04"/>
      <c r="AH64" s="29">
        <f t="shared" si="2"/>
        <v>0</v>
      </c>
      <c r="AI64" s="29">
        <f t="shared" si="3"/>
        <v>0</v>
      </c>
      <c r="AJ64" s="29">
        <f t="shared" si="4"/>
        <v>0</v>
      </c>
      <c r="AL64" s="28">
        <f t="shared" si="8"/>
        <v>0</v>
      </c>
      <c r="AM64" s="48"/>
      <c r="AN64" s="48"/>
      <c r="AO64" s="48"/>
      <c r="AP64" s="48"/>
    </row>
    <row r="65" spans="1:42" s="12" customFormat="1" ht="112.5" customHeight="1" x14ac:dyDescent="0.3">
      <c r="A65" s="4" t="s">
        <v>62</v>
      </c>
      <c r="B65" s="22"/>
      <c r="C65" s="22"/>
      <c r="D65" s="22"/>
      <c r="E65" s="22"/>
      <c r="F65" s="22"/>
      <c r="G65" s="2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02" t="s">
        <v>120</v>
      </c>
      <c r="AH65" s="29">
        <f t="shared" si="2"/>
        <v>0</v>
      </c>
      <c r="AI65" s="29">
        <f t="shared" si="3"/>
        <v>0</v>
      </c>
      <c r="AJ65" s="29">
        <f t="shared" si="4"/>
        <v>0</v>
      </c>
      <c r="AL65" s="28">
        <f t="shared" si="8"/>
        <v>0</v>
      </c>
      <c r="AM65" s="48"/>
      <c r="AN65" s="48"/>
      <c r="AO65" s="48"/>
      <c r="AP65" s="48"/>
    </row>
    <row r="66" spans="1:42" s="12" customFormat="1" ht="18.75" x14ac:dyDescent="0.3">
      <c r="A66" s="4" t="s">
        <v>17</v>
      </c>
      <c r="B66" s="19">
        <f>H66+J66+L66+N66+P66+R66+T66+V66+X66+Z66+AB66+AD66</f>
        <v>1822022.8000000003</v>
      </c>
      <c r="C66" s="2">
        <f>C67+C68+C69+C70</f>
        <v>1822022.8000000003</v>
      </c>
      <c r="D66" s="2">
        <f>D67+D68+D69+D70</f>
        <v>1806370.4</v>
      </c>
      <c r="E66" s="2">
        <f>E67+E68+E69+E70</f>
        <v>1806370.4</v>
      </c>
      <c r="F66" s="37">
        <f>E66/B66*100</f>
        <v>99.140932813793526</v>
      </c>
      <c r="G66" s="37">
        <f>E66/C66*100</f>
        <v>99.140932813793526</v>
      </c>
      <c r="H66" s="2">
        <f>H67+H68+H69+H70</f>
        <v>94344.6</v>
      </c>
      <c r="I66" s="2">
        <f>I67+I68+I69+I70</f>
        <v>35793</v>
      </c>
      <c r="J66" s="2">
        <f t="shared" ref="J66:AD66" si="22">J67+J68+J69+J70</f>
        <v>152244.5</v>
      </c>
      <c r="K66" s="2">
        <f>K67+K68+K69+K70</f>
        <v>139218.6</v>
      </c>
      <c r="L66" s="2">
        <f t="shared" si="22"/>
        <v>150349.20000000001</v>
      </c>
      <c r="M66" s="2">
        <f>M67+M68+M69+M70</f>
        <v>142628.79999999999</v>
      </c>
      <c r="N66" s="2">
        <f t="shared" si="22"/>
        <v>160403.9</v>
      </c>
      <c r="O66" s="2">
        <f>O67+O68+O69+O70</f>
        <v>151296.40000000002</v>
      </c>
      <c r="P66" s="2">
        <f t="shared" si="22"/>
        <v>406107.4</v>
      </c>
      <c r="Q66" s="2">
        <f>Q67+Q68+Q69+Q70</f>
        <v>182811.4</v>
      </c>
      <c r="R66" s="2">
        <f t="shared" si="22"/>
        <v>192669.3</v>
      </c>
      <c r="S66" s="2">
        <f>S67+S68+S69+S70</f>
        <v>260362.1</v>
      </c>
      <c r="T66" s="2">
        <f t="shared" si="22"/>
        <v>99983.2</v>
      </c>
      <c r="U66" s="2">
        <f>U67+U68+U69+U70</f>
        <v>151665.30000000002</v>
      </c>
      <c r="V66" s="2">
        <f t="shared" si="22"/>
        <v>77777.8</v>
      </c>
      <c r="W66" s="2">
        <f>W67+W68+W69+W70</f>
        <v>66163.399999999994</v>
      </c>
      <c r="X66" s="2">
        <f t="shared" si="22"/>
        <v>104946.3</v>
      </c>
      <c r="Y66" s="2">
        <f>Y67+Y68+Y69+Y70</f>
        <v>99996.800000000003</v>
      </c>
      <c r="Z66" s="2">
        <f t="shared" si="22"/>
        <v>139398.1</v>
      </c>
      <c r="AA66" s="2">
        <f>AA67+AA68+AA69+AA70</f>
        <v>143974</v>
      </c>
      <c r="AB66" s="2">
        <f t="shared" si="22"/>
        <v>127506.5</v>
      </c>
      <c r="AC66" s="2">
        <f>AC67+AC68+AC69+AC70</f>
        <v>164629.9</v>
      </c>
      <c r="AD66" s="2">
        <f t="shared" si="22"/>
        <v>116292</v>
      </c>
      <c r="AE66" s="2">
        <f>AE67+AE68+AE69+AE70</f>
        <v>267830.69999999995</v>
      </c>
      <c r="AF66" s="103"/>
      <c r="AH66" s="29">
        <f t="shared" si="2"/>
        <v>1822022.8000000003</v>
      </c>
      <c r="AI66" s="29">
        <f t="shared" si="3"/>
        <v>1156118.9000000001</v>
      </c>
      <c r="AJ66" s="29">
        <f t="shared" si="4"/>
        <v>1806370.4</v>
      </c>
      <c r="AL66" s="28">
        <f t="shared" si="8"/>
        <v>15652.400000000373</v>
      </c>
      <c r="AM66" s="48">
        <f>C66-E66</f>
        <v>15652.400000000373</v>
      </c>
      <c r="AN66" s="48"/>
      <c r="AO66" s="48"/>
      <c r="AP66" s="48"/>
    </row>
    <row r="67" spans="1:42" s="12" customFormat="1" ht="18.75" x14ac:dyDescent="0.3">
      <c r="A67" s="3" t="s">
        <v>13</v>
      </c>
      <c r="B67" s="23">
        <f>H67+J67+L67+N67+P67+R67+T67+V67+X67+Z67+AB67+AD67</f>
        <v>1534051.0000000002</v>
      </c>
      <c r="C67" s="15">
        <f>C73+C79+C85</f>
        <v>1534051.0000000002</v>
      </c>
      <c r="D67" s="15">
        <f>D73+D79+D85</f>
        <v>1520920.1</v>
      </c>
      <c r="E67" s="23">
        <f>I67+K67+M67+O67+Q67+S67+U67+W67+Y67+AA67+AC67+AE67</f>
        <v>1520920.1</v>
      </c>
      <c r="F67" s="24">
        <f>E67/B67*100</f>
        <v>99.144037584148109</v>
      </c>
      <c r="G67" s="24">
        <f>E67/C67*100</f>
        <v>99.144037584148109</v>
      </c>
      <c r="H67" s="15">
        <f>H73+H79+H85</f>
        <v>70311</v>
      </c>
      <c r="I67" s="15">
        <f t="shared" ref="I67:AE67" si="23">I73+I79+I85</f>
        <v>22022.400000000001</v>
      </c>
      <c r="J67" s="15">
        <f t="shared" si="23"/>
        <v>128345.60000000001</v>
      </c>
      <c r="K67" s="15">
        <f t="shared" si="23"/>
        <v>120747</v>
      </c>
      <c r="L67" s="15">
        <f t="shared" si="23"/>
        <v>127309.7</v>
      </c>
      <c r="M67" s="15">
        <f t="shared" si="23"/>
        <v>116834.3</v>
      </c>
      <c r="N67" s="15">
        <f>N73+N79+N85</f>
        <v>127850.8</v>
      </c>
      <c r="O67" s="15">
        <f t="shared" si="23"/>
        <v>123890.7</v>
      </c>
      <c r="P67" s="15">
        <f t="shared" si="23"/>
        <v>374836.7</v>
      </c>
      <c r="Q67" s="15">
        <f>Q73+Q79+Q85</f>
        <v>156315.5</v>
      </c>
      <c r="R67" s="15">
        <f t="shared" si="23"/>
        <v>168466.3</v>
      </c>
      <c r="S67" s="15">
        <f t="shared" si="23"/>
        <v>237536.2</v>
      </c>
      <c r="T67" s="15">
        <f t="shared" si="23"/>
        <v>76595.399999999994</v>
      </c>
      <c r="U67" s="15">
        <f t="shared" si="23"/>
        <v>129366.6</v>
      </c>
      <c r="V67" s="15">
        <f t="shared" si="23"/>
        <v>57401.4</v>
      </c>
      <c r="W67" s="15">
        <f t="shared" si="23"/>
        <v>45965.2</v>
      </c>
      <c r="X67" s="15">
        <f t="shared" si="23"/>
        <v>85938.1</v>
      </c>
      <c r="Y67" s="15">
        <f t="shared" si="23"/>
        <v>76932.600000000006</v>
      </c>
      <c r="Z67" s="15">
        <f t="shared" si="23"/>
        <v>111682.6</v>
      </c>
      <c r="AA67" s="15">
        <f t="shared" si="23"/>
        <v>125513.3</v>
      </c>
      <c r="AB67" s="15">
        <f t="shared" si="23"/>
        <v>109516.3</v>
      </c>
      <c r="AC67" s="15">
        <f t="shared" si="23"/>
        <v>119298.2</v>
      </c>
      <c r="AD67" s="15">
        <f t="shared" si="23"/>
        <v>95797.1</v>
      </c>
      <c r="AE67" s="15">
        <f t="shared" si="23"/>
        <v>246498.1</v>
      </c>
      <c r="AF67" s="103"/>
      <c r="AH67" s="29">
        <f t="shared" si="2"/>
        <v>1534051.0000000002</v>
      </c>
      <c r="AI67" s="29">
        <f t="shared" si="3"/>
        <v>997120.10000000009</v>
      </c>
      <c r="AJ67" s="29">
        <f t="shared" si="4"/>
        <v>1520920.1</v>
      </c>
      <c r="AL67" s="28">
        <f t="shared" si="8"/>
        <v>13130.90000000014</v>
      </c>
      <c r="AM67" s="48"/>
      <c r="AN67" s="48"/>
      <c r="AO67" s="48"/>
      <c r="AP67" s="48"/>
    </row>
    <row r="68" spans="1:42" s="12" customFormat="1" ht="18.75" x14ac:dyDescent="0.3">
      <c r="A68" s="3" t="s">
        <v>14</v>
      </c>
      <c r="B68" s="23">
        <f>H68+J68+L68+N68+P68+R68+T68+V68+X68+Z68+AB68+AD68</f>
        <v>282971.80000000005</v>
      </c>
      <c r="C68" s="23">
        <f>C74</f>
        <v>282971.80000000005</v>
      </c>
      <c r="D68" s="15">
        <f>D74</f>
        <v>280450.40000000002</v>
      </c>
      <c r="E68" s="23">
        <f t="shared" ref="E68:E70" si="24">I68+K68+M68+O68+Q68+S68+U68+W68+Y68+AA68+AC68+AE68</f>
        <v>280450.40000000002</v>
      </c>
      <c r="F68" s="24">
        <f>E68/B68*100</f>
        <v>99.108957146966574</v>
      </c>
      <c r="G68" s="24">
        <f>E68/C68*100</f>
        <v>99.108957146966574</v>
      </c>
      <c r="H68" s="15">
        <f>H74+H80+H86</f>
        <v>24033.599999999999</v>
      </c>
      <c r="I68" s="15">
        <f t="shared" ref="I68:AE68" si="25">I74+I80+I86</f>
        <v>13770.6</v>
      </c>
      <c r="J68" s="15">
        <f t="shared" si="25"/>
        <v>23898.9</v>
      </c>
      <c r="K68" s="15">
        <f t="shared" si="25"/>
        <v>18471.599999999999</v>
      </c>
      <c r="L68" s="15">
        <f t="shared" si="25"/>
        <v>23039.5</v>
      </c>
      <c r="M68" s="15">
        <f t="shared" si="25"/>
        <v>25794.5</v>
      </c>
      <c r="N68" s="15">
        <f t="shared" si="25"/>
        <v>30353.1</v>
      </c>
      <c r="O68" s="15">
        <f t="shared" si="25"/>
        <v>25428</v>
      </c>
      <c r="P68" s="15">
        <f t="shared" si="25"/>
        <v>30270.7</v>
      </c>
      <c r="Q68" s="15">
        <f t="shared" si="25"/>
        <v>25353.3</v>
      </c>
      <c r="R68" s="15">
        <f t="shared" si="25"/>
        <v>24203</v>
      </c>
      <c r="S68" s="15">
        <f t="shared" si="25"/>
        <v>22825.9</v>
      </c>
      <c r="T68" s="15">
        <f t="shared" si="25"/>
        <v>23387.8</v>
      </c>
      <c r="U68" s="15">
        <f t="shared" si="25"/>
        <v>22298.7</v>
      </c>
      <c r="V68" s="15">
        <f t="shared" si="25"/>
        <v>20376.400000000001</v>
      </c>
      <c r="W68" s="15">
        <f t="shared" si="25"/>
        <v>20198.2</v>
      </c>
      <c r="X68" s="15">
        <f t="shared" si="25"/>
        <v>17208.2</v>
      </c>
      <c r="Y68" s="15">
        <f t="shared" si="25"/>
        <v>21264.2</v>
      </c>
      <c r="Z68" s="15">
        <f t="shared" si="25"/>
        <v>27715.5</v>
      </c>
      <c r="AA68" s="15">
        <f t="shared" si="25"/>
        <v>18460.7</v>
      </c>
      <c r="AB68" s="15">
        <f t="shared" si="25"/>
        <v>17990.2</v>
      </c>
      <c r="AC68" s="15">
        <f t="shared" si="25"/>
        <v>45331.7</v>
      </c>
      <c r="AD68" s="15">
        <f t="shared" si="25"/>
        <v>20494.900000000001</v>
      </c>
      <c r="AE68" s="15">
        <f t="shared" si="25"/>
        <v>21253</v>
      </c>
      <c r="AF68" s="103"/>
      <c r="AH68" s="29">
        <f t="shared" si="2"/>
        <v>282971.80000000005</v>
      </c>
      <c r="AI68" s="29">
        <f t="shared" si="3"/>
        <v>155798.80000000002</v>
      </c>
      <c r="AJ68" s="29">
        <f t="shared" si="4"/>
        <v>280450.40000000002</v>
      </c>
      <c r="AL68" s="28">
        <f t="shared" si="8"/>
        <v>2521.4000000000233</v>
      </c>
      <c r="AM68" s="48"/>
      <c r="AN68" s="48"/>
      <c r="AO68" s="48"/>
      <c r="AP68" s="48"/>
    </row>
    <row r="69" spans="1:42" s="12" customFormat="1" ht="18.75" x14ac:dyDescent="0.3">
      <c r="A69" s="3" t="s">
        <v>15</v>
      </c>
      <c r="B69" s="22"/>
      <c r="C69" s="23"/>
      <c r="D69" s="22"/>
      <c r="E69" s="23"/>
      <c r="F69" s="22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03"/>
      <c r="AH69" s="29">
        <f t="shared" si="2"/>
        <v>0</v>
      </c>
      <c r="AI69" s="29">
        <f t="shared" si="3"/>
        <v>0</v>
      </c>
      <c r="AJ69" s="29">
        <f t="shared" si="4"/>
        <v>0</v>
      </c>
      <c r="AL69" s="28">
        <f t="shared" si="8"/>
        <v>0</v>
      </c>
      <c r="AM69" s="48"/>
      <c r="AN69" s="48"/>
      <c r="AO69" s="48"/>
      <c r="AP69" s="48"/>
    </row>
    <row r="70" spans="1:42" s="12" customFormat="1" ht="18.75" x14ac:dyDescent="0.3">
      <c r="A70" s="3" t="s">
        <v>16</v>
      </c>
      <c r="B70" s="23">
        <f>H70+J70+L70+N70+P70+R70+T70+V70+X70+Z70+AB70+AD70</f>
        <v>5000</v>
      </c>
      <c r="C70" s="23">
        <f>C76</f>
        <v>5000</v>
      </c>
      <c r="D70" s="15">
        <f>D76+D82+D88</f>
        <v>4999.9000000000005</v>
      </c>
      <c r="E70" s="23">
        <f t="shared" si="24"/>
        <v>4999.9000000000005</v>
      </c>
      <c r="F70" s="24">
        <f>E70/B70*100</f>
        <v>99.998000000000005</v>
      </c>
      <c r="G70" s="24">
        <f>E70/C70*100</f>
        <v>99.998000000000005</v>
      </c>
      <c r="H70" s="2">
        <f>H76</f>
        <v>0</v>
      </c>
      <c r="I70" s="2">
        <f t="shared" ref="I70:AE70" si="26">I76</f>
        <v>0</v>
      </c>
      <c r="J70" s="2">
        <f t="shared" si="26"/>
        <v>0</v>
      </c>
      <c r="K70" s="2">
        <f t="shared" si="26"/>
        <v>0</v>
      </c>
      <c r="L70" s="2">
        <f t="shared" si="26"/>
        <v>0</v>
      </c>
      <c r="M70" s="2">
        <f t="shared" si="26"/>
        <v>0</v>
      </c>
      <c r="N70" s="2">
        <f t="shared" si="26"/>
        <v>2200</v>
      </c>
      <c r="O70" s="2">
        <f t="shared" si="26"/>
        <v>1977.7</v>
      </c>
      <c r="P70" s="2">
        <f t="shared" si="26"/>
        <v>1000</v>
      </c>
      <c r="Q70" s="2">
        <f t="shared" si="26"/>
        <v>1142.5999999999999</v>
      </c>
      <c r="R70" s="2">
        <f t="shared" si="26"/>
        <v>0</v>
      </c>
      <c r="S70" s="2">
        <f t="shared" si="26"/>
        <v>0</v>
      </c>
      <c r="T70" s="2">
        <f t="shared" si="26"/>
        <v>0</v>
      </c>
      <c r="U70" s="2">
        <f t="shared" si="26"/>
        <v>0</v>
      </c>
      <c r="V70" s="2">
        <f t="shared" si="26"/>
        <v>0</v>
      </c>
      <c r="W70" s="2">
        <f t="shared" si="26"/>
        <v>0</v>
      </c>
      <c r="X70" s="2">
        <f t="shared" si="26"/>
        <v>1800</v>
      </c>
      <c r="Y70" s="2">
        <f t="shared" si="26"/>
        <v>1800</v>
      </c>
      <c r="Z70" s="2">
        <f t="shared" si="26"/>
        <v>0</v>
      </c>
      <c r="AA70" s="2">
        <f t="shared" si="26"/>
        <v>0</v>
      </c>
      <c r="AB70" s="2">
        <f t="shared" si="26"/>
        <v>0</v>
      </c>
      <c r="AC70" s="2">
        <f t="shared" si="26"/>
        <v>0</v>
      </c>
      <c r="AD70" s="2">
        <f t="shared" si="26"/>
        <v>0</v>
      </c>
      <c r="AE70" s="2">
        <f t="shared" si="26"/>
        <v>79.599999999999994</v>
      </c>
      <c r="AF70" s="103"/>
      <c r="AH70" s="29">
        <f t="shared" si="2"/>
        <v>5000</v>
      </c>
      <c r="AI70" s="29">
        <f t="shared" si="3"/>
        <v>3200</v>
      </c>
      <c r="AJ70" s="29">
        <f t="shared" si="4"/>
        <v>4999.9000000000005</v>
      </c>
      <c r="AL70" s="28">
        <f t="shared" si="8"/>
        <v>9.9999999999454303E-2</v>
      </c>
      <c r="AM70" s="48"/>
      <c r="AN70" s="48"/>
      <c r="AO70" s="48"/>
      <c r="AP70" s="48"/>
    </row>
    <row r="71" spans="1:42" s="12" customFormat="1" ht="112.5" customHeight="1" x14ac:dyDescent="0.3">
      <c r="A71" s="3" t="s">
        <v>38</v>
      </c>
      <c r="B71" s="25"/>
      <c r="C71" s="25"/>
      <c r="D71" s="25"/>
      <c r="E71" s="25"/>
      <c r="F71" s="25"/>
      <c r="G71" s="2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03"/>
      <c r="AH71" s="29">
        <f t="shared" si="2"/>
        <v>0</v>
      </c>
      <c r="AI71" s="29">
        <f t="shared" si="3"/>
        <v>0</v>
      </c>
      <c r="AJ71" s="29">
        <f t="shared" si="4"/>
        <v>0</v>
      </c>
      <c r="AL71" s="28">
        <f t="shared" si="8"/>
        <v>0</v>
      </c>
      <c r="AM71" s="48"/>
      <c r="AN71" s="48"/>
      <c r="AO71" s="48"/>
      <c r="AP71" s="48"/>
    </row>
    <row r="72" spans="1:42" s="12" customFormat="1" ht="18.75" x14ac:dyDescent="0.3">
      <c r="A72" s="4" t="s">
        <v>17</v>
      </c>
      <c r="B72" s="19">
        <f>H72+J72+L72+N72+P72+R72+T72+V72+X72+Z72+AB72+AD72</f>
        <v>1820222.8000000003</v>
      </c>
      <c r="C72" s="38">
        <f>C73+C74+C75+C76</f>
        <v>1820222.8000000003</v>
      </c>
      <c r="D72" s="38">
        <f>D73+D74+D75+D76</f>
        <v>1806370.4</v>
      </c>
      <c r="E72" s="38">
        <f>E73+E74+E75+E76</f>
        <v>1806370.4</v>
      </c>
      <c r="F72" s="37">
        <f>E72/B72*100</f>
        <v>99.238972284052238</v>
      </c>
      <c r="G72" s="37">
        <f>E72/C72*100</f>
        <v>99.238972284052238</v>
      </c>
      <c r="H72" s="2">
        <f>H73+H74+H75+H76</f>
        <v>94344.6</v>
      </c>
      <c r="I72" s="2">
        <f t="shared" ref="I72:AE72" si="27">I73+I74+I75+I76</f>
        <v>35793</v>
      </c>
      <c r="J72" s="2">
        <f t="shared" si="27"/>
        <v>152244.5</v>
      </c>
      <c r="K72" s="2">
        <f t="shared" si="27"/>
        <v>139218.6</v>
      </c>
      <c r="L72" s="2">
        <f>L73+L74+L75+L76</f>
        <v>150349.20000000001</v>
      </c>
      <c r="M72" s="2">
        <f t="shared" si="27"/>
        <v>142628.79999999999</v>
      </c>
      <c r="N72" s="2">
        <f t="shared" si="27"/>
        <v>160403.9</v>
      </c>
      <c r="O72" s="2">
        <f t="shared" si="27"/>
        <v>151296.40000000002</v>
      </c>
      <c r="P72" s="2">
        <f t="shared" si="27"/>
        <v>406107.4</v>
      </c>
      <c r="Q72" s="2">
        <f t="shared" si="27"/>
        <v>182811.4</v>
      </c>
      <c r="R72" s="2">
        <f>R73+R74+R75+R76</f>
        <v>192669.3</v>
      </c>
      <c r="S72" s="2">
        <f t="shared" si="27"/>
        <v>260362.1</v>
      </c>
      <c r="T72" s="2">
        <f t="shared" si="27"/>
        <v>99983.2</v>
      </c>
      <c r="U72" s="2">
        <f t="shared" si="27"/>
        <v>151665.30000000002</v>
      </c>
      <c r="V72" s="2">
        <f t="shared" si="27"/>
        <v>77627.8</v>
      </c>
      <c r="W72" s="2">
        <f t="shared" si="27"/>
        <v>66163.399999999994</v>
      </c>
      <c r="X72" s="2">
        <f t="shared" si="27"/>
        <v>104796.3</v>
      </c>
      <c r="Y72" s="2">
        <f t="shared" si="27"/>
        <v>99996.800000000003</v>
      </c>
      <c r="Z72" s="2">
        <f t="shared" si="27"/>
        <v>139248.1</v>
      </c>
      <c r="AA72" s="2">
        <f t="shared" si="27"/>
        <v>143974</v>
      </c>
      <c r="AB72" s="2">
        <f t="shared" si="27"/>
        <v>127356.5</v>
      </c>
      <c r="AC72" s="2">
        <f t="shared" si="27"/>
        <v>164629.9</v>
      </c>
      <c r="AD72" s="2">
        <f t="shared" si="27"/>
        <v>115092</v>
      </c>
      <c r="AE72" s="2">
        <f t="shared" si="27"/>
        <v>267830.69999999995</v>
      </c>
      <c r="AF72" s="103"/>
      <c r="AH72" s="29">
        <f t="shared" si="2"/>
        <v>1820222.8000000003</v>
      </c>
      <c r="AI72" s="29">
        <f t="shared" si="3"/>
        <v>1156118.9000000001</v>
      </c>
      <c r="AJ72" s="29">
        <f t="shared" si="4"/>
        <v>1806370.4</v>
      </c>
      <c r="AL72" s="28">
        <f t="shared" si="8"/>
        <v>13852.400000000373</v>
      </c>
      <c r="AM72" s="48"/>
      <c r="AN72" s="48"/>
      <c r="AO72" s="48"/>
      <c r="AP72" s="48"/>
    </row>
    <row r="73" spans="1:42" s="12" customFormat="1" ht="18.75" x14ac:dyDescent="0.3">
      <c r="A73" s="3" t="s">
        <v>13</v>
      </c>
      <c r="B73" s="23">
        <f>H73+J73+L73+N73+P73+R73+T73+V73+X73+Z73+AB73+AD73</f>
        <v>1532251.0000000002</v>
      </c>
      <c r="C73" s="23">
        <f>H73+J73+L73+N73+P73+R73+T73+V73+X73+Z73+AB73+AD73</f>
        <v>1532251.0000000002</v>
      </c>
      <c r="D73" s="15">
        <f>E73</f>
        <v>1520920.1</v>
      </c>
      <c r="E73" s="23">
        <f>I73+K73+M73+O73+Q73+S73+U73+W73+Y73+AA73+AC73+AE73</f>
        <v>1520920.1</v>
      </c>
      <c r="F73" s="24">
        <f>E73/B73*100</f>
        <v>99.26050627475523</v>
      </c>
      <c r="G73" s="24">
        <f>E73/C73*100</f>
        <v>99.26050627475523</v>
      </c>
      <c r="H73" s="15">
        <v>70311</v>
      </c>
      <c r="I73" s="15">
        <v>22022.400000000001</v>
      </c>
      <c r="J73" s="15">
        <v>128345.60000000001</v>
      </c>
      <c r="K73" s="15">
        <v>120747</v>
      </c>
      <c r="L73" s="15">
        <v>127309.7</v>
      </c>
      <c r="M73" s="15">
        <v>116834.3</v>
      </c>
      <c r="N73" s="15">
        <v>127850.8</v>
      </c>
      <c r="O73" s="15">
        <v>123890.7</v>
      </c>
      <c r="P73" s="15">
        <v>374836.7</v>
      </c>
      <c r="Q73" s="15">
        <v>156315.5</v>
      </c>
      <c r="R73" s="15">
        <v>168466.3</v>
      </c>
      <c r="S73" s="15">
        <v>237536.2</v>
      </c>
      <c r="T73" s="15">
        <v>76595.399999999994</v>
      </c>
      <c r="U73" s="15">
        <v>129366.6</v>
      </c>
      <c r="V73" s="15">
        <v>57251.4</v>
      </c>
      <c r="W73" s="15">
        <v>45965.2</v>
      </c>
      <c r="X73" s="15">
        <v>85788.1</v>
      </c>
      <c r="Y73" s="15">
        <v>76932.600000000006</v>
      </c>
      <c r="Z73" s="15">
        <v>111532.6</v>
      </c>
      <c r="AA73" s="15">
        <v>125513.3</v>
      </c>
      <c r="AB73" s="15">
        <v>109366.3</v>
      </c>
      <c r="AC73" s="15">
        <v>119298.2</v>
      </c>
      <c r="AD73" s="15">
        <v>94597.1</v>
      </c>
      <c r="AE73" s="15">
        <v>246498.1</v>
      </c>
      <c r="AF73" s="103"/>
      <c r="AH73" s="29">
        <f t="shared" si="2"/>
        <v>1532251.0000000002</v>
      </c>
      <c r="AI73" s="29">
        <f t="shared" si="3"/>
        <v>997120.10000000009</v>
      </c>
      <c r="AJ73" s="29">
        <f t="shared" si="4"/>
        <v>1520920.1</v>
      </c>
      <c r="AL73" s="28">
        <f t="shared" si="8"/>
        <v>11330.90000000014</v>
      </c>
      <c r="AM73" s="48"/>
      <c r="AN73" s="48"/>
      <c r="AO73" s="48"/>
      <c r="AP73" s="48"/>
    </row>
    <row r="74" spans="1:42" s="12" customFormat="1" ht="18.75" x14ac:dyDescent="0.3">
      <c r="A74" s="3" t="s">
        <v>14</v>
      </c>
      <c r="B74" s="23">
        <f>H74+J74+L74+N74+P74+R74+T74+V74+X74+Z74+AB74+AD74</f>
        <v>282971.80000000005</v>
      </c>
      <c r="C74" s="23">
        <f>H74+J74+L74+N74+P74+R74+T74+V74+X74+Z74+AB74+AD74</f>
        <v>282971.80000000005</v>
      </c>
      <c r="D74" s="20">
        <f>E74</f>
        <v>280450.40000000002</v>
      </c>
      <c r="E74" s="23">
        <f>I74+K74+M74+O74+Q74+S74+U74+W74+Y74+AA74+AC74+AE74</f>
        <v>280450.40000000002</v>
      </c>
      <c r="F74" s="24">
        <f>E74/B74*100</f>
        <v>99.108957146966574</v>
      </c>
      <c r="G74" s="24">
        <f>E74/C74*100</f>
        <v>99.108957146966574</v>
      </c>
      <c r="H74" s="15">
        <v>24033.599999999999</v>
      </c>
      <c r="I74" s="15">
        <v>13770.6</v>
      </c>
      <c r="J74" s="15">
        <v>23898.9</v>
      </c>
      <c r="K74" s="15">
        <v>18471.599999999999</v>
      </c>
      <c r="L74" s="15">
        <v>23039.5</v>
      </c>
      <c r="M74" s="15">
        <v>25794.5</v>
      </c>
      <c r="N74" s="15">
        <v>30353.1</v>
      </c>
      <c r="O74" s="15">
        <v>25428</v>
      </c>
      <c r="P74" s="15">
        <v>30270.7</v>
      </c>
      <c r="Q74" s="15">
        <v>25353.3</v>
      </c>
      <c r="R74" s="15">
        <v>24203</v>
      </c>
      <c r="S74" s="15">
        <v>22825.9</v>
      </c>
      <c r="T74" s="15">
        <v>23387.8</v>
      </c>
      <c r="U74" s="15">
        <v>22298.7</v>
      </c>
      <c r="V74" s="15">
        <v>20376.400000000001</v>
      </c>
      <c r="W74" s="15">
        <v>20198.2</v>
      </c>
      <c r="X74" s="15">
        <v>17208.2</v>
      </c>
      <c r="Y74" s="15">
        <v>21264.2</v>
      </c>
      <c r="Z74" s="15">
        <v>27715.5</v>
      </c>
      <c r="AA74" s="15">
        <v>18460.7</v>
      </c>
      <c r="AB74" s="15">
        <v>17990.2</v>
      </c>
      <c r="AC74" s="15">
        <v>45331.7</v>
      </c>
      <c r="AD74" s="15">
        <v>20494.900000000001</v>
      </c>
      <c r="AE74" s="15">
        <v>21253</v>
      </c>
      <c r="AF74" s="103"/>
      <c r="AH74" s="29">
        <f t="shared" si="2"/>
        <v>282971.80000000005</v>
      </c>
      <c r="AI74" s="29">
        <f t="shared" si="3"/>
        <v>155798.80000000002</v>
      </c>
      <c r="AJ74" s="29">
        <f t="shared" si="4"/>
        <v>280450.40000000002</v>
      </c>
      <c r="AL74" s="28">
        <f t="shared" si="8"/>
        <v>2521.4000000000233</v>
      </c>
      <c r="AM74" s="48"/>
      <c r="AN74" s="48"/>
      <c r="AO74" s="48"/>
      <c r="AP74" s="48"/>
    </row>
    <row r="75" spans="1:42" s="12" customFormat="1" ht="18.75" x14ac:dyDescent="0.3">
      <c r="A75" s="3" t="s">
        <v>15</v>
      </c>
      <c r="B75" s="22"/>
      <c r="C75" s="22"/>
      <c r="D75" s="22"/>
      <c r="E75" s="22"/>
      <c r="F75" s="22"/>
      <c r="G75" s="2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04"/>
      <c r="AH75" s="29">
        <f t="shared" si="2"/>
        <v>0</v>
      </c>
      <c r="AI75" s="29">
        <f t="shared" si="3"/>
        <v>0</v>
      </c>
      <c r="AJ75" s="29">
        <f t="shared" si="4"/>
        <v>0</v>
      </c>
      <c r="AL75" s="28">
        <f t="shared" si="8"/>
        <v>0</v>
      </c>
      <c r="AM75" s="48"/>
      <c r="AN75" s="48"/>
      <c r="AO75" s="48"/>
      <c r="AP75" s="48"/>
    </row>
    <row r="76" spans="1:42" s="12" customFormat="1" ht="18.75" x14ac:dyDescent="0.3">
      <c r="A76" s="3" t="s">
        <v>16</v>
      </c>
      <c r="B76" s="23">
        <f>H76+J76+L76+N76+P76+R76+T76+V76+X76+Z76+AB76+AD76</f>
        <v>5000</v>
      </c>
      <c r="C76" s="23">
        <f>H76+J76+L76+N76+P76+R76+T76+V76+X76</f>
        <v>5000</v>
      </c>
      <c r="D76" s="23">
        <f>E76</f>
        <v>4999.9000000000005</v>
      </c>
      <c r="E76" s="23">
        <f>I76+K76+M76+O76+Q76+S76+U76+W76+Y76+AA76+AC76+AE76</f>
        <v>4999.9000000000005</v>
      </c>
      <c r="F76" s="24">
        <f>E76/B76*100</f>
        <v>99.998000000000005</v>
      </c>
      <c r="G76" s="24">
        <f>E76/C76*100</f>
        <v>99.998000000000005</v>
      </c>
      <c r="H76" s="2"/>
      <c r="I76" s="2"/>
      <c r="J76" s="2"/>
      <c r="K76" s="2"/>
      <c r="L76" s="2"/>
      <c r="M76" s="2"/>
      <c r="N76" s="2">
        <v>2200</v>
      </c>
      <c r="O76" s="2">
        <v>1977.7</v>
      </c>
      <c r="P76" s="2">
        <v>1000</v>
      </c>
      <c r="Q76" s="2">
        <v>1142.5999999999999</v>
      </c>
      <c r="R76" s="2"/>
      <c r="S76" s="2"/>
      <c r="T76" s="2"/>
      <c r="U76" s="2"/>
      <c r="V76" s="2"/>
      <c r="W76" s="2"/>
      <c r="X76" s="2">
        <v>1800</v>
      </c>
      <c r="Y76" s="2">
        <v>1800</v>
      </c>
      <c r="Z76" s="2"/>
      <c r="AA76" s="2"/>
      <c r="AB76" s="2"/>
      <c r="AC76" s="2"/>
      <c r="AD76" s="2"/>
      <c r="AE76" s="2">
        <v>79.599999999999994</v>
      </c>
      <c r="AF76" s="42"/>
      <c r="AH76" s="29">
        <f t="shared" si="2"/>
        <v>5000</v>
      </c>
      <c r="AI76" s="29">
        <f t="shared" si="3"/>
        <v>3200</v>
      </c>
      <c r="AJ76" s="29">
        <f t="shared" si="4"/>
        <v>4999.9000000000005</v>
      </c>
      <c r="AL76" s="28">
        <f t="shared" si="8"/>
        <v>9.9999999999454303E-2</v>
      </c>
      <c r="AM76" s="48"/>
      <c r="AN76" s="48"/>
      <c r="AO76" s="48"/>
      <c r="AP76" s="48"/>
    </row>
    <row r="77" spans="1:42" s="12" customFormat="1" ht="133.5" customHeight="1" x14ac:dyDescent="0.3">
      <c r="A77" s="3" t="s">
        <v>63</v>
      </c>
      <c r="B77" s="25"/>
      <c r="C77" s="25"/>
      <c r="D77" s="25"/>
      <c r="E77" s="25"/>
      <c r="F77" s="25"/>
      <c r="G77" s="2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42" t="s">
        <v>105</v>
      </c>
      <c r="AH77" s="29">
        <f t="shared" si="2"/>
        <v>0</v>
      </c>
      <c r="AI77" s="29">
        <f t="shared" si="3"/>
        <v>0</v>
      </c>
      <c r="AJ77" s="29">
        <f t="shared" si="4"/>
        <v>0</v>
      </c>
      <c r="AL77" s="28">
        <f t="shared" si="8"/>
        <v>0</v>
      </c>
      <c r="AM77" s="48"/>
      <c r="AN77" s="48"/>
      <c r="AO77" s="48"/>
      <c r="AP77" s="48"/>
    </row>
    <row r="78" spans="1:42" s="12" customFormat="1" ht="18.75" x14ac:dyDescent="0.3">
      <c r="A78" s="4" t="s">
        <v>17</v>
      </c>
      <c r="B78" s="19">
        <f>H78+J78+L78+N78+P78+R78+T78+V78+X78+Z78+AB78+AD78</f>
        <v>1800</v>
      </c>
      <c r="C78" s="38">
        <f>C79+C80+C81+C82</f>
        <v>1800</v>
      </c>
      <c r="D78" s="38">
        <f>D79+D80+D81+D82</f>
        <v>0</v>
      </c>
      <c r="E78" s="38">
        <f>E79+E80+E81+E82</f>
        <v>0</v>
      </c>
      <c r="F78" s="37">
        <f>E78/B78*100</f>
        <v>0</v>
      </c>
      <c r="G78" s="37">
        <f>E78/C78*100</f>
        <v>0</v>
      </c>
      <c r="H78" s="2">
        <f t="shared" ref="H78:K78" si="28">H79+H80+H81+H82</f>
        <v>0</v>
      </c>
      <c r="I78" s="2">
        <f t="shared" si="28"/>
        <v>0</v>
      </c>
      <c r="J78" s="2">
        <f t="shared" si="28"/>
        <v>0</v>
      </c>
      <c r="K78" s="2">
        <f t="shared" si="28"/>
        <v>0</v>
      </c>
      <c r="L78" s="2">
        <f>L79+L80+L81+L82</f>
        <v>0</v>
      </c>
      <c r="M78" s="2">
        <f t="shared" ref="M78:AE78" si="29">M79+M80+M81+M82</f>
        <v>0</v>
      </c>
      <c r="N78" s="2">
        <f t="shared" si="29"/>
        <v>0</v>
      </c>
      <c r="O78" s="2">
        <f t="shared" si="29"/>
        <v>0</v>
      </c>
      <c r="P78" s="2">
        <f t="shared" si="29"/>
        <v>0</v>
      </c>
      <c r="Q78" s="2">
        <f t="shared" si="29"/>
        <v>0</v>
      </c>
      <c r="R78" s="2">
        <f t="shared" si="29"/>
        <v>0</v>
      </c>
      <c r="S78" s="2">
        <f t="shared" si="29"/>
        <v>0</v>
      </c>
      <c r="T78" s="2">
        <f t="shared" si="29"/>
        <v>0</v>
      </c>
      <c r="U78" s="2">
        <f t="shared" si="29"/>
        <v>0</v>
      </c>
      <c r="V78" s="2">
        <f t="shared" si="29"/>
        <v>150</v>
      </c>
      <c r="W78" s="2">
        <f t="shared" si="29"/>
        <v>0</v>
      </c>
      <c r="X78" s="2">
        <f t="shared" si="29"/>
        <v>150</v>
      </c>
      <c r="Y78" s="2">
        <f t="shared" si="29"/>
        <v>0</v>
      </c>
      <c r="Z78" s="2">
        <f t="shared" si="29"/>
        <v>150</v>
      </c>
      <c r="AA78" s="2">
        <f t="shared" si="29"/>
        <v>0</v>
      </c>
      <c r="AB78" s="2">
        <f t="shared" si="29"/>
        <v>150</v>
      </c>
      <c r="AC78" s="2">
        <f t="shared" si="29"/>
        <v>0</v>
      </c>
      <c r="AD78" s="2">
        <f t="shared" si="29"/>
        <v>1200</v>
      </c>
      <c r="AE78" s="2">
        <f t="shared" si="29"/>
        <v>0</v>
      </c>
      <c r="AF78" s="42"/>
      <c r="AH78" s="29">
        <f t="shared" si="2"/>
        <v>1800</v>
      </c>
      <c r="AI78" s="29">
        <f t="shared" si="3"/>
        <v>0</v>
      </c>
      <c r="AJ78" s="29">
        <f t="shared" si="4"/>
        <v>0</v>
      </c>
      <c r="AL78" s="28">
        <f t="shared" si="8"/>
        <v>1800</v>
      </c>
      <c r="AM78" s="48"/>
      <c r="AN78" s="48"/>
      <c r="AO78" s="48"/>
      <c r="AP78" s="48"/>
    </row>
    <row r="79" spans="1:42" s="12" customFormat="1" ht="18.75" x14ac:dyDescent="0.3">
      <c r="A79" s="3" t="s">
        <v>13</v>
      </c>
      <c r="B79" s="23">
        <f>H79+J79+L79+N79+P79+R79+T79+V79+X79+Z79+AB79+AD79</f>
        <v>1800</v>
      </c>
      <c r="C79" s="23">
        <f>H79+J79+L79+N79+P79+R79+T79+V79+X79+Z79+AB79+AD79</f>
        <v>1800</v>
      </c>
      <c r="D79" s="23"/>
      <c r="E79" s="23">
        <f>I79+K79+M79+O79+Q79+S79+U79+W79+Y79+AA79+AC79+AE79</f>
        <v>0</v>
      </c>
      <c r="F79" s="24">
        <f>E79/B79*100</f>
        <v>0</v>
      </c>
      <c r="G79" s="24">
        <f>E79/C79*100</f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150</v>
      </c>
      <c r="W79" s="15"/>
      <c r="X79" s="15">
        <v>150</v>
      </c>
      <c r="Y79" s="15"/>
      <c r="Z79" s="15">
        <v>150</v>
      </c>
      <c r="AA79" s="15"/>
      <c r="AB79" s="15">
        <v>150</v>
      </c>
      <c r="AC79" s="15"/>
      <c r="AD79" s="15">
        <v>1200</v>
      </c>
      <c r="AE79" s="15"/>
      <c r="AF79" s="42"/>
      <c r="AH79" s="29">
        <f t="shared" si="2"/>
        <v>1800</v>
      </c>
      <c r="AI79" s="29">
        <f t="shared" si="3"/>
        <v>0</v>
      </c>
      <c r="AJ79" s="29">
        <f t="shared" si="4"/>
        <v>0</v>
      </c>
      <c r="AL79" s="28">
        <f t="shared" si="8"/>
        <v>1800</v>
      </c>
      <c r="AM79" s="48"/>
      <c r="AN79" s="48"/>
      <c r="AO79" s="48"/>
      <c r="AP79" s="48"/>
    </row>
    <row r="80" spans="1:42" s="12" customFormat="1" ht="18.75" x14ac:dyDescent="0.3">
      <c r="A80" s="3" t="s">
        <v>14</v>
      </c>
      <c r="B80" s="23">
        <f>H80+J80+L80+N80+P80+R80+T80+V80+X80+Z80+AB80+AD80</f>
        <v>0</v>
      </c>
      <c r="C80" s="23"/>
      <c r="D80" s="23"/>
      <c r="E80" s="23">
        <f>I80+K80+M80+O80+Q80+S80+U80+W80+Y80+AA80+AC80+AE80</f>
        <v>0</v>
      </c>
      <c r="F80" s="24" t="e">
        <f>E80/B80*100</f>
        <v>#DIV/0!</v>
      </c>
      <c r="G80" s="24" t="e">
        <f>E80/C80*100</f>
        <v>#DIV/0!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42"/>
      <c r="AH80" s="29">
        <f t="shared" si="2"/>
        <v>0</v>
      </c>
      <c r="AI80" s="29">
        <f t="shared" si="3"/>
        <v>0</v>
      </c>
      <c r="AJ80" s="29">
        <f t="shared" si="4"/>
        <v>0</v>
      </c>
      <c r="AL80" s="28">
        <f t="shared" si="8"/>
        <v>0</v>
      </c>
      <c r="AM80" s="48"/>
      <c r="AN80" s="48"/>
      <c r="AO80" s="48"/>
      <c r="AP80" s="48"/>
    </row>
    <row r="81" spans="1:42" s="12" customFormat="1" ht="18.75" x14ac:dyDescent="0.3">
      <c r="A81" s="3" t="s">
        <v>15</v>
      </c>
      <c r="B81" s="22"/>
      <c r="C81" s="22"/>
      <c r="D81" s="22"/>
      <c r="E81" s="22"/>
      <c r="F81" s="22"/>
      <c r="G81" s="2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2"/>
      <c r="AH81" s="29">
        <f t="shared" si="2"/>
        <v>0</v>
      </c>
      <c r="AI81" s="29">
        <f t="shared" si="3"/>
        <v>0</v>
      </c>
      <c r="AJ81" s="29">
        <f t="shared" si="4"/>
        <v>0</v>
      </c>
      <c r="AL81" s="28">
        <f t="shared" si="8"/>
        <v>0</v>
      </c>
      <c r="AM81" s="48"/>
      <c r="AN81" s="48"/>
      <c r="AO81" s="48"/>
      <c r="AP81" s="48"/>
    </row>
    <row r="82" spans="1:42" s="12" customFormat="1" ht="18.75" x14ac:dyDescent="0.3">
      <c r="A82" s="3" t="s">
        <v>16</v>
      </c>
      <c r="B82" s="22"/>
      <c r="C82" s="22"/>
      <c r="D82" s="22"/>
      <c r="E82" s="22"/>
      <c r="F82" s="22"/>
      <c r="G82" s="2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42"/>
      <c r="AH82" s="29">
        <f t="shared" si="2"/>
        <v>0</v>
      </c>
      <c r="AI82" s="29">
        <f t="shared" si="3"/>
        <v>0</v>
      </c>
      <c r="AJ82" s="29">
        <f t="shared" si="4"/>
        <v>0</v>
      </c>
      <c r="AL82" s="28">
        <f t="shared" si="8"/>
        <v>0</v>
      </c>
      <c r="AM82" s="48"/>
      <c r="AN82" s="48"/>
      <c r="AO82" s="48"/>
      <c r="AP82" s="48"/>
    </row>
    <row r="83" spans="1:42" s="12" customFormat="1" ht="133.5" customHeight="1" x14ac:dyDescent="0.3">
      <c r="A83" s="3" t="s">
        <v>64</v>
      </c>
      <c r="B83" s="25"/>
      <c r="C83" s="25"/>
      <c r="D83" s="25"/>
      <c r="E83" s="25"/>
      <c r="F83" s="25"/>
      <c r="G83" s="2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2" t="s">
        <v>105</v>
      </c>
      <c r="AH83" s="29">
        <f t="shared" si="2"/>
        <v>0</v>
      </c>
      <c r="AI83" s="29">
        <f t="shared" si="3"/>
        <v>0</v>
      </c>
      <c r="AJ83" s="29">
        <f t="shared" si="4"/>
        <v>0</v>
      </c>
      <c r="AL83" s="28">
        <f t="shared" si="8"/>
        <v>0</v>
      </c>
      <c r="AM83" s="48"/>
      <c r="AN83" s="48"/>
      <c r="AO83" s="48"/>
      <c r="AP83" s="48"/>
    </row>
    <row r="84" spans="1:42" s="12" customFormat="1" ht="18.75" x14ac:dyDescent="0.3">
      <c r="A84" s="4" t="s">
        <v>17</v>
      </c>
      <c r="B84" s="19">
        <f>H84+J84+L84+N84+P84+R84+T84+V84+X84+Z84+AB84+AD84</f>
        <v>0</v>
      </c>
      <c r="C84" s="38">
        <f>C85+C86+C87+C88</f>
        <v>0</v>
      </c>
      <c r="D84" s="38">
        <f>D85+D86+D87+D88</f>
        <v>0</v>
      </c>
      <c r="E84" s="38">
        <f>E85+E86+E87+E88</f>
        <v>0</v>
      </c>
      <c r="F84" s="37" t="e">
        <f>E84/B84*100</f>
        <v>#DIV/0!</v>
      </c>
      <c r="G84" s="37" t="e">
        <f>E84/C84*100</f>
        <v>#DIV/0!</v>
      </c>
      <c r="H84" s="2">
        <f t="shared" ref="H84:K84" si="30">H85+H86+H87+H88</f>
        <v>0</v>
      </c>
      <c r="I84" s="2">
        <f t="shared" si="30"/>
        <v>0</v>
      </c>
      <c r="J84" s="2">
        <f t="shared" si="30"/>
        <v>0</v>
      </c>
      <c r="K84" s="2">
        <f t="shared" si="30"/>
        <v>0</v>
      </c>
      <c r="L84" s="2">
        <f>L85+L86+L87+L88</f>
        <v>0</v>
      </c>
      <c r="M84" s="2">
        <f t="shared" ref="M84:AE84" si="31">M85+M86+M87+M88</f>
        <v>0</v>
      </c>
      <c r="N84" s="2">
        <f t="shared" si="31"/>
        <v>0</v>
      </c>
      <c r="O84" s="2">
        <f t="shared" si="31"/>
        <v>0</v>
      </c>
      <c r="P84" s="2">
        <f t="shared" si="31"/>
        <v>0</v>
      </c>
      <c r="Q84" s="2">
        <f t="shared" si="31"/>
        <v>0</v>
      </c>
      <c r="R84" s="2">
        <f t="shared" si="31"/>
        <v>0</v>
      </c>
      <c r="S84" s="2">
        <f t="shared" si="31"/>
        <v>0</v>
      </c>
      <c r="T84" s="2">
        <f t="shared" si="31"/>
        <v>0</v>
      </c>
      <c r="U84" s="2">
        <f t="shared" si="31"/>
        <v>0</v>
      </c>
      <c r="V84" s="2">
        <f t="shared" si="31"/>
        <v>0</v>
      </c>
      <c r="W84" s="2">
        <f t="shared" si="31"/>
        <v>0</v>
      </c>
      <c r="X84" s="2">
        <f t="shared" si="31"/>
        <v>0</v>
      </c>
      <c r="Y84" s="2">
        <f t="shared" si="31"/>
        <v>0</v>
      </c>
      <c r="Z84" s="2">
        <f t="shared" si="31"/>
        <v>0</v>
      </c>
      <c r="AA84" s="2">
        <f t="shared" si="31"/>
        <v>0</v>
      </c>
      <c r="AB84" s="2">
        <f t="shared" si="31"/>
        <v>0</v>
      </c>
      <c r="AC84" s="2">
        <f t="shared" si="31"/>
        <v>0</v>
      </c>
      <c r="AD84" s="2">
        <f t="shared" si="31"/>
        <v>0</v>
      </c>
      <c r="AE84" s="2">
        <f t="shared" si="31"/>
        <v>0</v>
      </c>
      <c r="AF84" s="42"/>
      <c r="AH84" s="29">
        <f t="shared" si="2"/>
        <v>0</v>
      </c>
      <c r="AI84" s="29">
        <f t="shared" si="3"/>
        <v>0</v>
      </c>
      <c r="AJ84" s="29">
        <f t="shared" si="4"/>
        <v>0</v>
      </c>
      <c r="AL84" s="28">
        <f t="shared" si="8"/>
        <v>0</v>
      </c>
      <c r="AM84" s="48"/>
      <c r="AN84" s="48"/>
      <c r="AO84" s="48"/>
      <c r="AP84" s="48"/>
    </row>
    <row r="85" spans="1:42" s="12" customFormat="1" ht="18.75" x14ac:dyDescent="0.3">
      <c r="A85" s="3" t="s">
        <v>13</v>
      </c>
      <c r="B85" s="23">
        <f>H85+J85+L85+N85+P85+R85+T85+V85+X85+Z85+AB85+AD85</f>
        <v>0</v>
      </c>
      <c r="C85" s="23">
        <f>H85+J85+L85+N85+P85+R85+T85+V85+X85+Z85</f>
        <v>0</v>
      </c>
      <c r="D85" s="23"/>
      <c r="E85" s="23">
        <f>I85+K85+M85+O85+Q85+S85+U85+W85+Y85+AA85+AC85+AE85</f>
        <v>0</v>
      </c>
      <c r="F85" s="24" t="e">
        <f>E85/B85*100</f>
        <v>#DIV/0!</v>
      </c>
      <c r="G85" s="24" t="e">
        <f>E85/C85*100</f>
        <v>#DIV/0!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42"/>
      <c r="AH85" s="29">
        <f t="shared" si="2"/>
        <v>0</v>
      </c>
      <c r="AI85" s="29">
        <f t="shared" si="3"/>
        <v>0</v>
      </c>
      <c r="AJ85" s="29">
        <f t="shared" si="4"/>
        <v>0</v>
      </c>
      <c r="AL85" s="28">
        <f t="shared" si="8"/>
        <v>0</v>
      </c>
      <c r="AM85" s="48"/>
      <c r="AN85" s="48"/>
      <c r="AO85" s="48"/>
      <c r="AP85" s="48"/>
    </row>
    <row r="86" spans="1:42" s="12" customFormat="1" ht="18.75" x14ac:dyDescent="0.3">
      <c r="A86" s="3" t="s">
        <v>14</v>
      </c>
      <c r="B86" s="23">
        <f>H86+J86+L86+N86+P86+R86+T86+V86+X86+Z86+AB86+AD86</f>
        <v>0</v>
      </c>
      <c r="C86" s="23"/>
      <c r="D86" s="23"/>
      <c r="E86" s="23">
        <f>I86+K86+M86+O86+Q86+S86+U86+W86+Y86+AA86+AC86+AE86</f>
        <v>0</v>
      </c>
      <c r="F86" s="24" t="e">
        <f>E86/B86*100</f>
        <v>#DIV/0!</v>
      </c>
      <c r="G86" s="24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42"/>
      <c r="AH86" s="29">
        <f t="shared" si="2"/>
        <v>0</v>
      </c>
      <c r="AI86" s="29">
        <f t="shared" si="3"/>
        <v>0</v>
      </c>
      <c r="AJ86" s="29">
        <f t="shared" si="4"/>
        <v>0</v>
      </c>
      <c r="AL86" s="28">
        <f t="shared" si="8"/>
        <v>0</v>
      </c>
      <c r="AM86" s="48"/>
      <c r="AN86" s="48"/>
      <c r="AO86" s="48"/>
      <c r="AP86" s="48"/>
    </row>
    <row r="87" spans="1:42" s="12" customFormat="1" ht="18.75" x14ac:dyDescent="0.3">
      <c r="A87" s="3" t="s">
        <v>15</v>
      </c>
      <c r="B87" s="22"/>
      <c r="C87" s="22"/>
      <c r="D87" s="22"/>
      <c r="E87" s="22"/>
      <c r="F87" s="22"/>
      <c r="G87" s="2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42"/>
      <c r="AH87" s="29">
        <f t="shared" si="2"/>
        <v>0</v>
      </c>
      <c r="AI87" s="29">
        <f t="shared" si="3"/>
        <v>0</v>
      </c>
      <c r="AJ87" s="29">
        <f t="shared" si="4"/>
        <v>0</v>
      </c>
      <c r="AL87" s="28">
        <f t="shared" si="8"/>
        <v>0</v>
      </c>
      <c r="AM87" s="48"/>
      <c r="AN87" s="48"/>
      <c r="AO87" s="48"/>
      <c r="AP87" s="48"/>
    </row>
    <row r="88" spans="1:42" s="12" customFormat="1" ht="18.75" x14ac:dyDescent="0.3">
      <c r="A88" s="3" t="s">
        <v>16</v>
      </c>
      <c r="B88" s="22"/>
      <c r="C88" s="22"/>
      <c r="D88" s="22"/>
      <c r="E88" s="22"/>
      <c r="F88" s="22"/>
      <c r="G88" s="2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2"/>
      <c r="AH88" s="29">
        <f t="shared" si="2"/>
        <v>0</v>
      </c>
      <c r="AI88" s="29">
        <f t="shared" si="3"/>
        <v>0</v>
      </c>
      <c r="AJ88" s="29">
        <f t="shared" si="4"/>
        <v>0</v>
      </c>
      <c r="AL88" s="28">
        <f t="shared" si="8"/>
        <v>0</v>
      </c>
      <c r="AM88" s="48"/>
      <c r="AN88" s="48"/>
      <c r="AO88" s="48"/>
      <c r="AP88" s="48"/>
    </row>
    <row r="89" spans="1:42" s="12" customFormat="1" ht="50.25" customHeight="1" x14ac:dyDescent="0.3">
      <c r="A89" s="4" t="s">
        <v>65</v>
      </c>
      <c r="B89" s="22"/>
      <c r="C89" s="22"/>
      <c r="D89" s="22"/>
      <c r="E89" s="22"/>
      <c r="F89" s="2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41"/>
      <c r="AH89" s="29">
        <f t="shared" si="2"/>
        <v>0</v>
      </c>
      <c r="AI89" s="29">
        <f t="shared" si="3"/>
        <v>0</v>
      </c>
      <c r="AJ89" s="29">
        <f t="shared" si="4"/>
        <v>0</v>
      </c>
      <c r="AL89" s="28">
        <f t="shared" si="8"/>
        <v>0</v>
      </c>
      <c r="AM89" s="48"/>
      <c r="AN89" s="48"/>
      <c r="AO89" s="48"/>
      <c r="AP89" s="48"/>
    </row>
    <row r="90" spans="1:42" s="12" customFormat="1" ht="18.75" x14ac:dyDescent="0.3">
      <c r="A90" s="4" t="s">
        <v>17</v>
      </c>
      <c r="B90" s="19">
        <f>H90+J90+L90+N90+P90+R90+T90+V90+X90+Z90+AB90+AD90</f>
        <v>34195.870000000003</v>
      </c>
      <c r="C90" s="2">
        <f>C91+C92+C94+C95</f>
        <v>34195.870000000003</v>
      </c>
      <c r="D90" s="2">
        <f>D91+D92+D94+D95</f>
        <v>30939.210000000003</v>
      </c>
      <c r="E90" s="2">
        <f>E91+E92+E94+E95</f>
        <v>30939.210000000003</v>
      </c>
      <c r="F90" s="37">
        <f>E90/B90*100</f>
        <v>90.476452273330082</v>
      </c>
      <c r="G90" s="37">
        <f>E90/C90*100</f>
        <v>90.476452273330082</v>
      </c>
      <c r="H90" s="2">
        <f>H91+H92+H94+H95</f>
        <v>860</v>
      </c>
      <c r="I90" s="2">
        <f>I91+I92+I94+I95</f>
        <v>23.5</v>
      </c>
      <c r="J90" s="2">
        <f t="shared" ref="J90" si="32">J91+J92+J94+J95</f>
        <v>0</v>
      </c>
      <c r="K90" s="2">
        <f>K91+K92+K94+K95</f>
        <v>0</v>
      </c>
      <c r="L90" s="2">
        <f t="shared" ref="L90" si="33">L91+L92+L94+L95</f>
        <v>88.07</v>
      </c>
      <c r="M90" s="2">
        <f>M91+M92+M94+M95</f>
        <v>862.8</v>
      </c>
      <c r="N90" s="2">
        <f t="shared" ref="N90" si="34">N91+N92+N94+N95</f>
        <v>4038.7999999999997</v>
      </c>
      <c r="O90" s="2">
        <f>O91+O92+O94+O95</f>
        <v>3704.91</v>
      </c>
      <c r="P90" s="2">
        <f t="shared" ref="P90" si="35">P91+P92+P94+P95</f>
        <v>1882.1000000000001</v>
      </c>
      <c r="Q90" s="2">
        <f>Q91+Q92+Q94+Q95</f>
        <v>853.40000000000009</v>
      </c>
      <c r="R90" s="2">
        <f t="shared" ref="R90" si="36">R91+R92+R94+R95</f>
        <v>5071.1000000000004</v>
      </c>
      <c r="S90" s="2">
        <f>S91+S92+S94+S95</f>
        <v>2618.6999999999998</v>
      </c>
      <c r="T90" s="2">
        <f t="shared" ref="T90" si="37">T91+T92+T94+T95</f>
        <v>16036.8</v>
      </c>
      <c r="U90" s="2">
        <f>U91+U92+U94+U95</f>
        <v>11198.599999999999</v>
      </c>
      <c r="V90" s="2">
        <f t="shared" ref="V90" si="38">V91+V92+V94+V95</f>
        <v>3818.2</v>
      </c>
      <c r="W90" s="2">
        <f>W91+W92+W94+W95</f>
        <v>8807.9000000000015</v>
      </c>
      <c r="X90" s="2">
        <f t="shared" ref="X90" si="39">X91+X92+X94+X95</f>
        <v>415.7</v>
      </c>
      <c r="Y90" s="2">
        <f>Y91+Y92+Y94+Y95</f>
        <v>431.29999999999995</v>
      </c>
      <c r="Z90" s="2">
        <f t="shared" ref="Z90" si="40">Z91+Z92+Z94+Z95</f>
        <v>1011.5</v>
      </c>
      <c r="AA90" s="2">
        <f>AA91+AA92+AA94+AA95</f>
        <v>529.19999999999993</v>
      </c>
      <c r="AB90" s="2">
        <f t="shared" ref="AB90" si="41">AB91+AB92+AB94+AB95</f>
        <v>294.39999999999998</v>
      </c>
      <c r="AC90" s="2">
        <f>AC91+AC92+AC94+AC95</f>
        <v>1563.9</v>
      </c>
      <c r="AD90" s="2">
        <f t="shared" ref="AD90" si="42">AD91+AD92+AD94+AD95</f>
        <v>679.19999999999993</v>
      </c>
      <c r="AE90" s="2">
        <f>AE91+AE92+AE94+AE95</f>
        <v>345</v>
      </c>
      <c r="AF90" s="41"/>
      <c r="AH90" s="29">
        <f t="shared" si="2"/>
        <v>34195.870000000003</v>
      </c>
      <c r="AI90" s="29">
        <f t="shared" si="3"/>
        <v>11940.07</v>
      </c>
      <c r="AJ90" s="29">
        <f t="shared" si="4"/>
        <v>30939.210000000003</v>
      </c>
      <c r="AL90" s="28">
        <f t="shared" si="8"/>
        <v>3256.66</v>
      </c>
      <c r="AM90" s="48"/>
      <c r="AN90" s="48"/>
      <c r="AO90" s="48"/>
      <c r="AP90" s="48"/>
    </row>
    <row r="91" spans="1:42" s="12" customFormat="1" ht="18.75" x14ac:dyDescent="0.3">
      <c r="A91" s="3" t="s">
        <v>13</v>
      </c>
      <c r="B91" s="23">
        <f>H91+J91+L91+N91+P91+R91+T91+V91+X91+Z91+AB91+AD91</f>
        <v>18375.000000000004</v>
      </c>
      <c r="C91" s="15">
        <f>C98+C105+C112</f>
        <v>18375.000000000004</v>
      </c>
      <c r="D91" s="15">
        <f>D98+D105+D112</f>
        <v>17647.600000000002</v>
      </c>
      <c r="E91" s="15">
        <f t="shared" ref="E91:E92" si="43">E98+E105+E112</f>
        <v>17647.600000000002</v>
      </c>
      <c r="F91" s="24">
        <f>E91/B91*100</f>
        <v>96.041360544217682</v>
      </c>
      <c r="G91" s="24">
        <f>E91/C91*100</f>
        <v>96.041360544217682</v>
      </c>
      <c r="H91" s="15">
        <f>H98+H105+H112</f>
        <v>817</v>
      </c>
      <c r="I91" s="15">
        <f t="shared" ref="I91:AE91" si="44">I98+I105+I112</f>
        <v>0</v>
      </c>
      <c r="J91" s="15">
        <f t="shared" si="44"/>
        <v>0</v>
      </c>
      <c r="K91" s="15">
        <f t="shared" si="44"/>
        <v>0</v>
      </c>
      <c r="L91" s="15">
        <f t="shared" si="44"/>
        <v>0</v>
      </c>
      <c r="M91" s="15">
        <f t="shared" si="44"/>
        <v>816.5</v>
      </c>
      <c r="N91" s="15">
        <f t="shared" si="44"/>
        <v>3767.2</v>
      </c>
      <c r="O91" s="15">
        <f t="shared" si="44"/>
        <v>3479.4</v>
      </c>
      <c r="P91" s="15">
        <f t="shared" si="44"/>
        <v>0</v>
      </c>
      <c r="Q91" s="15">
        <f t="shared" si="44"/>
        <v>241.1</v>
      </c>
      <c r="R91" s="15">
        <f t="shared" si="44"/>
        <v>1297.0999999999999</v>
      </c>
      <c r="S91" s="15">
        <f t="shared" si="44"/>
        <v>67.099999999999994</v>
      </c>
      <c r="T91" s="15">
        <f t="shared" si="44"/>
        <v>10669.1</v>
      </c>
      <c r="U91" s="15">
        <f t="shared" si="44"/>
        <v>7027.2999999999993</v>
      </c>
      <c r="V91" s="15">
        <f t="shared" si="44"/>
        <v>1330</v>
      </c>
      <c r="W91" s="15">
        <f t="shared" si="44"/>
        <v>5299.3</v>
      </c>
      <c r="X91" s="15">
        <f t="shared" si="44"/>
        <v>0</v>
      </c>
      <c r="Y91" s="15">
        <f t="shared" si="44"/>
        <v>34.200000000000003</v>
      </c>
      <c r="Z91" s="15">
        <f t="shared" si="44"/>
        <v>163</v>
      </c>
      <c r="AA91" s="15">
        <f t="shared" si="44"/>
        <v>15.8</v>
      </c>
      <c r="AB91" s="15">
        <f t="shared" si="44"/>
        <v>209.2</v>
      </c>
      <c r="AC91" s="15">
        <f t="shared" si="44"/>
        <v>375.4</v>
      </c>
      <c r="AD91" s="15">
        <f t="shared" si="44"/>
        <v>122.4</v>
      </c>
      <c r="AE91" s="15">
        <f t="shared" si="44"/>
        <v>291.5</v>
      </c>
      <c r="AF91" s="41"/>
      <c r="AH91" s="29">
        <f t="shared" si="2"/>
        <v>18375.000000000004</v>
      </c>
      <c r="AI91" s="29">
        <f t="shared" si="3"/>
        <v>5881.2999999999993</v>
      </c>
      <c r="AJ91" s="29">
        <f t="shared" si="4"/>
        <v>17647.600000000002</v>
      </c>
      <c r="AL91" s="28">
        <f t="shared" si="8"/>
        <v>727.40000000000146</v>
      </c>
      <c r="AM91" s="48">
        <f t="shared" ref="AM91:AM93" si="45">C91-E91</f>
        <v>727.40000000000146</v>
      </c>
      <c r="AN91" s="48"/>
      <c r="AO91" s="48"/>
      <c r="AP91" s="48"/>
    </row>
    <row r="92" spans="1:42" s="12" customFormat="1" ht="18.75" x14ac:dyDescent="0.3">
      <c r="A92" s="3" t="s">
        <v>14</v>
      </c>
      <c r="B92" s="23">
        <f>H92+J92+L92+N92+P92+R92+T92+V92+X92+Z92+AB92+AD92</f>
        <v>15820.870000000003</v>
      </c>
      <c r="C92" s="15">
        <f>C99+C106+C113</f>
        <v>15820.869999999999</v>
      </c>
      <c r="D92" s="15">
        <f t="shared" ref="D92:D93" si="46">D99+D106+D113</f>
        <v>13291.61</v>
      </c>
      <c r="E92" s="15">
        <f t="shared" si="43"/>
        <v>13291.61</v>
      </c>
      <c r="F92" s="24">
        <f>E92/B92*100</f>
        <v>84.013142134408525</v>
      </c>
      <c r="G92" s="24">
        <f>E92/C92*100</f>
        <v>84.013142134408554</v>
      </c>
      <c r="H92" s="15">
        <f>H99+H106+H113</f>
        <v>43</v>
      </c>
      <c r="I92" s="15">
        <f t="shared" ref="I92:AE92" si="47">I99+I106+I113</f>
        <v>23.5</v>
      </c>
      <c r="J92" s="15">
        <f t="shared" si="47"/>
        <v>0</v>
      </c>
      <c r="K92" s="15">
        <f t="shared" si="47"/>
        <v>0</v>
      </c>
      <c r="L92" s="15">
        <f t="shared" si="47"/>
        <v>88.07</v>
      </c>
      <c r="M92" s="15">
        <f t="shared" si="47"/>
        <v>46.3</v>
      </c>
      <c r="N92" s="15">
        <f t="shared" si="47"/>
        <v>271.60000000000002</v>
      </c>
      <c r="O92" s="15">
        <f t="shared" si="47"/>
        <v>225.51</v>
      </c>
      <c r="P92" s="15">
        <f t="shared" si="47"/>
        <v>1882.1000000000001</v>
      </c>
      <c r="Q92" s="15">
        <f t="shared" si="47"/>
        <v>612.30000000000007</v>
      </c>
      <c r="R92" s="15">
        <f t="shared" si="47"/>
        <v>3774</v>
      </c>
      <c r="S92" s="15">
        <f t="shared" si="47"/>
        <v>2551.6</v>
      </c>
      <c r="T92" s="15">
        <f t="shared" si="47"/>
        <v>5367.7</v>
      </c>
      <c r="U92" s="15">
        <f t="shared" si="47"/>
        <v>4171.3</v>
      </c>
      <c r="V92" s="15">
        <f t="shared" si="47"/>
        <v>2488.1999999999998</v>
      </c>
      <c r="W92" s="15">
        <f t="shared" si="47"/>
        <v>3508.6000000000004</v>
      </c>
      <c r="X92" s="15">
        <f t="shared" si="47"/>
        <v>415.7</v>
      </c>
      <c r="Y92" s="15">
        <f t="shared" si="47"/>
        <v>397.09999999999997</v>
      </c>
      <c r="Z92" s="15">
        <f t="shared" si="47"/>
        <v>848.5</v>
      </c>
      <c r="AA92" s="15">
        <f t="shared" si="47"/>
        <v>513.4</v>
      </c>
      <c r="AB92" s="15">
        <f t="shared" si="47"/>
        <v>85.2</v>
      </c>
      <c r="AC92" s="15">
        <f t="shared" si="47"/>
        <v>1188.5</v>
      </c>
      <c r="AD92" s="15">
        <f t="shared" si="47"/>
        <v>556.79999999999995</v>
      </c>
      <c r="AE92" s="15">
        <f t="shared" si="47"/>
        <v>53.5</v>
      </c>
      <c r="AF92" s="41"/>
      <c r="AH92" s="29">
        <f t="shared" si="2"/>
        <v>15820.870000000003</v>
      </c>
      <c r="AI92" s="29">
        <f t="shared" si="3"/>
        <v>6058.77</v>
      </c>
      <c r="AJ92" s="29">
        <f t="shared" si="4"/>
        <v>13291.61</v>
      </c>
      <c r="AL92" s="28">
        <f t="shared" si="8"/>
        <v>2529.2599999999984</v>
      </c>
      <c r="AM92" s="48">
        <f t="shared" si="45"/>
        <v>2529.2599999999984</v>
      </c>
      <c r="AN92" s="48"/>
      <c r="AO92" s="48"/>
      <c r="AP92" s="48"/>
    </row>
    <row r="93" spans="1:42" s="12" customFormat="1" ht="37.5" x14ac:dyDescent="0.3">
      <c r="A93" s="90" t="s">
        <v>47</v>
      </c>
      <c r="B93" s="23">
        <f>H93+J93+L93+N93+P93+R93+T93+V93+X93+Z93+AB93+AD93</f>
        <v>2865.8</v>
      </c>
      <c r="C93" s="15">
        <f>C100+C107+C114</f>
        <v>2865.8</v>
      </c>
      <c r="D93" s="15">
        <f t="shared" si="46"/>
        <v>2485.7000000000003</v>
      </c>
      <c r="E93" s="15">
        <f>E100+E107+E114</f>
        <v>2485.7000000000003</v>
      </c>
      <c r="F93" s="24">
        <f>E93/B93*100</f>
        <v>86.736687835857353</v>
      </c>
      <c r="G93" s="24">
        <f>E93/C93*100</f>
        <v>86.736687835857353</v>
      </c>
      <c r="H93" s="15">
        <f t="shared" ref="H93:AE93" si="48">H100+H107+H114</f>
        <v>0</v>
      </c>
      <c r="I93" s="15">
        <f t="shared" si="48"/>
        <v>0</v>
      </c>
      <c r="J93" s="15">
        <f t="shared" si="48"/>
        <v>0</v>
      </c>
      <c r="K93" s="15">
        <f t="shared" si="48"/>
        <v>0</v>
      </c>
      <c r="L93" s="15">
        <f t="shared" si="48"/>
        <v>0</v>
      </c>
      <c r="M93" s="15">
        <f t="shared" si="48"/>
        <v>0</v>
      </c>
      <c r="N93" s="15">
        <f>N100+N107+N114</f>
        <v>193.4</v>
      </c>
      <c r="O93" s="15">
        <f t="shared" si="48"/>
        <v>220.6</v>
      </c>
      <c r="P93" s="15">
        <f t="shared" si="48"/>
        <v>0</v>
      </c>
      <c r="Q93" s="15">
        <f t="shared" si="48"/>
        <v>0</v>
      </c>
      <c r="R93" s="15">
        <f>R100+R107+R114</f>
        <v>845.6</v>
      </c>
      <c r="S93" s="15">
        <f t="shared" si="48"/>
        <v>394.79999999999995</v>
      </c>
      <c r="T93" s="15">
        <f t="shared" si="48"/>
        <v>1497</v>
      </c>
      <c r="U93" s="15">
        <f t="shared" si="48"/>
        <v>1038.2</v>
      </c>
      <c r="V93" s="15">
        <f t="shared" si="48"/>
        <v>0</v>
      </c>
      <c r="W93" s="15">
        <f t="shared" si="48"/>
        <v>584.1</v>
      </c>
      <c r="X93" s="15">
        <f t="shared" si="48"/>
        <v>0</v>
      </c>
      <c r="Y93" s="15">
        <f t="shared" si="48"/>
        <v>0</v>
      </c>
      <c r="Z93" s="15">
        <f t="shared" si="48"/>
        <v>163.1</v>
      </c>
      <c r="AA93" s="15">
        <f t="shared" si="48"/>
        <v>0</v>
      </c>
      <c r="AB93" s="15">
        <f t="shared" si="48"/>
        <v>85.3</v>
      </c>
      <c r="AC93" s="15">
        <f t="shared" si="48"/>
        <v>248</v>
      </c>
      <c r="AD93" s="15">
        <f t="shared" si="48"/>
        <v>81.400000000000006</v>
      </c>
      <c r="AE93" s="15">
        <f t="shared" si="48"/>
        <v>0</v>
      </c>
      <c r="AF93" s="41"/>
      <c r="AH93" s="29"/>
      <c r="AI93" s="29"/>
      <c r="AJ93" s="29"/>
      <c r="AL93" s="28"/>
      <c r="AM93" s="48">
        <f t="shared" si="45"/>
        <v>380.09999999999991</v>
      </c>
      <c r="AN93" s="48"/>
      <c r="AO93" s="48"/>
      <c r="AP93" s="48"/>
    </row>
    <row r="94" spans="1:42" s="12" customFormat="1" ht="18.75" x14ac:dyDescent="0.3">
      <c r="A94" s="3" t="s">
        <v>15</v>
      </c>
      <c r="B94" s="22"/>
      <c r="C94" s="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1"/>
      <c r="AH94" s="29">
        <f t="shared" si="2"/>
        <v>0</v>
      </c>
      <c r="AI94" s="29">
        <f t="shared" si="3"/>
        <v>0</v>
      </c>
      <c r="AJ94" s="29">
        <f t="shared" si="4"/>
        <v>0</v>
      </c>
      <c r="AL94" s="28">
        <f t="shared" si="8"/>
        <v>0</v>
      </c>
      <c r="AM94" s="48"/>
      <c r="AN94" s="48"/>
      <c r="AO94" s="48"/>
      <c r="AP94" s="48"/>
    </row>
    <row r="95" spans="1:42" s="12" customFormat="1" ht="18.75" x14ac:dyDescent="0.3">
      <c r="A95" s="3" t="s">
        <v>16</v>
      </c>
      <c r="B95" s="22"/>
      <c r="C95" s="2"/>
      <c r="D95" s="22"/>
      <c r="E95" s="22"/>
      <c r="F95" s="2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1"/>
      <c r="AH95" s="29">
        <f t="shared" si="2"/>
        <v>0</v>
      </c>
      <c r="AI95" s="29">
        <f t="shared" si="3"/>
        <v>0</v>
      </c>
      <c r="AJ95" s="29">
        <f t="shared" si="4"/>
        <v>0</v>
      </c>
      <c r="AL95" s="28">
        <f t="shared" si="8"/>
        <v>0</v>
      </c>
      <c r="AM95" s="48"/>
      <c r="AN95" s="48"/>
      <c r="AO95" s="48"/>
      <c r="AP95" s="48"/>
    </row>
    <row r="96" spans="1:42" s="12" customFormat="1" ht="269.25" customHeight="1" x14ac:dyDescent="0.35">
      <c r="A96" s="3" t="s">
        <v>66</v>
      </c>
      <c r="B96" s="25"/>
      <c r="C96" s="25"/>
      <c r="D96" s="25"/>
      <c r="E96" s="25"/>
      <c r="F96" s="25"/>
      <c r="G96" s="2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05" t="s">
        <v>121</v>
      </c>
      <c r="AH96" s="29">
        <f t="shared" si="2"/>
        <v>0</v>
      </c>
      <c r="AI96" s="29">
        <f t="shared" si="3"/>
        <v>0</v>
      </c>
      <c r="AJ96" s="29">
        <f t="shared" si="4"/>
        <v>0</v>
      </c>
      <c r="AL96" s="28">
        <f t="shared" si="8"/>
        <v>0</v>
      </c>
      <c r="AM96" s="48"/>
      <c r="AN96" s="48"/>
      <c r="AO96" s="48"/>
      <c r="AP96" s="48"/>
    </row>
    <row r="97" spans="1:42" s="12" customFormat="1" ht="18.75" x14ac:dyDescent="0.3">
      <c r="A97" s="4" t="s">
        <v>17</v>
      </c>
      <c r="B97" s="19">
        <f>H97+J97+L97+N97+P97+R97+T97+V97+X97+Z97+AB97+AD97</f>
        <v>31675.000000000004</v>
      </c>
      <c r="C97" s="38">
        <f>C98+C99+C101+C102</f>
        <v>31675</v>
      </c>
      <c r="D97" s="38">
        <f>D98+D99+D101+D102</f>
        <v>28485.700000000004</v>
      </c>
      <c r="E97" s="38">
        <f>E98+E99+E101+E102</f>
        <v>28485.700000000004</v>
      </c>
      <c r="F97" s="37">
        <f>E97/B97*100</f>
        <v>89.931176006314132</v>
      </c>
      <c r="G97" s="37">
        <f>E97/C97*100</f>
        <v>89.931176006314146</v>
      </c>
      <c r="H97" s="2">
        <f t="shared" ref="H97:K97" si="49">H98+H99+H101+H102</f>
        <v>860</v>
      </c>
      <c r="I97" s="2">
        <f t="shared" si="49"/>
        <v>23.5</v>
      </c>
      <c r="J97" s="2">
        <f t="shared" si="49"/>
        <v>0</v>
      </c>
      <c r="K97" s="2">
        <f t="shared" si="49"/>
        <v>0</v>
      </c>
      <c r="L97" s="2">
        <f>L98+L99+L101+L102</f>
        <v>40</v>
      </c>
      <c r="M97" s="2">
        <f t="shared" ref="M97:AE97" si="50">M98+M99+M101+M102</f>
        <v>862.8</v>
      </c>
      <c r="N97" s="2">
        <f t="shared" si="50"/>
        <v>3960.6</v>
      </c>
      <c r="O97" s="2">
        <f t="shared" si="50"/>
        <v>3700</v>
      </c>
      <c r="P97" s="2">
        <f t="shared" si="50"/>
        <v>1475.2</v>
      </c>
      <c r="Q97" s="2">
        <f t="shared" si="50"/>
        <v>613.20000000000005</v>
      </c>
      <c r="R97" s="2">
        <f t="shared" si="50"/>
        <v>4433.6000000000004</v>
      </c>
      <c r="S97" s="2">
        <f t="shared" si="50"/>
        <v>2226.3000000000002</v>
      </c>
      <c r="T97" s="2">
        <f t="shared" si="50"/>
        <v>15209.6</v>
      </c>
      <c r="U97" s="2">
        <f t="shared" si="50"/>
        <v>10216.4</v>
      </c>
      <c r="V97" s="2">
        <f t="shared" si="50"/>
        <v>3422</v>
      </c>
      <c r="W97" s="2">
        <f t="shared" si="50"/>
        <v>8428.6</v>
      </c>
      <c r="X97" s="2">
        <f t="shared" si="50"/>
        <v>288.89999999999998</v>
      </c>
      <c r="Y97" s="2">
        <f t="shared" si="50"/>
        <v>119.9</v>
      </c>
      <c r="Z97" s="2">
        <f t="shared" si="50"/>
        <v>1011.5</v>
      </c>
      <c r="AA97" s="2">
        <f t="shared" si="50"/>
        <v>429.3</v>
      </c>
      <c r="AB97" s="2">
        <f t="shared" si="50"/>
        <v>294.39999999999998</v>
      </c>
      <c r="AC97" s="2">
        <f t="shared" si="50"/>
        <v>1563.9</v>
      </c>
      <c r="AD97" s="2">
        <f t="shared" si="50"/>
        <v>679.19999999999993</v>
      </c>
      <c r="AE97" s="2">
        <f t="shared" si="50"/>
        <v>301.8</v>
      </c>
      <c r="AF97" s="106"/>
      <c r="AH97" s="29">
        <f t="shared" si="2"/>
        <v>31675.000000000004</v>
      </c>
      <c r="AI97" s="29">
        <f t="shared" si="3"/>
        <v>10769.400000000001</v>
      </c>
      <c r="AJ97" s="29">
        <f t="shared" si="4"/>
        <v>28485.700000000004</v>
      </c>
      <c r="AL97" s="28">
        <f t="shared" si="8"/>
        <v>3189.2999999999956</v>
      </c>
      <c r="AM97" s="48"/>
      <c r="AN97" s="48"/>
      <c r="AO97" s="48"/>
      <c r="AP97" s="48"/>
    </row>
    <row r="98" spans="1:42" s="12" customFormat="1" ht="18.75" x14ac:dyDescent="0.3">
      <c r="A98" s="3" t="s">
        <v>13</v>
      </c>
      <c r="B98" s="23">
        <f>H98+J98+L98+N98+P98+R98+T98+V98+X98+Z98+AB98+AD98</f>
        <v>18065.000000000004</v>
      </c>
      <c r="C98" s="23">
        <f>H98+J98+L98+N98+P98+R98+T98+V98+X98+Z98+AB98+AD98</f>
        <v>18065.000000000004</v>
      </c>
      <c r="D98" s="23">
        <f>E98</f>
        <v>17337.600000000002</v>
      </c>
      <c r="E98" s="23">
        <f>I98+K98+M98+O98+Q98+S98+U98+W98+Y98+AA98+AC98+AE98</f>
        <v>17337.600000000002</v>
      </c>
      <c r="F98" s="24">
        <f>E98/B98*100</f>
        <v>95.973429283144199</v>
      </c>
      <c r="G98" s="24">
        <f>E98/C98*100</f>
        <v>95.973429283144199</v>
      </c>
      <c r="H98" s="15">
        <v>817</v>
      </c>
      <c r="I98" s="15"/>
      <c r="J98" s="15"/>
      <c r="K98" s="15"/>
      <c r="L98" s="15"/>
      <c r="M98" s="15">
        <v>816.5</v>
      </c>
      <c r="N98" s="15">
        <v>3767.2</v>
      </c>
      <c r="O98" s="15">
        <v>3479.4</v>
      </c>
      <c r="P98" s="15"/>
      <c r="Q98" s="15">
        <v>241.1</v>
      </c>
      <c r="R98" s="15">
        <v>1230</v>
      </c>
      <c r="S98" s="15"/>
      <c r="T98" s="15">
        <v>10426.200000000001</v>
      </c>
      <c r="U98" s="15">
        <v>6784.4</v>
      </c>
      <c r="V98" s="15">
        <v>1330</v>
      </c>
      <c r="W98" s="15">
        <v>5299.3</v>
      </c>
      <c r="X98" s="15"/>
      <c r="Y98" s="15">
        <v>34.200000000000003</v>
      </c>
      <c r="Z98" s="15">
        <v>163</v>
      </c>
      <c r="AA98" s="15">
        <v>15.8</v>
      </c>
      <c r="AB98" s="15">
        <v>209.2</v>
      </c>
      <c r="AC98" s="15">
        <v>375.4</v>
      </c>
      <c r="AD98" s="15">
        <v>122.4</v>
      </c>
      <c r="AE98" s="15">
        <v>291.5</v>
      </c>
      <c r="AF98" s="106"/>
      <c r="AH98" s="29">
        <f t="shared" si="2"/>
        <v>18065.000000000004</v>
      </c>
      <c r="AI98" s="29">
        <f t="shared" si="3"/>
        <v>5814.2</v>
      </c>
      <c r="AJ98" s="29">
        <f t="shared" si="4"/>
        <v>17337.600000000002</v>
      </c>
      <c r="AL98" s="28">
        <f t="shared" si="8"/>
        <v>727.40000000000146</v>
      </c>
      <c r="AM98" s="48">
        <f t="shared" ref="AM98:AM100" si="51">C98-E98</f>
        <v>727.40000000000146</v>
      </c>
      <c r="AN98" s="48"/>
      <c r="AO98" s="48"/>
      <c r="AP98" s="48"/>
    </row>
    <row r="99" spans="1:42" s="12" customFormat="1" ht="18.75" x14ac:dyDescent="0.3">
      <c r="A99" s="3" t="s">
        <v>14</v>
      </c>
      <c r="B99" s="23">
        <f>H99+J99+L99+N99+P99+R99+T99+V99+X99+Z99+AB99+AD99</f>
        <v>13609.999999999998</v>
      </c>
      <c r="C99" s="23">
        <f>H99+J99+L99+N99+P99+R99+T99+V99+X99+Z99+AB99+AD99</f>
        <v>13609.999999999998</v>
      </c>
      <c r="D99" s="23">
        <f>E99</f>
        <v>11148.1</v>
      </c>
      <c r="E99" s="23">
        <f>I99+K99+M99+O99+Q99+S99+U99+W99+Y99+AA99+AC99+AE99</f>
        <v>11148.1</v>
      </c>
      <c r="F99" s="24">
        <f>E99/B99*100</f>
        <v>81.911094783247634</v>
      </c>
      <c r="G99" s="24">
        <f>E99/C99*100</f>
        <v>81.911094783247634</v>
      </c>
      <c r="H99" s="15">
        <v>43</v>
      </c>
      <c r="I99" s="15">
        <v>23.5</v>
      </c>
      <c r="J99" s="15"/>
      <c r="K99" s="15"/>
      <c r="L99" s="15">
        <v>40</v>
      </c>
      <c r="M99" s="15">
        <v>46.3</v>
      </c>
      <c r="N99" s="15">
        <v>193.4</v>
      </c>
      <c r="O99" s="15">
        <v>220.6</v>
      </c>
      <c r="P99" s="15">
        <v>1475.2</v>
      </c>
      <c r="Q99" s="15">
        <v>372.1</v>
      </c>
      <c r="R99" s="15">
        <v>3203.6</v>
      </c>
      <c r="S99" s="15">
        <v>2226.3000000000002</v>
      </c>
      <c r="T99" s="15">
        <v>4783.3999999999996</v>
      </c>
      <c r="U99" s="15">
        <v>3432</v>
      </c>
      <c r="V99" s="15">
        <v>2092</v>
      </c>
      <c r="W99" s="15">
        <v>3129.3</v>
      </c>
      <c r="X99" s="15">
        <v>288.89999999999998</v>
      </c>
      <c r="Y99" s="15">
        <v>85.7</v>
      </c>
      <c r="Z99" s="15">
        <v>848.5</v>
      </c>
      <c r="AA99" s="15">
        <v>413.5</v>
      </c>
      <c r="AB99" s="15">
        <v>85.2</v>
      </c>
      <c r="AC99" s="15">
        <v>1188.5</v>
      </c>
      <c r="AD99" s="15">
        <v>556.79999999999995</v>
      </c>
      <c r="AE99" s="15">
        <v>10.3</v>
      </c>
      <c r="AF99" s="106"/>
      <c r="AH99" s="29">
        <f t="shared" si="2"/>
        <v>13609.999999999998</v>
      </c>
      <c r="AI99" s="29">
        <f t="shared" si="3"/>
        <v>4955.2</v>
      </c>
      <c r="AJ99" s="29">
        <f t="shared" si="4"/>
        <v>11148.1</v>
      </c>
      <c r="AL99" s="28">
        <f t="shared" si="8"/>
        <v>2461.8999999999978</v>
      </c>
      <c r="AM99" s="48"/>
      <c r="AN99" s="48"/>
      <c r="AO99" s="48"/>
      <c r="AP99" s="48"/>
    </row>
    <row r="100" spans="1:42" s="12" customFormat="1" ht="37.5" x14ac:dyDescent="0.3">
      <c r="A100" s="90" t="s">
        <v>47</v>
      </c>
      <c r="B100" s="23">
        <f>H100+J100+L100+N100+P100+R100+T100+V100+X100+Z100+AB100+AD100</f>
        <v>2659</v>
      </c>
      <c r="C100" s="23">
        <f>H100+J100+L100+N100+P100+R100+T100+V100+X100+Z100+AB100+AD100</f>
        <v>2659</v>
      </c>
      <c r="D100" s="23">
        <f>E100</f>
        <v>2278.9</v>
      </c>
      <c r="E100" s="23">
        <f>I100+K100+M100+O100+Q100+S100+U100+W100+Y100+AA100+AC100+AE100</f>
        <v>2278.9</v>
      </c>
      <c r="F100" s="24">
        <f>E100/B100*100</f>
        <v>85.705152312899585</v>
      </c>
      <c r="G100" s="24">
        <f>E100/C100*100</f>
        <v>85.705152312899585</v>
      </c>
      <c r="H100" s="15"/>
      <c r="I100" s="15"/>
      <c r="J100" s="15"/>
      <c r="K100" s="15"/>
      <c r="L100" s="15"/>
      <c r="M100" s="15"/>
      <c r="N100" s="15">
        <v>193.4</v>
      </c>
      <c r="O100" s="15">
        <v>220.6</v>
      </c>
      <c r="P100" s="15"/>
      <c r="Q100" s="15"/>
      <c r="R100" s="15">
        <v>778.5</v>
      </c>
      <c r="S100" s="15">
        <v>327.7</v>
      </c>
      <c r="T100" s="15">
        <v>1357.3</v>
      </c>
      <c r="U100" s="15">
        <v>898.5</v>
      </c>
      <c r="V100" s="15"/>
      <c r="W100" s="15">
        <v>584.1</v>
      </c>
      <c r="X100" s="15"/>
      <c r="Y100" s="15"/>
      <c r="Z100" s="15">
        <v>163.1</v>
      </c>
      <c r="AA100" s="15"/>
      <c r="AB100" s="15">
        <v>85.3</v>
      </c>
      <c r="AC100" s="15">
        <v>248</v>
      </c>
      <c r="AD100" s="15">
        <v>81.400000000000006</v>
      </c>
      <c r="AE100" s="15"/>
      <c r="AF100" s="106"/>
      <c r="AH100" s="29"/>
      <c r="AI100" s="29"/>
      <c r="AJ100" s="29"/>
      <c r="AL100" s="28"/>
      <c r="AM100" s="48">
        <f t="shared" si="51"/>
        <v>380.09999999999991</v>
      </c>
      <c r="AN100" s="48"/>
      <c r="AO100" s="48"/>
      <c r="AP100" s="48"/>
    </row>
    <row r="101" spans="1:42" s="12" customFormat="1" ht="18.75" x14ac:dyDescent="0.3">
      <c r="A101" s="3" t="s">
        <v>15</v>
      </c>
      <c r="B101" s="22"/>
      <c r="C101" s="22"/>
      <c r="D101" s="22"/>
      <c r="E101" s="22"/>
      <c r="F101" s="22"/>
      <c r="G101" s="2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06"/>
      <c r="AH101" s="29">
        <f t="shared" si="2"/>
        <v>0</v>
      </c>
      <c r="AI101" s="29">
        <f t="shared" si="3"/>
        <v>0</v>
      </c>
      <c r="AJ101" s="29">
        <f t="shared" si="4"/>
        <v>0</v>
      </c>
      <c r="AL101" s="28">
        <f t="shared" si="8"/>
        <v>0</v>
      </c>
      <c r="AM101" s="48"/>
      <c r="AN101" s="48"/>
      <c r="AO101" s="48"/>
      <c r="AP101" s="48"/>
    </row>
    <row r="102" spans="1:42" s="12" customFormat="1" ht="18.75" x14ac:dyDescent="0.3">
      <c r="A102" s="3" t="s">
        <v>16</v>
      </c>
      <c r="B102" s="22"/>
      <c r="C102" s="22"/>
      <c r="D102" s="22"/>
      <c r="E102" s="22"/>
      <c r="F102" s="22"/>
      <c r="G102" s="2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07"/>
      <c r="AH102" s="29">
        <f t="shared" si="2"/>
        <v>0</v>
      </c>
      <c r="AI102" s="29">
        <f t="shared" si="3"/>
        <v>0</v>
      </c>
      <c r="AJ102" s="29">
        <f t="shared" si="4"/>
        <v>0</v>
      </c>
      <c r="AL102" s="28">
        <f t="shared" si="8"/>
        <v>0</v>
      </c>
      <c r="AM102" s="48"/>
      <c r="AN102" s="48"/>
      <c r="AO102" s="48"/>
      <c r="AP102" s="48"/>
    </row>
    <row r="103" spans="1:42" s="12" customFormat="1" ht="296.25" customHeight="1" x14ac:dyDescent="0.35">
      <c r="A103" s="3" t="s">
        <v>67</v>
      </c>
      <c r="B103" s="25"/>
      <c r="C103" s="25"/>
      <c r="D103" s="25"/>
      <c r="E103" s="25"/>
      <c r="F103" s="25"/>
      <c r="G103" s="2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42"/>
      <c r="AH103" s="29">
        <f t="shared" si="2"/>
        <v>0</v>
      </c>
      <c r="AI103" s="29">
        <f t="shared" si="3"/>
        <v>0</v>
      </c>
      <c r="AJ103" s="29">
        <f t="shared" si="4"/>
        <v>0</v>
      </c>
      <c r="AL103" s="28">
        <f t="shared" si="8"/>
        <v>0</v>
      </c>
      <c r="AM103" s="48"/>
      <c r="AN103" s="48"/>
      <c r="AO103" s="48"/>
      <c r="AP103" s="48"/>
    </row>
    <row r="104" spans="1:42" s="12" customFormat="1" ht="18.75" x14ac:dyDescent="0.3">
      <c r="A104" s="4" t="s">
        <v>17</v>
      </c>
      <c r="B104" s="19">
        <f>H104+J104+L104+N104+P104+R104+T104+V104+X104+Z104+AB104+AD104</f>
        <v>751.27</v>
      </c>
      <c r="C104" s="38">
        <f>C105+C106+C108+C109</f>
        <v>751.27</v>
      </c>
      <c r="D104" s="38">
        <f>D105+D106+D108+D109</f>
        <v>734.7</v>
      </c>
      <c r="E104" s="38">
        <f>E105+E106+E108+E109</f>
        <v>734.7</v>
      </c>
      <c r="F104" s="37">
        <f>E104/B104*100</f>
        <v>97.794401480160275</v>
      </c>
      <c r="G104" s="37">
        <f>E104/C104*100</f>
        <v>97.794401480160275</v>
      </c>
      <c r="H104" s="2">
        <f t="shared" ref="H104:K104" si="52">H105+H106+H108+H109</f>
        <v>0</v>
      </c>
      <c r="I104" s="2">
        <f t="shared" si="52"/>
        <v>0</v>
      </c>
      <c r="J104" s="2">
        <f t="shared" si="52"/>
        <v>0</v>
      </c>
      <c r="K104" s="2">
        <f t="shared" si="52"/>
        <v>0</v>
      </c>
      <c r="L104" s="2">
        <f>L105+L106+L108+L109</f>
        <v>3.97</v>
      </c>
      <c r="M104" s="2">
        <f t="shared" ref="M104:AE104" si="53">M105+M106+M108+M109</f>
        <v>0</v>
      </c>
      <c r="N104" s="2">
        <f t="shared" si="53"/>
        <v>0</v>
      </c>
      <c r="O104" s="2">
        <f t="shared" si="53"/>
        <v>0</v>
      </c>
      <c r="P104" s="2">
        <f t="shared" si="53"/>
        <v>55.400000000000006</v>
      </c>
      <c r="Q104" s="2">
        <f t="shared" si="53"/>
        <v>38.300000000000004</v>
      </c>
      <c r="R104" s="2">
        <f t="shared" si="53"/>
        <v>296</v>
      </c>
      <c r="S104" s="2">
        <f t="shared" si="53"/>
        <v>168.3</v>
      </c>
      <c r="T104" s="2">
        <f t="shared" si="53"/>
        <v>395.9</v>
      </c>
      <c r="U104" s="2">
        <f t="shared" si="53"/>
        <v>483.4</v>
      </c>
      <c r="V104" s="2">
        <f t="shared" si="53"/>
        <v>0</v>
      </c>
      <c r="W104" s="2">
        <f t="shared" si="53"/>
        <v>39.799999999999997</v>
      </c>
      <c r="X104" s="2">
        <f t="shared" si="53"/>
        <v>0</v>
      </c>
      <c r="Y104" s="2">
        <f t="shared" si="53"/>
        <v>0</v>
      </c>
      <c r="Z104" s="2">
        <f t="shared" si="53"/>
        <v>0</v>
      </c>
      <c r="AA104" s="2">
        <f t="shared" si="53"/>
        <v>4.9000000000000004</v>
      </c>
      <c r="AB104" s="2">
        <f t="shared" si="53"/>
        <v>0</v>
      </c>
      <c r="AC104" s="2">
        <f t="shared" si="53"/>
        <v>0</v>
      </c>
      <c r="AD104" s="2">
        <f t="shared" si="53"/>
        <v>0</v>
      </c>
      <c r="AE104" s="2">
        <f t="shared" si="53"/>
        <v>0</v>
      </c>
      <c r="AF104" s="42"/>
      <c r="AH104" s="29">
        <f t="shared" si="2"/>
        <v>751.27</v>
      </c>
      <c r="AI104" s="29">
        <f t="shared" si="3"/>
        <v>355.37</v>
      </c>
      <c r="AJ104" s="29">
        <f t="shared" si="4"/>
        <v>734.69999999999993</v>
      </c>
      <c r="AL104" s="28">
        <f t="shared" si="8"/>
        <v>16.569999999999936</v>
      </c>
      <c r="AM104" s="48"/>
      <c r="AN104" s="48"/>
      <c r="AO104" s="48"/>
      <c r="AP104" s="48"/>
    </row>
    <row r="105" spans="1:42" s="12" customFormat="1" ht="18.75" x14ac:dyDescent="0.3">
      <c r="A105" s="3" t="s">
        <v>13</v>
      </c>
      <c r="B105" s="23">
        <f>H105+J105+L105+N105+P105+R105+T105+V105+X105+Z105+AB105+AD105</f>
        <v>310</v>
      </c>
      <c r="C105" s="23">
        <f t="shared" ref="C105" si="54">H105+J105+L105+N105+P105+R105+T105</f>
        <v>310</v>
      </c>
      <c r="D105" s="23">
        <v>310</v>
      </c>
      <c r="E105" s="23">
        <f>I105+K105+M105+O105+Q105+S105+U105+W105+Y105+AA105+AC105+AE105</f>
        <v>310</v>
      </c>
      <c r="F105" s="24">
        <f>E105/B105*100</f>
        <v>100</v>
      </c>
      <c r="G105" s="24">
        <f>E105/C105*100</f>
        <v>100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67.099999999999994</v>
      </c>
      <c r="S105" s="15">
        <v>67.099999999999994</v>
      </c>
      <c r="T105" s="15">
        <v>242.9</v>
      </c>
      <c r="U105" s="15">
        <v>242.9</v>
      </c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42"/>
      <c r="AH105" s="29">
        <f t="shared" si="2"/>
        <v>310</v>
      </c>
      <c r="AI105" s="29">
        <f t="shared" si="3"/>
        <v>67.099999999999994</v>
      </c>
      <c r="AJ105" s="29">
        <f t="shared" si="4"/>
        <v>310</v>
      </c>
      <c r="AL105" s="28">
        <f t="shared" si="8"/>
        <v>0</v>
      </c>
      <c r="AM105" s="48"/>
      <c r="AN105" s="48"/>
      <c r="AO105" s="48"/>
      <c r="AP105" s="48"/>
    </row>
    <row r="106" spans="1:42" s="12" customFormat="1" ht="69" customHeight="1" x14ac:dyDescent="0.3">
      <c r="A106" s="3" t="s">
        <v>14</v>
      </c>
      <c r="B106" s="23">
        <f>H106+J106+L106+N106+P106+R106+T106+V106+X106+Z106+AB106+AD106</f>
        <v>441.27</v>
      </c>
      <c r="C106" s="23">
        <f t="shared" ref="C106:C107" si="55">H106+J106+L106+N106+P106+R106+T106+V106+X106</f>
        <v>441.27</v>
      </c>
      <c r="D106" s="23">
        <v>424.7</v>
      </c>
      <c r="E106" s="23">
        <f>I106+K106+M106+O106+Q106+S106+U106+W106+Y106+AA106+AC106+AE106</f>
        <v>424.7</v>
      </c>
      <c r="F106" s="24">
        <f>E106/B106*100</f>
        <v>96.244929408298773</v>
      </c>
      <c r="G106" s="24">
        <f>E106/C106*100</f>
        <v>96.244929408298773</v>
      </c>
      <c r="H106" s="15"/>
      <c r="I106" s="15"/>
      <c r="J106" s="15"/>
      <c r="K106" s="15"/>
      <c r="L106" s="15">
        <v>3.97</v>
      </c>
      <c r="M106" s="15"/>
      <c r="N106" s="15"/>
      <c r="O106" s="15"/>
      <c r="P106" s="15">
        <f>47.7+7.7</f>
        <v>55.400000000000006</v>
      </c>
      <c r="Q106" s="15">
        <f>33.7+4.6</f>
        <v>38.300000000000004</v>
      </c>
      <c r="R106" s="15">
        <f>65.6+163.3</f>
        <v>228.9</v>
      </c>
      <c r="S106" s="15">
        <f>7.3+93.9</f>
        <v>101.2</v>
      </c>
      <c r="T106" s="15">
        <v>153</v>
      </c>
      <c r="U106" s="15">
        <f>186.8+53.7</f>
        <v>240.5</v>
      </c>
      <c r="V106" s="15"/>
      <c r="W106" s="15">
        <v>39.799999999999997</v>
      </c>
      <c r="X106" s="15"/>
      <c r="Y106" s="15"/>
      <c r="Z106" s="15"/>
      <c r="AA106" s="15">
        <v>4.9000000000000004</v>
      </c>
      <c r="AB106" s="15"/>
      <c r="AC106" s="15"/>
      <c r="AD106" s="15"/>
      <c r="AE106" s="15"/>
      <c r="AF106" s="71" t="s">
        <v>122</v>
      </c>
      <c r="AH106" s="29">
        <f t="shared" si="2"/>
        <v>441.27</v>
      </c>
      <c r="AI106" s="29">
        <f t="shared" si="3"/>
        <v>288.27</v>
      </c>
      <c r="AJ106" s="29">
        <f t="shared" si="4"/>
        <v>424.7</v>
      </c>
      <c r="AL106" s="28">
        <f t="shared" si="8"/>
        <v>16.569999999999993</v>
      </c>
      <c r="AM106" s="48">
        <f>C106-E106</f>
        <v>16.569999999999993</v>
      </c>
      <c r="AN106" s="48"/>
      <c r="AO106" s="48"/>
      <c r="AP106" s="48"/>
    </row>
    <row r="107" spans="1:42" s="12" customFormat="1" ht="37.5" x14ac:dyDescent="0.3">
      <c r="A107" s="90" t="s">
        <v>47</v>
      </c>
      <c r="B107" s="23">
        <f>H107+J107+L107+N107+P107+R107+T107+V107+X107+Z107+AB107+AD107</f>
        <v>206.79999999999998</v>
      </c>
      <c r="C107" s="23">
        <f t="shared" si="55"/>
        <v>206.79999999999998</v>
      </c>
      <c r="D107" s="23">
        <v>206.8</v>
      </c>
      <c r="E107" s="23">
        <f>I107+K107+M107+O107+Q107+S107+U107+W107+Y107+AA107+AC107+AE107</f>
        <v>206.79999999999998</v>
      </c>
      <c r="F107" s="24">
        <f>E107/B107*100</f>
        <v>100</v>
      </c>
      <c r="G107" s="24">
        <f>E107/C107*100</f>
        <v>100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67.099999999999994</v>
      </c>
      <c r="S107" s="15">
        <v>67.099999999999994</v>
      </c>
      <c r="T107" s="15">
        <v>139.69999999999999</v>
      </c>
      <c r="U107" s="15">
        <v>139.69999999999999</v>
      </c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42"/>
      <c r="AH107" s="29"/>
      <c r="AI107" s="29"/>
      <c r="AJ107" s="29"/>
      <c r="AL107" s="28"/>
      <c r="AM107" s="48"/>
      <c r="AN107" s="48"/>
      <c r="AO107" s="48"/>
      <c r="AP107" s="48"/>
    </row>
    <row r="108" spans="1:42" s="12" customFormat="1" ht="18.75" x14ac:dyDescent="0.3">
      <c r="A108" s="3" t="s">
        <v>15</v>
      </c>
      <c r="B108" s="22"/>
      <c r="C108" s="22"/>
      <c r="D108" s="22"/>
      <c r="E108" s="22"/>
      <c r="F108" s="22"/>
      <c r="G108" s="2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42"/>
      <c r="AH108" s="29">
        <f t="shared" si="2"/>
        <v>0</v>
      </c>
      <c r="AI108" s="29">
        <f t="shared" si="3"/>
        <v>0</v>
      </c>
      <c r="AJ108" s="29">
        <f t="shared" si="4"/>
        <v>0</v>
      </c>
      <c r="AL108" s="28">
        <f t="shared" si="8"/>
        <v>0</v>
      </c>
      <c r="AM108" s="48"/>
      <c r="AN108" s="48"/>
      <c r="AO108" s="48"/>
      <c r="AP108" s="48"/>
    </row>
    <row r="109" spans="1:42" s="12" customFormat="1" ht="18.75" x14ac:dyDescent="0.3">
      <c r="A109" s="3" t="s">
        <v>16</v>
      </c>
      <c r="B109" s="22"/>
      <c r="C109" s="22"/>
      <c r="D109" s="22"/>
      <c r="E109" s="22"/>
      <c r="F109" s="22"/>
      <c r="G109" s="2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42"/>
      <c r="AH109" s="29">
        <f t="shared" si="2"/>
        <v>0</v>
      </c>
      <c r="AI109" s="29">
        <f t="shared" si="3"/>
        <v>0</v>
      </c>
      <c r="AJ109" s="29">
        <f t="shared" si="4"/>
        <v>0</v>
      </c>
      <c r="AL109" s="28">
        <f t="shared" si="8"/>
        <v>0</v>
      </c>
      <c r="AM109" s="48"/>
      <c r="AN109" s="48"/>
      <c r="AO109" s="48"/>
      <c r="AP109" s="48"/>
    </row>
    <row r="110" spans="1:42" s="12" customFormat="1" ht="148.5" customHeight="1" x14ac:dyDescent="0.3">
      <c r="A110" s="3" t="s">
        <v>68</v>
      </c>
      <c r="B110" s="25"/>
      <c r="C110" s="25"/>
      <c r="D110" s="25"/>
      <c r="E110" s="25"/>
      <c r="F110" s="25"/>
      <c r="G110" s="2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42"/>
      <c r="AH110" s="29">
        <f t="shared" si="2"/>
        <v>0</v>
      </c>
      <c r="AI110" s="29">
        <f t="shared" si="3"/>
        <v>0</v>
      </c>
      <c r="AJ110" s="29">
        <f t="shared" si="4"/>
        <v>0</v>
      </c>
      <c r="AL110" s="28">
        <f t="shared" si="8"/>
        <v>0</v>
      </c>
      <c r="AM110" s="48"/>
      <c r="AN110" s="48"/>
      <c r="AO110" s="48"/>
      <c r="AP110" s="48"/>
    </row>
    <row r="111" spans="1:42" s="12" customFormat="1" ht="18.75" x14ac:dyDescent="0.3">
      <c r="A111" s="4" t="s">
        <v>17</v>
      </c>
      <c r="B111" s="19">
        <f>H111+J111+L111+N111+P111+R111+T111+V111+X111+Z111+AB111+AD111</f>
        <v>1769.6</v>
      </c>
      <c r="C111" s="38">
        <f>C112+C113+C114+C115</f>
        <v>1769.6</v>
      </c>
      <c r="D111" s="38">
        <f>D112+D113+D114+D115</f>
        <v>1718.8100000000002</v>
      </c>
      <c r="E111" s="38">
        <f>E112+E113+E114+E115</f>
        <v>1718.8100000000002</v>
      </c>
      <c r="F111" s="37">
        <f>E111/B111*100</f>
        <v>97.129859855334558</v>
      </c>
      <c r="G111" s="37">
        <f>E111/C111*100</f>
        <v>97.129859855334558</v>
      </c>
      <c r="H111" s="2">
        <f t="shared" ref="H111:K111" si="56">H112+H113+H114+H115</f>
        <v>0</v>
      </c>
      <c r="I111" s="2">
        <f t="shared" si="56"/>
        <v>0</v>
      </c>
      <c r="J111" s="2">
        <f t="shared" si="56"/>
        <v>0</v>
      </c>
      <c r="K111" s="2">
        <f t="shared" si="56"/>
        <v>0</v>
      </c>
      <c r="L111" s="2">
        <f>L112+L113+L114+L115</f>
        <v>44.1</v>
      </c>
      <c r="M111" s="2">
        <f t="shared" ref="M111:AE111" si="57">M112+M113+M114+M115</f>
        <v>0</v>
      </c>
      <c r="N111" s="2">
        <f t="shared" si="57"/>
        <v>78.2</v>
      </c>
      <c r="O111" s="2">
        <f t="shared" si="57"/>
        <v>4.91</v>
      </c>
      <c r="P111" s="2">
        <f t="shared" si="57"/>
        <v>351.5</v>
      </c>
      <c r="Q111" s="2">
        <f t="shared" si="57"/>
        <v>201.9</v>
      </c>
      <c r="R111" s="2">
        <f t="shared" si="57"/>
        <v>341.5</v>
      </c>
      <c r="S111" s="2">
        <f t="shared" si="57"/>
        <v>224.1</v>
      </c>
      <c r="T111" s="2">
        <f t="shared" si="57"/>
        <v>431.3</v>
      </c>
      <c r="U111" s="2">
        <f t="shared" si="57"/>
        <v>498.8</v>
      </c>
      <c r="V111" s="2">
        <f t="shared" si="57"/>
        <v>396.2</v>
      </c>
      <c r="W111" s="2">
        <f t="shared" si="57"/>
        <v>339.5</v>
      </c>
      <c r="X111" s="2">
        <f t="shared" si="57"/>
        <v>126.8</v>
      </c>
      <c r="Y111" s="2">
        <f t="shared" si="57"/>
        <v>311.39999999999998</v>
      </c>
      <c r="Z111" s="2">
        <f t="shared" si="57"/>
        <v>0</v>
      </c>
      <c r="AA111" s="2">
        <f t="shared" si="57"/>
        <v>95</v>
      </c>
      <c r="AB111" s="2">
        <f t="shared" si="57"/>
        <v>0</v>
      </c>
      <c r="AC111" s="2">
        <f t="shared" si="57"/>
        <v>0</v>
      </c>
      <c r="AD111" s="2">
        <f t="shared" si="57"/>
        <v>0</v>
      </c>
      <c r="AE111" s="2">
        <f t="shared" si="57"/>
        <v>43.2</v>
      </c>
      <c r="AF111" s="42"/>
      <c r="AH111" s="29">
        <f t="shared" si="2"/>
        <v>1769.6</v>
      </c>
      <c r="AI111" s="29">
        <f t="shared" si="3"/>
        <v>815.3</v>
      </c>
      <c r="AJ111" s="29">
        <f t="shared" si="4"/>
        <v>1718.8100000000002</v>
      </c>
      <c r="AL111" s="28">
        <f t="shared" si="8"/>
        <v>50.789999999999736</v>
      </c>
      <c r="AM111" s="48"/>
      <c r="AN111" s="48"/>
      <c r="AO111" s="48"/>
      <c r="AP111" s="48"/>
    </row>
    <row r="112" spans="1:42" s="12" customFormat="1" ht="18.75" x14ac:dyDescent="0.3">
      <c r="A112" s="3" t="s">
        <v>13</v>
      </c>
      <c r="B112" s="23">
        <f>H112+J112+L112+N112+P112+R112+T112+V112+X112+Z112+AB112+AD112</f>
        <v>0</v>
      </c>
      <c r="C112" s="23"/>
      <c r="D112" s="23"/>
      <c r="E112" s="23">
        <f>I112+K112+M112+O112+Q112+S112+U112+W112+Y112+AA112+AC112+AE112</f>
        <v>0</v>
      </c>
      <c r="F112" s="24" t="e">
        <f>E112/B112*100</f>
        <v>#DIV/0!</v>
      </c>
      <c r="G112" s="24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42"/>
      <c r="AH112" s="29">
        <f t="shared" si="2"/>
        <v>0</v>
      </c>
      <c r="AI112" s="29">
        <f t="shared" si="3"/>
        <v>0</v>
      </c>
      <c r="AJ112" s="29">
        <f t="shared" si="4"/>
        <v>0</v>
      </c>
      <c r="AL112" s="28">
        <f t="shared" si="8"/>
        <v>0</v>
      </c>
      <c r="AM112" s="48"/>
      <c r="AN112" s="48"/>
      <c r="AO112" s="48"/>
      <c r="AP112" s="48"/>
    </row>
    <row r="113" spans="1:42" s="12" customFormat="1" ht="129.75" customHeight="1" x14ac:dyDescent="0.3">
      <c r="A113" s="3" t="s">
        <v>14</v>
      </c>
      <c r="B113" s="23">
        <f>H113+J113+L113+N113+P113+R113+T113+V113+X113+Z113+AB113+AD113</f>
        <v>1769.6</v>
      </c>
      <c r="C113" s="23">
        <f>H113+J113+L113+N113+P113+R113+T113+V113+X113</f>
        <v>1769.6</v>
      </c>
      <c r="D113" s="23">
        <f>E113</f>
        <v>1718.8100000000002</v>
      </c>
      <c r="E113" s="23">
        <f>I113+K113+M113+O113+Q113+S113+U113+W113+Y113+AA113+AC113+AE113</f>
        <v>1718.8100000000002</v>
      </c>
      <c r="F113" s="24">
        <f>E113/B113*100</f>
        <v>97.129859855334558</v>
      </c>
      <c r="G113" s="24">
        <f>E113/C113*100</f>
        <v>97.129859855334558</v>
      </c>
      <c r="H113" s="15"/>
      <c r="I113" s="15"/>
      <c r="J113" s="15"/>
      <c r="K113" s="15"/>
      <c r="L113" s="15">
        <v>44.1</v>
      </c>
      <c r="M113" s="15"/>
      <c r="N113" s="15">
        <v>78.2</v>
      </c>
      <c r="O113" s="15">
        <v>4.91</v>
      </c>
      <c r="P113" s="15">
        <f>242.7+108.7+0.1</f>
        <v>351.5</v>
      </c>
      <c r="Q113" s="15">
        <v>201.9</v>
      </c>
      <c r="R113" s="15">
        <v>341.5</v>
      </c>
      <c r="S113" s="15">
        <f>8.4+215.7</f>
        <v>224.1</v>
      </c>
      <c r="T113" s="15">
        <v>431.3</v>
      </c>
      <c r="U113" s="15">
        <f>238.5+260.3</f>
        <v>498.8</v>
      </c>
      <c r="V113" s="15">
        <v>396.2</v>
      </c>
      <c r="W113" s="15">
        <v>339.5</v>
      </c>
      <c r="X113" s="15">
        <v>126.8</v>
      </c>
      <c r="Y113" s="15">
        <v>311.39999999999998</v>
      </c>
      <c r="Z113" s="15"/>
      <c r="AA113" s="15">
        <v>95</v>
      </c>
      <c r="AB113" s="15"/>
      <c r="AC113" s="15"/>
      <c r="AD113" s="15"/>
      <c r="AE113" s="15">
        <v>43.2</v>
      </c>
      <c r="AF113" s="81" t="s">
        <v>108</v>
      </c>
      <c r="AH113" s="29">
        <f t="shared" si="2"/>
        <v>1769.6</v>
      </c>
      <c r="AI113" s="29">
        <f t="shared" si="3"/>
        <v>815.3</v>
      </c>
      <c r="AJ113" s="29">
        <f t="shared" si="4"/>
        <v>1718.8100000000002</v>
      </c>
      <c r="AL113" s="28">
        <f t="shared" si="8"/>
        <v>50.789999999999736</v>
      </c>
      <c r="AM113" s="48">
        <f t="shared" ref="AM113" si="58">C113-E113</f>
        <v>50.789999999999736</v>
      </c>
      <c r="AN113" s="48"/>
      <c r="AO113" s="48"/>
      <c r="AP113" s="48"/>
    </row>
    <row r="114" spans="1:42" s="12" customFormat="1" ht="18.75" x14ac:dyDescent="0.3">
      <c r="A114" s="3" t="s">
        <v>15</v>
      </c>
      <c r="B114" s="22"/>
      <c r="C114" s="22"/>
      <c r="D114" s="22"/>
      <c r="E114" s="22"/>
      <c r="F114" s="22"/>
      <c r="G114" s="2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42"/>
      <c r="AH114" s="29">
        <f t="shared" si="2"/>
        <v>0</v>
      </c>
      <c r="AI114" s="29">
        <f t="shared" si="3"/>
        <v>0</v>
      </c>
      <c r="AJ114" s="29">
        <f t="shared" si="4"/>
        <v>0</v>
      </c>
      <c r="AL114" s="28">
        <f t="shared" si="8"/>
        <v>0</v>
      </c>
      <c r="AM114" s="48"/>
      <c r="AN114" s="48"/>
      <c r="AO114" s="48"/>
      <c r="AP114" s="48"/>
    </row>
    <row r="115" spans="1:42" s="12" customFormat="1" ht="18.75" x14ac:dyDescent="0.3">
      <c r="A115" s="3" t="s">
        <v>16</v>
      </c>
      <c r="B115" s="22"/>
      <c r="C115" s="22"/>
      <c r="D115" s="22"/>
      <c r="E115" s="22"/>
      <c r="F115" s="22"/>
      <c r="G115" s="2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42"/>
      <c r="AH115" s="29">
        <f t="shared" si="2"/>
        <v>0</v>
      </c>
      <c r="AI115" s="29">
        <f t="shared" si="3"/>
        <v>0</v>
      </c>
      <c r="AJ115" s="29">
        <f t="shared" si="4"/>
        <v>0</v>
      </c>
      <c r="AL115" s="28">
        <f t="shared" si="8"/>
        <v>0</v>
      </c>
      <c r="AM115" s="48"/>
      <c r="AN115" s="48"/>
      <c r="AO115" s="48"/>
      <c r="AP115" s="48"/>
    </row>
    <row r="116" spans="1:42" s="12" customFormat="1" ht="18.75" x14ac:dyDescent="0.3">
      <c r="A116" s="3"/>
      <c r="B116" s="22"/>
      <c r="C116" s="22"/>
      <c r="D116" s="22"/>
      <c r="E116" s="22"/>
      <c r="F116" s="22"/>
      <c r="G116" s="2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42"/>
      <c r="AH116" s="29"/>
      <c r="AI116" s="29"/>
      <c r="AJ116" s="29"/>
      <c r="AL116" s="28"/>
      <c r="AM116" s="48"/>
      <c r="AN116" s="48"/>
      <c r="AO116" s="48"/>
      <c r="AP116" s="48"/>
    </row>
    <row r="117" spans="1:42" s="12" customFormat="1" ht="18.75" x14ac:dyDescent="0.3">
      <c r="A117" s="3"/>
      <c r="B117" s="22"/>
      <c r="C117" s="22"/>
      <c r="D117" s="22"/>
      <c r="E117" s="22"/>
      <c r="F117" s="22"/>
      <c r="G117" s="2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42"/>
      <c r="AH117" s="29"/>
      <c r="AI117" s="29"/>
      <c r="AJ117" s="29"/>
      <c r="AL117" s="28"/>
      <c r="AM117" s="48"/>
      <c r="AN117" s="48"/>
      <c r="AO117" s="48"/>
      <c r="AP117" s="48"/>
    </row>
    <row r="118" spans="1:42" s="12" customFormat="1" ht="93.75" x14ac:dyDescent="0.3">
      <c r="A118" s="4" t="s">
        <v>22</v>
      </c>
      <c r="B118" s="19">
        <f>H118+J118+L118+N118+P118+R118+T118+V118+X118+Z118+AB118+AD118</f>
        <v>15491.1</v>
      </c>
      <c r="C118" s="2">
        <f>C120</f>
        <v>15491.099999999997</v>
      </c>
      <c r="D118" s="2">
        <f>D120</f>
        <v>15259.4</v>
      </c>
      <c r="E118" s="2">
        <f>E120</f>
        <v>15259.4</v>
      </c>
      <c r="F118" s="37">
        <f>E118/B118*100</f>
        <v>98.504302470450767</v>
      </c>
      <c r="G118" s="37">
        <f>E118/C118*100</f>
        <v>98.504302470450796</v>
      </c>
      <c r="H118" s="2">
        <f>H120</f>
        <v>814.4</v>
      </c>
      <c r="I118" s="2">
        <f>I120</f>
        <v>587.6</v>
      </c>
      <c r="J118" s="2">
        <f t="shared" ref="J118:AD118" si="59">J120</f>
        <v>1520.6</v>
      </c>
      <c r="K118" s="2">
        <f>K120</f>
        <v>1392.9</v>
      </c>
      <c r="L118" s="2">
        <f t="shared" si="59"/>
        <v>1275.2</v>
      </c>
      <c r="M118" s="2">
        <f>M120</f>
        <v>1280.0999999999999</v>
      </c>
      <c r="N118" s="2">
        <f t="shared" si="59"/>
        <v>1190.5</v>
      </c>
      <c r="O118" s="2">
        <f>O120</f>
        <v>1215.5999999999999</v>
      </c>
      <c r="P118" s="2">
        <f t="shared" si="59"/>
        <v>2186.6999999999998</v>
      </c>
      <c r="Q118" s="2">
        <f>Q120</f>
        <v>973.7</v>
      </c>
      <c r="R118" s="2">
        <f t="shared" si="59"/>
        <v>1730.3000000000002</v>
      </c>
      <c r="S118" s="2">
        <f>S120</f>
        <v>1779.3</v>
      </c>
      <c r="T118" s="2">
        <f t="shared" si="59"/>
        <v>1143</v>
      </c>
      <c r="U118" s="2">
        <f>U120</f>
        <v>1207.8</v>
      </c>
      <c r="V118" s="2">
        <f t="shared" si="59"/>
        <v>792.3</v>
      </c>
      <c r="W118" s="2">
        <f>W120</f>
        <v>790</v>
      </c>
      <c r="X118" s="2">
        <f t="shared" si="59"/>
        <v>1105.7</v>
      </c>
      <c r="Y118" s="2">
        <f>Y120</f>
        <v>867.8</v>
      </c>
      <c r="Z118" s="2">
        <f t="shared" si="59"/>
        <v>1247.2</v>
      </c>
      <c r="AA118" s="2">
        <f>AA120</f>
        <v>1003.8</v>
      </c>
      <c r="AB118" s="2">
        <f t="shared" si="59"/>
        <v>1033.9000000000001</v>
      </c>
      <c r="AC118" s="2">
        <f>AC120</f>
        <v>1064.4000000000001</v>
      </c>
      <c r="AD118" s="2">
        <f t="shared" si="59"/>
        <v>1451.3</v>
      </c>
      <c r="AE118" s="2">
        <f>AE120</f>
        <v>3096.4</v>
      </c>
      <c r="AF118" s="42"/>
      <c r="AH118" s="29">
        <f t="shared" si="2"/>
        <v>15491.1</v>
      </c>
      <c r="AI118" s="29">
        <f t="shared" si="3"/>
        <v>8717.7000000000007</v>
      </c>
      <c r="AJ118" s="29">
        <f t="shared" si="4"/>
        <v>15259.399999999998</v>
      </c>
      <c r="AL118" s="28">
        <f t="shared" si="8"/>
        <v>231.69999999999709</v>
      </c>
      <c r="AM118" s="48"/>
      <c r="AN118" s="48"/>
      <c r="AO118" s="48"/>
      <c r="AP118" s="48"/>
    </row>
    <row r="119" spans="1:42" s="12" customFormat="1" ht="168.75" x14ac:dyDescent="0.3">
      <c r="A119" s="4" t="s">
        <v>69</v>
      </c>
      <c r="B119" s="22"/>
      <c r="C119" s="22"/>
      <c r="D119" s="22"/>
      <c r="E119" s="22"/>
      <c r="F119" s="22"/>
      <c r="G119" s="2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42"/>
      <c r="AH119" s="29">
        <f t="shared" si="2"/>
        <v>0</v>
      </c>
      <c r="AI119" s="29">
        <f t="shared" si="3"/>
        <v>0</v>
      </c>
      <c r="AJ119" s="29">
        <f t="shared" si="4"/>
        <v>0</v>
      </c>
      <c r="AL119" s="28">
        <f t="shared" si="8"/>
        <v>0</v>
      </c>
      <c r="AM119" s="48"/>
      <c r="AN119" s="48"/>
      <c r="AO119" s="48"/>
      <c r="AP119" s="48"/>
    </row>
    <row r="120" spans="1:42" s="12" customFormat="1" ht="18.75" x14ac:dyDescent="0.3">
      <c r="A120" s="4" t="s">
        <v>17</v>
      </c>
      <c r="B120" s="19">
        <f>H120+J120+L120+N120+P120+R120+T120+V120+X120+Z120+AB120+AD120</f>
        <v>15491.1</v>
      </c>
      <c r="C120" s="2">
        <f>C121+C122+C123+C124</f>
        <v>15491.099999999997</v>
      </c>
      <c r="D120" s="2">
        <f>D121+D122+D123+D124</f>
        <v>15259.4</v>
      </c>
      <c r="E120" s="2">
        <f>E121+E122+E123+E124</f>
        <v>15259.4</v>
      </c>
      <c r="F120" s="37">
        <f>E120/B120*100</f>
        <v>98.504302470450767</v>
      </c>
      <c r="G120" s="37">
        <f>E120/C120*100</f>
        <v>98.504302470450796</v>
      </c>
      <c r="H120" s="2">
        <f>H121+H122+H123+H124</f>
        <v>814.4</v>
      </c>
      <c r="I120" s="2">
        <f>I121+I122+I123+I124</f>
        <v>587.6</v>
      </c>
      <c r="J120" s="2">
        <f t="shared" ref="J120:AD120" si="60">J121+J122+J123+J124</f>
        <v>1520.6</v>
      </c>
      <c r="K120" s="2">
        <f>K121+K122+K123+K124</f>
        <v>1392.9</v>
      </c>
      <c r="L120" s="2">
        <f t="shared" si="60"/>
        <v>1275.2</v>
      </c>
      <c r="M120" s="2">
        <f>M121+M122+M123+M124</f>
        <v>1280.0999999999999</v>
      </c>
      <c r="N120" s="2">
        <f t="shared" si="60"/>
        <v>1190.5</v>
      </c>
      <c r="O120" s="2">
        <f>O121+O122+O123+O124</f>
        <v>1215.5999999999999</v>
      </c>
      <c r="P120" s="2">
        <f t="shared" si="60"/>
        <v>2186.6999999999998</v>
      </c>
      <c r="Q120" s="2">
        <f>Q121+Q122+Q123+Q124</f>
        <v>973.7</v>
      </c>
      <c r="R120" s="2">
        <f t="shared" si="60"/>
        <v>1730.3000000000002</v>
      </c>
      <c r="S120" s="2">
        <f>S121+S122+S123+S124</f>
        <v>1779.3</v>
      </c>
      <c r="T120" s="2">
        <f t="shared" si="60"/>
        <v>1143</v>
      </c>
      <c r="U120" s="2">
        <f>U121+U122+U123+U124</f>
        <v>1207.8</v>
      </c>
      <c r="V120" s="2">
        <f t="shared" si="60"/>
        <v>792.3</v>
      </c>
      <c r="W120" s="2">
        <f>W121+W122+W123+W124</f>
        <v>790</v>
      </c>
      <c r="X120" s="2">
        <f t="shared" si="60"/>
        <v>1105.7</v>
      </c>
      <c r="Y120" s="2">
        <f>Y121+Y122+Y123+Y124</f>
        <v>867.8</v>
      </c>
      <c r="Z120" s="2">
        <f t="shared" si="60"/>
        <v>1247.2</v>
      </c>
      <c r="AA120" s="2">
        <f>AA121+AA122+AA123+AA124</f>
        <v>1003.8</v>
      </c>
      <c r="AB120" s="2">
        <f t="shared" si="60"/>
        <v>1033.9000000000001</v>
      </c>
      <c r="AC120" s="2">
        <f>AC121+AC122+AC123+AC124</f>
        <v>1064.4000000000001</v>
      </c>
      <c r="AD120" s="2">
        <f t="shared" si="60"/>
        <v>1451.3</v>
      </c>
      <c r="AE120" s="2">
        <f>AE121+AE122+AE123+AE124</f>
        <v>3096.4</v>
      </c>
      <c r="AF120" s="42"/>
      <c r="AH120" s="29">
        <f t="shared" si="2"/>
        <v>15491.1</v>
      </c>
      <c r="AI120" s="29">
        <f t="shared" si="3"/>
        <v>8717.7000000000007</v>
      </c>
      <c r="AJ120" s="29">
        <f t="shared" si="4"/>
        <v>15259.399999999998</v>
      </c>
      <c r="AL120" s="28">
        <f t="shared" si="8"/>
        <v>231.69999999999709</v>
      </c>
      <c r="AM120" s="48"/>
      <c r="AN120" s="48"/>
      <c r="AO120" s="48"/>
      <c r="AP120" s="48"/>
    </row>
    <row r="121" spans="1:42" s="12" customFormat="1" ht="18.75" x14ac:dyDescent="0.3">
      <c r="A121" s="3" t="s">
        <v>13</v>
      </c>
      <c r="B121" s="15">
        <f>B133+B127</f>
        <v>357.40000000000003</v>
      </c>
      <c r="C121" s="15">
        <f t="shared" ref="C121:E121" si="61">C133+C127</f>
        <v>357.40000000000003</v>
      </c>
      <c r="D121" s="15">
        <f t="shared" si="61"/>
        <v>278.70000000000005</v>
      </c>
      <c r="E121" s="15">
        <f t="shared" si="61"/>
        <v>278.70000000000005</v>
      </c>
      <c r="F121" s="24">
        <f>E121/B121*100</f>
        <v>77.979854504756588</v>
      </c>
      <c r="G121" s="24">
        <f>E121/C121*100</f>
        <v>77.979854504756588</v>
      </c>
      <c r="H121" s="15">
        <f>H127+H133</f>
        <v>0</v>
      </c>
      <c r="I121" s="15">
        <f t="shared" ref="I121:AE121" si="62">I127+I133</f>
        <v>0</v>
      </c>
      <c r="J121" s="15">
        <f t="shared" si="62"/>
        <v>0</v>
      </c>
      <c r="K121" s="15">
        <f t="shared" si="62"/>
        <v>0</v>
      </c>
      <c r="L121" s="15">
        <f t="shared" si="62"/>
        <v>0</v>
      </c>
      <c r="M121" s="15">
        <f t="shared" si="62"/>
        <v>0</v>
      </c>
      <c r="N121" s="15">
        <f t="shared" si="62"/>
        <v>0</v>
      </c>
      <c r="O121" s="15">
        <f t="shared" si="62"/>
        <v>0</v>
      </c>
      <c r="P121" s="15">
        <f t="shared" si="62"/>
        <v>142.6</v>
      </c>
      <c r="Q121" s="15">
        <f t="shared" si="62"/>
        <v>35</v>
      </c>
      <c r="R121" s="15">
        <f t="shared" si="62"/>
        <v>23.4</v>
      </c>
      <c r="S121" s="15">
        <f t="shared" si="62"/>
        <v>106</v>
      </c>
      <c r="T121" s="15">
        <f t="shared" si="62"/>
        <v>34.4</v>
      </c>
      <c r="U121" s="15">
        <f t="shared" si="62"/>
        <v>51.1</v>
      </c>
      <c r="V121" s="15">
        <f t="shared" si="62"/>
        <v>34.4</v>
      </c>
      <c r="W121" s="15">
        <f t="shared" si="62"/>
        <v>29.9</v>
      </c>
      <c r="X121" s="15">
        <f t="shared" si="62"/>
        <v>34.4</v>
      </c>
      <c r="Y121" s="15">
        <f t="shared" si="62"/>
        <v>12.8</v>
      </c>
      <c r="Z121" s="15">
        <f t="shared" si="62"/>
        <v>34.4</v>
      </c>
      <c r="AA121" s="15">
        <f t="shared" si="62"/>
        <v>0</v>
      </c>
      <c r="AB121" s="15">
        <f t="shared" si="62"/>
        <v>34.5</v>
      </c>
      <c r="AC121" s="15">
        <f t="shared" si="62"/>
        <v>0</v>
      </c>
      <c r="AD121" s="15">
        <f t="shared" si="62"/>
        <v>19.3</v>
      </c>
      <c r="AE121" s="15">
        <f t="shared" si="62"/>
        <v>43.9</v>
      </c>
      <c r="AF121" s="42"/>
      <c r="AH121" s="29">
        <f t="shared" si="2"/>
        <v>357.4</v>
      </c>
      <c r="AI121" s="29">
        <f t="shared" si="3"/>
        <v>166</v>
      </c>
      <c r="AJ121" s="29">
        <f t="shared" si="4"/>
        <v>278.7</v>
      </c>
      <c r="AL121" s="28">
        <f t="shared" si="8"/>
        <v>78.699999999999989</v>
      </c>
      <c r="AM121" s="48"/>
      <c r="AN121" s="48"/>
      <c r="AO121" s="48"/>
      <c r="AP121" s="48"/>
    </row>
    <row r="122" spans="1:42" s="12" customFormat="1" ht="18.75" x14ac:dyDescent="0.3">
      <c r="A122" s="3" t="s">
        <v>14</v>
      </c>
      <c r="B122" s="23">
        <f>H122+J122+L122+N122+P122+R122+T122+V122+X122+Z122+AB122+AD122</f>
        <v>15133.699999999997</v>
      </c>
      <c r="C122" s="15">
        <f>C128</f>
        <v>15133.699999999997</v>
      </c>
      <c r="D122" s="15">
        <f>D128</f>
        <v>14980.699999999999</v>
      </c>
      <c r="E122" s="15">
        <f>E128</f>
        <v>14980.699999999999</v>
      </c>
      <c r="F122" s="24">
        <f>E122/B122*100</f>
        <v>98.989011279462403</v>
      </c>
      <c r="G122" s="24">
        <f>E122/C122*100</f>
        <v>98.989011279462403</v>
      </c>
      <c r="H122" s="15">
        <f>H128</f>
        <v>814.4</v>
      </c>
      <c r="I122" s="15">
        <f t="shared" ref="I122:AE122" si="63">I128</f>
        <v>587.6</v>
      </c>
      <c r="J122" s="15">
        <f t="shared" si="63"/>
        <v>1520.6</v>
      </c>
      <c r="K122" s="15">
        <f t="shared" si="63"/>
        <v>1392.9</v>
      </c>
      <c r="L122" s="15">
        <f t="shared" si="63"/>
        <v>1275.2</v>
      </c>
      <c r="M122" s="15">
        <f t="shared" si="63"/>
        <v>1280.0999999999999</v>
      </c>
      <c r="N122" s="15">
        <f t="shared" si="63"/>
        <v>1190.5</v>
      </c>
      <c r="O122" s="15">
        <f t="shared" si="63"/>
        <v>1215.5999999999999</v>
      </c>
      <c r="P122" s="15">
        <f t="shared" si="63"/>
        <v>2044.1</v>
      </c>
      <c r="Q122" s="15">
        <f t="shared" si="63"/>
        <v>938.7</v>
      </c>
      <c r="R122" s="15">
        <f t="shared" si="63"/>
        <v>1706.9</v>
      </c>
      <c r="S122" s="15">
        <f t="shared" si="63"/>
        <v>1673.3</v>
      </c>
      <c r="T122" s="15">
        <f t="shared" si="63"/>
        <v>1108.5999999999999</v>
      </c>
      <c r="U122" s="15">
        <f t="shared" si="63"/>
        <v>1156.7</v>
      </c>
      <c r="V122" s="15">
        <f t="shared" si="63"/>
        <v>757.9</v>
      </c>
      <c r="W122" s="15">
        <f t="shared" si="63"/>
        <v>760.1</v>
      </c>
      <c r="X122" s="15">
        <f t="shared" si="63"/>
        <v>1071.3</v>
      </c>
      <c r="Y122" s="15">
        <f t="shared" si="63"/>
        <v>855</v>
      </c>
      <c r="Z122" s="15">
        <f t="shared" si="63"/>
        <v>1212.8</v>
      </c>
      <c r="AA122" s="15">
        <f t="shared" si="63"/>
        <v>1003.8</v>
      </c>
      <c r="AB122" s="15">
        <f t="shared" si="63"/>
        <v>999.4</v>
      </c>
      <c r="AC122" s="15">
        <f t="shared" si="63"/>
        <v>1064.4000000000001</v>
      </c>
      <c r="AD122" s="15">
        <f t="shared" si="63"/>
        <v>1432</v>
      </c>
      <c r="AE122" s="15">
        <f t="shared" si="63"/>
        <v>3052.5</v>
      </c>
      <c r="AF122" s="42"/>
      <c r="AH122" s="29">
        <f t="shared" ref="AH122:AH185" si="64">H122+J122+L122+N122+P122+R122+T122+V122+X122+Z122+AB122+AD122</f>
        <v>15133.699999999997</v>
      </c>
      <c r="AI122" s="29">
        <f t="shared" ref="AI122:AI185" si="65">H122+J122+L122+N122+P122+R122</f>
        <v>8551.6999999999989</v>
      </c>
      <c r="AJ122" s="29">
        <f t="shared" ref="AJ122:AJ185" si="66">I122+K122+M122+O122+Q122+S122+U122+W122+Y122+AA122+AC122+AE122</f>
        <v>14980.699999999999</v>
      </c>
      <c r="AL122" s="28">
        <f t="shared" si="8"/>
        <v>152.99999999999818</v>
      </c>
      <c r="AM122" s="48"/>
      <c r="AN122" s="48"/>
      <c r="AO122" s="48"/>
      <c r="AP122" s="48"/>
    </row>
    <row r="123" spans="1:42" s="12" customFormat="1" ht="18.75" x14ac:dyDescent="0.3">
      <c r="A123" s="3" t="s">
        <v>15</v>
      </c>
      <c r="B123" s="22"/>
      <c r="C123" s="15"/>
      <c r="D123" s="22"/>
      <c r="E123" s="22"/>
      <c r="F123" s="22"/>
      <c r="G123" s="22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42"/>
      <c r="AH123" s="29">
        <f t="shared" si="64"/>
        <v>0</v>
      </c>
      <c r="AI123" s="29">
        <f t="shared" si="65"/>
        <v>0</v>
      </c>
      <c r="AJ123" s="29">
        <f t="shared" si="66"/>
        <v>0</v>
      </c>
      <c r="AL123" s="28">
        <f t="shared" si="8"/>
        <v>0</v>
      </c>
      <c r="AM123" s="48"/>
      <c r="AN123" s="48"/>
      <c r="AO123" s="48"/>
      <c r="AP123" s="48"/>
    </row>
    <row r="124" spans="1:42" s="12" customFormat="1" ht="18.75" x14ac:dyDescent="0.3">
      <c r="A124" s="3" t="s">
        <v>16</v>
      </c>
      <c r="B124" s="22"/>
      <c r="C124" s="2"/>
      <c r="D124" s="22"/>
      <c r="E124" s="22"/>
      <c r="F124" s="22"/>
      <c r="G124" s="2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42"/>
      <c r="AH124" s="29">
        <f t="shared" si="64"/>
        <v>0</v>
      </c>
      <c r="AI124" s="29">
        <f t="shared" si="65"/>
        <v>0</v>
      </c>
      <c r="AJ124" s="29">
        <f t="shared" si="66"/>
        <v>0</v>
      </c>
      <c r="AL124" s="28">
        <f t="shared" si="8"/>
        <v>0</v>
      </c>
      <c r="AM124" s="48"/>
      <c r="AN124" s="48"/>
      <c r="AO124" s="48"/>
      <c r="AP124" s="48"/>
    </row>
    <row r="125" spans="1:42" s="12" customFormat="1" ht="145.5" customHeight="1" x14ac:dyDescent="0.3">
      <c r="A125" s="3" t="s">
        <v>39</v>
      </c>
      <c r="B125" s="25"/>
      <c r="C125" s="25"/>
      <c r="D125" s="25"/>
      <c r="E125" s="25"/>
      <c r="F125" s="25"/>
      <c r="G125" s="2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02" t="s">
        <v>123</v>
      </c>
      <c r="AH125" s="29">
        <f t="shared" si="64"/>
        <v>0</v>
      </c>
      <c r="AI125" s="29">
        <f t="shared" si="65"/>
        <v>0</v>
      </c>
      <c r="AJ125" s="29">
        <f t="shared" si="66"/>
        <v>0</v>
      </c>
      <c r="AL125" s="28">
        <f t="shared" si="8"/>
        <v>0</v>
      </c>
      <c r="AM125" s="48"/>
      <c r="AN125" s="48"/>
      <c r="AO125" s="48"/>
      <c r="AP125" s="48"/>
    </row>
    <row r="126" spans="1:42" s="12" customFormat="1" ht="18.75" x14ac:dyDescent="0.3">
      <c r="A126" s="4" t="s">
        <v>17</v>
      </c>
      <c r="B126" s="19">
        <f>H126+J126+L126+N126+P126+R126+T126+V126+X126+Z126+AB126+AD126</f>
        <v>15416.1</v>
      </c>
      <c r="C126" s="38">
        <f>C127+C128+C129+C130</f>
        <v>15416.099999999997</v>
      </c>
      <c r="D126" s="38">
        <f>D127+D128+D129+D130</f>
        <v>15184.4</v>
      </c>
      <c r="E126" s="38">
        <f>E127+E128+E129+E130</f>
        <v>15184.4</v>
      </c>
      <c r="F126" s="37">
        <f>E126/B126*100</f>
        <v>98.49702583662534</v>
      </c>
      <c r="G126" s="37">
        <f>E126/C126*100</f>
        <v>98.497025836625369</v>
      </c>
      <c r="H126" s="2">
        <f t="shared" ref="H126:AE126" si="67">H127+H128+H129+H130</f>
        <v>814.4</v>
      </c>
      <c r="I126" s="2">
        <f t="shared" si="67"/>
        <v>587.6</v>
      </c>
      <c r="J126" s="2">
        <f t="shared" si="67"/>
        <v>1520.6</v>
      </c>
      <c r="K126" s="2">
        <f t="shared" si="67"/>
        <v>1392.9</v>
      </c>
      <c r="L126" s="2">
        <f t="shared" si="67"/>
        <v>1275.2</v>
      </c>
      <c r="M126" s="2">
        <f t="shared" si="67"/>
        <v>1280.0999999999999</v>
      </c>
      <c r="N126" s="2">
        <f>N127+N128+N129+N130</f>
        <v>1190.5</v>
      </c>
      <c r="O126" s="2">
        <f t="shared" si="67"/>
        <v>1215.5999999999999</v>
      </c>
      <c r="P126" s="2">
        <f t="shared" si="67"/>
        <v>2111.6999999999998</v>
      </c>
      <c r="Q126" s="2">
        <f t="shared" si="67"/>
        <v>938.7</v>
      </c>
      <c r="R126" s="2">
        <f t="shared" si="67"/>
        <v>1730.3000000000002</v>
      </c>
      <c r="S126" s="2">
        <f t="shared" si="67"/>
        <v>1764.3</v>
      </c>
      <c r="T126" s="2">
        <f t="shared" si="67"/>
        <v>1143</v>
      </c>
      <c r="U126" s="2">
        <f t="shared" si="67"/>
        <v>1182.8</v>
      </c>
      <c r="V126" s="2">
        <f t="shared" si="67"/>
        <v>792.3</v>
      </c>
      <c r="W126" s="2">
        <f t="shared" si="67"/>
        <v>790</v>
      </c>
      <c r="X126" s="2">
        <f t="shared" si="67"/>
        <v>1105.7</v>
      </c>
      <c r="Y126" s="2">
        <f t="shared" si="67"/>
        <v>867.8</v>
      </c>
      <c r="Z126" s="2">
        <f t="shared" si="67"/>
        <v>1247.2</v>
      </c>
      <c r="AA126" s="2">
        <f t="shared" si="67"/>
        <v>1003.8</v>
      </c>
      <c r="AB126" s="2">
        <f t="shared" si="67"/>
        <v>1033.9000000000001</v>
      </c>
      <c r="AC126" s="2">
        <f t="shared" si="67"/>
        <v>1064.4000000000001</v>
      </c>
      <c r="AD126" s="2">
        <f t="shared" si="67"/>
        <v>1451.3</v>
      </c>
      <c r="AE126" s="2">
        <f t="shared" si="67"/>
        <v>3096.4</v>
      </c>
      <c r="AF126" s="103"/>
      <c r="AH126" s="29">
        <f t="shared" si="64"/>
        <v>15416.1</v>
      </c>
      <c r="AI126" s="29">
        <f t="shared" si="65"/>
        <v>8642.7000000000007</v>
      </c>
      <c r="AJ126" s="29">
        <f t="shared" si="66"/>
        <v>15184.399999999998</v>
      </c>
      <c r="AL126" s="28">
        <f t="shared" si="8"/>
        <v>231.69999999999709</v>
      </c>
      <c r="AM126" s="48"/>
      <c r="AN126" s="48"/>
      <c r="AO126" s="48"/>
      <c r="AP126" s="48"/>
    </row>
    <row r="127" spans="1:42" s="12" customFormat="1" ht="18.75" x14ac:dyDescent="0.3">
      <c r="A127" s="3" t="s">
        <v>13</v>
      </c>
      <c r="B127" s="23">
        <f>H127+J127+L127+N127+P127+R127+T127+V127+X127+Z127+AB127+AD127</f>
        <v>282.40000000000003</v>
      </c>
      <c r="C127" s="23">
        <f>H127+J127+L127+N127+P127+R127+T127+V127+X127+Z127+AB127+AD127</f>
        <v>282.40000000000003</v>
      </c>
      <c r="D127" s="23">
        <f>E127</f>
        <v>203.70000000000002</v>
      </c>
      <c r="E127" s="23">
        <f>I127+K127+M127+O127+Q127+S127+U127+W127+Y127+AA127+AC127+AE127</f>
        <v>203.70000000000002</v>
      </c>
      <c r="F127" s="24">
        <f>E127/B127*100</f>
        <v>72.131728045325772</v>
      </c>
      <c r="G127" s="24">
        <f>E127/C127*100</f>
        <v>72.131728045325772</v>
      </c>
      <c r="H127" s="2"/>
      <c r="I127" s="2"/>
      <c r="J127" s="2"/>
      <c r="K127" s="2"/>
      <c r="L127" s="2"/>
      <c r="M127" s="2"/>
      <c r="N127" s="2"/>
      <c r="O127" s="2"/>
      <c r="P127" s="2">
        <v>67.599999999999994</v>
      </c>
      <c r="Q127" s="2"/>
      <c r="R127" s="2">
        <v>23.4</v>
      </c>
      <c r="S127" s="2">
        <v>91</v>
      </c>
      <c r="T127" s="2">
        <v>34.4</v>
      </c>
      <c r="U127" s="2">
        <v>26.1</v>
      </c>
      <c r="V127" s="2">
        <v>34.4</v>
      </c>
      <c r="W127" s="2">
        <v>29.9</v>
      </c>
      <c r="X127" s="2">
        <v>34.4</v>
      </c>
      <c r="Y127" s="2">
        <v>12.8</v>
      </c>
      <c r="Z127" s="2">
        <v>34.4</v>
      </c>
      <c r="AA127" s="2"/>
      <c r="AB127" s="2">
        <v>34.5</v>
      </c>
      <c r="AC127" s="2"/>
      <c r="AD127" s="2">
        <v>19.3</v>
      </c>
      <c r="AE127" s="2">
        <v>43.9</v>
      </c>
      <c r="AF127" s="103"/>
      <c r="AH127" s="29">
        <f t="shared" si="64"/>
        <v>282.40000000000003</v>
      </c>
      <c r="AI127" s="29">
        <f t="shared" si="65"/>
        <v>91</v>
      </c>
      <c r="AJ127" s="29">
        <f t="shared" si="66"/>
        <v>203.70000000000002</v>
      </c>
      <c r="AL127" s="28">
        <f t="shared" si="8"/>
        <v>78.700000000000017</v>
      </c>
      <c r="AM127" s="48"/>
      <c r="AN127" s="48"/>
      <c r="AO127" s="48"/>
      <c r="AP127" s="48"/>
    </row>
    <row r="128" spans="1:42" s="11" customFormat="1" ht="18.75" x14ac:dyDescent="0.3">
      <c r="A128" s="3" t="s">
        <v>14</v>
      </c>
      <c r="B128" s="23">
        <f>H128+J128+L128+N128+P128+R128+T128+V128+X128+Z128+AB128+AD128</f>
        <v>15133.699999999997</v>
      </c>
      <c r="C128" s="23">
        <f>H128+J128+L128+N128+P128+R128+T128+V128+X128+Z128+AB128+AD128</f>
        <v>15133.699999999997</v>
      </c>
      <c r="D128" s="20">
        <f>E128</f>
        <v>14980.699999999999</v>
      </c>
      <c r="E128" s="23">
        <f>I128+K128+M128+O128+Q128+S128+U128+W128+Y128+AA128+AC128+AE128</f>
        <v>14980.699999999999</v>
      </c>
      <c r="F128" s="24">
        <f>E128/B128*100</f>
        <v>98.989011279462403</v>
      </c>
      <c r="G128" s="24">
        <f>E128/C128*100</f>
        <v>98.989011279462403</v>
      </c>
      <c r="H128" s="15">
        <v>814.4</v>
      </c>
      <c r="I128" s="15">
        <v>587.6</v>
      </c>
      <c r="J128" s="15">
        <v>1520.6</v>
      </c>
      <c r="K128" s="15">
        <v>1392.9</v>
      </c>
      <c r="L128" s="15">
        <v>1275.2</v>
      </c>
      <c r="M128" s="15">
        <v>1280.0999999999999</v>
      </c>
      <c r="N128" s="15">
        <v>1190.5</v>
      </c>
      <c r="O128" s="15">
        <v>1215.5999999999999</v>
      </c>
      <c r="P128" s="15">
        <v>2044.1</v>
      </c>
      <c r="Q128" s="15">
        <v>938.7</v>
      </c>
      <c r="R128" s="15">
        <v>1706.9</v>
      </c>
      <c r="S128" s="15">
        <v>1673.3</v>
      </c>
      <c r="T128" s="15">
        <v>1108.5999999999999</v>
      </c>
      <c r="U128" s="15">
        <v>1156.7</v>
      </c>
      <c r="V128" s="15">
        <v>757.9</v>
      </c>
      <c r="W128" s="15">
        <v>760.1</v>
      </c>
      <c r="X128" s="15">
        <v>1071.3</v>
      </c>
      <c r="Y128" s="15">
        <v>855</v>
      </c>
      <c r="Z128" s="15">
        <v>1212.8</v>
      </c>
      <c r="AA128" s="15">
        <v>1003.8</v>
      </c>
      <c r="AB128" s="15">
        <v>999.4</v>
      </c>
      <c r="AC128" s="15">
        <v>1064.4000000000001</v>
      </c>
      <c r="AD128" s="15">
        <v>1432</v>
      </c>
      <c r="AE128" s="15">
        <v>3052.5</v>
      </c>
      <c r="AF128" s="103"/>
      <c r="AH128" s="49">
        <f t="shared" si="64"/>
        <v>15133.699999999997</v>
      </c>
      <c r="AI128" s="49">
        <f t="shared" si="65"/>
        <v>8551.6999999999989</v>
      </c>
      <c r="AJ128" s="49">
        <f t="shared" si="66"/>
        <v>14980.699999999999</v>
      </c>
      <c r="AL128" s="50">
        <f t="shared" si="8"/>
        <v>152.99999999999818</v>
      </c>
      <c r="AM128" s="48">
        <f t="shared" ref="AM128" si="68">C128-E128</f>
        <v>152.99999999999818</v>
      </c>
      <c r="AN128" s="52"/>
      <c r="AO128" s="52"/>
      <c r="AP128" s="52"/>
    </row>
    <row r="129" spans="1:42" s="12" customFormat="1" ht="18.75" x14ac:dyDescent="0.3">
      <c r="A129" s="3" t="s">
        <v>15</v>
      </c>
      <c r="B129" s="22"/>
      <c r="C129" s="22"/>
      <c r="D129" s="22"/>
      <c r="E129" s="22"/>
      <c r="F129" s="22"/>
      <c r="G129" s="2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04"/>
      <c r="AH129" s="29">
        <f t="shared" si="64"/>
        <v>0</v>
      </c>
      <c r="AI129" s="29">
        <f t="shared" si="65"/>
        <v>0</v>
      </c>
      <c r="AJ129" s="29">
        <f t="shared" si="66"/>
        <v>0</v>
      </c>
      <c r="AL129" s="28">
        <f t="shared" si="8"/>
        <v>0</v>
      </c>
      <c r="AM129" s="48"/>
      <c r="AN129" s="48"/>
      <c r="AO129" s="48"/>
      <c r="AP129" s="48"/>
    </row>
    <row r="130" spans="1:42" s="12" customFormat="1" ht="18.75" x14ac:dyDescent="0.3">
      <c r="A130" s="3" t="s">
        <v>16</v>
      </c>
      <c r="B130" s="22"/>
      <c r="C130" s="22"/>
      <c r="D130" s="22"/>
      <c r="E130" s="22"/>
      <c r="F130" s="22"/>
      <c r="G130" s="2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42"/>
      <c r="AH130" s="29">
        <f t="shared" si="64"/>
        <v>0</v>
      </c>
      <c r="AI130" s="29">
        <f t="shared" si="65"/>
        <v>0</v>
      </c>
      <c r="AJ130" s="29">
        <f t="shared" si="66"/>
        <v>0</v>
      </c>
      <c r="AL130" s="28">
        <f t="shared" si="8"/>
        <v>0</v>
      </c>
      <c r="AM130" s="48"/>
      <c r="AN130" s="48"/>
      <c r="AO130" s="48"/>
      <c r="AP130" s="48"/>
    </row>
    <row r="131" spans="1:42" s="12" customFormat="1" ht="37.5" x14ac:dyDescent="0.3">
      <c r="A131" s="3" t="s">
        <v>24</v>
      </c>
      <c r="B131" s="25"/>
      <c r="C131" s="25"/>
      <c r="D131" s="25"/>
      <c r="E131" s="25"/>
      <c r="F131" s="25"/>
      <c r="G131" s="2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42"/>
      <c r="AH131" s="29">
        <f t="shared" si="64"/>
        <v>0</v>
      </c>
      <c r="AI131" s="29">
        <f t="shared" si="65"/>
        <v>0</v>
      </c>
      <c r="AJ131" s="29">
        <f t="shared" si="66"/>
        <v>0</v>
      </c>
      <c r="AL131" s="28">
        <f t="shared" ref="AL131:AL194" si="69">C131-E131</f>
        <v>0</v>
      </c>
      <c r="AM131" s="48"/>
      <c r="AN131" s="48"/>
      <c r="AO131" s="48"/>
      <c r="AP131" s="48"/>
    </row>
    <row r="132" spans="1:42" s="12" customFormat="1" ht="18.75" x14ac:dyDescent="0.3">
      <c r="A132" s="4" t="s">
        <v>17</v>
      </c>
      <c r="B132" s="19">
        <f>H132+J132+L132+N132+P132+R132+T132+V132+X132+Z132+AB132+AD132</f>
        <v>75</v>
      </c>
      <c r="C132" s="38">
        <f>C133+C134+C135+C136</f>
        <v>75</v>
      </c>
      <c r="D132" s="38">
        <f>D133+D134+D135+D136</f>
        <v>75</v>
      </c>
      <c r="E132" s="38">
        <f>E133+E134+E135+E136</f>
        <v>75</v>
      </c>
      <c r="F132" s="37">
        <f>E132/B132*100</f>
        <v>100</v>
      </c>
      <c r="G132" s="37">
        <f>E132/C132*100</f>
        <v>100</v>
      </c>
      <c r="H132" s="2">
        <f t="shared" ref="H132:AE132" si="70">H133+H134+H135+H136</f>
        <v>0</v>
      </c>
      <c r="I132" s="2">
        <f t="shared" si="70"/>
        <v>0</v>
      </c>
      <c r="J132" s="2">
        <f t="shared" si="70"/>
        <v>0</v>
      </c>
      <c r="K132" s="2">
        <f t="shared" si="70"/>
        <v>0</v>
      </c>
      <c r="L132" s="2">
        <f t="shared" si="70"/>
        <v>0</v>
      </c>
      <c r="M132" s="2">
        <f t="shared" si="70"/>
        <v>0</v>
      </c>
      <c r="N132" s="2">
        <f t="shared" si="70"/>
        <v>0</v>
      </c>
      <c r="O132" s="2">
        <f t="shared" si="70"/>
        <v>0</v>
      </c>
      <c r="P132" s="2">
        <f t="shared" si="70"/>
        <v>75</v>
      </c>
      <c r="Q132" s="2">
        <f t="shared" si="70"/>
        <v>35</v>
      </c>
      <c r="R132" s="2">
        <f t="shared" si="70"/>
        <v>0</v>
      </c>
      <c r="S132" s="2">
        <f t="shared" si="70"/>
        <v>15</v>
      </c>
      <c r="T132" s="2">
        <f t="shared" si="70"/>
        <v>0</v>
      </c>
      <c r="U132" s="2">
        <f t="shared" si="70"/>
        <v>25</v>
      </c>
      <c r="V132" s="2">
        <f t="shared" si="70"/>
        <v>0</v>
      </c>
      <c r="W132" s="2">
        <f t="shared" si="70"/>
        <v>0</v>
      </c>
      <c r="X132" s="2">
        <f t="shared" si="70"/>
        <v>0</v>
      </c>
      <c r="Y132" s="2">
        <f t="shared" si="70"/>
        <v>0</v>
      </c>
      <c r="Z132" s="2">
        <f t="shared" si="70"/>
        <v>0</v>
      </c>
      <c r="AA132" s="2">
        <f t="shared" si="70"/>
        <v>0</v>
      </c>
      <c r="AB132" s="2">
        <f t="shared" si="70"/>
        <v>0</v>
      </c>
      <c r="AC132" s="2">
        <f t="shared" si="70"/>
        <v>0</v>
      </c>
      <c r="AD132" s="2">
        <f t="shared" si="70"/>
        <v>0</v>
      </c>
      <c r="AE132" s="2">
        <f t="shared" si="70"/>
        <v>0</v>
      </c>
      <c r="AF132" s="42"/>
      <c r="AH132" s="29">
        <f t="shared" si="64"/>
        <v>75</v>
      </c>
      <c r="AI132" s="29">
        <f t="shared" si="65"/>
        <v>75</v>
      </c>
      <c r="AJ132" s="29">
        <f t="shared" si="66"/>
        <v>75</v>
      </c>
      <c r="AL132" s="28">
        <f t="shared" si="69"/>
        <v>0</v>
      </c>
      <c r="AM132" s="48"/>
      <c r="AN132" s="48"/>
      <c r="AO132" s="48"/>
      <c r="AP132" s="48"/>
    </row>
    <row r="133" spans="1:42" s="12" customFormat="1" ht="37.5" x14ac:dyDescent="0.3">
      <c r="A133" s="3" t="s">
        <v>13</v>
      </c>
      <c r="B133" s="23">
        <f>H133+J133+L133+N133+P133+R133+T133+V133+X133+Z133+AB133+AD133</f>
        <v>75</v>
      </c>
      <c r="C133" s="23">
        <f>H133+J133+L133+N133+P133+R133+T133</f>
        <v>75</v>
      </c>
      <c r="D133" s="22">
        <v>75</v>
      </c>
      <c r="E133" s="20">
        <f>Q133+S133+U133</f>
        <v>75</v>
      </c>
      <c r="F133" s="24">
        <f>E133/B133*100</f>
        <v>100</v>
      </c>
      <c r="G133" s="24">
        <f>E133/C133*100</f>
        <v>100</v>
      </c>
      <c r="H133" s="2"/>
      <c r="I133" s="2"/>
      <c r="J133" s="2"/>
      <c r="K133" s="2"/>
      <c r="L133" s="2"/>
      <c r="M133" s="2"/>
      <c r="N133" s="2"/>
      <c r="O133" s="2"/>
      <c r="P133" s="2">
        <v>75</v>
      </c>
      <c r="Q133" s="2">
        <v>35</v>
      </c>
      <c r="R133" s="2"/>
      <c r="S133" s="2">
        <v>15</v>
      </c>
      <c r="T133" s="2"/>
      <c r="U133" s="2">
        <v>25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42" t="s">
        <v>53</v>
      </c>
      <c r="AH133" s="29">
        <f t="shared" si="64"/>
        <v>75</v>
      </c>
      <c r="AI133" s="29">
        <f t="shared" si="65"/>
        <v>75</v>
      </c>
      <c r="AJ133" s="29">
        <f t="shared" si="66"/>
        <v>75</v>
      </c>
      <c r="AL133" s="28">
        <f t="shared" si="69"/>
        <v>0</v>
      </c>
      <c r="AM133" s="48"/>
      <c r="AN133" s="48"/>
      <c r="AO133" s="48"/>
      <c r="AP133" s="48"/>
    </row>
    <row r="134" spans="1:42" s="12" customFormat="1" ht="18.75" x14ac:dyDescent="0.3">
      <c r="A134" s="3" t="s">
        <v>14</v>
      </c>
      <c r="B134" s="23">
        <f>H134+J134+L134+N134+P134+R134+T134+V134+X134+Z134+AB134+AD134</f>
        <v>0</v>
      </c>
      <c r="C134" s="23">
        <f>H134+J134+L134</f>
        <v>0</v>
      </c>
      <c r="D134" s="23"/>
      <c r="E134" s="23">
        <f>I134+K134+M134+O134+Q134+S134+U134+W134+Y134+AA134+AC134+AE134</f>
        <v>0</v>
      </c>
      <c r="F134" s="24"/>
      <c r="G134" s="2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42"/>
      <c r="AH134" s="29">
        <f t="shared" si="64"/>
        <v>0</v>
      </c>
      <c r="AI134" s="29">
        <f t="shared" si="65"/>
        <v>0</v>
      </c>
      <c r="AJ134" s="29">
        <f t="shared" si="66"/>
        <v>0</v>
      </c>
      <c r="AL134" s="28">
        <f t="shared" si="69"/>
        <v>0</v>
      </c>
      <c r="AM134" s="48"/>
      <c r="AN134" s="48"/>
      <c r="AO134" s="48"/>
      <c r="AP134" s="48"/>
    </row>
    <row r="135" spans="1:42" s="12" customFormat="1" ht="18.75" x14ac:dyDescent="0.3">
      <c r="A135" s="3" t="s">
        <v>15</v>
      </c>
      <c r="B135" s="22"/>
      <c r="C135" s="22"/>
      <c r="D135" s="22"/>
      <c r="E135" s="22"/>
      <c r="F135" s="22"/>
      <c r="G135" s="2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42"/>
      <c r="AH135" s="29">
        <f t="shared" si="64"/>
        <v>0</v>
      </c>
      <c r="AI135" s="29">
        <f t="shared" si="65"/>
        <v>0</v>
      </c>
      <c r="AJ135" s="29">
        <f t="shared" si="66"/>
        <v>0</v>
      </c>
      <c r="AL135" s="28">
        <f t="shared" si="69"/>
        <v>0</v>
      </c>
      <c r="AM135" s="48"/>
      <c r="AN135" s="48"/>
      <c r="AO135" s="48"/>
      <c r="AP135" s="48"/>
    </row>
    <row r="136" spans="1:42" s="12" customFormat="1" ht="18.75" x14ac:dyDescent="0.3">
      <c r="A136" s="3" t="s">
        <v>16</v>
      </c>
      <c r="B136" s="22"/>
      <c r="C136" s="22"/>
      <c r="D136" s="22"/>
      <c r="E136" s="22"/>
      <c r="F136" s="22"/>
      <c r="G136" s="2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42"/>
      <c r="AH136" s="29">
        <f t="shared" si="64"/>
        <v>0</v>
      </c>
      <c r="AI136" s="29">
        <f t="shared" si="65"/>
        <v>0</v>
      </c>
      <c r="AJ136" s="29">
        <f t="shared" si="66"/>
        <v>0</v>
      </c>
      <c r="AL136" s="28">
        <f t="shared" si="69"/>
        <v>0</v>
      </c>
      <c r="AM136" s="48"/>
      <c r="AN136" s="48"/>
      <c r="AO136" s="48"/>
      <c r="AP136" s="48"/>
    </row>
    <row r="137" spans="1:42" s="12" customFormat="1" ht="56.25" x14ac:dyDescent="0.3">
      <c r="A137" s="4" t="s">
        <v>40</v>
      </c>
      <c r="B137" s="19">
        <f>H137+J137+L137+N137+P137+R137+T137+V137+X137+Z137+AB137+AD137</f>
        <v>28961</v>
      </c>
      <c r="C137" s="2">
        <f>C139+C157+C175</f>
        <v>28961.000000000004</v>
      </c>
      <c r="D137" s="2">
        <f>D139+D157+D175</f>
        <v>28961.03</v>
      </c>
      <c r="E137" s="2">
        <f>E139+E157+E175</f>
        <v>28961.03</v>
      </c>
      <c r="F137" s="37">
        <f>E137/B137*100</f>
        <v>100.00010358758328</v>
      </c>
      <c r="G137" s="37">
        <f>E137/C137*100</f>
        <v>100.00010358758328</v>
      </c>
      <c r="H137" s="2">
        <f>H139+H157+H175</f>
        <v>2086</v>
      </c>
      <c r="I137" s="2">
        <f>I139+I157+I175</f>
        <v>1543.9</v>
      </c>
      <c r="J137" s="2">
        <f t="shared" ref="J137:AD137" si="71">J139+J157+J175</f>
        <v>3055.8</v>
      </c>
      <c r="K137" s="2">
        <f>K139+K157+K175</f>
        <v>2953.1</v>
      </c>
      <c r="L137" s="2">
        <f t="shared" si="71"/>
        <v>2479</v>
      </c>
      <c r="M137" s="2">
        <f>M139+M157+M175</f>
        <v>1645.5</v>
      </c>
      <c r="N137" s="2">
        <f t="shared" si="71"/>
        <v>3198.1000000000004</v>
      </c>
      <c r="O137" s="2">
        <f>O139+O157+O175</f>
        <v>2661.8</v>
      </c>
      <c r="P137" s="2">
        <f t="shared" si="71"/>
        <v>2133.5</v>
      </c>
      <c r="Q137" s="2">
        <f>Q139+Q157+Q175</f>
        <v>2285.83</v>
      </c>
      <c r="R137" s="2">
        <f t="shared" si="71"/>
        <v>2803.8</v>
      </c>
      <c r="S137" s="2">
        <f>S139+S157+S175</f>
        <v>3030.5</v>
      </c>
      <c r="T137" s="2">
        <f t="shared" si="71"/>
        <v>2936.7</v>
      </c>
      <c r="U137" s="2">
        <f>U139+U157+U175</f>
        <v>2889.6</v>
      </c>
      <c r="V137" s="2">
        <f t="shared" si="71"/>
        <v>1730.4</v>
      </c>
      <c r="W137" s="2">
        <f>W139+W157+W175</f>
        <v>1322.1</v>
      </c>
      <c r="X137" s="2">
        <f t="shared" si="71"/>
        <v>1868.1</v>
      </c>
      <c r="Y137" s="2">
        <f>Y139+Y157+Y175</f>
        <v>896.9</v>
      </c>
      <c r="Z137" s="2">
        <f t="shared" si="71"/>
        <v>2790.3</v>
      </c>
      <c r="AA137" s="2">
        <f>AA139+AA157+AA175</f>
        <v>2520.4</v>
      </c>
      <c r="AB137" s="2">
        <f t="shared" si="71"/>
        <v>1778.7</v>
      </c>
      <c r="AC137" s="2">
        <f>AC139+AC157+AC175</f>
        <v>1813.7</v>
      </c>
      <c r="AD137" s="2">
        <f t="shared" si="71"/>
        <v>2100.6</v>
      </c>
      <c r="AE137" s="2">
        <f>AE139+AE157+AE175</f>
        <v>5397.7</v>
      </c>
      <c r="AF137" s="42"/>
      <c r="AH137" s="29">
        <f t="shared" si="64"/>
        <v>28961</v>
      </c>
      <c r="AI137" s="29">
        <f t="shared" si="65"/>
        <v>15756.2</v>
      </c>
      <c r="AJ137" s="29">
        <f t="shared" si="66"/>
        <v>28961.030000000002</v>
      </c>
      <c r="AL137" s="28">
        <f t="shared" si="69"/>
        <v>-2.9999999995197868E-2</v>
      </c>
      <c r="AM137" s="48"/>
      <c r="AN137" s="48"/>
      <c r="AO137" s="48"/>
      <c r="AP137" s="48"/>
    </row>
    <row r="138" spans="1:42" s="12" customFormat="1" ht="103.5" customHeight="1" x14ac:dyDescent="0.3">
      <c r="A138" s="4" t="s">
        <v>70</v>
      </c>
      <c r="B138" s="22"/>
      <c r="C138" s="20"/>
      <c r="D138" s="22"/>
      <c r="E138" s="22"/>
      <c r="F138" s="22"/>
      <c r="G138" s="2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42"/>
      <c r="AH138" s="29">
        <f t="shared" si="64"/>
        <v>0</v>
      </c>
      <c r="AI138" s="29">
        <f t="shared" si="65"/>
        <v>0</v>
      </c>
      <c r="AJ138" s="29">
        <f t="shared" si="66"/>
        <v>0</v>
      </c>
      <c r="AL138" s="28">
        <f t="shared" si="69"/>
        <v>0</v>
      </c>
      <c r="AM138" s="48"/>
      <c r="AN138" s="48"/>
      <c r="AO138" s="48"/>
      <c r="AP138" s="48"/>
    </row>
    <row r="139" spans="1:42" s="12" customFormat="1" ht="18.75" x14ac:dyDescent="0.3">
      <c r="A139" s="4" t="s">
        <v>17</v>
      </c>
      <c r="B139" s="19">
        <f>H139+J139+L139+N139+P139+R139+T139+V139+X139+Z139+AB139+AD139</f>
        <v>700.69999999999993</v>
      </c>
      <c r="C139" s="2">
        <f>C140+C141+C142+C143</f>
        <v>700.69999999999993</v>
      </c>
      <c r="D139" s="2">
        <f>D140+D141+D142+D143</f>
        <v>700.7299999999999</v>
      </c>
      <c r="E139" s="2">
        <f>E140+E141+E142+E143</f>
        <v>700.7299999999999</v>
      </c>
      <c r="F139" s="37">
        <f>E139/B139*100</f>
        <v>100.00428143285285</v>
      </c>
      <c r="G139" s="37">
        <f>E139/C139*100</f>
        <v>100.00428143285285</v>
      </c>
      <c r="H139" s="2">
        <f>H140+H141+H142+H143</f>
        <v>0</v>
      </c>
      <c r="I139" s="2">
        <f t="shared" ref="I139:AE139" si="72">I140+I141+I142+I143</f>
        <v>0</v>
      </c>
      <c r="J139" s="2">
        <f t="shared" si="72"/>
        <v>282.8</v>
      </c>
      <c r="K139" s="2">
        <f t="shared" si="72"/>
        <v>252.9</v>
      </c>
      <c r="L139" s="2">
        <f t="shared" si="72"/>
        <v>206.2</v>
      </c>
      <c r="M139" s="2">
        <f t="shared" si="72"/>
        <v>40.799999999999997</v>
      </c>
      <c r="N139" s="2">
        <f t="shared" si="72"/>
        <v>130.80000000000001</v>
      </c>
      <c r="O139" s="2">
        <f t="shared" si="72"/>
        <v>260.2</v>
      </c>
      <c r="P139" s="2">
        <f t="shared" si="72"/>
        <v>21.3</v>
      </c>
      <c r="Q139" s="2">
        <f t="shared" si="72"/>
        <v>21.23</v>
      </c>
      <c r="R139" s="2">
        <f t="shared" si="72"/>
        <v>0</v>
      </c>
      <c r="S139" s="2">
        <f t="shared" si="72"/>
        <v>15</v>
      </c>
      <c r="T139" s="2">
        <f t="shared" si="72"/>
        <v>0</v>
      </c>
      <c r="U139" s="2">
        <f t="shared" si="72"/>
        <v>0</v>
      </c>
      <c r="V139" s="2">
        <f t="shared" si="72"/>
        <v>0</v>
      </c>
      <c r="W139" s="2">
        <f t="shared" si="72"/>
        <v>0</v>
      </c>
      <c r="X139" s="2">
        <f t="shared" si="72"/>
        <v>59.6</v>
      </c>
      <c r="Y139" s="2">
        <f t="shared" si="72"/>
        <v>17.899999999999999</v>
      </c>
      <c r="Z139" s="2">
        <f t="shared" si="72"/>
        <v>0</v>
      </c>
      <c r="AA139" s="2">
        <f t="shared" si="72"/>
        <v>2.4</v>
      </c>
      <c r="AB139" s="2">
        <f t="shared" si="72"/>
        <v>0</v>
      </c>
      <c r="AC139" s="2">
        <f t="shared" si="72"/>
        <v>66.3</v>
      </c>
      <c r="AD139" s="2">
        <f t="shared" si="72"/>
        <v>0</v>
      </c>
      <c r="AE139" s="2">
        <f t="shared" si="72"/>
        <v>24</v>
      </c>
      <c r="AF139" s="42"/>
      <c r="AH139" s="29">
        <f t="shared" si="64"/>
        <v>700.69999999999993</v>
      </c>
      <c r="AI139" s="29">
        <f t="shared" si="65"/>
        <v>641.09999999999991</v>
      </c>
      <c r="AJ139" s="29">
        <f t="shared" si="66"/>
        <v>700.7299999999999</v>
      </c>
      <c r="AL139" s="28">
        <f t="shared" si="69"/>
        <v>-2.9999999999972715E-2</v>
      </c>
      <c r="AM139" s="48"/>
      <c r="AN139" s="48"/>
      <c r="AO139" s="48"/>
      <c r="AP139" s="48"/>
    </row>
    <row r="140" spans="1:42" s="12" customFormat="1" ht="18.75" x14ac:dyDescent="0.3">
      <c r="A140" s="3" t="s">
        <v>13</v>
      </c>
      <c r="B140" s="22"/>
      <c r="C140" s="2"/>
      <c r="D140" s="2"/>
      <c r="E140" s="2"/>
      <c r="F140" s="22"/>
      <c r="G140" s="2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42"/>
      <c r="AH140" s="29">
        <f t="shared" si="64"/>
        <v>0</v>
      </c>
      <c r="AI140" s="29">
        <f t="shared" si="65"/>
        <v>0</v>
      </c>
      <c r="AJ140" s="29">
        <f t="shared" si="66"/>
        <v>0</v>
      </c>
      <c r="AL140" s="28">
        <f t="shared" si="69"/>
        <v>0</v>
      </c>
      <c r="AM140" s="48"/>
      <c r="AN140" s="48"/>
      <c r="AO140" s="48"/>
      <c r="AP140" s="48"/>
    </row>
    <row r="141" spans="1:42" s="12" customFormat="1" ht="18.75" x14ac:dyDescent="0.3">
      <c r="A141" s="3" t="s">
        <v>14</v>
      </c>
      <c r="B141" s="23">
        <f>H141+J141+L141+N141+P141+R141+T141+V141+X141+Z141+AB141+AD141</f>
        <v>700.69999999999993</v>
      </c>
      <c r="C141" s="15">
        <f>C147+C153</f>
        <v>700.69999999999993</v>
      </c>
      <c r="D141" s="15">
        <f>D147+D153</f>
        <v>700.7299999999999</v>
      </c>
      <c r="E141" s="15">
        <f>E147+E153</f>
        <v>700.7299999999999</v>
      </c>
      <c r="F141" s="24">
        <f>E141/B141*100</f>
        <v>100.00428143285285</v>
      </c>
      <c r="G141" s="24">
        <f>E141/C141*100</f>
        <v>100.00428143285285</v>
      </c>
      <c r="H141" s="15">
        <f>H147+H153</f>
        <v>0</v>
      </c>
      <c r="I141" s="15">
        <f t="shared" ref="I141:AE141" si="73">I147+I153</f>
        <v>0</v>
      </c>
      <c r="J141" s="15">
        <f t="shared" si="73"/>
        <v>282.8</v>
      </c>
      <c r="K141" s="15">
        <f t="shared" si="73"/>
        <v>252.9</v>
      </c>
      <c r="L141" s="15">
        <f t="shared" si="73"/>
        <v>206.2</v>
      </c>
      <c r="M141" s="15">
        <f t="shared" si="73"/>
        <v>40.799999999999997</v>
      </c>
      <c r="N141" s="15">
        <f t="shared" si="73"/>
        <v>130.80000000000001</v>
      </c>
      <c r="O141" s="15">
        <f t="shared" si="73"/>
        <v>260.2</v>
      </c>
      <c r="P141" s="15">
        <f t="shared" si="73"/>
        <v>21.3</v>
      </c>
      <c r="Q141" s="15">
        <f t="shared" si="73"/>
        <v>21.23</v>
      </c>
      <c r="R141" s="15">
        <f t="shared" si="73"/>
        <v>0</v>
      </c>
      <c r="S141" s="15">
        <f t="shared" si="73"/>
        <v>15</v>
      </c>
      <c r="T141" s="15">
        <f t="shared" si="73"/>
        <v>0</v>
      </c>
      <c r="U141" s="15">
        <f t="shared" si="73"/>
        <v>0</v>
      </c>
      <c r="V141" s="15">
        <f t="shared" si="73"/>
        <v>0</v>
      </c>
      <c r="W141" s="15">
        <f t="shared" si="73"/>
        <v>0</v>
      </c>
      <c r="X141" s="15">
        <f t="shared" si="73"/>
        <v>59.6</v>
      </c>
      <c r="Y141" s="15">
        <f t="shared" si="73"/>
        <v>17.899999999999999</v>
      </c>
      <c r="Z141" s="15">
        <f t="shared" si="73"/>
        <v>0</v>
      </c>
      <c r="AA141" s="15">
        <f t="shared" si="73"/>
        <v>2.4</v>
      </c>
      <c r="AB141" s="15">
        <f t="shared" si="73"/>
        <v>0</v>
      </c>
      <c r="AC141" s="15">
        <f t="shared" si="73"/>
        <v>66.3</v>
      </c>
      <c r="AD141" s="15">
        <f t="shared" si="73"/>
        <v>0</v>
      </c>
      <c r="AE141" s="15">
        <f t="shared" si="73"/>
        <v>24</v>
      </c>
      <c r="AF141" s="42"/>
      <c r="AH141" s="29">
        <f t="shared" si="64"/>
        <v>700.69999999999993</v>
      </c>
      <c r="AI141" s="29">
        <f t="shared" si="65"/>
        <v>641.09999999999991</v>
      </c>
      <c r="AJ141" s="29">
        <f t="shared" si="66"/>
        <v>700.7299999999999</v>
      </c>
      <c r="AL141" s="28">
        <f t="shared" si="69"/>
        <v>-2.9999999999972715E-2</v>
      </c>
      <c r="AM141" s="48"/>
      <c r="AN141" s="48"/>
      <c r="AO141" s="48"/>
      <c r="AP141" s="48"/>
    </row>
    <row r="142" spans="1:42" s="12" customFormat="1" ht="18.75" x14ac:dyDescent="0.3">
      <c r="A142" s="3" t="s">
        <v>15</v>
      </c>
      <c r="B142" s="22"/>
      <c r="C142" s="2"/>
      <c r="D142" s="22"/>
      <c r="E142" s="22"/>
      <c r="F142" s="22"/>
      <c r="G142" s="2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42"/>
      <c r="AH142" s="29">
        <f t="shared" si="64"/>
        <v>0</v>
      </c>
      <c r="AI142" s="29">
        <f t="shared" si="65"/>
        <v>0</v>
      </c>
      <c r="AJ142" s="29">
        <f t="shared" si="66"/>
        <v>0</v>
      </c>
      <c r="AL142" s="28">
        <f t="shared" si="69"/>
        <v>0</v>
      </c>
      <c r="AM142" s="48"/>
      <c r="AN142" s="48"/>
      <c r="AO142" s="48"/>
      <c r="AP142" s="48"/>
    </row>
    <row r="143" spans="1:42" s="12" customFormat="1" ht="18.75" x14ac:dyDescent="0.3">
      <c r="A143" s="3" t="s">
        <v>16</v>
      </c>
      <c r="B143" s="22"/>
      <c r="C143" s="2"/>
      <c r="D143" s="22"/>
      <c r="E143" s="22"/>
      <c r="F143" s="22"/>
      <c r="G143" s="2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42"/>
      <c r="AH143" s="29">
        <f t="shared" si="64"/>
        <v>0</v>
      </c>
      <c r="AI143" s="29">
        <f t="shared" si="65"/>
        <v>0</v>
      </c>
      <c r="AJ143" s="29">
        <f t="shared" si="66"/>
        <v>0</v>
      </c>
      <c r="AL143" s="28">
        <f t="shared" si="69"/>
        <v>0</v>
      </c>
      <c r="AM143" s="48"/>
      <c r="AN143" s="48"/>
      <c r="AO143" s="48"/>
      <c r="AP143" s="48"/>
    </row>
    <row r="144" spans="1:42" s="12" customFormat="1" ht="78" customHeight="1" x14ac:dyDescent="0.3">
      <c r="A144" s="3" t="s">
        <v>25</v>
      </c>
      <c r="B144" s="25"/>
      <c r="C144" s="25"/>
      <c r="D144" s="25"/>
      <c r="E144" s="25"/>
      <c r="F144" s="25"/>
      <c r="G144" s="2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02" t="s">
        <v>124</v>
      </c>
      <c r="AH144" s="29">
        <f t="shared" si="64"/>
        <v>0</v>
      </c>
      <c r="AI144" s="29">
        <f t="shared" si="65"/>
        <v>0</v>
      </c>
      <c r="AJ144" s="29">
        <f t="shared" si="66"/>
        <v>0</v>
      </c>
      <c r="AL144" s="28">
        <f t="shared" si="69"/>
        <v>0</v>
      </c>
      <c r="AM144" s="48"/>
      <c r="AN144" s="48"/>
      <c r="AO144" s="48"/>
      <c r="AP144" s="48"/>
    </row>
    <row r="145" spans="1:42" s="12" customFormat="1" ht="26.25" customHeight="1" x14ac:dyDescent="0.3">
      <c r="A145" s="4" t="s">
        <v>17</v>
      </c>
      <c r="B145" s="19">
        <f>H145+J145+L145+N145+P145+R145+T145+V145+X145+Z145+AB145+AD145</f>
        <v>600.69999999999993</v>
      </c>
      <c r="C145" s="2">
        <f>C146+C147+C148+C149</f>
        <v>600.69999999999993</v>
      </c>
      <c r="D145" s="2">
        <f>D146+D147+D148+D149</f>
        <v>600.7299999999999</v>
      </c>
      <c r="E145" s="2">
        <f>E146+E147+E148+E149</f>
        <v>600.7299999999999</v>
      </c>
      <c r="F145" s="37">
        <f>E145/B145*100</f>
        <v>100.0049941734643</v>
      </c>
      <c r="G145" s="37">
        <f>E145/C145*100</f>
        <v>100.0049941734643</v>
      </c>
      <c r="H145" s="2">
        <f t="shared" ref="H145:AE145" si="74">H146+H147+H148+H149</f>
        <v>0</v>
      </c>
      <c r="I145" s="2">
        <f t="shared" si="74"/>
        <v>0</v>
      </c>
      <c r="J145" s="2">
        <f t="shared" si="74"/>
        <v>182.8</v>
      </c>
      <c r="K145" s="2">
        <f t="shared" si="74"/>
        <v>182.9</v>
      </c>
      <c r="L145" s="2">
        <f t="shared" si="74"/>
        <v>206.2</v>
      </c>
      <c r="M145" s="2">
        <f t="shared" si="74"/>
        <v>25.8</v>
      </c>
      <c r="N145" s="2">
        <f t="shared" si="74"/>
        <v>130.80000000000001</v>
      </c>
      <c r="O145" s="2">
        <f t="shared" si="74"/>
        <v>260.2</v>
      </c>
      <c r="P145" s="2">
        <f t="shared" si="74"/>
        <v>21.3</v>
      </c>
      <c r="Q145" s="2">
        <f t="shared" si="74"/>
        <v>21.23</v>
      </c>
      <c r="R145" s="2">
        <f t="shared" si="74"/>
        <v>0</v>
      </c>
      <c r="S145" s="2">
        <f t="shared" si="74"/>
        <v>0</v>
      </c>
      <c r="T145" s="2">
        <f t="shared" si="74"/>
        <v>0</v>
      </c>
      <c r="U145" s="2">
        <f t="shared" si="74"/>
        <v>0</v>
      </c>
      <c r="V145" s="2">
        <f t="shared" si="74"/>
        <v>0</v>
      </c>
      <c r="W145" s="2">
        <f t="shared" si="74"/>
        <v>0</v>
      </c>
      <c r="X145" s="2">
        <f t="shared" si="74"/>
        <v>59.6</v>
      </c>
      <c r="Y145" s="2">
        <f t="shared" si="74"/>
        <v>17.899999999999999</v>
      </c>
      <c r="Z145" s="2">
        <f t="shared" si="74"/>
        <v>0</v>
      </c>
      <c r="AA145" s="2">
        <f t="shared" si="74"/>
        <v>2.4</v>
      </c>
      <c r="AB145" s="2">
        <f t="shared" si="74"/>
        <v>0</v>
      </c>
      <c r="AC145" s="2">
        <f t="shared" si="74"/>
        <v>66.3</v>
      </c>
      <c r="AD145" s="2">
        <f t="shared" si="74"/>
        <v>0</v>
      </c>
      <c r="AE145" s="2">
        <f t="shared" si="74"/>
        <v>24</v>
      </c>
      <c r="AF145" s="103"/>
      <c r="AH145" s="29">
        <f t="shared" si="64"/>
        <v>600.69999999999993</v>
      </c>
      <c r="AI145" s="29">
        <f t="shared" si="65"/>
        <v>541.09999999999991</v>
      </c>
      <c r="AJ145" s="29">
        <f t="shared" si="66"/>
        <v>600.7299999999999</v>
      </c>
      <c r="AL145" s="28">
        <f t="shared" si="69"/>
        <v>-2.9999999999972715E-2</v>
      </c>
      <c r="AM145" s="48"/>
      <c r="AN145" s="48"/>
      <c r="AO145" s="48"/>
      <c r="AP145" s="48"/>
    </row>
    <row r="146" spans="1:42" s="12" customFormat="1" ht="26.25" customHeight="1" x14ac:dyDescent="0.3">
      <c r="A146" s="3" t="s">
        <v>13</v>
      </c>
      <c r="B146" s="22"/>
      <c r="C146" s="2"/>
      <c r="D146" s="22"/>
      <c r="E146" s="22"/>
      <c r="F146" s="22"/>
      <c r="G146" s="2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03"/>
      <c r="AH146" s="29">
        <f t="shared" si="64"/>
        <v>0</v>
      </c>
      <c r="AI146" s="29">
        <f t="shared" si="65"/>
        <v>0</v>
      </c>
      <c r="AJ146" s="29">
        <f t="shared" si="66"/>
        <v>0</v>
      </c>
      <c r="AL146" s="28">
        <f t="shared" si="69"/>
        <v>0</v>
      </c>
      <c r="AM146" s="48"/>
      <c r="AN146" s="48"/>
      <c r="AO146" s="48"/>
      <c r="AP146" s="48"/>
    </row>
    <row r="147" spans="1:42" s="12" customFormat="1" ht="26.25" customHeight="1" x14ac:dyDescent="0.3">
      <c r="A147" s="3" t="s">
        <v>14</v>
      </c>
      <c r="B147" s="23">
        <f>H147+J147+L147+N147+P147+R147+T147+V147+X147+Z147+AB147+AD147</f>
        <v>600.69999999999993</v>
      </c>
      <c r="C147" s="23">
        <f>H147+J147+L147+N147+P147+R147+T147+V147+X147+AD147</f>
        <v>600.69999999999993</v>
      </c>
      <c r="D147" s="20">
        <f>E147</f>
        <v>600.7299999999999</v>
      </c>
      <c r="E147" s="23">
        <f>I147+K147+M147+O147+Q147+S147+U147+W147+Y147+AA147+AC147+AE147</f>
        <v>600.7299999999999</v>
      </c>
      <c r="F147" s="24">
        <f>E147/B147*100</f>
        <v>100.0049941734643</v>
      </c>
      <c r="G147" s="24">
        <f>E147/C147*100</f>
        <v>100.0049941734643</v>
      </c>
      <c r="H147" s="2"/>
      <c r="I147" s="2"/>
      <c r="J147" s="2">
        <v>182.8</v>
      </c>
      <c r="K147" s="2">
        <v>182.9</v>
      </c>
      <c r="L147" s="2">
        <v>206.2</v>
      </c>
      <c r="M147" s="2">
        <v>25.8</v>
      </c>
      <c r="N147" s="2">
        <v>130.80000000000001</v>
      </c>
      <c r="O147" s="2">
        <v>260.2</v>
      </c>
      <c r="P147" s="2">
        <v>21.3</v>
      </c>
      <c r="Q147" s="2">
        <v>21.23</v>
      </c>
      <c r="R147" s="2"/>
      <c r="S147" s="2"/>
      <c r="T147" s="2"/>
      <c r="U147" s="2"/>
      <c r="V147" s="2"/>
      <c r="W147" s="2"/>
      <c r="X147" s="2">
        <v>59.6</v>
      </c>
      <c r="Y147" s="2">
        <v>17.899999999999999</v>
      </c>
      <c r="Z147" s="2"/>
      <c r="AA147" s="2">
        <v>2.4</v>
      </c>
      <c r="AB147" s="2"/>
      <c r="AC147" s="2">
        <v>66.3</v>
      </c>
      <c r="AD147" s="2"/>
      <c r="AE147" s="2">
        <v>24</v>
      </c>
      <c r="AF147" s="103"/>
      <c r="AH147" s="29">
        <f t="shared" si="64"/>
        <v>600.69999999999993</v>
      </c>
      <c r="AI147" s="29">
        <f t="shared" si="65"/>
        <v>541.09999999999991</v>
      </c>
      <c r="AJ147" s="29">
        <f t="shared" si="66"/>
        <v>600.7299999999999</v>
      </c>
      <c r="AL147" s="28">
        <f t="shared" si="69"/>
        <v>-2.9999999999972715E-2</v>
      </c>
      <c r="AM147" s="48">
        <f t="shared" ref="AM147" si="75">C147-E147</f>
        <v>-2.9999999999972715E-2</v>
      </c>
      <c r="AN147" s="48"/>
      <c r="AO147" s="48"/>
      <c r="AP147" s="48"/>
    </row>
    <row r="148" spans="1:42" s="12" customFormat="1" ht="26.25" customHeight="1" x14ac:dyDescent="0.3">
      <c r="A148" s="3" t="s">
        <v>15</v>
      </c>
      <c r="B148" s="22"/>
      <c r="C148" s="2"/>
      <c r="D148" s="22"/>
      <c r="E148" s="22"/>
      <c r="F148" s="22"/>
      <c r="G148" s="2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03"/>
      <c r="AH148" s="29">
        <f t="shared" si="64"/>
        <v>0</v>
      </c>
      <c r="AI148" s="29">
        <f t="shared" si="65"/>
        <v>0</v>
      </c>
      <c r="AJ148" s="29">
        <f t="shared" si="66"/>
        <v>0</v>
      </c>
      <c r="AL148" s="28">
        <f t="shared" si="69"/>
        <v>0</v>
      </c>
      <c r="AM148" s="48"/>
      <c r="AN148" s="48"/>
      <c r="AO148" s="48"/>
      <c r="AP148" s="48"/>
    </row>
    <row r="149" spans="1:42" s="12" customFormat="1" ht="26.25" customHeight="1" x14ac:dyDescent="0.3">
      <c r="A149" s="3" t="s">
        <v>16</v>
      </c>
      <c r="B149" s="22"/>
      <c r="C149" s="2"/>
      <c r="D149" s="22"/>
      <c r="E149" s="22"/>
      <c r="F149" s="22"/>
      <c r="G149" s="2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04"/>
      <c r="AH149" s="29">
        <f t="shared" si="64"/>
        <v>0</v>
      </c>
      <c r="AI149" s="29">
        <f t="shared" si="65"/>
        <v>0</v>
      </c>
      <c r="AJ149" s="29">
        <f t="shared" si="66"/>
        <v>0</v>
      </c>
      <c r="AL149" s="28">
        <f t="shared" si="69"/>
        <v>0</v>
      </c>
      <c r="AM149" s="48"/>
      <c r="AN149" s="48"/>
      <c r="AO149" s="48"/>
      <c r="AP149" s="48"/>
    </row>
    <row r="150" spans="1:42" s="12" customFormat="1" ht="93.75" x14ac:dyDescent="0.3">
      <c r="A150" s="3" t="s">
        <v>26</v>
      </c>
      <c r="B150" s="25"/>
      <c r="C150" s="25"/>
      <c r="D150" s="25"/>
      <c r="E150" s="25"/>
      <c r="F150" s="25"/>
      <c r="G150" s="2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02"/>
      <c r="AH150" s="29">
        <f t="shared" si="64"/>
        <v>0</v>
      </c>
      <c r="AI150" s="29">
        <f t="shared" si="65"/>
        <v>0</v>
      </c>
      <c r="AJ150" s="29">
        <f t="shared" si="66"/>
        <v>0</v>
      </c>
      <c r="AL150" s="28">
        <f t="shared" si="69"/>
        <v>0</v>
      </c>
      <c r="AM150" s="48"/>
      <c r="AN150" s="48"/>
      <c r="AO150" s="48"/>
      <c r="AP150" s="48"/>
    </row>
    <row r="151" spans="1:42" s="12" customFormat="1" ht="18.75" x14ac:dyDescent="0.3">
      <c r="A151" s="4" t="s">
        <v>17</v>
      </c>
      <c r="B151" s="19">
        <f>H151+J151+L151+N151+P151+R151+T151+V151+X151+Z151+AB151+AD151</f>
        <v>100</v>
      </c>
      <c r="C151" s="2">
        <f>C152+C153+C154+C155</f>
        <v>100</v>
      </c>
      <c r="D151" s="2">
        <f>D152+D153+D154+D155</f>
        <v>100</v>
      </c>
      <c r="E151" s="2">
        <f>E152+E153+E154+E155</f>
        <v>100</v>
      </c>
      <c r="F151" s="37">
        <f>E151/B151*100</f>
        <v>100</v>
      </c>
      <c r="G151" s="37">
        <f>E151/C151*100</f>
        <v>100</v>
      </c>
      <c r="H151" s="2">
        <f t="shared" ref="H151:AD151" si="76">H152+H153+H154+H155</f>
        <v>0</v>
      </c>
      <c r="I151" s="2"/>
      <c r="J151" s="2">
        <f t="shared" si="76"/>
        <v>100</v>
      </c>
      <c r="K151" s="2">
        <f t="shared" si="76"/>
        <v>70</v>
      </c>
      <c r="L151" s="2">
        <f t="shared" si="76"/>
        <v>0</v>
      </c>
      <c r="M151" s="2">
        <f t="shared" si="76"/>
        <v>15</v>
      </c>
      <c r="N151" s="2">
        <f t="shared" si="76"/>
        <v>0</v>
      </c>
      <c r="O151" s="2">
        <f t="shared" si="76"/>
        <v>0</v>
      </c>
      <c r="P151" s="2">
        <f t="shared" si="76"/>
        <v>0</v>
      </c>
      <c r="Q151" s="2">
        <f t="shared" si="76"/>
        <v>0</v>
      </c>
      <c r="R151" s="2">
        <f t="shared" si="76"/>
        <v>0</v>
      </c>
      <c r="S151" s="2">
        <f t="shared" si="76"/>
        <v>15</v>
      </c>
      <c r="T151" s="2">
        <f t="shared" si="76"/>
        <v>0</v>
      </c>
      <c r="U151" s="2">
        <f t="shared" si="76"/>
        <v>0</v>
      </c>
      <c r="V151" s="2">
        <f t="shared" si="76"/>
        <v>0</v>
      </c>
      <c r="W151" s="2">
        <f t="shared" si="76"/>
        <v>0</v>
      </c>
      <c r="X151" s="2">
        <f t="shared" si="76"/>
        <v>0</v>
      </c>
      <c r="Y151" s="2"/>
      <c r="Z151" s="2">
        <f t="shared" si="76"/>
        <v>0</v>
      </c>
      <c r="AA151" s="2"/>
      <c r="AB151" s="2">
        <f t="shared" si="76"/>
        <v>0</v>
      </c>
      <c r="AC151" s="2"/>
      <c r="AD151" s="2">
        <f t="shared" si="76"/>
        <v>0</v>
      </c>
      <c r="AE151" s="2"/>
      <c r="AF151" s="103"/>
      <c r="AH151" s="29">
        <f t="shared" si="64"/>
        <v>100</v>
      </c>
      <c r="AI151" s="29">
        <f t="shared" si="65"/>
        <v>100</v>
      </c>
      <c r="AJ151" s="29">
        <f t="shared" si="66"/>
        <v>100</v>
      </c>
      <c r="AL151" s="28">
        <f t="shared" si="69"/>
        <v>0</v>
      </c>
      <c r="AM151" s="48"/>
      <c r="AN151" s="48"/>
      <c r="AO151" s="48"/>
      <c r="AP151" s="48"/>
    </row>
    <row r="152" spans="1:42" s="12" customFormat="1" ht="18.75" x14ac:dyDescent="0.3">
      <c r="A152" s="3" t="s">
        <v>13</v>
      </c>
      <c r="B152" s="22"/>
      <c r="C152" s="2"/>
      <c r="D152" s="22"/>
      <c r="E152" s="22"/>
      <c r="F152" s="22"/>
      <c r="G152" s="2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03"/>
      <c r="AH152" s="29">
        <f t="shared" si="64"/>
        <v>0</v>
      </c>
      <c r="AI152" s="29">
        <f t="shared" si="65"/>
        <v>0</v>
      </c>
      <c r="AJ152" s="29">
        <f t="shared" si="66"/>
        <v>0</v>
      </c>
      <c r="AL152" s="28">
        <f t="shared" si="69"/>
        <v>0</v>
      </c>
      <c r="AM152" s="48"/>
      <c r="AN152" s="48"/>
      <c r="AO152" s="48"/>
      <c r="AP152" s="48"/>
    </row>
    <row r="153" spans="1:42" s="12" customFormat="1" ht="22.5" customHeight="1" x14ac:dyDescent="0.3">
      <c r="A153" s="3" t="s">
        <v>14</v>
      </c>
      <c r="B153" s="23">
        <f>H153+J153+L153+N153+P153+R153+T153+V153+X153+Z153+AB153+AD153</f>
        <v>100</v>
      </c>
      <c r="C153" s="23">
        <f t="shared" ref="C153" si="77">H153+J153</f>
        <v>100</v>
      </c>
      <c r="D153" s="23">
        <v>100</v>
      </c>
      <c r="E153" s="23">
        <f>I153+K153+M153+O153+Q153+S153+U153+W153+Y153+AA153+AC153+AE153</f>
        <v>100</v>
      </c>
      <c r="F153" s="24">
        <f>E153/B153*100</f>
        <v>100</v>
      </c>
      <c r="G153" s="24">
        <f>E153/C153*100</f>
        <v>100</v>
      </c>
      <c r="H153" s="2"/>
      <c r="I153" s="2"/>
      <c r="J153" s="2">
        <v>100</v>
      </c>
      <c r="K153" s="2">
        <v>70</v>
      </c>
      <c r="L153" s="2"/>
      <c r="M153" s="2">
        <v>15</v>
      </c>
      <c r="N153" s="2"/>
      <c r="O153" s="2"/>
      <c r="P153" s="2"/>
      <c r="Q153" s="2"/>
      <c r="R153" s="2"/>
      <c r="S153" s="2">
        <v>15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04"/>
      <c r="AH153" s="29">
        <f t="shared" si="64"/>
        <v>100</v>
      </c>
      <c r="AI153" s="29">
        <f t="shared" si="65"/>
        <v>100</v>
      </c>
      <c r="AJ153" s="29">
        <f t="shared" si="66"/>
        <v>100</v>
      </c>
      <c r="AL153" s="28">
        <f t="shared" si="69"/>
        <v>0</v>
      </c>
      <c r="AM153" s="48">
        <f t="shared" ref="AM153" si="78">C153-E153</f>
        <v>0</v>
      </c>
      <c r="AN153" s="48"/>
      <c r="AO153" s="48"/>
      <c r="AP153" s="48"/>
    </row>
    <row r="154" spans="1:42" s="12" customFormat="1" ht="18.75" x14ac:dyDescent="0.3">
      <c r="A154" s="3" t="s">
        <v>15</v>
      </c>
      <c r="B154" s="22"/>
      <c r="C154" s="2"/>
      <c r="D154" s="22"/>
      <c r="E154" s="22"/>
      <c r="F154" s="22"/>
      <c r="G154" s="2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42"/>
      <c r="AH154" s="29">
        <f t="shared" si="64"/>
        <v>0</v>
      </c>
      <c r="AI154" s="29">
        <f t="shared" si="65"/>
        <v>0</v>
      </c>
      <c r="AJ154" s="29">
        <f t="shared" si="66"/>
        <v>0</v>
      </c>
      <c r="AL154" s="28">
        <f t="shared" si="69"/>
        <v>0</v>
      </c>
      <c r="AM154" s="48"/>
      <c r="AN154" s="48"/>
      <c r="AO154" s="48"/>
      <c r="AP154" s="48"/>
    </row>
    <row r="155" spans="1:42" s="12" customFormat="1" ht="18.75" x14ac:dyDescent="0.3">
      <c r="A155" s="3" t="s">
        <v>16</v>
      </c>
      <c r="B155" s="22"/>
      <c r="C155" s="22"/>
      <c r="D155" s="22"/>
      <c r="E155" s="22"/>
      <c r="F155" s="22"/>
      <c r="G155" s="2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42"/>
      <c r="AH155" s="29">
        <f t="shared" si="64"/>
        <v>0</v>
      </c>
      <c r="AI155" s="29">
        <f t="shared" si="65"/>
        <v>0</v>
      </c>
      <c r="AJ155" s="29">
        <f t="shared" si="66"/>
        <v>0</v>
      </c>
      <c r="AL155" s="28">
        <f t="shared" si="69"/>
        <v>0</v>
      </c>
      <c r="AM155" s="48"/>
      <c r="AN155" s="48"/>
      <c r="AO155" s="48"/>
      <c r="AP155" s="48"/>
    </row>
    <row r="156" spans="1:42" s="12" customFormat="1" ht="74.25" customHeight="1" x14ac:dyDescent="0.3">
      <c r="A156" s="4" t="s">
        <v>71</v>
      </c>
      <c r="B156" s="22"/>
      <c r="C156" s="22"/>
      <c r="D156" s="22"/>
      <c r="E156" s="22"/>
      <c r="F156" s="22"/>
      <c r="G156" s="2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42"/>
      <c r="AH156" s="29">
        <f t="shared" si="64"/>
        <v>0</v>
      </c>
      <c r="AI156" s="29">
        <f t="shared" si="65"/>
        <v>0</v>
      </c>
      <c r="AJ156" s="29">
        <f t="shared" si="66"/>
        <v>0</v>
      </c>
      <c r="AL156" s="28">
        <f t="shared" si="69"/>
        <v>0</v>
      </c>
      <c r="AM156" s="48"/>
      <c r="AN156" s="48"/>
      <c r="AO156" s="48"/>
      <c r="AP156" s="48"/>
    </row>
    <row r="157" spans="1:42" s="12" customFormat="1" ht="18.75" x14ac:dyDescent="0.3">
      <c r="A157" s="4" t="s">
        <v>17</v>
      </c>
      <c r="B157" s="19">
        <f>H157+J157+L157+N157+P157+R157+T157+V157+X157+Z157+AB157+AD157</f>
        <v>591.79999999999995</v>
      </c>
      <c r="C157" s="2">
        <f>C158+C159+C160+C161</f>
        <v>591.79999999999995</v>
      </c>
      <c r="D157" s="2">
        <f>D158+D159+D160+D161</f>
        <v>591.79999999999995</v>
      </c>
      <c r="E157" s="2">
        <f>E158+E159+E160+E161</f>
        <v>591.79999999999995</v>
      </c>
      <c r="F157" s="37">
        <f>E157/B157*100</f>
        <v>100</v>
      </c>
      <c r="G157" s="37">
        <f>E157/C157*100</f>
        <v>100</v>
      </c>
      <c r="H157" s="2">
        <f>H158+H159+H160+H161</f>
        <v>0</v>
      </c>
      <c r="I157" s="2">
        <f t="shared" ref="I157:AE157" si="79">I158+I159+I160+I161</f>
        <v>0</v>
      </c>
      <c r="J157" s="2">
        <f t="shared" si="79"/>
        <v>81</v>
      </c>
      <c r="K157" s="2">
        <f t="shared" si="79"/>
        <v>46.8</v>
      </c>
      <c r="L157" s="2">
        <f t="shared" si="79"/>
        <v>208</v>
      </c>
      <c r="M157" s="2">
        <f t="shared" si="79"/>
        <v>0.3</v>
      </c>
      <c r="N157" s="2">
        <f t="shared" si="79"/>
        <v>208.9</v>
      </c>
      <c r="O157" s="2">
        <f t="shared" si="79"/>
        <v>0.7</v>
      </c>
      <c r="P157" s="2">
        <f t="shared" si="79"/>
        <v>0</v>
      </c>
      <c r="Q157" s="2">
        <f t="shared" si="79"/>
        <v>294</v>
      </c>
      <c r="R157" s="2">
        <f t="shared" si="79"/>
        <v>0</v>
      </c>
      <c r="S157" s="2">
        <f t="shared" si="79"/>
        <v>99.1</v>
      </c>
      <c r="T157" s="2">
        <f t="shared" si="79"/>
        <v>0</v>
      </c>
      <c r="U157" s="2">
        <f t="shared" si="79"/>
        <v>19.2</v>
      </c>
      <c r="V157" s="2">
        <f t="shared" si="79"/>
        <v>0</v>
      </c>
      <c r="W157" s="2">
        <f t="shared" si="79"/>
        <v>0</v>
      </c>
      <c r="X157" s="2">
        <f t="shared" si="79"/>
        <v>0</v>
      </c>
      <c r="Y157" s="2">
        <f t="shared" si="79"/>
        <v>0</v>
      </c>
      <c r="Z157" s="2">
        <f t="shared" si="79"/>
        <v>33.9</v>
      </c>
      <c r="AA157" s="2">
        <f t="shared" si="79"/>
        <v>0</v>
      </c>
      <c r="AB157" s="2">
        <f t="shared" si="79"/>
        <v>60</v>
      </c>
      <c r="AC157" s="2">
        <f t="shared" si="79"/>
        <v>113.2</v>
      </c>
      <c r="AD157" s="2">
        <f t="shared" si="79"/>
        <v>0</v>
      </c>
      <c r="AE157" s="2">
        <f t="shared" si="79"/>
        <v>18.5</v>
      </c>
      <c r="AF157" s="42"/>
      <c r="AH157" s="29">
        <f t="shared" si="64"/>
        <v>591.79999999999995</v>
      </c>
      <c r="AI157" s="29">
        <f t="shared" si="65"/>
        <v>497.9</v>
      </c>
      <c r="AJ157" s="29">
        <f t="shared" si="66"/>
        <v>591.79999999999995</v>
      </c>
      <c r="AL157" s="28">
        <f t="shared" si="69"/>
        <v>0</v>
      </c>
      <c r="AM157" s="48"/>
      <c r="AN157" s="48"/>
      <c r="AO157" s="48"/>
      <c r="AP157" s="48"/>
    </row>
    <row r="158" spans="1:42" s="12" customFormat="1" ht="18.75" x14ac:dyDescent="0.3">
      <c r="A158" s="3" t="s">
        <v>13</v>
      </c>
      <c r="B158" s="22"/>
      <c r="C158" s="2"/>
      <c r="D158" s="2"/>
      <c r="E158" s="2"/>
      <c r="F158" s="22"/>
      <c r="G158" s="2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42"/>
      <c r="AH158" s="29">
        <f t="shared" si="64"/>
        <v>0</v>
      </c>
      <c r="AI158" s="29">
        <f t="shared" si="65"/>
        <v>0</v>
      </c>
      <c r="AJ158" s="29">
        <f t="shared" si="66"/>
        <v>0</v>
      </c>
      <c r="AL158" s="28">
        <f t="shared" si="69"/>
        <v>0</v>
      </c>
      <c r="AM158" s="48"/>
      <c r="AN158" s="48"/>
      <c r="AO158" s="48"/>
      <c r="AP158" s="48"/>
    </row>
    <row r="159" spans="1:42" s="12" customFormat="1" ht="18.75" x14ac:dyDescent="0.3">
      <c r="A159" s="3" t="s">
        <v>14</v>
      </c>
      <c r="B159" s="23">
        <f>H159+J159+L159+N159+P159+R159+T159+V159+X159+Z159+AB159+AD159</f>
        <v>591.79999999999995</v>
      </c>
      <c r="C159" s="15">
        <f>C165+C171</f>
        <v>591.79999999999995</v>
      </c>
      <c r="D159" s="15">
        <f>D165+D171</f>
        <v>591.79999999999995</v>
      </c>
      <c r="E159" s="15">
        <f>E165+E171</f>
        <v>591.79999999999995</v>
      </c>
      <c r="F159" s="24">
        <f>E159/B159*100</f>
        <v>100</v>
      </c>
      <c r="G159" s="24">
        <f>E159/C159*100</f>
        <v>100</v>
      </c>
      <c r="H159" s="15">
        <f>H165+H171</f>
        <v>0</v>
      </c>
      <c r="I159" s="15">
        <f t="shared" ref="I159:AE159" si="80">I165+I171</f>
        <v>0</v>
      </c>
      <c r="J159" s="15">
        <f t="shared" si="80"/>
        <v>81</v>
      </c>
      <c r="K159" s="15">
        <f t="shared" si="80"/>
        <v>46.8</v>
      </c>
      <c r="L159" s="15">
        <f t="shared" si="80"/>
        <v>208</v>
      </c>
      <c r="M159" s="15">
        <f t="shared" si="80"/>
        <v>0.3</v>
      </c>
      <c r="N159" s="15">
        <f t="shared" si="80"/>
        <v>208.9</v>
      </c>
      <c r="O159" s="15">
        <f>O165+O171</f>
        <v>0.7</v>
      </c>
      <c r="P159" s="15">
        <f t="shared" si="80"/>
        <v>0</v>
      </c>
      <c r="Q159" s="15">
        <f t="shared" si="80"/>
        <v>294</v>
      </c>
      <c r="R159" s="15">
        <f t="shared" si="80"/>
        <v>0</v>
      </c>
      <c r="S159" s="15">
        <f t="shared" si="80"/>
        <v>99.1</v>
      </c>
      <c r="T159" s="15">
        <f t="shared" si="80"/>
        <v>0</v>
      </c>
      <c r="U159" s="15">
        <f t="shared" si="80"/>
        <v>19.2</v>
      </c>
      <c r="V159" s="15">
        <f t="shared" si="80"/>
        <v>0</v>
      </c>
      <c r="W159" s="15">
        <f t="shared" si="80"/>
        <v>0</v>
      </c>
      <c r="X159" s="15">
        <f t="shared" si="80"/>
        <v>0</v>
      </c>
      <c r="Y159" s="15">
        <f t="shared" si="80"/>
        <v>0</v>
      </c>
      <c r="Z159" s="15">
        <f t="shared" si="80"/>
        <v>33.9</v>
      </c>
      <c r="AA159" s="15">
        <f t="shared" si="80"/>
        <v>0</v>
      </c>
      <c r="AB159" s="15">
        <f t="shared" si="80"/>
        <v>60</v>
      </c>
      <c r="AC159" s="15">
        <f t="shared" si="80"/>
        <v>113.2</v>
      </c>
      <c r="AD159" s="15">
        <f t="shared" si="80"/>
        <v>0</v>
      </c>
      <c r="AE159" s="15">
        <f t="shared" si="80"/>
        <v>18.5</v>
      </c>
      <c r="AF159" s="42"/>
      <c r="AH159" s="29">
        <f t="shared" si="64"/>
        <v>591.79999999999995</v>
      </c>
      <c r="AI159" s="29">
        <f t="shared" si="65"/>
        <v>497.9</v>
      </c>
      <c r="AJ159" s="29">
        <f t="shared" si="66"/>
        <v>591.79999999999995</v>
      </c>
      <c r="AL159" s="28">
        <f t="shared" si="69"/>
        <v>0</v>
      </c>
      <c r="AM159" s="48"/>
      <c r="AN159" s="48"/>
      <c r="AO159" s="48"/>
      <c r="AP159" s="48"/>
    </row>
    <row r="160" spans="1:42" s="12" customFormat="1" ht="18.75" x14ac:dyDescent="0.3">
      <c r="A160" s="3" t="s">
        <v>15</v>
      </c>
      <c r="B160" s="22"/>
      <c r="C160" s="22"/>
      <c r="D160" s="22"/>
      <c r="E160" s="22"/>
      <c r="F160" s="22"/>
      <c r="G160" s="2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42"/>
      <c r="AH160" s="29">
        <f t="shared" si="64"/>
        <v>0</v>
      </c>
      <c r="AI160" s="29">
        <f t="shared" si="65"/>
        <v>0</v>
      </c>
      <c r="AJ160" s="29">
        <f t="shared" si="66"/>
        <v>0</v>
      </c>
      <c r="AL160" s="28">
        <f t="shared" si="69"/>
        <v>0</v>
      </c>
      <c r="AM160" s="48"/>
      <c r="AN160" s="48"/>
      <c r="AO160" s="48"/>
      <c r="AP160" s="48"/>
    </row>
    <row r="161" spans="1:42" s="12" customFormat="1" ht="18.75" x14ac:dyDescent="0.3">
      <c r="A161" s="3" t="s">
        <v>16</v>
      </c>
      <c r="B161" s="22"/>
      <c r="C161" s="22"/>
      <c r="D161" s="22"/>
      <c r="E161" s="22"/>
      <c r="F161" s="22"/>
      <c r="G161" s="2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42"/>
      <c r="AH161" s="29">
        <f t="shared" si="64"/>
        <v>0</v>
      </c>
      <c r="AI161" s="29">
        <f t="shared" si="65"/>
        <v>0</v>
      </c>
      <c r="AJ161" s="29">
        <f t="shared" si="66"/>
        <v>0</v>
      </c>
      <c r="AL161" s="28">
        <f t="shared" si="69"/>
        <v>0</v>
      </c>
      <c r="AM161" s="48"/>
      <c r="AN161" s="48"/>
      <c r="AO161" s="48"/>
      <c r="AP161" s="48"/>
    </row>
    <row r="162" spans="1:42" s="12" customFormat="1" ht="57" customHeight="1" x14ac:dyDescent="0.3">
      <c r="A162" s="3" t="s">
        <v>27</v>
      </c>
      <c r="B162" s="25"/>
      <c r="C162" s="25"/>
      <c r="D162" s="25"/>
      <c r="E162" s="25"/>
      <c r="F162" s="25"/>
      <c r="G162" s="2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02"/>
      <c r="AH162" s="29">
        <f t="shared" si="64"/>
        <v>0</v>
      </c>
      <c r="AI162" s="29">
        <f t="shared" si="65"/>
        <v>0</v>
      </c>
      <c r="AJ162" s="29">
        <f t="shared" si="66"/>
        <v>0</v>
      </c>
      <c r="AL162" s="28">
        <f t="shared" si="69"/>
        <v>0</v>
      </c>
      <c r="AM162" s="48"/>
      <c r="AN162" s="48"/>
      <c r="AO162" s="48"/>
      <c r="AP162" s="48"/>
    </row>
    <row r="163" spans="1:42" s="12" customFormat="1" ht="25.5" customHeight="1" x14ac:dyDescent="0.3">
      <c r="A163" s="4" t="s">
        <v>17</v>
      </c>
      <c r="B163" s="19">
        <f>H163+J163+L163+N163+P163+R163+T163+V163+X163+Z163+AB163+AD163</f>
        <v>591.79999999999995</v>
      </c>
      <c r="C163" s="2">
        <f>C164+C165+C166+C167</f>
        <v>591.79999999999995</v>
      </c>
      <c r="D163" s="2">
        <f>D164+D165+D166+D167</f>
        <v>591.79999999999995</v>
      </c>
      <c r="E163" s="2">
        <f>E164+E165+E166+E167</f>
        <v>591.79999999999995</v>
      </c>
      <c r="F163" s="37">
        <f>E163/B163*100</f>
        <v>100</v>
      </c>
      <c r="G163" s="37">
        <f>E163/C163*100</f>
        <v>100</v>
      </c>
      <c r="H163" s="2">
        <f t="shared" ref="H163:AE163" si="81">H164+H165+H166+H167</f>
        <v>0</v>
      </c>
      <c r="I163" s="2">
        <f t="shared" si="81"/>
        <v>0</v>
      </c>
      <c r="J163" s="2">
        <f t="shared" si="81"/>
        <v>81</v>
      </c>
      <c r="K163" s="2">
        <f t="shared" si="81"/>
        <v>46.8</v>
      </c>
      <c r="L163" s="2">
        <f t="shared" si="81"/>
        <v>208</v>
      </c>
      <c r="M163" s="2">
        <f t="shared" si="81"/>
        <v>0.3</v>
      </c>
      <c r="N163" s="2">
        <f t="shared" si="81"/>
        <v>208.9</v>
      </c>
      <c r="O163" s="2">
        <f t="shared" si="81"/>
        <v>0.7</v>
      </c>
      <c r="P163" s="2">
        <f t="shared" si="81"/>
        <v>0</v>
      </c>
      <c r="Q163" s="2">
        <f t="shared" si="81"/>
        <v>294</v>
      </c>
      <c r="R163" s="2">
        <f t="shared" si="81"/>
        <v>0</v>
      </c>
      <c r="S163" s="2">
        <f t="shared" si="81"/>
        <v>99.1</v>
      </c>
      <c r="T163" s="2">
        <f t="shared" si="81"/>
        <v>0</v>
      </c>
      <c r="U163" s="2">
        <f t="shared" si="81"/>
        <v>19.2</v>
      </c>
      <c r="V163" s="2">
        <f t="shared" si="81"/>
        <v>0</v>
      </c>
      <c r="W163" s="2">
        <f t="shared" si="81"/>
        <v>0</v>
      </c>
      <c r="X163" s="2">
        <f t="shared" si="81"/>
        <v>0</v>
      </c>
      <c r="Y163" s="2">
        <f t="shared" si="81"/>
        <v>0</v>
      </c>
      <c r="Z163" s="2">
        <f t="shared" si="81"/>
        <v>33.9</v>
      </c>
      <c r="AA163" s="2">
        <f t="shared" si="81"/>
        <v>0</v>
      </c>
      <c r="AB163" s="2">
        <f t="shared" si="81"/>
        <v>60</v>
      </c>
      <c r="AC163" s="2">
        <f t="shared" si="81"/>
        <v>113.2</v>
      </c>
      <c r="AD163" s="2">
        <f t="shared" si="81"/>
        <v>0</v>
      </c>
      <c r="AE163" s="2">
        <f t="shared" si="81"/>
        <v>18.5</v>
      </c>
      <c r="AF163" s="103"/>
      <c r="AH163" s="29">
        <f t="shared" si="64"/>
        <v>591.79999999999995</v>
      </c>
      <c r="AI163" s="29">
        <f t="shared" si="65"/>
        <v>497.9</v>
      </c>
      <c r="AJ163" s="29">
        <f t="shared" si="66"/>
        <v>591.79999999999995</v>
      </c>
      <c r="AL163" s="28">
        <f t="shared" si="69"/>
        <v>0</v>
      </c>
      <c r="AM163" s="48"/>
      <c r="AN163" s="48"/>
      <c r="AO163" s="48"/>
      <c r="AP163" s="48"/>
    </row>
    <row r="164" spans="1:42" s="12" customFormat="1" ht="27" customHeight="1" x14ac:dyDescent="0.3">
      <c r="A164" s="3" t="s">
        <v>13</v>
      </c>
      <c r="B164" s="22"/>
      <c r="C164" s="22"/>
      <c r="D164" s="22"/>
      <c r="E164" s="22"/>
      <c r="F164" s="22"/>
      <c r="G164" s="2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03"/>
      <c r="AH164" s="29">
        <f t="shared" si="64"/>
        <v>0</v>
      </c>
      <c r="AI164" s="29">
        <f t="shared" si="65"/>
        <v>0</v>
      </c>
      <c r="AJ164" s="29">
        <f t="shared" si="66"/>
        <v>0</v>
      </c>
      <c r="AL164" s="28">
        <f t="shared" si="69"/>
        <v>0</v>
      </c>
      <c r="AM164" s="48"/>
      <c r="AN164" s="48"/>
      <c r="AO164" s="48"/>
      <c r="AP164" s="48"/>
    </row>
    <row r="165" spans="1:42" s="12" customFormat="1" ht="27" customHeight="1" x14ac:dyDescent="0.3">
      <c r="A165" s="3" t="s">
        <v>14</v>
      </c>
      <c r="B165" s="23">
        <f>H165+J165+L165+N165+P165+R165+T165+V165+X165+Z165+AB165+AD165</f>
        <v>591.79999999999995</v>
      </c>
      <c r="C165" s="23">
        <f>H165+J165+L165+N165+Z165+AB165</f>
        <v>591.79999999999995</v>
      </c>
      <c r="D165" s="20">
        <f>E165</f>
        <v>591.79999999999995</v>
      </c>
      <c r="E165" s="23">
        <f>I165+K165+M165+O165+Q165+S165+U165+W165+Y165+AA165+AC165+AE165</f>
        <v>591.79999999999995</v>
      </c>
      <c r="F165" s="24">
        <f>E165/B165*100</f>
        <v>100</v>
      </c>
      <c r="G165" s="24">
        <f>E165/C165*100</f>
        <v>100</v>
      </c>
      <c r="H165" s="2"/>
      <c r="I165" s="2"/>
      <c r="J165" s="15">
        <v>81</v>
      </c>
      <c r="K165" s="15">
        <v>46.8</v>
      </c>
      <c r="L165" s="15">
        <v>208</v>
      </c>
      <c r="M165" s="15">
        <v>0.3</v>
      </c>
      <c r="N165" s="15">
        <v>208.9</v>
      </c>
      <c r="O165" s="15">
        <v>0.7</v>
      </c>
      <c r="P165" s="15"/>
      <c r="Q165" s="15">
        <v>294</v>
      </c>
      <c r="R165" s="15"/>
      <c r="S165" s="15">
        <v>99.1</v>
      </c>
      <c r="T165" s="15"/>
      <c r="U165" s="15">
        <v>19.2</v>
      </c>
      <c r="V165" s="15"/>
      <c r="W165" s="15"/>
      <c r="X165" s="15"/>
      <c r="Y165" s="15"/>
      <c r="Z165" s="15">
        <v>33.9</v>
      </c>
      <c r="AA165" s="15"/>
      <c r="AB165" s="15">
        <v>60</v>
      </c>
      <c r="AC165" s="15">
        <v>113.2</v>
      </c>
      <c r="AD165" s="15"/>
      <c r="AE165" s="15">
        <v>18.5</v>
      </c>
      <c r="AF165" s="103"/>
      <c r="AH165" s="29">
        <f t="shared" si="64"/>
        <v>591.79999999999995</v>
      </c>
      <c r="AI165" s="29">
        <f t="shared" si="65"/>
        <v>497.9</v>
      </c>
      <c r="AJ165" s="29">
        <f t="shared" si="66"/>
        <v>591.79999999999995</v>
      </c>
      <c r="AL165" s="28">
        <f t="shared" si="69"/>
        <v>0</v>
      </c>
      <c r="AM165" s="48">
        <f t="shared" ref="AM165" si="82">C165-E165</f>
        <v>0</v>
      </c>
      <c r="AN165" s="48"/>
      <c r="AO165" s="48"/>
      <c r="AP165" s="48"/>
    </row>
    <row r="166" spans="1:42" s="12" customFormat="1" ht="27" customHeight="1" x14ac:dyDescent="0.3">
      <c r="A166" s="3" t="s">
        <v>15</v>
      </c>
      <c r="B166" s="22"/>
      <c r="C166" s="22"/>
      <c r="D166" s="22"/>
      <c r="E166" s="22"/>
      <c r="F166" s="22"/>
      <c r="G166" s="2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03"/>
      <c r="AH166" s="29">
        <f t="shared" si="64"/>
        <v>0</v>
      </c>
      <c r="AI166" s="29">
        <f t="shared" si="65"/>
        <v>0</v>
      </c>
      <c r="AJ166" s="29">
        <f t="shared" si="66"/>
        <v>0</v>
      </c>
      <c r="AL166" s="28">
        <f t="shared" si="69"/>
        <v>0</v>
      </c>
      <c r="AM166" s="48"/>
      <c r="AN166" s="48"/>
      <c r="AO166" s="48"/>
      <c r="AP166" s="48"/>
    </row>
    <row r="167" spans="1:42" s="12" customFormat="1" ht="27" customHeight="1" x14ac:dyDescent="0.3">
      <c r="A167" s="3" t="s">
        <v>16</v>
      </c>
      <c r="B167" s="22"/>
      <c r="C167" s="22"/>
      <c r="D167" s="22"/>
      <c r="E167" s="22"/>
      <c r="F167" s="22"/>
      <c r="G167" s="2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04"/>
      <c r="AH167" s="29">
        <f t="shared" si="64"/>
        <v>0</v>
      </c>
      <c r="AI167" s="29">
        <f t="shared" si="65"/>
        <v>0</v>
      </c>
      <c r="AJ167" s="29">
        <f t="shared" si="66"/>
        <v>0</v>
      </c>
      <c r="AL167" s="28">
        <f t="shared" si="69"/>
        <v>0</v>
      </c>
      <c r="AM167" s="48"/>
      <c r="AN167" s="48"/>
      <c r="AO167" s="48"/>
      <c r="AP167" s="48"/>
    </row>
    <row r="168" spans="1:42" s="12" customFormat="1" ht="43.5" customHeight="1" x14ac:dyDescent="0.3">
      <c r="A168" s="3" t="s">
        <v>28</v>
      </c>
      <c r="B168" s="25"/>
      <c r="C168" s="25"/>
      <c r="D168" s="25"/>
      <c r="E168" s="25"/>
      <c r="F168" s="25"/>
      <c r="G168" s="2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42"/>
      <c r="AH168" s="29">
        <f t="shared" si="64"/>
        <v>0</v>
      </c>
      <c r="AI168" s="29">
        <f t="shared" si="65"/>
        <v>0</v>
      </c>
      <c r="AJ168" s="29">
        <f t="shared" si="66"/>
        <v>0</v>
      </c>
      <c r="AL168" s="28">
        <f t="shared" si="69"/>
        <v>0</v>
      </c>
      <c r="AM168" s="48"/>
      <c r="AN168" s="48"/>
      <c r="AO168" s="48"/>
      <c r="AP168" s="48"/>
    </row>
    <row r="169" spans="1:42" s="12" customFormat="1" ht="18.75" x14ac:dyDescent="0.3">
      <c r="A169" s="4" t="s">
        <v>17</v>
      </c>
      <c r="B169" s="22"/>
      <c r="C169" s="22"/>
      <c r="D169" s="22"/>
      <c r="E169" s="22"/>
      <c r="F169" s="22"/>
      <c r="G169" s="2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42"/>
      <c r="AH169" s="29">
        <f t="shared" si="64"/>
        <v>0</v>
      </c>
      <c r="AI169" s="29">
        <f t="shared" si="65"/>
        <v>0</v>
      </c>
      <c r="AJ169" s="29">
        <f t="shared" si="66"/>
        <v>0</v>
      </c>
      <c r="AL169" s="28">
        <f t="shared" si="69"/>
        <v>0</v>
      </c>
      <c r="AM169" s="48"/>
      <c r="AN169" s="48"/>
      <c r="AO169" s="48"/>
      <c r="AP169" s="48"/>
    </row>
    <row r="170" spans="1:42" s="12" customFormat="1" ht="18.75" x14ac:dyDescent="0.3">
      <c r="A170" s="3" t="s">
        <v>13</v>
      </c>
      <c r="B170" s="22"/>
      <c r="C170" s="22"/>
      <c r="D170" s="22"/>
      <c r="E170" s="22"/>
      <c r="F170" s="22"/>
      <c r="G170" s="2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42"/>
      <c r="AH170" s="29">
        <f t="shared" si="64"/>
        <v>0</v>
      </c>
      <c r="AI170" s="29">
        <f t="shared" si="65"/>
        <v>0</v>
      </c>
      <c r="AJ170" s="29">
        <f t="shared" si="66"/>
        <v>0</v>
      </c>
      <c r="AL170" s="28">
        <f t="shared" si="69"/>
        <v>0</v>
      </c>
      <c r="AM170" s="48"/>
      <c r="AN170" s="48"/>
      <c r="AO170" s="48"/>
      <c r="AP170" s="48"/>
    </row>
    <row r="171" spans="1:42" s="12" customFormat="1" ht="18.75" x14ac:dyDescent="0.3">
      <c r="A171" s="3" t="s">
        <v>14</v>
      </c>
      <c r="B171" s="22"/>
      <c r="C171" s="22"/>
      <c r="D171" s="22"/>
      <c r="E171" s="22"/>
      <c r="F171" s="22"/>
      <c r="G171" s="2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42"/>
      <c r="AH171" s="29">
        <f t="shared" si="64"/>
        <v>0</v>
      </c>
      <c r="AI171" s="29">
        <f t="shared" si="65"/>
        <v>0</v>
      </c>
      <c r="AJ171" s="29">
        <f t="shared" si="66"/>
        <v>0</v>
      </c>
      <c r="AL171" s="28">
        <f t="shared" si="69"/>
        <v>0</v>
      </c>
      <c r="AM171" s="48"/>
      <c r="AN171" s="48"/>
      <c r="AO171" s="48"/>
      <c r="AP171" s="48"/>
    </row>
    <row r="172" spans="1:42" s="12" customFormat="1" ht="18.75" x14ac:dyDescent="0.3">
      <c r="A172" s="3" t="s">
        <v>15</v>
      </c>
      <c r="B172" s="22"/>
      <c r="C172" s="22"/>
      <c r="D172" s="22"/>
      <c r="E172" s="22"/>
      <c r="F172" s="22"/>
      <c r="G172" s="2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42"/>
      <c r="AH172" s="29">
        <f t="shared" si="64"/>
        <v>0</v>
      </c>
      <c r="AI172" s="29">
        <f t="shared" si="65"/>
        <v>0</v>
      </c>
      <c r="AJ172" s="29">
        <f t="shared" si="66"/>
        <v>0</v>
      </c>
      <c r="AL172" s="28">
        <f t="shared" si="69"/>
        <v>0</v>
      </c>
      <c r="AM172" s="48"/>
      <c r="AN172" s="48"/>
      <c r="AO172" s="48"/>
      <c r="AP172" s="48"/>
    </row>
    <row r="173" spans="1:42" s="12" customFormat="1" ht="18.75" x14ac:dyDescent="0.3">
      <c r="A173" s="3" t="s">
        <v>16</v>
      </c>
      <c r="B173" s="22"/>
      <c r="C173" s="22"/>
      <c r="D173" s="22"/>
      <c r="E173" s="22"/>
      <c r="F173" s="22"/>
      <c r="G173" s="2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42"/>
      <c r="AH173" s="29">
        <f t="shared" si="64"/>
        <v>0</v>
      </c>
      <c r="AI173" s="29">
        <f t="shared" si="65"/>
        <v>0</v>
      </c>
      <c r="AJ173" s="29">
        <f t="shared" si="66"/>
        <v>0</v>
      </c>
      <c r="AL173" s="28">
        <f t="shared" si="69"/>
        <v>0</v>
      </c>
      <c r="AM173" s="48"/>
      <c r="AN173" s="48"/>
      <c r="AO173" s="48"/>
      <c r="AP173" s="48"/>
    </row>
    <row r="174" spans="1:42" s="12" customFormat="1" ht="112.5" x14ac:dyDescent="0.3">
      <c r="A174" s="4" t="s">
        <v>72</v>
      </c>
      <c r="B174" s="22"/>
      <c r="C174" s="22"/>
      <c r="D174" s="22"/>
      <c r="E174" s="22"/>
      <c r="F174" s="22"/>
      <c r="G174" s="2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42"/>
      <c r="AH174" s="29">
        <f t="shared" si="64"/>
        <v>0</v>
      </c>
      <c r="AI174" s="29">
        <f t="shared" si="65"/>
        <v>0</v>
      </c>
      <c r="AJ174" s="29">
        <f t="shared" si="66"/>
        <v>0</v>
      </c>
      <c r="AL174" s="28">
        <f t="shared" si="69"/>
        <v>0</v>
      </c>
      <c r="AM174" s="48"/>
      <c r="AN174" s="48"/>
      <c r="AO174" s="48"/>
      <c r="AP174" s="48"/>
    </row>
    <row r="175" spans="1:42" s="12" customFormat="1" ht="18.75" x14ac:dyDescent="0.3">
      <c r="A175" s="4" t="s">
        <v>17</v>
      </c>
      <c r="B175" s="19">
        <f>H175+J175+L175+N175+P175+R175+T175+V175+X175+Z175+AB175+AD175</f>
        <v>27668.500000000004</v>
      </c>
      <c r="C175" s="2">
        <f>C176+C177+C178+C179</f>
        <v>27668.500000000004</v>
      </c>
      <c r="D175" s="2">
        <f>D176+D177+D178+D179</f>
        <v>27668.5</v>
      </c>
      <c r="E175" s="2">
        <f>E176+E177+E178+E179</f>
        <v>27668.5</v>
      </c>
      <c r="F175" s="37">
        <f>E175/B175*100</f>
        <v>99.999999999999986</v>
      </c>
      <c r="G175" s="37">
        <f>E175/C175*100</f>
        <v>99.999999999999986</v>
      </c>
      <c r="H175" s="2">
        <f t="shared" ref="H175:AD175" si="83">H176+H177+H178+H179</f>
        <v>2086</v>
      </c>
      <c r="I175" s="2">
        <f>I176+I177+I178+I179</f>
        <v>1543.9</v>
      </c>
      <c r="J175" s="2">
        <f t="shared" si="83"/>
        <v>2692</v>
      </c>
      <c r="K175" s="2">
        <f>K176+K177+K178+K179</f>
        <v>2653.4</v>
      </c>
      <c r="L175" s="2">
        <f t="shared" si="83"/>
        <v>2064.8000000000002</v>
      </c>
      <c r="M175" s="2">
        <f>M176+M177+M178+M179</f>
        <v>1604.4</v>
      </c>
      <c r="N175" s="2">
        <f t="shared" si="83"/>
        <v>2858.4</v>
      </c>
      <c r="O175" s="2">
        <f>O176+O177+O178+O179</f>
        <v>2400.9</v>
      </c>
      <c r="P175" s="2">
        <f t="shared" si="83"/>
        <v>2112.1999999999998</v>
      </c>
      <c r="Q175" s="2">
        <f>Q176+Q177+Q178+Q179</f>
        <v>1970.6</v>
      </c>
      <c r="R175" s="2">
        <f t="shared" si="83"/>
        <v>2803.8</v>
      </c>
      <c r="S175" s="2">
        <f>S176+S177+S178+S179</f>
        <v>2916.4</v>
      </c>
      <c r="T175" s="2">
        <f t="shared" si="83"/>
        <v>2936.7</v>
      </c>
      <c r="U175" s="2">
        <f>U176+U177+U178+U179</f>
        <v>2870.4</v>
      </c>
      <c r="V175" s="2">
        <f t="shared" si="83"/>
        <v>1730.4</v>
      </c>
      <c r="W175" s="2">
        <f>W176+W177+W178+W179</f>
        <v>1322.1</v>
      </c>
      <c r="X175" s="2">
        <f t="shared" si="83"/>
        <v>1808.5</v>
      </c>
      <c r="Y175" s="2">
        <f>Y176+Y177+Y178+Y179</f>
        <v>879</v>
      </c>
      <c r="Z175" s="2">
        <f t="shared" si="83"/>
        <v>2756.4</v>
      </c>
      <c r="AA175" s="2">
        <f>AA176+AA177+AA178+AA179</f>
        <v>2518</v>
      </c>
      <c r="AB175" s="2">
        <f t="shared" si="83"/>
        <v>1718.7</v>
      </c>
      <c r="AC175" s="2">
        <f>AC176+AC177+AC178+AC179</f>
        <v>1634.2</v>
      </c>
      <c r="AD175" s="2">
        <f t="shared" si="83"/>
        <v>2100.6</v>
      </c>
      <c r="AE175" s="2">
        <f>AE176+AE177+AE178+AE179</f>
        <v>5355.2</v>
      </c>
      <c r="AF175" s="102" t="s">
        <v>125</v>
      </c>
      <c r="AH175" s="29">
        <f t="shared" si="64"/>
        <v>27668.500000000004</v>
      </c>
      <c r="AI175" s="29">
        <f t="shared" si="65"/>
        <v>14617.2</v>
      </c>
      <c r="AJ175" s="29">
        <f t="shared" si="66"/>
        <v>27668.5</v>
      </c>
      <c r="AL175" s="28">
        <f t="shared" si="69"/>
        <v>0</v>
      </c>
      <c r="AM175" s="48"/>
      <c r="AN175" s="48"/>
      <c r="AO175" s="48"/>
      <c r="AP175" s="48"/>
    </row>
    <row r="176" spans="1:42" s="12" customFormat="1" ht="18.75" x14ac:dyDescent="0.3">
      <c r="A176" s="3" t="s">
        <v>13</v>
      </c>
      <c r="B176" s="22"/>
      <c r="C176" s="2"/>
      <c r="D176" s="22"/>
      <c r="E176" s="22"/>
      <c r="F176" s="22"/>
      <c r="G176" s="2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03"/>
      <c r="AH176" s="29">
        <f t="shared" si="64"/>
        <v>0</v>
      </c>
      <c r="AI176" s="29">
        <f t="shared" si="65"/>
        <v>0</v>
      </c>
      <c r="AJ176" s="29">
        <f t="shared" si="66"/>
        <v>0</v>
      </c>
      <c r="AL176" s="28">
        <f t="shared" si="69"/>
        <v>0</v>
      </c>
      <c r="AM176" s="48"/>
      <c r="AN176" s="48"/>
      <c r="AO176" s="48"/>
      <c r="AP176" s="48"/>
    </row>
    <row r="177" spans="1:42" s="12" customFormat="1" ht="18.75" x14ac:dyDescent="0.3">
      <c r="A177" s="3" t="s">
        <v>14</v>
      </c>
      <c r="B177" s="23">
        <f>H177+J177+L177+N177+P177+R177+T177+V177+X177+Z177+AB177+AD177</f>
        <v>27668.500000000004</v>
      </c>
      <c r="C177" s="15">
        <f>C183</f>
        <v>27668.500000000004</v>
      </c>
      <c r="D177" s="15">
        <f>D183</f>
        <v>27668.5</v>
      </c>
      <c r="E177" s="15">
        <f>E183</f>
        <v>27668.5</v>
      </c>
      <c r="F177" s="24">
        <f>E177/B177*100</f>
        <v>99.999999999999986</v>
      </c>
      <c r="G177" s="24">
        <f>E177/C177*100</f>
        <v>99.999999999999986</v>
      </c>
      <c r="H177" s="15">
        <f>H183</f>
        <v>2086</v>
      </c>
      <c r="I177" s="15">
        <f>I183</f>
        <v>1543.9</v>
      </c>
      <c r="J177" s="15">
        <f t="shared" ref="J177:AD177" si="84">J183</f>
        <v>2692</v>
      </c>
      <c r="K177" s="15">
        <f>K183</f>
        <v>2653.4</v>
      </c>
      <c r="L177" s="15">
        <f t="shared" si="84"/>
        <v>2064.8000000000002</v>
      </c>
      <c r="M177" s="15">
        <f>M183</f>
        <v>1604.4</v>
      </c>
      <c r="N177" s="15">
        <f t="shared" si="84"/>
        <v>2858.4</v>
      </c>
      <c r="O177" s="15">
        <f>O183</f>
        <v>2400.9</v>
      </c>
      <c r="P177" s="15">
        <f t="shared" si="84"/>
        <v>2112.1999999999998</v>
      </c>
      <c r="Q177" s="15">
        <f>Q183</f>
        <v>1970.6</v>
      </c>
      <c r="R177" s="15">
        <f t="shared" si="84"/>
        <v>2803.8</v>
      </c>
      <c r="S177" s="15">
        <f>S183</f>
        <v>2916.4</v>
      </c>
      <c r="T177" s="15">
        <f t="shared" si="84"/>
        <v>2936.7</v>
      </c>
      <c r="U177" s="15">
        <f>U183</f>
        <v>2870.4</v>
      </c>
      <c r="V177" s="15">
        <f t="shared" si="84"/>
        <v>1730.4</v>
      </c>
      <c r="W177" s="15">
        <f>W183</f>
        <v>1322.1</v>
      </c>
      <c r="X177" s="15">
        <f t="shared" si="84"/>
        <v>1808.5</v>
      </c>
      <c r="Y177" s="15">
        <f>Y183</f>
        <v>879</v>
      </c>
      <c r="Z177" s="15">
        <f t="shared" si="84"/>
        <v>2756.4</v>
      </c>
      <c r="AA177" s="15">
        <f>AA183</f>
        <v>2518</v>
      </c>
      <c r="AB177" s="15">
        <f t="shared" si="84"/>
        <v>1718.7</v>
      </c>
      <c r="AC177" s="15">
        <f>AC183</f>
        <v>1634.2</v>
      </c>
      <c r="AD177" s="15">
        <f t="shared" si="84"/>
        <v>2100.6</v>
      </c>
      <c r="AE177" s="15">
        <f>AE183</f>
        <v>5355.2</v>
      </c>
      <c r="AF177" s="103"/>
      <c r="AH177" s="29">
        <f t="shared" si="64"/>
        <v>27668.500000000004</v>
      </c>
      <c r="AI177" s="29">
        <f t="shared" si="65"/>
        <v>14617.2</v>
      </c>
      <c r="AJ177" s="29">
        <f t="shared" si="66"/>
        <v>27668.5</v>
      </c>
      <c r="AL177" s="28">
        <f t="shared" si="69"/>
        <v>0</v>
      </c>
      <c r="AM177" s="48"/>
      <c r="AN177" s="48"/>
      <c r="AO177" s="48"/>
      <c r="AP177" s="48"/>
    </row>
    <row r="178" spans="1:42" s="12" customFormat="1" ht="18.75" x14ac:dyDescent="0.3">
      <c r="A178" s="3" t="s">
        <v>15</v>
      </c>
      <c r="B178" s="22"/>
      <c r="C178" s="22"/>
      <c r="D178" s="22"/>
      <c r="E178" s="22"/>
      <c r="F178" s="22"/>
      <c r="G178" s="2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03"/>
      <c r="AH178" s="29">
        <f t="shared" si="64"/>
        <v>0</v>
      </c>
      <c r="AI178" s="29">
        <f t="shared" si="65"/>
        <v>0</v>
      </c>
      <c r="AJ178" s="29">
        <f t="shared" si="66"/>
        <v>0</v>
      </c>
      <c r="AL178" s="28">
        <f t="shared" si="69"/>
        <v>0</v>
      </c>
      <c r="AM178" s="48"/>
      <c r="AN178" s="48"/>
      <c r="AO178" s="48"/>
      <c r="AP178" s="48"/>
    </row>
    <row r="179" spans="1:42" s="12" customFormat="1" ht="18.75" x14ac:dyDescent="0.3">
      <c r="A179" s="3" t="s">
        <v>16</v>
      </c>
      <c r="B179" s="22"/>
      <c r="C179" s="22"/>
      <c r="D179" s="22"/>
      <c r="E179" s="22"/>
      <c r="F179" s="22"/>
      <c r="G179" s="2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03"/>
      <c r="AH179" s="29">
        <f t="shared" si="64"/>
        <v>0</v>
      </c>
      <c r="AI179" s="29">
        <f t="shared" si="65"/>
        <v>0</v>
      </c>
      <c r="AJ179" s="29">
        <f t="shared" si="66"/>
        <v>0</v>
      </c>
      <c r="AL179" s="28">
        <f t="shared" si="69"/>
        <v>0</v>
      </c>
      <c r="AM179" s="48"/>
      <c r="AN179" s="48"/>
      <c r="AO179" s="48"/>
      <c r="AP179" s="48"/>
    </row>
    <row r="180" spans="1:42" s="12" customFormat="1" ht="131.25" customHeight="1" x14ac:dyDescent="0.3">
      <c r="A180" s="3" t="s">
        <v>29</v>
      </c>
      <c r="B180" s="25"/>
      <c r="C180" s="25"/>
      <c r="D180" s="25"/>
      <c r="E180" s="25"/>
      <c r="F180" s="25"/>
      <c r="G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03"/>
      <c r="AH180" s="29">
        <f t="shared" si="64"/>
        <v>0</v>
      </c>
      <c r="AI180" s="29">
        <f t="shared" si="65"/>
        <v>0</v>
      </c>
      <c r="AJ180" s="29">
        <f t="shared" si="66"/>
        <v>0</v>
      </c>
      <c r="AL180" s="28">
        <f t="shared" si="69"/>
        <v>0</v>
      </c>
      <c r="AM180" s="48"/>
      <c r="AN180" s="48"/>
      <c r="AO180" s="48"/>
      <c r="AP180" s="48"/>
    </row>
    <row r="181" spans="1:42" s="12" customFormat="1" ht="18.75" x14ac:dyDescent="0.3">
      <c r="A181" s="4" t="s">
        <v>17</v>
      </c>
      <c r="B181" s="19">
        <f>H181+J181+L181+N181+P181+R181+T181+V181+X181+Z181+AB181+AD181</f>
        <v>27668.500000000004</v>
      </c>
      <c r="C181" s="2">
        <f>C182+C183+C184+C185</f>
        <v>27668.500000000004</v>
      </c>
      <c r="D181" s="2">
        <f>D182+D183+D184+D185</f>
        <v>27668.5</v>
      </c>
      <c r="E181" s="2">
        <f>E182+E183+E184+E185</f>
        <v>27668.5</v>
      </c>
      <c r="F181" s="37">
        <f>E181/B181*100</f>
        <v>99.999999999999986</v>
      </c>
      <c r="G181" s="37">
        <f>E181/C181*100</f>
        <v>99.999999999999986</v>
      </c>
      <c r="H181" s="2">
        <f t="shared" ref="H181:AE181" si="85">H182+H183+H184+H185</f>
        <v>2086</v>
      </c>
      <c r="I181" s="2">
        <f t="shared" si="85"/>
        <v>1543.9</v>
      </c>
      <c r="J181" s="2">
        <f t="shared" si="85"/>
        <v>2692</v>
      </c>
      <c r="K181" s="2">
        <f t="shared" si="85"/>
        <v>2653.4</v>
      </c>
      <c r="L181" s="2">
        <f t="shared" si="85"/>
        <v>2064.8000000000002</v>
      </c>
      <c r="M181" s="2">
        <f t="shared" si="85"/>
        <v>1604.4</v>
      </c>
      <c r="N181" s="2">
        <f t="shared" si="85"/>
        <v>2858.4</v>
      </c>
      <c r="O181" s="2">
        <f t="shared" si="85"/>
        <v>2400.9</v>
      </c>
      <c r="P181" s="2">
        <f t="shared" si="85"/>
        <v>2112.1999999999998</v>
      </c>
      <c r="Q181" s="2">
        <f t="shared" si="85"/>
        <v>1970.6</v>
      </c>
      <c r="R181" s="2">
        <f t="shared" si="85"/>
        <v>2803.8</v>
      </c>
      <c r="S181" s="2">
        <f t="shared" si="85"/>
        <v>2916.4</v>
      </c>
      <c r="T181" s="2">
        <f t="shared" si="85"/>
        <v>2936.7</v>
      </c>
      <c r="U181" s="2">
        <f t="shared" si="85"/>
        <v>2870.4</v>
      </c>
      <c r="V181" s="2">
        <f t="shared" si="85"/>
        <v>1730.4</v>
      </c>
      <c r="W181" s="2">
        <f t="shared" si="85"/>
        <v>1322.1</v>
      </c>
      <c r="X181" s="2">
        <f t="shared" si="85"/>
        <v>1808.5</v>
      </c>
      <c r="Y181" s="2">
        <f t="shared" si="85"/>
        <v>879</v>
      </c>
      <c r="Z181" s="2">
        <f t="shared" si="85"/>
        <v>2756.4</v>
      </c>
      <c r="AA181" s="2">
        <f t="shared" si="85"/>
        <v>2518</v>
      </c>
      <c r="AB181" s="2">
        <f t="shared" si="85"/>
        <v>1718.7</v>
      </c>
      <c r="AC181" s="2">
        <f t="shared" si="85"/>
        <v>1634.2</v>
      </c>
      <c r="AD181" s="2">
        <f t="shared" si="85"/>
        <v>2100.6</v>
      </c>
      <c r="AE181" s="2">
        <f t="shared" si="85"/>
        <v>5355.2</v>
      </c>
      <c r="AF181" s="103"/>
      <c r="AH181" s="29">
        <f t="shared" si="64"/>
        <v>27668.500000000004</v>
      </c>
      <c r="AI181" s="29">
        <f t="shared" si="65"/>
        <v>14617.2</v>
      </c>
      <c r="AJ181" s="29">
        <f t="shared" si="66"/>
        <v>27668.5</v>
      </c>
      <c r="AL181" s="28">
        <f t="shared" si="69"/>
        <v>0</v>
      </c>
      <c r="AM181" s="48"/>
      <c r="AN181" s="48"/>
      <c r="AO181" s="48"/>
      <c r="AP181" s="48"/>
    </row>
    <row r="182" spans="1:42" s="12" customFormat="1" ht="18.75" x14ac:dyDescent="0.3">
      <c r="A182" s="3" t="s">
        <v>13</v>
      </c>
      <c r="B182" s="22"/>
      <c r="C182" s="22"/>
      <c r="D182" s="22"/>
      <c r="E182" s="22"/>
      <c r="F182" s="22"/>
      <c r="G182" s="2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03"/>
      <c r="AH182" s="29">
        <f t="shared" si="64"/>
        <v>0</v>
      </c>
      <c r="AI182" s="29">
        <f t="shared" si="65"/>
        <v>0</v>
      </c>
      <c r="AJ182" s="29">
        <f t="shared" si="66"/>
        <v>0</v>
      </c>
      <c r="AL182" s="28">
        <f t="shared" si="69"/>
        <v>0</v>
      </c>
      <c r="AM182" s="48">
        <f t="shared" ref="AM182:AM183" si="86">C182-E182</f>
        <v>0</v>
      </c>
      <c r="AN182" s="48"/>
      <c r="AO182" s="48"/>
      <c r="AP182" s="48"/>
    </row>
    <row r="183" spans="1:42" s="14" customFormat="1" ht="18.75" x14ac:dyDescent="0.3">
      <c r="A183" s="35" t="s">
        <v>14</v>
      </c>
      <c r="B183" s="23">
        <f>H183+J183+L183+N183+P183+R183+T183+V183+X183+Z183+AB183+AD183</f>
        <v>27668.500000000004</v>
      </c>
      <c r="C183" s="23">
        <f>H183+J183+L183+N183+P183+R183+T183+V183+Z183+X183+AB183+AD183</f>
        <v>27668.500000000004</v>
      </c>
      <c r="D183" s="20">
        <f>E183</f>
        <v>27668.5</v>
      </c>
      <c r="E183" s="23">
        <f>I183+K183+M183+O183+Q183+S183+U183+W183+Y183+AA183+AC183+AE183</f>
        <v>27668.5</v>
      </c>
      <c r="F183" s="24">
        <f>E183/B183*100</f>
        <v>99.999999999999986</v>
      </c>
      <c r="G183" s="24">
        <f>E183/C183*100</f>
        <v>99.999999999999986</v>
      </c>
      <c r="H183" s="34">
        <v>2086</v>
      </c>
      <c r="I183" s="34">
        <v>1543.9</v>
      </c>
      <c r="J183" s="34">
        <v>2692</v>
      </c>
      <c r="K183" s="34">
        <v>2653.4</v>
      </c>
      <c r="L183" s="34">
        <v>2064.8000000000002</v>
      </c>
      <c r="M183" s="34">
        <v>1604.4</v>
      </c>
      <c r="N183" s="34">
        <v>2858.4</v>
      </c>
      <c r="O183" s="34">
        <v>2400.9</v>
      </c>
      <c r="P183" s="34">
        <v>2112.1999999999998</v>
      </c>
      <c r="Q183" s="34">
        <v>1970.6</v>
      </c>
      <c r="R183" s="34">
        <v>2803.8</v>
      </c>
      <c r="S183" s="34">
        <v>2916.4</v>
      </c>
      <c r="T183" s="34">
        <v>2936.7</v>
      </c>
      <c r="U183" s="34">
        <v>2870.4</v>
      </c>
      <c r="V183" s="34">
        <v>1730.4</v>
      </c>
      <c r="W183" s="34">
        <v>1322.1</v>
      </c>
      <c r="X183" s="34">
        <v>1808.5</v>
      </c>
      <c r="Y183" s="34">
        <v>879</v>
      </c>
      <c r="Z183" s="34">
        <v>2756.4</v>
      </c>
      <c r="AA183" s="34">
        <v>2518</v>
      </c>
      <c r="AB183" s="34">
        <v>1718.7</v>
      </c>
      <c r="AC183" s="34">
        <v>1634.2</v>
      </c>
      <c r="AD183" s="34">
        <v>2100.6</v>
      </c>
      <c r="AE183" s="34">
        <v>5355.2</v>
      </c>
      <c r="AF183" s="104"/>
      <c r="AH183" s="29">
        <f t="shared" si="64"/>
        <v>27668.500000000004</v>
      </c>
      <c r="AI183" s="29">
        <f t="shared" si="65"/>
        <v>14617.2</v>
      </c>
      <c r="AJ183" s="29">
        <f t="shared" si="66"/>
        <v>27668.5</v>
      </c>
      <c r="AL183" s="28">
        <f t="shared" si="69"/>
        <v>0</v>
      </c>
      <c r="AM183" s="48">
        <f t="shared" si="86"/>
        <v>0</v>
      </c>
      <c r="AN183" s="48"/>
      <c r="AO183" s="48"/>
      <c r="AP183" s="48"/>
    </row>
    <row r="184" spans="1:42" s="12" customFormat="1" ht="18.75" x14ac:dyDescent="0.3">
      <c r="A184" s="3" t="s">
        <v>15</v>
      </c>
      <c r="B184" s="22"/>
      <c r="C184" s="22"/>
      <c r="D184" s="22"/>
      <c r="E184" s="22"/>
      <c r="F184" s="22"/>
      <c r="G184" s="2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42"/>
      <c r="AH184" s="29">
        <f t="shared" si="64"/>
        <v>0</v>
      </c>
      <c r="AI184" s="29">
        <f t="shared" si="65"/>
        <v>0</v>
      </c>
      <c r="AJ184" s="29">
        <f t="shared" si="66"/>
        <v>0</v>
      </c>
      <c r="AL184" s="28">
        <f t="shared" si="69"/>
        <v>0</v>
      </c>
      <c r="AM184" s="48"/>
      <c r="AN184" s="48"/>
      <c r="AO184" s="48"/>
      <c r="AP184" s="48"/>
    </row>
    <row r="185" spans="1:42" s="12" customFormat="1" ht="18.75" x14ac:dyDescent="0.3">
      <c r="A185" s="3" t="s">
        <v>16</v>
      </c>
      <c r="B185" s="22"/>
      <c r="C185" s="22"/>
      <c r="D185" s="22"/>
      <c r="E185" s="22"/>
      <c r="F185" s="22"/>
      <c r="G185" s="2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42"/>
      <c r="AH185" s="29">
        <f t="shared" si="64"/>
        <v>0</v>
      </c>
      <c r="AI185" s="29">
        <f t="shared" si="65"/>
        <v>0</v>
      </c>
      <c r="AJ185" s="29">
        <f t="shared" si="66"/>
        <v>0</v>
      </c>
      <c r="AL185" s="28">
        <f t="shared" si="69"/>
        <v>0</v>
      </c>
      <c r="AM185" s="48"/>
      <c r="AN185" s="48"/>
      <c r="AO185" s="48"/>
      <c r="AP185" s="48"/>
    </row>
    <row r="186" spans="1:42" s="12" customFormat="1" ht="56.25" x14ac:dyDescent="0.3">
      <c r="A186" s="4" t="s">
        <v>30</v>
      </c>
      <c r="B186" s="19">
        <f>H186+J186+L186+N186+P186+R186+T186+V186+X186+Z186+AB186+AD186</f>
        <v>234770.36</v>
      </c>
      <c r="C186" s="2">
        <f>C188+C206+C226</f>
        <v>234770.36</v>
      </c>
      <c r="D186" s="2">
        <f>D188+D206+D226</f>
        <v>220498.90000000002</v>
      </c>
      <c r="E186" s="2">
        <f>E188+E206+E226</f>
        <v>220498.90000000002</v>
      </c>
      <c r="F186" s="37">
        <f>E186/B186*100</f>
        <v>93.921098046618852</v>
      </c>
      <c r="G186" s="37">
        <f>E186/C186*100</f>
        <v>93.921098046618852</v>
      </c>
      <c r="H186" s="2">
        <f>H188+H206+H226</f>
        <v>12112</v>
      </c>
      <c r="I186" s="2">
        <f>I188+I206+I226</f>
        <v>7968.5</v>
      </c>
      <c r="J186" s="2">
        <f t="shared" ref="J186:AD186" si="87">J188+J206+J226</f>
        <v>13034.199999999999</v>
      </c>
      <c r="K186" s="2">
        <f>K188+K206+K226</f>
        <v>14121.1</v>
      </c>
      <c r="L186" s="2">
        <f t="shared" si="87"/>
        <v>12457.8</v>
      </c>
      <c r="M186" s="2">
        <f>M188+M206+M226</f>
        <v>11184.400000000001</v>
      </c>
      <c r="N186" s="2">
        <f t="shared" si="87"/>
        <v>14270.5</v>
      </c>
      <c r="O186" s="2">
        <f>O188+O206+O226</f>
        <v>9234.2000000000007</v>
      </c>
      <c r="P186" s="2">
        <f t="shared" si="87"/>
        <v>16495.399999999998</v>
      </c>
      <c r="Q186" s="2">
        <f>Q188+Q206+Q226</f>
        <v>16210.100000000002</v>
      </c>
      <c r="R186" s="2">
        <f t="shared" si="87"/>
        <v>8800.2999999999993</v>
      </c>
      <c r="S186" s="2">
        <f>S188+S206+S226</f>
        <v>9955.7000000000007</v>
      </c>
      <c r="T186" s="2">
        <f>T188+T206+T226</f>
        <v>20793.689999999999</v>
      </c>
      <c r="U186" s="2">
        <f>U188+U206+U226</f>
        <v>7940</v>
      </c>
      <c r="V186" s="2">
        <f t="shared" si="87"/>
        <v>59833.799999999996</v>
      </c>
      <c r="W186" s="2">
        <f>W188+W206+W226</f>
        <v>19002.399999999998</v>
      </c>
      <c r="X186" s="2">
        <f t="shared" si="87"/>
        <v>16153.1</v>
      </c>
      <c r="Y186" s="2">
        <f>Y188+Y206+Y226</f>
        <v>38064.9</v>
      </c>
      <c r="Z186" s="2">
        <f t="shared" si="87"/>
        <v>21933.1</v>
      </c>
      <c r="AA186" s="2">
        <f>AA188+AA206+AA226</f>
        <v>42545.3</v>
      </c>
      <c r="AB186" s="2">
        <f t="shared" si="87"/>
        <v>16354.800000000001</v>
      </c>
      <c r="AC186" s="2">
        <f>AC188+AC206+AC226</f>
        <v>12965.9</v>
      </c>
      <c r="AD186" s="2">
        <f t="shared" si="87"/>
        <v>22531.67</v>
      </c>
      <c r="AE186" s="2">
        <f>AE188+AE206+AE226</f>
        <v>31306.400000000001</v>
      </c>
      <c r="AF186" s="42"/>
      <c r="AH186" s="29">
        <f t="shared" ref="AH186:AH248" si="88">H186+J186+L186+N186+P186+R186+T186+V186+X186+Z186+AB186+AD186</f>
        <v>234770.36</v>
      </c>
      <c r="AI186" s="29">
        <f>H186+J186+L186+N186+P186+R186</f>
        <v>77170.2</v>
      </c>
      <c r="AJ186" s="29">
        <f t="shared" ref="AJ186:AJ248" si="89">I186+K186+M186+O186+Q186+S186+U186+W186+Y186+AA186+AC186+AE186</f>
        <v>220498.89999999997</v>
      </c>
      <c r="AL186" s="28">
        <f t="shared" si="69"/>
        <v>14271.459999999963</v>
      </c>
      <c r="AM186" s="48"/>
      <c r="AN186" s="48"/>
      <c r="AO186" s="48"/>
      <c r="AP186" s="48"/>
    </row>
    <row r="187" spans="1:42" s="12" customFormat="1" ht="75" x14ac:dyDescent="0.3">
      <c r="A187" s="4" t="s">
        <v>73</v>
      </c>
      <c r="B187" s="22" t="s">
        <v>54</v>
      </c>
      <c r="C187" s="20"/>
      <c r="D187" s="22"/>
      <c r="E187" s="22"/>
      <c r="F187" s="22"/>
      <c r="G187" s="2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42"/>
      <c r="AH187" s="29">
        <f t="shared" si="88"/>
        <v>0</v>
      </c>
      <c r="AI187" s="29">
        <f t="shared" ref="AI187:AI248" si="90">H187+J187+L187+N187+P187+R187</f>
        <v>0</v>
      </c>
      <c r="AJ187" s="29">
        <f t="shared" si="89"/>
        <v>0</v>
      </c>
      <c r="AL187" s="28">
        <f t="shared" si="69"/>
        <v>0</v>
      </c>
      <c r="AM187" s="48"/>
      <c r="AN187" s="48"/>
      <c r="AO187" s="48"/>
      <c r="AP187" s="48"/>
    </row>
    <row r="188" spans="1:42" s="12" customFormat="1" ht="18.75" x14ac:dyDescent="0.3">
      <c r="A188" s="4" t="s">
        <v>17</v>
      </c>
      <c r="B188" s="19">
        <f>H188+J188+L188+N188+P188+R188+T188+V188+X188+Z188+AB188+AD188</f>
        <v>35743.800000000003</v>
      </c>
      <c r="C188" s="2">
        <f>C189+C190+C191+C192</f>
        <v>35743.799999999996</v>
      </c>
      <c r="D188" s="2">
        <f>D189+D190+D191+D192</f>
        <v>34641.599999999999</v>
      </c>
      <c r="E188" s="2">
        <f>E189+E190+E191+E192</f>
        <v>34641.599999999999</v>
      </c>
      <c r="F188" s="37">
        <f>E188/B188*100</f>
        <v>96.916388296711588</v>
      </c>
      <c r="G188" s="37">
        <f>E188/C188*100</f>
        <v>96.916388296711602</v>
      </c>
      <c r="H188" s="2">
        <f t="shared" ref="H188:AD188" si="91">H189+H190+H191+H192</f>
        <v>7121.5</v>
      </c>
      <c r="I188" s="2">
        <f>I189+I190+I191+I192</f>
        <v>6141.3</v>
      </c>
      <c r="J188" s="2">
        <f t="shared" si="91"/>
        <v>2954.4</v>
      </c>
      <c r="K188" s="2">
        <f>K189+K190+K191+K192</f>
        <v>3253.6</v>
      </c>
      <c r="L188" s="2">
        <f t="shared" si="91"/>
        <v>1351</v>
      </c>
      <c r="M188" s="2">
        <f>M189+M190+M191+M192</f>
        <v>1320.6</v>
      </c>
      <c r="N188" s="2">
        <f t="shared" si="91"/>
        <v>2962.2</v>
      </c>
      <c r="O188" s="2">
        <f>O189+O190+O191+O192</f>
        <v>3290</v>
      </c>
      <c r="P188" s="2">
        <f t="shared" si="91"/>
        <v>3640.1</v>
      </c>
      <c r="Q188" s="2">
        <f>Q189+Q190+Q191+Q192</f>
        <v>2212.8000000000002</v>
      </c>
      <c r="R188" s="2">
        <f t="shared" si="91"/>
        <v>2443</v>
      </c>
      <c r="S188" s="2">
        <f>S189+S190+S191+S192</f>
        <v>3007.4</v>
      </c>
      <c r="T188" s="2">
        <f t="shared" si="91"/>
        <v>4132.5</v>
      </c>
      <c r="U188" s="2">
        <f>U189+U190+U191+U192</f>
        <v>3903.1</v>
      </c>
      <c r="V188" s="2">
        <f t="shared" si="91"/>
        <v>2168.1999999999998</v>
      </c>
      <c r="W188" s="2">
        <f>W189+W190+W191+W192</f>
        <v>2659.6</v>
      </c>
      <c r="X188" s="2">
        <f t="shared" si="91"/>
        <v>1387</v>
      </c>
      <c r="Y188" s="2">
        <f>Y189+Y190+Y191+Y192</f>
        <v>1385.5</v>
      </c>
      <c r="Z188" s="2">
        <f t="shared" si="91"/>
        <v>2962.6</v>
      </c>
      <c r="AA188" s="2">
        <f>AA189+AA190+AA191+AA192</f>
        <v>2896.5</v>
      </c>
      <c r="AB188" s="2">
        <f t="shared" si="91"/>
        <v>1655</v>
      </c>
      <c r="AC188" s="2">
        <f>AC189+AC190+AC191+AC192</f>
        <v>1621.3</v>
      </c>
      <c r="AD188" s="2">
        <f t="shared" si="91"/>
        <v>2966.3</v>
      </c>
      <c r="AE188" s="2">
        <f>AE189+AE190+AE191+AE192</f>
        <v>2949.9</v>
      </c>
      <c r="AF188" s="42"/>
      <c r="AH188" s="29">
        <f t="shared" si="88"/>
        <v>35743.800000000003</v>
      </c>
      <c r="AI188" s="29">
        <f t="shared" si="90"/>
        <v>20472.199999999997</v>
      </c>
      <c r="AJ188" s="29">
        <f t="shared" si="89"/>
        <v>34641.599999999999</v>
      </c>
      <c r="AL188" s="28">
        <f t="shared" si="69"/>
        <v>1102.1999999999971</v>
      </c>
      <c r="AM188" s="48"/>
      <c r="AN188" s="48"/>
      <c r="AO188" s="48"/>
      <c r="AP188" s="48"/>
    </row>
    <row r="189" spans="1:42" s="12" customFormat="1" ht="18.75" x14ac:dyDescent="0.3">
      <c r="A189" s="3" t="s">
        <v>13</v>
      </c>
      <c r="B189" s="22"/>
      <c r="C189" s="2"/>
      <c r="D189" s="2"/>
      <c r="E189" s="2"/>
      <c r="F189" s="22"/>
      <c r="G189" s="2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42"/>
      <c r="AH189" s="29">
        <f t="shared" si="88"/>
        <v>0</v>
      </c>
      <c r="AI189" s="29">
        <f t="shared" si="90"/>
        <v>0</v>
      </c>
      <c r="AJ189" s="29">
        <f t="shared" si="89"/>
        <v>0</v>
      </c>
      <c r="AL189" s="28">
        <f t="shared" si="69"/>
        <v>0</v>
      </c>
      <c r="AM189" s="48"/>
      <c r="AN189" s="48"/>
      <c r="AO189" s="48"/>
      <c r="AP189" s="48"/>
    </row>
    <row r="190" spans="1:42" s="12" customFormat="1" ht="18.75" x14ac:dyDescent="0.3">
      <c r="A190" s="3" t="s">
        <v>14</v>
      </c>
      <c r="B190" s="20">
        <f>H190+J190+L190+N190+P190+R190+T190+V190+X190+Z190+AB190+AD190</f>
        <v>35743.800000000003</v>
      </c>
      <c r="C190" s="15">
        <f>C196+C202</f>
        <v>35743.799999999996</v>
      </c>
      <c r="D190" s="15">
        <f>D196+D202</f>
        <v>34641.599999999999</v>
      </c>
      <c r="E190" s="15">
        <f>E196+E202</f>
        <v>34641.599999999999</v>
      </c>
      <c r="F190" s="24">
        <f>E190/B190*100</f>
        <v>96.916388296711588</v>
      </c>
      <c r="G190" s="24">
        <f>E190/C190*100</f>
        <v>96.916388296711602</v>
      </c>
      <c r="H190" s="15">
        <f>H196+H202</f>
        <v>7121.5</v>
      </c>
      <c r="I190" s="15">
        <f>I196+I202</f>
        <v>6141.3</v>
      </c>
      <c r="J190" s="15">
        <f t="shared" ref="J190:AD190" si="92">J196+J202</f>
        <v>2954.4</v>
      </c>
      <c r="K190" s="15">
        <f>K196+K202</f>
        <v>3253.6</v>
      </c>
      <c r="L190" s="15">
        <f t="shared" si="92"/>
        <v>1351</v>
      </c>
      <c r="M190" s="15">
        <f>M196+M202</f>
        <v>1320.6</v>
      </c>
      <c r="N190" s="15">
        <f t="shared" si="92"/>
        <v>2962.2</v>
      </c>
      <c r="O190" s="15">
        <f>O196+O202</f>
        <v>3290</v>
      </c>
      <c r="P190" s="15">
        <f t="shared" si="92"/>
        <v>3640.1</v>
      </c>
      <c r="Q190" s="15">
        <f>Q196+Q202</f>
        <v>2212.8000000000002</v>
      </c>
      <c r="R190" s="15">
        <f t="shared" si="92"/>
        <v>2443</v>
      </c>
      <c r="S190" s="15">
        <f>S196+S202</f>
        <v>3007.4</v>
      </c>
      <c r="T190" s="15">
        <f t="shared" si="92"/>
        <v>4132.5</v>
      </c>
      <c r="U190" s="15">
        <f>U196+U202</f>
        <v>3903.1</v>
      </c>
      <c r="V190" s="15">
        <f t="shared" si="92"/>
        <v>2168.1999999999998</v>
      </c>
      <c r="W190" s="15">
        <f>W196+W202</f>
        <v>2659.6</v>
      </c>
      <c r="X190" s="15">
        <f t="shared" si="92"/>
        <v>1387</v>
      </c>
      <c r="Y190" s="15">
        <f>Y196+Y202</f>
        <v>1385.5</v>
      </c>
      <c r="Z190" s="15">
        <f t="shared" si="92"/>
        <v>2962.6</v>
      </c>
      <c r="AA190" s="15">
        <f>AA196+AA202</f>
        <v>2896.5</v>
      </c>
      <c r="AB190" s="15">
        <f t="shared" si="92"/>
        <v>1655</v>
      </c>
      <c r="AC190" s="15">
        <f>AC196+AC202</f>
        <v>1621.3</v>
      </c>
      <c r="AD190" s="15">
        <f t="shared" si="92"/>
        <v>2966.3</v>
      </c>
      <c r="AE190" s="15">
        <f>AE196+AE202</f>
        <v>2949.9</v>
      </c>
      <c r="AF190" s="42"/>
      <c r="AH190" s="29">
        <f t="shared" si="88"/>
        <v>35743.800000000003</v>
      </c>
      <c r="AI190" s="29">
        <f t="shared" si="90"/>
        <v>20472.199999999997</v>
      </c>
      <c r="AJ190" s="29">
        <f t="shared" si="89"/>
        <v>34641.599999999999</v>
      </c>
      <c r="AL190" s="28">
        <f t="shared" si="69"/>
        <v>1102.1999999999971</v>
      </c>
      <c r="AM190" s="48"/>
      <c r="AN190" s="48"/>
      <c r="AO190" s="48"/>
      <c r="AP190" s="48"/>
    </row>
    <row r="191" spans="1:42" s="12" customFormat="1" ht="18.75" x14ac:dyDescent="0.3">
      <c r="A191" s="3" t="s">
        <v>15</v>
      </c>
      <c r="B191" s="22"/>
      <c r="C191" s="22"/>
      <c r="D191" s="22"/>
      <c r="E191" s="22"/>
      <c r="F191" s="22"/>
      <c r="G191" s="2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42"/>
      <c r="AH191" s="29">
        <f t="shared" si="88"/>
        <v>0</v>
      </c>
      <c r="AI191" s="29">
        <f t="shared" si="90"/>
        <v>0</v>
      </c>
      <c r="AJ191" s="29">
        <f t="shared" si="89"/>
        <v>0</v>
      </c>
      <c r="AL191" s="28">
        <f t="shared" si="69"/>
        <v>0</v>
      </c>
      <c r="AM191" s="48"/>
      <c r="AN191" s="48"/>
      <c r="AO191" s="48"/>
      <c r="AP191" s="48"/>
    </row>
    <row r="192" spans="1:42" s="12" customFormat="1" ht="18.75" x14ac:dyDescent="0.3">
      <c r="A192" s="3" t="s">
        <v>16</v>
      </c>
      <c r="B192" s="22"/>
      <c r="C192" s="22"/>
      <c r="D192" s="22"/>
      <c r="E192" s="22"/>
      <c r="F192" s="22"/>
      <c r="G192" s="2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42"/>
      <c r="AH192" s="29">
        <f t="shared" si="88"/>
        <v>0</v>
      </c>
      <c r="AI192" s="29">
        <f t="shared" si="90"/>
        <v>0</v>
      </c>
      <c r="AJ192" s="29">
        <f t="shared" si="89"/>
        <v>0</v>
      </c>
      <c r="AL192" s="28">
        <f t="shared" si="69"/>
        <v>0</v>
      </c>
      <c r="AM192" s="48"/>
      <c r="AN192" s="48"/>
      <c r="AO192" s="48"/>
      <c r="AP192" s="48"/>
    </row>
    <row r="193" spans="1:42" s="12" customFormat="1" ht="162.75" customHeight="1" x14ac:dyDescent="0.3">
      <c r="A193" s="3" t="s">
        <v>31</v>
      </c>
      <c r="B193" s="25"/>
      <c r="C193" s="25"/>
      <c r="D193" s="25"/>
      <c r="E193" s="25"/>
      <c r="F193" s="25"/>
      <c r="G193" s="2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42" t="s">
        <v>126</v>
      </c>
      <c r="AH193" s="29">
        <f t="shared" si="88"/>
        <v>0</v>
      </c>
      <c r="AI193" s="29">
        <f t="shared" si="90"/>
        <v>0</v>
      </c>
      <c r="AJ193" s="29">
        <f t="shared" si="89"/>
        <v>0</v>
      </c>
      <c r="AL193" s="28">
        <f t="shared" si="69"/>
        <v>0</v>
      </c>
      <c r="AM193" s="48"/>
      <c r="AN193" s="48"/>
      <c r="AO193" s="48"/>
      <c r="AP193" s="48"/>
    </row>
    <row r="194" spans="1:42" s="12" customFormat="1" ht="18.75" x14ac:dyDescent="0.3">
      <c r="A194" s="4" t="s">
        <v>17</v>
      </c>
      <c r="B194" s="2">
        <f>B195+B196+B197+B198</f>
        <v>35643.799999999996</v>
      </c>
      <c r="C194" s="2">
        <f>C195+C196+C197+C198</f>
        <v>35643.799999999996</v>
      </c>
      <c r="D194" s="2">
        <f>D195+D196+D197+D198</f>
        <v>34541.599999999999</v>
      </c>
      <c r="E194" s="2">
        <f>E195+E196+E197+E198</f>
        <v>34541.599999999999</v>
      </c>
      <c r="F194" s="37">
        <f>E194/B194*100</f>
        <v>96.907737109960223</v>
      </c>
      <c r="G194" s="37">
        <f>E194/C194*100</f>
        <v>96.907737109960223</v>
      </c>
      <c r="H194" s="2">
        <f t="shared" ref="H194:AE194" si="93">H195+H196+H197+H198</f>
        <v>7121.5</v>
      </c>
      <c r="I194" s="2">
        <f t="shared" si="93"/>
        <v>6141.3</v>
      </c>
      <c r="J194" s="2">
        <f t="shared" si="93"/>
        <v>2954.4</v>
      </c>
      <c r="K194" s="2">
        <f t="shared" si="93"/>
        <v>3253.6</v>
      </c>
      <c r="L194" s="2">
        <f t="shared" si="93"/>
        <v>1336</v>
      </c>
      <c r="M194" s="2">
        <f t="shared" si="93"/>
        <v>1320.6</v>
      </c>
      <c r="N194" s="2">
        <f t="shared" si="93"/>
        <v>2915.2</v>
      </c>
      <c r="O194" s="2">
        <f t="shared" si="93"/>
        <v>3275</v>
      </c>
      <c r="P194" s="2">
        <f t="shared" si="93"/>
        <v>3640.1</v>
      </c>
      <c r="Q194" s="2">
        <f t="shared" si="93"/>
        <v>2212.8000000000002</v>
      </c>
      <c r="R194" s="2">
        <f t="shared" si="93"/>
        <v>2443</v>
      </c>
      <c r="S194" s="2">
        <f t="shared" si="93"/>
        <v>3007.4</v>
      </c>
      <c r="T194" s="2">
        <f t="shared" si="93"/>
        <v>4132.5</v>
      </c>
      <c r="U194" s="2">
        <f t="shared" si="93"/>
        <v>3903.1</v>
      </c>
      <c r="V194" s="2">
        <f t="shared" si="93"/>
        <v>2160.1999999999998</v>
      </c>
      <c r="W194" s="2">
        <f t="shared" si="93"/>
        <v>2654.2</v>
      </c>
      <c r="X194" s="2">
        <f t="shared" si="93"/>
        <v>1387</v>
      </c>
      <c r="Y194" s="2">
        <f t="shared" si="93"/>
        <v>1385.5</v>
      </c>
      <c r="Z194" s="2">
        <f t="shared" si="93"/>
        <v>2962.6</v>
      </c>
      <c r="AA194" s="2">
        <f t="shared" si="93"/>
        <v>2896.5</v>
      </c>
      <c r="AB194" s="2">
        <f t="shared" si="93"/>
        <v>1625</v>
      </c>
      <c r="AC194" s="2">
        <f t="shared" si="93"/>
        <v>1617.2</v>
      </c>
      <c r="AD194" s="2">
        <f t="shared" si="93"/>
        <v>2966.3</v>
      </c>
      <c r="AE194" s="2">
        <f t="shared" si="93"/>
        <v>2874.4</v>
      </c>
      <c r="AF194" s="42"/>
      <c r="AH194" s="29">
        <f t="shared" si="88"/>
        <v>35643.799999999996</v>
      </c>
      <c r="AI194" s="29">
        <f t="shared" si="90"/>
        <v>20410.199999999997</v>
      </c>
      <c r="AJ194" s="29">
        <f t="shared" si="89"/>
        <v>34541.599999999999</v>
      </c>
      <c r="AL194" s="28">
        <f t="shared" si="69"/>
        <v>1102.1999999999971</v>
      </c>
      <c r="AM194" s="48"/>
      <c r="AN194" s="48"/>
      <c r="AO194" s="48"/>
      <c r="AP194" s="48"/>
    </row>
    <row r="195" spans="1:42" s="12" customFormat="1" ht="18.75" x14ac:dyDescent="0.3">
      <c r="A195" s="3" t="s">
        <v>13</v>
      </c>
      <c r="B195" s="22"/>
      <c r="C195" s="22"/>
      <c r="D195" s="22"/>
      <c r="E195" s="22"/>
      <c r="F195" s="22"/>
      <c r="G195" s="2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42"/>
      <c r="AH195" s="29">
        <f t="shared" si="88"/>
        <v>0</v>
      </c>
      <c r="AI195" s="29">
        <f t="shared" si="90"/>
        <v>0</v>
      </c>
      <c r="AJ195" s="29">
        <f t="shared" si="89"/>
        <v>0</v>
      </c>
      <c r="AL195" s="28">
        <f t="shared" ref="AL195:AL248" si="94">C195-E195</f>
        <v>0</v>
      </c>
      <c r="AM195" s="48"/>
      <c r="AN195" s="48"/>
      <c r="AO195" s="48"/>
      <c r="AP195" s="48"/>
    </row>
    <row r="196" spans="1:42" s="12" customFormat="1" ht="18.75" x14ac:dyDescent="0.3">
      <c r="A196" s="3" t="s">
        <v>14</v>
      </c>
      <c r="B196" s="20">
        <f>H196+J196+L196+N196+P196+R196+T196+V196+X196+Z196+AB196+AD196</f>
        <v>35643.799999999996</v>
      </c>
      <c r="C196" s="23">
        <f>H196+J196+L196+N196+P196+R196+T196+V196+X196+Z196+AB196+AD196</f>
        <v>35643.799999999996</v>
      </c>
      <c r="D196" s="20">
        <f>E196</f>
        <v>34541.599999999999</v>
      </c>
      <c r="E196" s="23">
        <f>I196+K196+M196+O196+Q196+S196+U196+W196+Y196+AA196+AC196+AE196</f>
        <v>34541.599999999999</v>
      </c>
      <c r="F196" s="24">
        <f>E196/B196*100</f>
        <v>96.907737109960223</v>
      </c>
      <c r="G196" s="24">
        <f>E196/C196*100</f>
        <v>96.907737109960223</v>
      </c>
      <c r="H196" s="15">
        <v>7121.5</v>
      </c>
      <c r="I196" s="15">
        <v>6141.3</v>
      </c>
      <c r="J196" s="15">
        <v>2954.4</v>
      </c>
      <c r="K196" s="15">
        <v>3253.6</v>
      </c>
      <c r="L196" s="15">
        <v>1336</v>
      </c>
      <c r="M196" s="15">
        <v>1320.6</v>
      </c>
      <c r="N196" s="15">
        <v>2915.2</v>
      </c>
      <c r="O196" s="15">
        <v>3275</v>
      </c>
      <c r="P196" s="15">
        <v>3640.1</v>
      </c>
      <c r="Q196" s="15">
        <v>2212.8000000000002</v>
      </c>
      <c r="R196" s="15">
        <v>2443</v>
      </c>
      <c r="S196" s="15">
        <v>3007.4</v>
      </c>
      <c r="T196" s="15">
        <v>4132.5</v>
      </c>
      <c r="U196" s="15">
        <v>3903.1</v>
      </c>
      <c r="V196" s="15">
        <v>2160.1999999999998</v>
      </c>
      <c r="W196" s="15">
        <v>2654.2</v>
      </c>
      <c r="X196" s="15">
        <v>1387</v>
      </c>
      <c r="Y196" s="15">
        <v>1385.5</v>
      </c>
      <c r="Z196" s="15">
        <v>2962.6</v>
      </c>
      <c r="AA196" s="15">
        <v>2896.5</v>
      </c>
      <c r="AB196" s="15">
        <v>1625</v>
      </c>
      <c r="AC196" s="15">
        <v>1617.2</v>
      </c>
      <c r="AD196" s="15">
        <v>2966.3</v>
      </c>
      <c r="AE196" s="15">
        <v>2874.4</v>
      </c>
      <c r="AF196" s="42"/>
      <c r="AH196" s="29">
        <f t="shared" si="88"/>
        <v>35643.799999999996</v>
      </c>
      <c r="AI196" s="29">
        <f t="shared" si="90"/>
        <v>20410.199999999997</v>
      </c>
      <c r="AJ196" s="29">
        <f t="shared" si="89"/>
        <v>34541.599999999999</v>
      </c>
      <c r="AL196" s="28">
        <f t="shared" si="94"/>
        <v>1102.1999999999971</v>
      </c>
      <c r="AM196" s="48">
        <f t="shared" ref="AM196" si="95">C196-E196</f>
        <v>1102.1999999999971</v>
      </c>
      <c r="AN196" s="48"/>
      <c r="AO196" s="48"/>
      <c r="AP196" s="48"/>
    </row>
    <row r="197" spans="1:42" s="12" customFormat="1" ht="18.75" x14ac:dyDescent="0.3">
      <c r="A197" s="3" t="s">
        <v>15</v>
      </c>
      <c r="B197" s="22"/>
      <c r="C197" s="22"/>
      <c r="D197" s="22"/>
      <c r="E197" s="22"/>
      <c r="F197" s="22"/>
      <c r="G197" s="2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42"/>
      <c r="AH197" s="29">
        <f t="shared" si="88"/>
        <v>0</v>
      </c>
      <c r="AI197" s="29">
        <f t="shared" si="90"/>
        <v>0</v>
      </c>
      <c r="AJ197" s="29">
        <f t="shared" si="89"/>
        <v>0</v>
      </c>
      <c r="AL197" s="28">
        <f t="shared" si="94"/>
        <v>0</v>
      </c>
      <c r="AM197" s="48"/>
      <c r="AN197" s="48"/>
      <c r="AO197" s="48"/>
      <c r="AP197" s="48"/>
    </row>
    <row r="198" spans="1:42" s="12" customFormat="1" ht="18.75" x14ac:dyDescent="0.3">
      <c r="A198" s="3" t="s">
        <v>16</v>
      </c>
      <c r="B198" s="22"/>
      <c r="C198" s="22"/>
      <c r="D198" s="22"/>
      <c r="E198" s="22"/>
      <c r="F198" s="22"/>
      <c r="G198" s="2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42"/>
      <c r="AH198" s="29">
        <f t="shared" si="88"/>
        <v>0</v>
      </c>
      <c r="AI198" s="29">
        <f t="shared" si="90"/>
        <v>0</v>
      </c>
      <c r="AJ198" s="29">
        <f t="shared" si="89"/>
        <v>0</v>
      </c>
      <c r="AL198" s="28">
        <f t="shared" si="94"/>
        <v>0</v>
      </c>
      <c r="AM198" s="48"/>
      <c r="AN198" s="48"/>
      <c r="AO198" s="48"/>
      <c r="AP198" s="48"/>
    </row>
    <row r="199" spans="1:42" s="12" customFormat="1" ht="37.5" x14ac:dyDescent="0.3">
      <c r="A199" s="3" t="s">
        <v>32</v>
      </c>
      <c r="B199" s="25"/>
      <c r="C199" s="25"/>
      <c r="D199" s="25"/>
      <c r="E199" s="25"/>
      <c r="F199" s="25"/>
      <c r="G199" s="2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42"/>
      <c r="AH199" s="29">
        <f t="shared" si="88"/>
        <v>0</v>
      </c>
      <c r="AI199" s="29">
        <f t="shared" si="90"/>
        <v>0</v>
      </c>
      <c r="AJ199" s="29">
        <f t="shared" si="89"/>
        <v>0</v>
      </c>
      <c r="AL199" s="28">
        <f t="shared" si="94"/>
        <v>0</v>
      </c>
      <c r="AM199" s="48"/>
      <c r="AN199" s="48"/>
      <c r="AO199" s="48"/>
      <c r="AP199" s="48"/>
    </row>
    <row r="200" spans="1:42" s="12" customFormat="1" ht="18.75" x14ac:dyDescent="0.3">
      <c r="A200" s="4" t="s">
        <v>17</v>
      </c>
      <c r="B200" s="2">
        <f>B201+B202+B203+B204</f>
        <v>100</v>
      </c>
      <c r="C200" s="2">
        <f>C201+C202+C203+C204</f>
        <v>100</v>
      </c>
      <c r="D200" s="2">
        <f>D201+D202+D203+D204</f>
        <v>100</v>
      </c>
      <c r="E200" s="2">
        <f>E201+E202+E203+E204</f>
        <v>100</v>
      </c>
      <c r="F200" s="37">
        <f>E200/B200*100</f>
        <v>100</v>
      </c>
      <c r="G200" s="37">
        <f>E200/C200*100</f>
        <v>100</v>
      </c>
      <c r="H200" s="2">
        <f>H201+H202+H203+H204</f>
        <v>0</v>
      </c>
      <c r="I200" s="2">
        <f t="shared" ref="I200:AE200" si="96">I201+I202+I203+I204</f>
        <v>0</v>
      </c>
      <c r="J200" s="2">
        <f t="shared" si="96"/>
        <v>0</v>
      </c>
      <c r="K200" s="2">
        <f t="shared" si="96"/>
        <v>0</v>
      </c>
      <c r="L200" s="2">
        <f t="shared" si="96"/>
        <v>15</v>
      </c>
      <c r="M200" s="2">
        <f t="shared" si="96"/>
        <v>0</v>
      </c>
      <c r="N200" s="2">
        <f t="shared" si="96"/>
        <v>47</v>
      </c>
      <c r="O200" s="2">
        <f t="shared" si="96"/>
        <v>15</v>
      </c>
      <c r="P200" s="2">
        <f t="shared" si="96"/>
        <v>0</v>
      </c>
      <c r="Q200" s="2">
        <f t="shared" si="96"/>
        <v>0</v>
      </c>
      <c r="R200" s="2">
        <f t="shared" si="96"/>
        <v>0</v>
      </c>
      <c r="S200" s="2">
        <f t="shared" si="96"/>
        <v>0</v>
      </c>
      <c r="T200" s="2">
        <f t="shared" si="96"/>
        <v>0</v>
      </c>
      <c r="U200" s="2">
        <f t="shared" si="96"/>
        <v>0</v>
      </c>
      <c r="V200" s="2">
        <f t="shared" si="96"/>
        <v>8</v>
      </c>
      <c r="W200" s="2">
        <f t="shared" si="96"/>
        <v>5.4</v>
      </c>
      <c r="X200" s="2">
        <f t="shared" si="96"/>
        <v>0</v>
      </c>
      <c r="Y200" s="2">
        <f t="shared" si="96"/>
        <v>0</v>
      </c>
      <c r="Z200" s="2">
        <f t="shared" si="96"/>
        <v>0</v>
      </c>
      <c r="AA200" s="2">
        <f t="shared" si="96"/>
        <v>0</v>
      </c>
      <c r="AB200" s="2">
        <f t="shared" si="96"/>
        <v>30</v>
      </c>
      <c r="AC200" s="2">
        <f t="shared" si="96"/>
        <v>4.0999999999999996</v>
      </c>
      <c r="AD200" s="2">
        <f t="shared" si="96"/>
        <v>0</v>
      </c>
      <c r="AE200" s="2">
        <f t="shared" si="96"/>
        <v>75.5</v>
      </c>
      <c r="AF200" s="102"/>
      <c r="AH200" s="29">
        <f t="shared" si="88"/>
        <v>100</v>
      </c>
      <c r="AI200" s="29">
        <f t="shared" si="90"/>
        <v>62</v>
      </c>
      <c r="AJ200" s="29">
        <f t="shared" si="89"/>
        <v>100</v>
      </c>
      <c r="AL200" s="28">
        <f t="shared" si="94"/>
        <v>0</v>
      </c>
      <c r="AM200" s="48"/>
      <c r="AN200" s="48"/>
      <c r="AO200" s="48"/>
      <c r="AP200" s="48"/>
    </row>
    <row r="201" spans="1:42" s="12" customFormat="1" ht="18.75" x14ac:dyDescent="0.3">
      <c r="A201" s="3" t="s">
        <v>13</v>
      </c>
      <c r="B201" s="22"/>
      <c r="C201" s="22"/>
      <c r="D201" s="22"/>
      <c r="E201" s="22"/>
      <c r="F201" s="22"/>
      <c r="G201" s="2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03"/>
      <c r="AH201" s="29">
        <f t="shared" si="88"/>
        <v>0</v>
      </c>
      <c r="AI201" s="29">
        <f t="shared" si="90"/>
        <v>0</v>
      </c>
      <c r="AJ201" s="29">
        <f t="shared" si="89"/>
        <v>0</v>
      </c>
      <c r="AL201" s="28">
        <f t="shared" si="94"/>
        <v>0</v>
      </c>
      <c r="AM201" s="48"/>
      <c r="AN201" s="48"/>
      <c r="AO201" s="48"/>
      <c r="AP201" s="48"/>
    </row>
    <row r="202" spans="1:42" s="12" customFormat="1" ht="23.45" customHeight="1" x14ac:dyDescent="0.3">
      <c r="A202" s="3" t="s">
        <v>14</v>
      </c>
      <c r="B202" s="20">
        <f>H202+J202+L202+N202+P202+R202+T202+V202+X202+Z202+AB202+AD202</f>
        <v>100</v>
      </c>
      <c r="C202" s="23">
        <f>H202+J202+L202+N202+P202+R202+T202+V202+AB202</f>
        <v>100</v>
      </c>
      <c r="D202" s="20">
        <f>E202</f>
        <v>100</v>
      </c>
      <c r="E202" s="23">
        <f>I202+K202+M202+O202+Q202+S202+U202+W202+Y202+AA202+AC202+AE202</f>
        <v>100</v>
      </c>
      <c r="F202" s="24">
        <f>E202/B202*100</f>
        <v>100</v>
      </c>
      <c r="G202" s="24">
        <f>E202/C202*100</f>
        <v>100</v>
      </c>
      <c r="H202" s="15"/>
      <c r="I202" s="15"/>
      <c r="J202" s="15"/>
      <c r="K202" s="15"/>
      <c r="L202" s="15">
        <v>15</v>
      </c>
      <c r="M202" s="15"/>
      <c r="N202" s="15">
        <v>47</v>
      </c>
      <c r="O202" s="15">
        <v>15</v>
      </c>
      <c r="P202" s="15"/>
      <c r="Q202" s="15"/>
      <c r="R202" s="15"/>
      <c r="S202" s="15"/>
      <c r="T202" s="15"/>
      <c r="U202" s="15"/>
      <c r="V202" s="15">
        <v>8</v>
      </c>
      <c r="W202" s="15">
        <v>5.4</v>
      </c>
      <c r="X202" s="15"/>
      <c r="Y202" s="15"/>
      <c r="Z202" s="15"/>
      <c r="AA202" s="15"/>
      <c r="AB202" s="15">
        <v>30</v>
      </c>
      <c r="AC202" s="15">
        <v>4.0999999999999996</v>
      </c>
      <c r="AD202" s="15"/>
      <c r="AE202" s="15">
        <v>75.5</v>
      </c>
      <c r="AF202" s="103"/>
      <c r="AH202" s="29">
        <f t="shared" si="88"/>
        <v>100</v>
      </c>
      <c r="AI202" s="29">
        <f t="shared" si="90"/>
        <v>62</v>
      </c>
      <c r="AJ202" s="29">
        <f t="shared" si="89"/>
        <v>100</v>
      </c>
      <c r="AL202" s="28">
        <f t="shared" si="94"/>
        <v>0</v>
      </c>
      <c r="AM202" s="48">
        <f t="shared" ref="AM202" si="97">C202-E202</f>
        <v>0</v>
      </c>
      <c r="AN202" s="48"/>
      <c r="AO202" s="48"/>
      <c r="AP202" s="48"/>
    </row>
    <row r="203" spans="1:42" s="12" customFormat="1" ht="18.75" x14ac:dyDescent="0.3">
      <c r="A203" s="3" t="s">
        <v>15</v>
      </c>
      <c r="B203" s="22"/>
      <c r="C203" s="22"/>
      <c r="D203" s="22"/>
      <c r="E203" s="22"/>
      <c r="F203" s="22"/>
      <c r="G203" s="2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03"/>
      <c r="AH203" s="29">
        <f t="shared" si="88"/>
        <v>0</v>
      </c>
      <c r="AI203" s="29">
        <f t="shared" si="90"/>
        <v>0</v>
      </c>
      <c r="AJ203" s="29">
        <f t="shared" si="89"/>
        <v>0</v>
      </c>
      <c r="AL203" s="28">
        <f t="shared" si="94"/>
        <v>0</v>
      </c>
      <c r="AM203" s="48"/>
      <c r="AN203" s="48"/>
      <c r="AO203" s="48"/>
      <c r="AP203" s="48"/>
    </row>
    <row r="204" spans="1:42" s="12" customFormat="1" ht="21.75" customHeight="1" x14ac:dyDescent="0.3">
      <c r="A204" s="3" t="s">
        <v>16</v>
      </c>
      <c r="B204" s="22"/>
      <c r="C204" s="22"/>
      <c r="D204" s="22"/>
      <c r="E204" s="22"/>
      <c r="F204" s="22"/>
      <c r="G204" s="2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04"/>
      <c r="AH204" s="29">
        <f t="shared" si="88"/>
        <v>0</v>
      </c>
      <c r="AI204" s="29">
        <f t="shared" si="90"/>
        <v>0</v>
      </c>
      <c r="AJ204" s="29">
        <f t="shared" si="89"/>
        <v>0</v>
      </c>
      <c r="AL204" s="28">
        <f t="shared" si="94"/>
        <v>0</v>
      </c>
      <c r="AM204" s="48"/>
      <c r="AN204" s="48"/>
      <c r="AO204" s="48"/>
      <c r="AP204" s="48"/>
    </row>
    <row r="205" spans="1:42" s="12" customFormat="1" ht="155.25" customHeight="1" x14ac:dyDescent="0.3">
      <c r="A205" s="4" t="s">
        <v>74</v>
      </c>
      <c r="B205" s="22"/>
      <c r="C205" s="22"/>
      <c r="D205" s="22"/>
      <c r="E205" s="22"/>
      <c r="F205" s="22"/>
      <c r="G205" s="2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42"/>
      <c r="AH205" s="29">
        <f t="shared" si="88"/>
        <v>0</v>
      </c>
      <c r="AI205" s="29">
        <f t="shared" si="90"/>
        <v>0</v>
      </c>
      <c r="AJ205" s="29">
        <f t="shared" si="89"/>
        <v>0</v>
      </c>
      <c r="AL205" s="28">
        <f t="shared" si="94"/>
        <v>0</v>
      </c>
      <c r="AM205" s="48"/>
      <c r="AN205" s="48"/>
      <c r="AO205" s="48"/>
      <c r="AP205" s="48"/>
    </row>
    <row r="206" spans="1:42" s="12" customFormat="1" ht="26.25" customHeight="1" x14ac:dyDescent="0.3">
      <c r="A206" s="4" t="s">
        <v>17</v>
      </c>
      <c r="B206" s="2">
        <f>B207+B208+B210+B211</f>
        <v>181628.1</v>
      </c>
      <c r="C206" s="2">
        <f>C207+C208+C210+C211</f>
        <v>181628.1</v>
      </c>
      <c r="D206" s="2">
        <f>D207+D208+D210+D211</f>
        <v>174819.7</v>
      </c>
      <c r="E206" s="2">
        <f>E207+E208+E210+E211</f>
        <v>174819.7</v>
      </c>
      <c r="F206" s="37">
        <f>E206/B206*100</f>
        <v>96.251461089996539</v>
      </c>
      <c r="G206" s="37">
        <f>E206/C206*100</f>
        <v>96.251461089996539</v>
      </c>
      <c r="H206" s="2">
        <f>H207+H208+H210+H211</f>
        <v>4990.5</v>
      </c>
      <c r="I206" s="2">
        <f>I207+I208+I210+I211</f>
        <v>1827.2</v>
      </c>
      <c r="J206" s="2">
        <f t="shared" ref="J206:AD206" si="98">J207+J208+J210+J211</f>
        <v>10079.799999999999</v>
      </c>
      <c r="K206" s="2">
        <f>K207+K208+K210+K211</f>
        <v>10867.5</v>
      </c>
      <c r="L206" s="2">
        <f t="shared" si="98"/>
        <v>11106.8</v>
      </c>
      <c r="M206" s="2">
        <f>M207+M208+M210+M211</f>
        <v>9863.8000000000011</v>
      </c>
      <c r="N206" s="2">
        <f t="shared" si="98"/>
        <v>11261.1</v>
      </c>
      <c r="O206" s="2">
        <f>O207+O208+O210+O211</f>
        <v>5944.2</v>
      </c>
      <c r="P206" s="2">
        <f t="shared" si="98"/>
        <v>12855.3</v>
      </c>
      <c r="Q206" s="2">
        <f>Q207+Q208+Q210+Q211</f>
        <v>13997.300000000001</v>
      </c>
      <c r="R206" s="2">
        <f t="shared" si="98"/>
        <v>6357.2999999999993</v>
      </c>
      <c r="S206" s="2">
        <f>S207+S208+S210+S211</f>
        <v>6901.1</v>
      </c>
      <c r="T206" s="2">
        <f t="shared" si="98"/>
        <v>13935.1</v>
      </c>
      <c r="U206" s="2">
        <f>U207+U208+U210+U211</f>
        <v>1310.8</v>
      </c>
      <c r="V206" s="2">
        <f t="shared" si="98"/>
        <v>57665.599999999999</v>
      </c>
      <c r="W206" s="2">
        <f>W207+W208+W210+W211</f>
        <v>16342.8</v>
      </c>
      <c r="X206" s="2">
        <f t="shared" si="98"/>
        <v>6774.5</v>
      </c>
      <c r="Y206" s="2">
        <f>Y207+Y208+Y210+Y211</f>
        <v>33257.5</v>
      </c>
      <c r="Z206" s="2">
        <f t="shared" si="98"/>
        <v>18970.5</v>
      </c>
      <c r="AA206" s="2">
        <f>AA207+AA208+AA210+AA211</f>
        <v>34879</v>
      </c>
      <c r="AB206" s="2">
        <f t="shared" si="98"/>
        <v>14427.1</v>
      </c>
      <c r="AC206" s="2">
        <f>AC207+AC208+AC210+AC211</f>
        <v>11272</v>
      </c>
      <c r="AD206" s="2">
        <f t="shared" si="98"/>
        <v>13204.5</v>
      </c>
      <c r="AE206" s="2">
        <f>AE207+AE208+AE210+AE211</f>
        <v>28356.5</v>
      </c>
      <c r="AF206" s="42"/>
      <c r="AH206" s="29">
        <f t="shared" si="88"/>
        <v>181628.1</v>
      </c>
      <c r="AI206" s="29">
        <f t="shared" si="90"/>
        <v>56650.8</v>
      </c>
      <c r="AJ206" s="29">
        <f t="shared" si="89"/>
        <v>174819.7</v>
      </c>
      <c r="AL206" s="28">
        <f t="shared" si="94"/>
        <v>6808.3999999999942</v>
      </c>
      <c r="AM206" s="48"/>
      <c r="AN206" s="48"/>
      <c r="AO206" s="48"/>
      <c r="AP206" s="48"/>
    </row>
    <row r="207" spans="1:42" s="12" customFormat="1" ht="18.75" x14ac:dyDescent="0.3">
      <c r="A207" s="3" t="s">
        <v>13</v>
      </c>
      <c r="B207" s="20">
        <f>B214+B220</f>
        <v>91763.5</v>
      </c>
      <c r="C207" s="20">
        <f>C214+C220</f>
        <v>91763.5</v>
      </c>
      <c r="D207" s="20">
        <f>D214+D220</f>
        <v>90123.6</v>
      </c>
      <c r="E207" s="20">
        <f>E214+E220</f>
        <v>90123.6</v>
      </c>
      <c r="F207" s="24">
        <f>E207/B207*100</f>
        <v>98.212906002931462</v>
      </c>
      <c r="G207" s="24">
        <f>E207/C207*100</f>
        <v>98.212906002931462</v>
      </c>
      <c r="H207" s="15">
        <f>H214+H220</f>
        <v>3909</v>
      </c>
      <c r="I207" s="15">
        <f>I214+I220</f>
        <v>1676.3</v>
      </c>
      <c r="J207" s="15">
        <f t="shared" ref="J207:AD208" si="99">J214+J220</f>
        <v>8973</v>
      </c>
      <c r="K207" s="15">
        <f>K214+K220</f>
        <v>9432.5</v>
      </c>
      <c r="L207" s="15">
        <f t="shared" si="99"/>
        <v>9972</v>
      </c>
      <c r="M207" s="15">
        <f>M214+M220</f>
        <v>9365.7000000000007</v>
      </c>
      <c r="N207" s="15">
        <f t="shared" si="99"/>
        <v>10012</v>
      </c>
      <c r="O207" s="15">
        <f>O214+O220</f>
        <v>5473.3</v>
      </c>
      <c r="P207" s="15">
        <f t="shared" si="99"/>
        <v>11491</v>
      </c>
      <c r="Q207" s="15">
        <f>Q214+Q220</f>
        <v>12649.1</v>
      </c>
      <c r="R207" s="15">
        <f t="shared" si="99"/>
        <v>5697.4</v>
      </c>
      <c r="S207" s="15">
        <f>S214+S220</f>
        <v>6372</v>
      </c>
      <c r="T207" s="15">
        <f t="shared" si="99"/>
        <v>117.6</v>
      </c>
      <c r="U207" s="15">
        <f>U214+U220</f>
        <v>117.6</v>
      </c>
      <c r="V207" s="15">
        <f t="shared" si="99"/>
        <v>0</v>
      </c>
      <c r="W207" s="15">
        <f>W214+W220</f>
        <v>0</v>
      </c>
      <c r="X207" s="15">
        <f t="shared" si="99"/>
        <v>5795</v>
      </c>
      <c r="Y207" s="15">
        <f>Y214+Y220</f>
        <v>5222.7</v>
      </c>
      <c r="Z207" s="15">
        <f t="shared" si="99"/>
        <v>11521</v>
      </c>
      <c r="AA207" s="15">
        <f>AA214+AA220</f>
        <v>11489.4</v>
      </c>
      <c r="AB207" s="15">
        <f t="shared" si="99"/>
        <v>13259</v>
      </c>
      <c r="AC207" s="15">
        <f>AC214+AC220</f>
        <v>9619.9</v>
      </c>
      <c r="AD207" s="15">
        <f t="shared" si="99"/>
        <v>11016.5</v>
      </c>
      <c r="AE207" s="15">
        <f>AE214+AE220</f>
        <v>18705.099999999999</v>
      </c>
      <c r="AF207" s="42"/>
      <c r="AH207" s="29">
        <f t="shared" si="88"/>
        <v>91763.5</v>
      </c>
      <c r="AI207" s="29">
        <f t="shared" si="90"/>
        <v>50054.400000000001</v>
      </c>
      <c r="AJ207" s="29">
        <f t="shared" si="89"/>
        <v>90123.6</v>
      </c>
      <c r="AL207" s="28">
        <f t="shared" si="94"/>
        <v>1639.8999999999942</v>
      </c>
      <c r="AM207" s="48"/>
      <c r="AN207" s="48"/>
      <c r="AO207" s="48"/>
      <c r="AP207" s="48"/>
    </row>
    <row r="208" spans="1:42" s="12" customFormat="1" ht="18.75" x14ac:dyDescent="0.3">
      <c r="A208" s="3" t="s">
        <v>14</v>
      </c>
      <c r="B208" s="20">
        <f>B215+B221</f>
        <v>89864.6</v>
      </c>
      <c r="C208" s="20">
        <f t="shared" ref="C208:E208" si="100">C215+C221</f>
        <v>89864.6</v>
      </c>
      <c r="D208" s="20">
        <f>D215+D221</f>
        <v>84696.099999999991</v>
      </c>
      <c r="E208" s="20">
        <f t="shared" si="100"/>
        <v>84696.099999999991</v>
      </c>
      <c r="F208" s="24">
        <f>E208/B208*100</f>
        <v>94.248569514580808</v>
      </c>
      <c r="G208" s="24">
        <f>E208/C208*100</f>
        <v>94.248569514580808</v>
      </c>
      <c r="H208" s="15">
        <f>H215+H221</f>
        <v>1081.5</v>
      </c>
      <c r="I208" s="15">
        <f>I215+I221</f>
        <v>150.9</v>
      </c>
      <c r="J208" s="15">
        <f>J215+J221</f>
        <v>1106.8</v>
      </c>
      <c r="K208" s="15">
        <f>K215+K221</f>
        <v>1435</v>
      </c>
      <c r="L208" s="15">
        <f t="shared" si="99"/>
        <v>1134.8</v>
      </c>
      <c r="M208" s="15">
        <f>M215+M221</f>
        <v>498.1</v>
      </c>
      <c r="N208" s="15">
        <f t="shared" si="99"/>
        <v>1249.0999999999999</v>
      </c>
      <c r="O208" s="15">
        <f>O215+O221</f>
        <v>470.9</v>
      </c>
      <c r="P208" s="15">
        <f t="shared" si="99"/>
        <v>1364.3</v>
      </c>
      <c r="Q208" s="15">
        <f>Q215+Q221</f>
        <v>1348.2</v>
      </c>
      <c r="R208" s="15">
        <f>R215+R221</f>
        <v>659.9</v>
      </c>
      <c r="S208" s="15">
        <f>S215+S221</f>
        <v>529.1</v>
      </c>
      <c r="T208" s="15">
        <f t="shared" si="99"/>
        <v>13817.5</v>
      </c>
      <c r="U208" s="15">
        <f>U215+U221</f>
        <v>1193.2</v>
      </c>
      <c r="V208" s="15">
        <f t="shared" si="99"/>
        <v>57665.599999999999</v>
      </c>
      <c r="W208" s="15">
        <f>W215+W221</f>
        <v>16342.8</v>
      </c>
      <c r="X208" s="15">
        <f t="shared" si="99"/>
        <v>979.5</v>
      </c>
      <c r="Y208" s="15">
        <f>Y215+Y221</f>
        <v>28034.799999999999</v>
      </c>
      <c r="Z208" s="15">
        <f t="shared" si="99"/>
        <v>7449.5</v>
      </c>
      <c r="AA208" s="15">
        <f>AA215+AA221</f>
        <v>23389.599999999999</v>
      </c>
      <c r="AB208" s="15">
        <f t="shared" si="99"/>
        <v>1168.0999999999999</v>
      </c>
      <c r="AC208" s="15">
        <f>AC215+AC221</f>
        <v>1652.1</v>
      </c>
      <c r="AD208" s="15">
        <f t="shared" si="99"/>
        <v>2188</v>
      </c>
      <c r="AE208" s="15">
        <f>AE215+AE221</f>
        <v>9651.4</v>
      </c>
      <c r="AF208" s="42"/>
      <c r="AH208" s="29">
        <f t="shared" si="88"/>
        <v>89864.6</v>
      </c>
      <c r="AI208" s="29">
        <f t="shared" si="90"/>
        <v>6596.4000000000005</v>
      </c>
      <c r="AJ208" s="29">
        <f t="shared" si="89"/>
        <v>84696.1</v>
      </c>
      <c r="AL208" s="28">
        <f t="shared" si="94"/>
        <v>5168.5000000000146</v>
      </c>
      <c r="AM208" s="48"/>
      <c r="AN208" s="48"/>
      <c r="AO208" s="48"/>
      <c r="AP208" s="48"/>
    </row>
    <row r="209" spans="1:42" s="12" customFormat="1" ht="37.5" x14ac:dyDescent="0.3">
      <c r="A209" s="90" t="s">
        <v>47</v>
      </c>
      <c r="B209" s="20">
        <f>B222</f>
        <v>7371.8</v>
      </c>
      <c r="C209" s="20">
        <f t="shared" ref="C209:E209" si="101">C222</f>
        <v>7371.8</v>
      </c>
      <c r="D209" s="20">
        <f t="shared" si="101"/>
        <v>6630.5</v>
      </c>
      <c r="E209" s="20">
        <f t="shared" si="101"/>
        <v>6630.5</v>
      </c>
      <c r="F209" s="24">
        <f>E209/B209*100</f>
        <v>89.944111343226879</v>
      </c>
      <c r="G209" s="24">
        <f>E209/C209*100</f>
        <v>89.944111343226879</v>
      </c>
      <c r="H209" s="15">
        <f>H222</f>
        <v>716.5</v>
      </c>
      <c r="I209" s="15">
        <f t="shared" ref="I209:AE209" si="102">I222</f>
        <v>115.8</v>
      </c>
      <c r="J209" s="15">
        <f t="shared" si="102"/>
        <v>724.8</v>
      </c>
      <c r="K209" s="15">
        <f t="shared" si="102"/>
        <v>1325.5</v>
      </c>
      <c r="L209" s="15">
        <f t="shared" si="102"/>
        <v>777.8</v>
      </c>
      <c r="M209" s="15">
        <f t="shared" si="102"/>
        <v>216.4</v>
      </c>
      <c r="N209" s="15">
        <f t="shared" si="102"/>
        <v>834.1</v>
      </c>
      <c r="O209" s="15">
        <f t="shared" si="102"/>
        <v>344.2</v>
      </c>
      <c r="P209" s="15">
        <f t="shared" si="102"/>
        <v>807.8</v>
      </c>
      <c r="Q209" s="15">
        <f t="shared" si="102"/>
        <v>926.9</v>
      </c>
      <c r="R209" s="15">
        <f t="shared" si="102"/>
        <v>486.9</v>
      </c>
      <c r="S209" s="15">
        <f t="shared" si="102"/>
        <v>743.3</v>
      </c>
      <c r="T209" s="15">
        <f t="shared" si="102"/>
        <v>60</v>
      </c>
      <c r="U209" s="15">
        <f t="shared" si="102"/>
        <v>0</v>
      </c>
      <c r="V209" s="15">
        <f t="shared" si="102"/>
        <v>0</v>
      </c>
      <c r="W209" s="15">
        <f t="shared" si="102"/>
        <v>0</v>
      </c>
      <c r="X209" s="15">
        <f t="shared" si="102"/>
        <v>687.3</v>
      </c>
      <c r="Y209" s="15">
        <f t="shared" si="102"/>
        <v>134.9</v>
      </c>
      <c r="Z209" s="15">
        <f t="shared" si="102"/>
        <v>806.7</v>
      </c>
      <c r="AA209" s="15">
        <f t="shared" si="102"/>
        <v>952.5</v>
      </c>
      <c r="AB209" s="15">
        <f t="shared" si="102"/>
        <v>793.1</v>
      </c>
      <c r="AC209" s="15">
        <f t="shared" si="102"/>
        <v>682.1</v>
      </c>
      <c r="AD209" s="15">
        <f t="shared" si="102"/>
        <v>676.8</v>
      </c>
      <c r="AE209" s="15">
        <f t="shared" si="102"/>
        <v>1188.9000000000001</v>
      </c>
      <c r="AF209" s="42"/>
      <c r="AH209" s="29">
        <f t="shared" si="88"/>
        <v>7371.8</v>
      </c>
      <c r="AI209" s="29">
        <f t="shared" si="90"/>
        <v>4347.8999999999996</v>
      </c>
      <c r="AJ209" s="29">
        <f t="shared" si="89"/>
        <v>6630.5</v>
      </c>
      <c r="AL209" s="28">
        <f t="shared" si="94"/>
        <v>741.30000000000018</v>
      </c>
      <c r="AM209" s="48"/>
      <c r="AN209" s="48"/>
      <c r="AO209" s="48"/>
      <c r="AP209" s="48"/>
    </row>
    <row r="210" spans="1:42" s="12" customFormat="1" ht="18.75" x14ac:dyDescent="0.3">
      <c r="A210" s="3" t="s">
        <v>15</v>
      </c>
      <c r="B210" s="22">
        <f>B216+B223</f>
        <v>0</v>
      </c>
      <c r="C210" s="22">
        <f t="shared" ref="C210:E211" si="103">C216+C223</f>
        <v>0</v>
      </c>
      <c r="D210" s="22">
        <f t="shared" si="103"/>
        <v>0</v>
      </c>
      <c r="E210" s="22">
        <f t="shared" si="103"/>
        <v>0</v>
      </c>
      <c r="F210" s="24"/>
      <c r="G210" s="24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42"/>
      <c r="AH210" s="29">
        <f t="shared" si="88"/>
        <v>0</v>
      </c>
      <c r="AI210" s="29">
        <f t="shared" si="90"/>
        <v>0</v>
      </c>
      <c r="AJ210" s="29">
        <f t="shared" si="89"/>
        <v>0</v>
      </c>
      <c r="AL210" s="28">
        <f t="shared" si="94"/>
        <v>0</v>
      </c>
      <c r="AM210" s="48"/>
      <c r="AN210" s="48"/>
      <c r="AO210" s="48"/>
      <c r="AP210" s="48"/>
    </row>
    <row r="211" spans="1:42" s="12" customFormat="1" ht="18.75" x14ac:dyDescent="0.3">
      <c r="A211" s="3" t="s">
        <v>16</v>
      </c>
      <c r="B211" s="20">
        <f>B217+B224</f>
        <v>0</v>
      </c>
      <c r="C211" s="20">
        <f t="shared" si="103"/>
        <v>0</v>
      </c>
      <c r="D211" s="20">
        <f t="shared" si="103"/>
        <v>0</v>
      </c>
      <c r="E211" s="20">
        <f t="shared" si="103"/>
        <v>0</v>
      </c>
      <c r="F211" s="24" t="e">
        <f t="shared" ref="F211:F215" si="104">E211/B211*100</f>
        <v>#DIV/0!</v>
      </c>
      <c r="G211" s="24" t="e">
        <f t="shared" ref="G211:G215" si="105">E211/C211*100</f>
        <v>#DIV/0!</v>
      </c>
      <c r="H211" s="15">
        <f>H217</f>
        <v>0</v>
      </c>
      <c r="I211" s="15">
        <f t="shared" ref="I211:AE211" si="106">I217</f>
        <v>0</v>
      </c>
      <c r="J211" s="15">
        <f t="shared" si="106"/>
        <v>0</v>
      </c>
      <c r="K211" s="15">
        <f t="shared" si="106"/>
        <v>0</v>
      </c>
      <c r="L211" s="15">
        <f t="shared" si="106"/>
        <v>0</v>
      </c>
      <c r="M211" s="15">
        <f t="shared" si="106"/>
        <v>0</v>
      </c>
      <c r="N211" s="15">
        <f t="shared" si="106"/>
        <v>0</v>
      </c>
      <c r="O211" s="15">
        <f t="shared" si="106"/>
        <v>0</v>
      </c>
      <c r="P211" s="15">
        <f t="shared" si="106"/>
        <v>0</v>
      </c>
      <c r="Q211" s="15">
        <f t="shared" si="106"/>
        <v>0</v>
      </c>
      <c r="R211" s="15">
        <f>R217</f>
        <v>0</v>
      </c>
      <c r="S211" s="15">
        <f t="shared" si="106"/>
        <v>0</v>
      </c>
      <c r="T211" s="15">
        <f t="shared" si="106"/>
        <v>0</v>
      </c>
      <c r="U211" s="15">
        <f t="shared" si="106"/>
        <v>0</v>
      </c>
      <c r="V211" s="15">
        <f t="shared" si="106"/>
        <v>0</v>
      </c>
      <c r="W211" s="15">
        <f t="shared" si="106"/>
        <v>0</v>
      </c>
      <c r="X211" s="15">
        <f t="shared" si="106"/>
        <v>0</v>
      </c>
      <c r="Y211" s="15">
        <f t="shared" si="106"/>
        <v>0</v>
      </c>
      <c r="Z211" s="15">
        <f t="shared" si="106"/>
        <v>0</v>
      </c>
      <c r="AA211" s="15">
        <f t="shared" si="106"/>
        <v>0</v>
      </c>
      <c r="AB211" s="15">
        <f t="shared" si="106"/>
        <v>0</v>
      </c>
      <c r="AC211" s="15">
        <f t="shared" si="106"/>
        <v>0</v>
      </c>
      <c r="AD211" s="15">
        <f t="shared" si="106"/>
        <v>0</v>
      </c>
      <c r="AE211" s="15">
        <f t="shared" si="106"/>
        <v>0</v>
      </c>
      <c r="AF211" s="42"/>
      <c r="AH211" s="29">
        <f t="shared" si="88"/>
        <v>0</v>
      </c>
      <c r="AI211" s="29">
        <f t="shared" si="90"/>
        <v>0</v>
      </c>
      <c r="AJ211" s="29">
        <f t="shared" si="89"/>
        <v>0</v>
      </c>
      <c r="AL211" s="28">
        <f t="shared" si="94"/>
        <v>0</v>
      </c>
      <c r="AM211" s="48"/>
      <c r="AN211" s="48"/>
      <c r="AO211" s="48"/>
      <c r="AP211" s="48"/>
    </row>
    <row r="212" spans="1:42" s="12" customFormat="1" ht="93.75" x14ac:dyDescent="0.3">
      <c r="A212" s="3" t="s">
        <v>33</v>
      </c>
      <c r="B212" s="25"/>
      <c r="C212" s="25"/>
      <c r="D212" s="25"/>
      <c r="E212" s="25"/>
      <c r="F212" s="24"/>
      <c r="G212" s="2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42"/>
      <c r="AH212" s="29">
        <f t="shared" si="88"/>
        <v>0</v>
      </c>
      <c r="AI212" s="29">
        <f t="shared" si="90"/>
        <v>0</v>
      </c>
      <c r="AJ212" s="29">
        <f t="shared" si="89"/>
        <v>0</v>
      </c>
      <c r="AL212" s="28">
        <f t="shared" si="94"/>
        <v>0</v>
      </c>
      <c r="AM212" s="48"/>
      <c r="AN212" s="48"/>
      <c r="AO212" s="48"/>
      <c r="AP212" s="48"/>
    </row>
    <row r="213" spans="1:42" s="18" customFormat="1" ht="18.75" x14ac:dyDescent="0.2">
      <c r="A213" s="39" t="s">
        <v>17</v>
      </c>
      <c r="B213" s="2">
        <f>B214+B215+B217+B218</f>
        <v>77846.400000000009</v>
      </c>
      <c r="C213" s="2">
        <f>C214+C215+C217+C218</f>
        <v>77846.400000000009</v>
      </c>
      <c r="D213" s="2">
        <f>D214+D215+D217+D218</f>
        <v>76426.599999999991</v>
      </c>
      <c r="E213" s="2">
        <f>E214+E215+E217+E218</f>
        <v>76426.599999999991</v>
      </c>
      <c r="F213" s="37">
        <f t="shared" si="104"/>
        <v>98.176152012167535</v>
      </c>
      <c r="G213" s="37">
        <f t="shared" si="105"/>
        <v>98.176152012167535</v>
      </c>
      <c r="H213" s="2"/>
      <c r="I213" s="2"/>
      <c r="J213" s="2">
        <f>J214+J215+J216+J217</f>
        <v>0</v>
      </c>
      <c r="K213" s="2">
        <f t="shared" ref="K213:AE213" si="107">K214+K215+K216+K217</f>
        <v>0</v>
      </c>
      <c r="L213" s="2">
        <f t="shared" si="107"/>
        <v>0</v>
      </c>
      <c r="M213" s="2">
        <f t="shared" si="107"/>
        <v>0</v>
      </c>
      <c r="N213" s="2">
        <f t="shared" si="107"/>
        <v>0</v>
      </c>
      <c r="O213" s="2">
        <f t="shared" si="107"/>
        <v>0</v>
      </c>
      <c r="P213" s="2">
        <f t="shared" si="107"/>
        <v>181.5</v>
      </c>
      <c r="Q213" s="2">
        <f t="shared" si="107"/>
        <v>181.5</v>
      </c>
      <c r="R213" s="2">
        <f t="shared" si="107"/>
        <v>0</v>
      </c>
      <c r="S213" s="2">
        <f t="shared" si="107"/>
        <v>0</v>
      </c>
      <c r="T213" s="2">
        <f t="shared" si="107"/>
        <v>13742.5</v>
      </c>
      <c r="U213" s="2">
        <f t="shared" si="107"/>
        <v>1193.2</v>
      </c>
      <c r="V213" s="2">
        <f t="shared" si="107"/>
        <v>57665.599999999999</v>
      </c>
      <c r="W213" s="2">
        <f t="shared" si="107"/>
        <v>16342.8</v>
      </c>
      <c r="X213" s="2">
        <f t="shared" si="107"/>
        <v>0</v>
      </c>
      <c r="Y213" s="2">
        <f t="shared" si="107"/>
        <v>27624.2</v>
      </c>
      <c r="Z213" s="2">
        <f t="shared" si="107"/>
        <v>6256.8</v>
      </c>
      <c r="AA213" s="2">
        <f t="shared" si="107"/>
        <v>22249.599999999999</v>
      </c>
      <c r="AB213" s="2">
        <f t="shared" si="107"/>
        <v>0</v>
      </c>
      <c r="AC213" s="2">
        <f t="shared" si="107"/>
        <v>731.2</v>
      </c>
      <c r="AD213" s="2">
        <f t="shared" si="107"/>
        <v>0</v>
      </c>
      <c r="AE213" s="2">
        <f t="shared" si="107"/>
        <v>8104.1</v>
      </c>
      <c r="AF213" s="42"/>
      <c r="AH213" s="29">
        <f t="shared" si="88"/>
        <v>77846.400000000009</v>
      </c>
      <c r="AI213" s="29">
        <f t="shared" si="90"/>
        <v>181.5</v>
      </c>
      <c r="AJ213" s="29">
        <f t="shared" si="89"/>
        <v>76426.599999999991</v>
      </c>
      <c r="AL213" s="28">
        <f t="shared" si="94"/>
        <v>1419.8000000000175</v>
      </c>
      <c r="AM213" s="48"/>
      <c r="AN213" s="48"/>
      <c r="AO213" s="48"/>
      <c r="AP213" s="48"/>
    </row>
    <row r="214" spans="1:42" s="18" customFormat="1" ht="18.75" x14ac:dyDescent="0.2">
      <c r="A214" s="40" t="s">
        <v>13</v>
      </c>
      <c r="B214" s="20">
        <f>H214+J214+L214+N214+P214+R214+T214+V214+X214+Z214+AB214+AD214</f>
        <v>0</v>
      </c>
      <c r="C214" s="20"/>
      <c r="D214" s="20"/>
      <c r="E214" s="20"/>
      <c r="F214" s="24"/>
      <c r="G214" s="2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42"/>
      <c r="AH214" s="29">
        <f t="shared" si="88"/>
        <v>0</v>
      </c>
      <c r="AI214" s="29">
        <f t="shared" si="90"/>
        <v>0</v>
      </c>
      <c r="AJ214" s="29">
        <f t="shared" si="89"/>
        <v>0</v>
      </c>
      <c r="AL214" s="28">
        <f t="shared" si="94"/>
        <v>0</v>
      </c>
      <c r="AM214" s="48"/>
      <c r="AN214" s="48"/>
      <c r="AO214" s="48"/>
      <c r="AP214" s="48"/>
    </row>
    <row r="215" spans="1:42" s="18" customFormat="1" ht="72.75" customHeight="1" x14ac:dyDescent="0.2">
      <c r="A215" s="40" t="s">
        <v>41</v>
      </c>
      <c r="B215" s="20">
        <f>H215+J215+L215+N215+P215+R215+T215+V215+X215+Z215+AB215+AD215</f>
        <v>77846.400000000009</v>
      </c>
      <c r="C215" s="23">
        <f>H215+J215+L215+N215+P215+R215+T215+V215+X215+Z215</f>
        <v>77846.400000000009</v>
      </c>
      <c r="D215" s="20">
        <f>E215</f>
        <v>76426.599999999991</v>
      </c>
      <c r="E215" s="23">
        <f>I215+K215+M215+O215+Q215+S215+U215+W215+Y215+AA215+AC215+AE215</f>
        <v>76426.599999999991</v>
      </c>
      <c r="F215" s="24">
        <f t="shared" si="104"/>
        <v>98.176152012167535</v>
      </c>
      <c r="G215" s="24">
        <f t="shared" si="105"/>
        <v>98.176152012167535</v>
      </c>
      <c r="H215" s="2"/>
      <c r="I215" s="2"/>
      <c r="J215" s="15"/>
      <c r="K215" s="15"/>
      <c r="L215" s="15"/>
      <c r="M215" s="15"/>
      <c r="N215" s="15"/>
      <c r="O215" s="15"/>
      <c r="P215" s="15">
        <v>181.5</v>
      </c>
      <c r="Q215" s="15">
        <v>181.5</v>
      </c>
      <c r="R215" s="15"/>
      <c r="S215" s="15"/>
      <c r="T215" s="15">
        <v>13742.5</v>
      </c>
      <c r="U215" s="15">
        <v>1193.2</v>
      </c>
      <c r="V215" s="15">
        <v>57665.599999999999</v>
      </c>
      <c r="W215" s="15">
        <v>16342.8</v>
      </c>
      <c r="X215" s="15"/>
      <c r="Y215" s="15">
        <v>27624.2</v>
      </c>
      <c r="Z215" s="15">
        <v>6256.8</v>
      </c>
      <c r="AA215" s="15">
        <f>6256.8+15992.8</f>
        <v>22249.599999999999</v>
      </c>
      <c r="AB215" s="15"/>
      <c r="AC215" s="15">
        <v>731.2</v>
      </c>
      <c r="AD215" s="15"/>
      <c r="AE215" s="15">
        <v>8104.1</v>
      </c>
      <c r="AF215" s="42" t="s">
        <v>127</v>
      </c>
      <c r="AH215" s="29">
        <f t="shared" si="88"/>
        <v>77846.400000000009</v>
      </c>
      <c r="AI215" s="29">
        <f t="shared" si="90"/>
        <v>181.5</v>
      </c>
      <c r="AJ215" s="29">
        <f t="shared" si="89"/>
        <v>76426.599999999991</v>
      </c>
      <c r="AL215" s="28">
        <f t="shared" si="94"/>
        <v>1419.8000000000175</v>
      </c>
      <c r="AM215" s="48">
        <f>C215-E215</f>
        <v>1419.8000000000175</v>
      </c>
      <c r="AN215" s="48"/>
      <c r="AO215" s="48"/>
      <c r="AP215" s="48"/>
    </row>
    <row r="216" spans="1:42" s="12" customFormat="1" ht="18.75" x14ac:dyDescent="0.3">
      <c r="A216" s="3" t="s">
        <v>15</v>
      </c>
      <c r="B216" s="22"/>
      <c r="C216" s="22"/>
      <c r="D216" s="22"/>
      <c r="E216" s="22"/>
      <c r="F216" s="22"/>
      <c r="G216" s="2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42"/>
      <c r="AH216" s="29">
        <f t="shared" si="88"/>
        <v>0</v>
      </c>
      <c r="AI216" s="29">
        <f t="shared" si="90"/>
        <v>0</v>
      </c>
      <c r="AJ216" s="29">
        <f t="shared" si="89"/>
        <v>0</v>
      </c>
      <c r="AL216" s="28">
        <f t="shared" si="94"/>
        <v>0</v>
      </c>
      <c r="AM216" s="48"/>
      <c r="AN216" s="48"/>
      <c r="AO216" s="48"/>
      <c r="AP216" s="48"/>
    </row>
    <row r="217" spans="1:42" s="12" customFormat="1" ht="26.25" customHeight="1" x14ac:dyDescent="0.3">
      <c r="A217" s="3" t="s">
        <v>16</v>
      </c>
      <c r="B217" s="20">
        <f>R217+X217+Z217+T217+V217</f>
        <v>0</v>
      </c>
      <c r="C217" s="23"/>
      <c r="D217" s="20"/>
      <c r="E217" s="23">
        <f>I217+K217+M217+O217+Q217+S217+U217+W217+Y217+AA217+AC217+AE217</f>
        <v>0</v>
      </c>
      <c r="F217" s="24" t="e">
        <f>E217/B217*100</f>
        <v>#DIV/0!</v>
      </c>
      <c r="G217" s="24" t="e">
        <f>E217/C217*100</f>
        <v>#DIV/0!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2"/>
      <c r="AH217" s="29">
        <f t="shared" si="88"/>
        <v>0</v>
      </c>
      <c r="AI217" s="29">
        <f t="shared" si="90"/>
        <v>0</v>
      </c>
      <c r="AJ217" s="29">
        <f t="shared" si="89"/>
        <v>0</v>
      </c>
      <c r="AL217" s="28">
        <f t="shared" si="94"/>
        <v>0</v>
      </c>
      <c r="AM217" s="48"/>
      <c r="AN217" s="48"/>
      <c r="AO217" s="48"/>
      <c r="AP217" s="48"/>
    </row>
    <row r="218" spans="1:42" s="12" customFormat="1" ht="75" x14ac:dyDescent="0.3">
      <c r="A218" s="3" t="s">
        <v>57</v>
      </c>
      <c r="B218" s="20"/>
      <c r="C218" s="20"/>
      <c r="D218" s="20"/>
      <c r="E218" s="20"/>
      <c r="F218" s="24"/>
      <c r="G218" s="2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02" t="s">
        <v>130</v>
      </c>
      <c r="AH218" s="29">
        <f t="shared" si="88"/>
        <v>0</v>
      </c>
      <c r="AI218" s="29">
        <f t="shared" si="90"/>
        <v>0</v>
      </c>
      <c r="AJ218" s="29">
        <f t="shared" si="89"/>
        <v>0</v>
      </c>
      <c r="AL218" s="28">
        <f t="shared" si="94"/>
        <v>0</v>
      </c>
      <c r="AM218" s="48"/>
      <c r="AN218" s="48"/>
      <c r="AO218" s="48"/>
      <c r="AP218" s="48"/>
    </row>
    <row r="219" spans="1:42" s="12" customFormat="1" ht="18.75" x14ac:dyDescent="0.3">
      <c r="A219" s="4" t="s">
        <v>17</v>
      </c>
      <c r="B219" s="2">
        <f>B220+B221+B223+B224</f>
        <v>103781.7</v>
      </c>
      <c r="C219" s="2">
        <f>C220+C221+C223+C224</f>
        <v>103781.7</v>
      </c>
      <c r="D219" s="2">
        <f>D220+D221+D223+D224</f>
        <v>98393.1</v>
      </c>
      <c r="E219" s="2">
        <f>E220+E221+E223+E224</f>
        <v>98393.1</v>
      </c>
      <c r="F219" s="37">
        <f>E219/B219*100</f>
        <v>94.807755124458367</v>
      </c>
      <c r="G219" s="37">
        <f>E219/C219*100</f>
        <v>94.807755124458367</v>
      </c>
      <c r="H219" s="2">
        <f>H220+H221+H223+H224</f>
        <v>4990.5</v>
      </c>
      <c r="I219" s="2">
        <f>I220+I221+I223+I224</f>
        <v>1827.2</v>
      </c>
      <c r="J219" s="2">
        <f t="shared" ref="J219:AD219" si="108">J220+J221+J223+J224</f>
        <v>10079.799999999999</v>
      </c>
      <c r="K219" s="2">
        <f>K220+K221+K223+K224</f>
        <v>10867.5</v>
      </c>
      <c r="L219" s="2">
        <f t="shared" si="108"/>
        <v>11106.8</v>
      </c>
      <c r="M219" s="2">
        <f>M220+M221+M223+M224</f>
        <v>9863.8000000000011</v>
      </c>
      <c r="N219" s="2">
        <f t="shared" si="108"/>
        <v>11261.1</v>
      </c>
      <c r="O219" s="2">
        <f>O220+O221+O223+O224</f>
        <v>5944.2</v>
      </c>
      <c r="P219" s="2">
        <f t="shared" si="108"/>
        <v>12673.8</v>
      </c>
      <c r="Q219" s="2">
        <f>Q220+Q221+Q223+Q224</f>
        <v>13815.800000000001</v>
      </c>
      <c r="R219" s="2">
        <f t="shared" si="108"/>
        <v>6357.2999999999993</v>
      </c>
      <c r="S219" s="2">
        <f>S220+S221+S223+S224</f>
        <v>6901.1</v>
      </c>
      <c r="T219" s="2">
        <f t="shared" si="108"/>
        <v>192.6</v>
      </c>
      <c r="U219" s="2">
        <f>U220+U221+U223+U224</f>
        <v>117.6</v>
      </c>
      <c r="V219" s="2">
        <f t="shared" si="108"/>
        <v>0</v>
      </c>
      <c r="W219" s="2">
        <f>W220+W221+W223+W224</f>
        <v>0</v>
      </c>
      <c r="X219" s="2">
        <f>X220+X221+X223+X224</f>
        <v>6774.5</v>
      </c>
      <c r="Y219" s="2">
        <f>Y220+Y221+Y223+Y224</f>
        <v>5633.3</v>
      </c>
      <c r="Z219" s="2">
        <f t="shared" si="108"/>
        <v>12713.7</v>
      </c>
      <c r="AA219" s="2">
        <f>AA220+AA221+AA223+AA224</f>
        <v>12629.4</v>
      </c>
      <c r="AB219" s="2">
        <f>AB220+AB221+AB223+AB224</f>
        <v>14427.1</v>
      </c>
      <c r="AC219" s="2">
        <f>AC220+AC221+AC223+AC224</f>
        <v>10540.8</v>
      </c>
      <c r="AD219" s="2">
        <f t="shared" si="108"/>
        <v>13204.5</v>
      </c>
      <c r="AE219" s="2">
        <f>AE220+AE221+AE223+AE224</f>
        <v>20252.399999999998</v>
      </c>
      <c r="AF219" s="103"/>
      <c r="AH219" s="29">
        <f t="shared" si="88"/>
        <v>103781.70000000001</v>
      </c>
      <c r="AI219" s="29">
        <f t="shared" si="90"/>
        <v>56469.3</v>
      </c>
      <c r="AJ219" s="29">
        <f t="shared" si="89"/>
        <v>98393.099999999991</v>
      </c>
      <c r="AL219" s="28">
        <f t="shared" si="94"/>
        <v>5388.5999999999913</v>
      </c>
      <c r="AM219" s="48"/>
      <c r="AN219" s="48"/>
      <c r="AO219" s="48"/>
      <c r="AP219" s="48"/>
    </row>
    <row r="220" spans="1:42" s="12" customFormat="1" ht="18.75" x14ac:dyDescent="0.3">
      <c r="A220" s="3" t="s">
        <v>13</v>
      </c>
      <c r="B220" s="20">
        <f>H220+J220+L220+N220+P220+R220+T220+V220+X220+Z220+AB220+AD220</f>
        <v>91763.5</v>
      </c>
      <c r="C220" s="23">
        <f>H220+J220+L220+N220+P220+R220+T220+X220+Z220+AB220+AD220</f>
        <v>91763.5</v>
      </c>
      <c r="D220" s="20">
        <f>E220</f>
        <v>90123.6</v>
      </c>
      <c r="E220" s="23">
        <f>I220+K220+M220+O220+Q220+S220+U220+W220+Y220+AA220+AC220+AE220</f>
        <v>90123.6</v>
      </c>
      <c r="F220" s="24">
        <f>E220/B220*100</f>
        <v>98.212906002931462</v>
      </c>
      <c r="G220" s="24">
        <f>E220/C220*100</f>
        <v>98.212906002931462</v>
      </c>
      <c r="H220" s="15">
        <v>3909</v>
      </c>
      <c r="I220" s="20">
        <v>1676.3</v>
      </c>
      <c r="J220" s="15">
        <v>8973</v>
      </c>
      <c r="K220" s="15">
        <v>9432.5</v>
      </c>
      <c r="L220" s="15">
        <v>9972</v>
      </c>
      <c r="M220" s="15">
        <v>9365.7000000000007</v>
      </c>
      <c r="N220" s="15">
        <v>10012</v>
      </c>
      <c r="O220" s="15">
        <v>5473.3</v>
      </c>
      <c r="P220" s="15">
        <v>11491</v>
      </c>
      <c r="Q220" s="15">
        <v>12649.1</v>
      </c>
      <c r="R220" s="15">
        <v>5697.4</v>
      </c>
      <c r="S220" s="15">
        <v>6372</v>
      </c>
      <c r="T220" s="15">
        <v>117.6</v>
      </c>
      <c r="U220" s="15">
        <v>117.6</v>
      </c>
      <c r="V220" s="15"/>
      <c r="W220" s="15"/>
      <c r="X220" s="15">
        <v>5795</v>
      </c>
      <c r="Y220" s="15">
        <v>5222.7</v>
      </c>
      <c r="Z220" s="15">
        <v>11521</v>
      </c>
      <c r="AA220" s="15">
        <v>11489.4</v>
      </c>
      <c r="AB220" s="15">
        <v>13259</v>
      </c>
      <c r="AC220" s="15">
        <v>9619.9</v>
      </c>
      <c r="AD220" s="15">
        <v>11016.5</v>
      </c>
      <c r="AE220" s="15">
        <v>18705.099999999999</v>
      </c>
      <c r="AF220" s="103"/>
      <c r="AH220" s="29">
        <f t="shared" si="88"/>
        <v>91763.5</v>
      </c>
      <c r="AI220" s="29">
        <f t="shared" si="90"/>
        <v>50054.400000000001</v>
      </c>
      <c r="AJ220" s="29">
        <f t="shared" si="89"/>
        <v>90123.6</v>
      </c>
      <c r="AL220" s="28">
        <f t="shared" si="94"/>
        <v>1639.8999999999942</v>
      </c>
      <c r="AM220" s="48">
        <f>C220-E220</f>
        <v>1639.8999999999942</v>
      </c>
      <c r="AN220" s="48"/>
      <c r="AO220" s="48"/>
      <c r="AP220" s="48"/>
    </row>
    <row r="221" spans="1:42" s="12" customFormat="1" ht="22.5" customHeight="1" x14ac:dyDescent="0.3">
      <c r="A221" s="3" t="s">
        <v>14</v>
      </c>
      <c r="B221" s="20">
        <f>H221+J221+L221+N221+P221+R221+T221+V221+X221+Z221+AB221+AD221</f>
        <v>12018.2</v>
      </c>
      <c r="C221" s="23">
        <f>H221+J221+L221+N221+P221+R221+T221+X221+Z221+AB221+AD221</f>
        <v>12018.2</v>
      </c>
      <c r="D221" s="20">
        <f>E221</f>
        <v>8269.5</v>
      </c>
      <c r="E221" s="23">
        <f>I221+K221+M221+O221+Q221+S221+U221+W221+Y221+AA221+AC221+AE221</f>
        <v>8269.5</v>
      </c>
      <c r="F221" s="24">
        <f>E221/B221*100</f>
        <v>68.808140986170969</v>
      </c>
      <c r="G221" s="24">
        <f>E221/C221*100</f>
        <v>68.808140986170969</v>
      </c>
      <c r="H221" s="15">
        <v>1081.5</v>
      </c>
      <c r="I221" s="15">
        <v>150.9</v>
      </c>
      <c r="J221" s="15">
        <v>1106.8</v>
      </c>
      <c r="K221" s="15">
        <v>1435</v>
      </c>
      <c r="L221" s="15">
        <v>1134.8</v>
      </c>
      <c r="M221" s="15">
        <v>498.1</v>
      </c>
      <c r="N221" s="15">
        <v>1249.0999999999999</v>
      </c>
      <c r="O221" s="15">
        <v>470.9</v>
      </c>
      <c r="P221" s="15">
        <v>1182.8</v>
      </c>
      <c r="Q221" s="15">
        <v>1166.7</v>
      </c>
      <c r="R221" s="15">
        <v>659.9</v>
      </c>
      <c r="S221" s="15">
        <v>529.1</v>
      </c>
      <c r="T221" s="15">
        <v>75</v>
      </c>
      <c r="U221" s="15"/>
      <c r="V221" s="15"/>
      <c r="W221" s="15"/>
      <c r="X221" s="15">
        <v>979.5</v>
      </c>
      <c r="Y221" s="15">
        <v>410.6</v>
      </c>
      <c r="Z221" s="15">
        <v>1192.7</v>
      </c>
      <c r="AA221" s="15">
        <v>1140</v>
      </c>
      <c r="AB221" s="15">
        <v>1168.0999999999999</v>
      </c>
      <c r="AC221" s="15">
        <v>920.9</v>
      </c>
      <c r="AD221" s="15">
        <v>2188</v>
      </c>
      <c r="AE221" s="15">
        <v>1547.3</v>
      </c>
      <c r="AF221" s="103"/>
      <c r="AH221" s="29">
        <f t="shared" si="88"/>
        <v>12018.2</v>
      </c>
      <c r="AI221" s="29">
        <f t="shared" si="90"/>
        <v>6414.9000000000005</v>
      </c>
      <c r="AJ221" s="29">
        <f t="shared" si="89"/>
        <v>8269.5</v>
      </c>
      <c r="AL221" s="28">
        <f t="shared" si="94"/>
        <v>3748.7000000000007</v>
      </c>
      <c r="AM221" s="48"/>
      <c r="AN221" s="48"/>
      <c r="AO221" s="48"/>
      <c r="AP221" s="48"/>
    </row>
    <row r="222" spans="1:42" s="12" customFormat="1" ht="95.25" customHeight="1" x14ac:dyDescent="0.3">
      <c r="A222" s="90" t="s">
        <v>47</v>
      </c>
      <c r="B222" s="20">
        <f>H222+J222+L222+N222+P222+R222+T222+V222+X222+Z222+AB222+AD222</f>
        <v>7371.8</v>
      </c>
      <c r="C222" s="23">
        <f>H222+J222+L222+N222+P222+R222+T222+X222+Z222+AB222+AD222</f>
        <v>7371.8</v>
      </c>
      <c r="D222" s="20">
        <f>E222</f>
        <v>6630.5</v>
      </c>
      <c r="E222" s="23">
        <f>I222+K222+M222+O222+Q222+S222+U222+W222+Y222+AA222+AC222+AE222</f>
        <v>6630.5</v>
      </c>
      <c r="F222" s="24">
        <f>E222/B222*100</f>
        <v>89.944111343226879</v>
      </c>
      <c r="G222" s="24">
        <f>E222/C222*100</f>
        <v>89.944111343226879</v>
      </c>
      <c r="H222" s="15">
        <v>716.5</v>
      </c>
      <c r="I222" s="15">
        <v>115.8</v>
      </c>
      <c r="J222" s="15">
        <v>724.8</v>
      </c>
      <c r="K222" s="15">
        <v>1325.5</v>
      </c>
      <c r="L222" s="15">
        <v>777.8</v>
      </c>
      <c r="M222" s="15">
        <v>216.4</v>
      </c>
      <c r="N222" s="15">
        <v>834.1</v>
      </c>
      <c r="O222" s="15">
        <v>344.2</v>
      </c>
      <c r="P222" s="15">
        <v>807.8</v>
      </c>
      <c r="Q222" s="15">
        <v>926.9</v>
      </c>
      <c r="R222" s="15">
        <v>486.9</v>
      </c>
      <c r="S222" s="15">
        <v>743.3</v>
      </c>
      <c r="T222" s="15">
        <v>60</v>
      </c>
      <c r="U222" s="15"/>
      <c r="V222" s="15"/>
      <c r="W222" s="15"/>
      <c r="X222" s="15">
        <v>687.3</v>
      </c>
      <c r="Y222" s="15">
        <v>134.9</v>
      </c>
      <c r="Z222" s="15">
        <v>806.7</v>
      </c>
      <c r="AA222" s="15">
        <v>952.5</v>
      </c>
      <c r="AB222" s="15">
        <v>793.1</v>
      </c>
      <c r="AC222" s="15">
        <v>682.1</v>
      </c>
      <c r="AD222" s="15">
        <v>676.8</v>
      </c>
      <c r="AE222" s="15">
        <v>1188.9000000000001</v>
      </c>
      <c r="AF222" s="104"/>
      <c r="AH222" s="29">
        <f t="shared" si="88"/>
        <v>7371.8</v>
      </c>
      <c r="AI222" s="29">
        <f t="shared" si="90"/>
        <v>4347.8999999999996</v>
      </c>
      <c r="AJ222" s="29">
        <f t="shared" si="89"/>
        <v>6630.5</v>
      </c>
      <c r="AL222" s="28">
        <f t="shared" si="94"/>
        <v>741.30000000000018</v>
      </c>
      <c r="AM222" s="48">
        <f>C222-E222</f>
        <v>741.30000000000018</v>
      </c>
      <c r="AN222" s="48"/>
      <c r="AO222" s="48"/>
      <c r="AP222" s="48"/>
    </row>
    <row r="223" spans="1:42" s="12" customFormat="1" ht="21.75" customHeight="1" x14ac:dyDescent="0.3">
      <c r="A223" s="3" t="s">
        <v>15</v>
      </c>
      <c r="B223" s="22"/>
      <c r="C223" s="22"/>
      <c r="D223" s="22"/>
      <c r="E223" s="22"/>
      <c r="F223" s="22"/>
      <c r="G223" s="2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42"/>
      <c r="AH223" s="29">
        <f t="shared" si="88"/>
        <v>0</v>
      </c>
      <c r="AI223" s="29">
        <f t="shared" si="90"/>
        <v>0</v>
      </c>
      <c r="AJ223" s="29">
        <f t="shared" si="89"/>
        <v>0</v>
      </c>
      <c r="AL223" s="28">
        <f t="shared" si="94"/>
        <v>0</v>
      </c>
      <c r="AM223" s="48"/>
      <c r="AN223" s="48"/>
      <c r="AO223" s="48"/>
      <c r="AP223" s="48"/>
    </row>
    <row r="224" spans="1:42" s="12" customFormat="1" ht="27" customHeight="1" x14ac:dyDescent="0.3">
      <c r="A224" s="3" t="s">
        <v>16</v>
      </c>
      <c r="B224" s="22"/>
      <c r="C224" s="22"/>
      <c r="D224" s="22"/>
      <c r="E224" s="22"/>
      <c r="F224" s="22"/>
      <c r="G224" s="2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42"/>
      <c r="AH224" s="29">
        <f t="shared" si="88"/>
        <v>0</v>
      </c>
      <c r="AI224" s="29">
        <f t="shared" si="90"/>
        <v>0</v>
      </c>
      <c r="AJ224" s="29">
        <f t="shared" si="89"/>
        <v>0</v>
      </c>
      <c r="AL224" s="28">
        <f t="shared" si="94"/>
        <v>0</v>
      </c>
      <c r="AM224" s="48"/>
      <c r="AN224" s="48"/>
      <c r="AO224" s="48"/>
      <c r="AP224" s="48"/>
    </row>
    <row r="225" spans="1:42" s="12" customFormat="1" ht="93.75" x14ac:dyDescent="0.3">
      <c r="A225" s="4" t="s">
        <v>75</v>
      </c>
      <c r="B225" s="22"/>
      <c r="C225" s="22"/>
      <c r="D225" s="22"/>
      <c r="E225" s="22"/>
      <c r="F225" s="22"/>
      <c r="G225" s="2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42"/>
      <c r="AH225" s="29">
        <f t="shared" si="88"/>
        <v>0</v>
      </c>
      <c r="AI225" s="29">
        <f t="shared" si="90"/>
        <v>0</v>
      </c>
      <c r="AJ225" s="29">
        <f t="shared" si="89"/>
        <v>0</v>
      </c>
      <c r="AL225" s="28">
        <f t="shared" si="94"/>
        <v>0</v>
      </c>
      <c r="AM225" s="48"/>
      <c r="AN225" s="48"/>
      <c r="AO225" s="48"/>
      <c r="AP225" s="48"/>
    </row>
    <row r="226" spans="1:42" s="12" customFormat="1" ht="18.75" x14ac:dyDescent="0.3">
      <c r="A226" s="4" t="s">
        <v>17</v>
      </c>
      <c r="B226" s="19">
        <f>H226+J226+L226+N226+P226+R226+T226+V226+X226+Z226+AB226+AD226</f>
        <v>17398.46</v>
      </c>
      <c r="C226" s="2">
        <f>C227+C228+C230</f>
        <v>17398.46</v>
      </c>
      <c r="D226" s="2">
        <f>D227+D228+D230</f>
        <v>11037.6</v>
      </c>
      <c r="E226" s="2">
        <f>E227+E228+E230</f>
        <v>11037.6</v>
      </c>
      <c r="F226" s="37">
        <f>E226/B226*100</f>
        <v>63.440097571854068</v>
      </c>
      <c r="G226" s="37">
        <f>E226/C226*100</f>
        <v>63.440097571854068</v>
      </c>
      <c r="H226" s="19">
        <f>H232+H238</f>
        <v>0</v>
      </c>
      <c r="I226" s="19">
        <f t="shared" ref="I226:AE230" si="109">I232+I238</f>
        <v>0</v>
      </c>
      <c r="J226" s="19">
        <f t="shared" si="109"/>
        <v>0</v>
      </c>
      <c r="K226" s="19">
        <f t="shared" si="109"/>
        <v>0</v>
      </c>
      <c r="L226" s="19">
        <f t="shared" si="109"/>
        <v>0</v>
      </c>
      <c r="M226" s="19">
        <f t="shared" si="109"/>
        <v>0</v>
      </c>
      <c r="N226" s="19">
        <f t="shared" si="109"/>
        <v>47.2</v>
      </c>
      <c r="O226" s="19">
        <f t="shared" si="109"/>
        <v>0</v>
      </c>
      <c r="P226" s="19">
        <f t="shared" si="109"/>
        <v>0</v>
      </c>
      <c r="Q226" s="19">
        <f t="shared" si="109"/>
        <v>0</v>
      </c>
      <c r="R226" s="19">
        <f t="shared" si="109"/>
        <v>0</v>
      </c>
      <c r="S226" s="19">
        <f>S232+S238</f>
        <v>47.2</v>
      </c>
      <c r="T226" s="19">
        <f t="shared" si="109"/>
        <v>2726.09</v>
      </c>
      <c r="U226" s="19">
        <f t="shared" si="109"/>
        <v>2726.1</v>
      </c>
      <c r="V226" s="19">
        <f t="shared" si="109"/>
        <v>0</v>
      </c>
      <c r="W226" s="19">
        <f t="shared" si="109"/>
        <v>0</v>
      </c>
      <c r="X226" s="19">
        <f t="shared" si="109"/>
        <v>7991.6</v>
      </c>
      <c r="Y226" s="19">
        <f t="shared" si="109"/>
        <v>3421.9</v>
      </c>
      <c r="Z226" s="19">
        <f t="shared" si="109"/>
        <v>0</v>
      </c>
      <c r="AA226" s="19">
        <f t="shared" si="109"/>
        <v>4769.8</v>
      </c>
      <c r="AB226" s="19">
        <f t="shared" si="109"/>
        <v>272.7</v>
      </c>
      <c r="AC226" s="19">
        <f t="shared" si="109"/>
        <v>72.599999999999994</v>
      </c>
      <c r="AD226" s="19">
        <f t="shared" si="109"/>
        <v>6360.87</v>
      </c>
      <c r="AE226" s="19">
        <f t="shared" si="109"/>
        <v>0</v>
      </c>
      <c r="AF226" s="43"/>
      <c r="AH226" s="29">
        <f t="shared" si="88"/>
        <v>17398.46</v>
      </c>
      <c r="AI226" s="29">
        <f t="shared" si="90"/>
        <v>47.2</v>
      </c>
      <c r="AJ226" s="29">
        <f t="shared" si="89"/>
        <v>11037.6</v>
      </c>
      <c r="AL226" s="28">
        <f t="shared" si="94"/>
        <v>6360.8599999999988</v>
      </c>
      <c r="AM226" s="48"/>
      <c r="AN226" s="48"/>
      <c r="AO226" s="48"/>
      <c r="AP226" s="48"/>
    </row>
    <row r="227" spans="1:42" s="12" customFormat="1" ht="18.75" x14ac:dyDescent="0.3">
      <c r="A227" s="3" t="s">
        <v>13</v>
      </c>
      <c r="B227" s="22"/>
      <c r="C227" s="23">
        <f t="shared" ref="C227:E228" si="110">C233+C239</f>
        <v>0</v>
      </c>
      <c r="D227" s="23">
        <f t="shared" si="110"/>
        <v>0</v>
      </c>
      <c r="E227" s="23">
        <f t="shared" si="110"/>
        <v>0</v>
      </c>
      <c r="F227" s="22"/>
      <c r="G227" s="22"/>
      <c r="H227" s="20">
        <f>H233+H239</f>
        <v>0</v>
      </c>
      <c r="I227" s="20">
        <f t="shared" si="109"/>
        <v>0</v>
      </c>
      <c r="J227" s="20">
        <f t="shared" si="109"/>
        <v>0</v>
      </c>
      <c r="K227" s="20">
        <f t="shared" si="109"/>
        <v>0</v>
      </c>
      <c r="L227" s="20">
        <f t="shared" si="109"/>
        <v>0</v>
      </c>
      <c r="M227" s="20">
        <f t="shared" si="109"/>
        <v>0</v>
      </c>
      <c r="N227" s="20">
        <f t="shared" si="109"/>
        <v>0</v>
      </c>
      <c r="O227" s="20">
        <f t="shared" si="109"/>
        <v>0</v>
      </c>
      <c r="P227" s="20">
        <f t="shared" si="109"/>
        <v>0</v>
      </c>
      <c r="Q227" s="20">
        <f t="shared" si="109"/>
        <v>0</v>
      </c>
      <c r="R227" s="20">
        <f t="shared" si="109"/>
        <v>0</v>
      </c>
      <c r="S227" s="20">
        <f t="shared" si="109"/>
        <v>0</v>
      </c>
      <c r="T227" s="20">
        <f t="shared" si="109"/>
        <v>0</v>
      </c>
      <c r="U227" s="20">
        <f t="shared" si="109"/>
        <v>0</v>
      </c>
      <c r="V227" s="20">
        <f t="shared" si="109"/>
        <v>0</v>
      </c>
      <c r="W227" s="20">
        <f t="shared" si="109"/>
        <v>0</v>
      </c>
      <c r="X227" s="20">
        <f t="shared" si="109"/>
        <v>0</v>
      </c>
      <c r="Y227" s="20">
        <f t="shared" si="109"/>
        <v>0</v>
      </c>
      <c r="Z227" s="20">
        <f t="shared" si="109"/>
        <v>0</v>
      </c>
      <c r="AA227" s="20">
        <f t="shared" si="109"/>
        <v>0</v>
      </c>
      <c r="AB227" s="20">
        <f t="shared" si="109"/>
        <v>0</v>
      </c>
      <c r="AC227" s="20">
        <f t="shared" si="109"/>
        <v>0</v>
      </c>
      <c r="AD227" s="20">
        <f t="shared" si="109"/>
        <v>0</v>
      </c>
      <c r="AE227" s="20">
        <f t="shared" si="109"/>
        <v>0</v>
      </c>
      <c r="AF227" s="42"/>
      <c r="AH227" s="29">
        <f t="shared" si="88"/>
        <v>0</v>
      </c>
      <c r="AI227" s="29">
        <f t="shared" si="90"/>
        <v>0</v>
      </c>
      <c r="AJ227" s="29">
        <f t="shared" si="89"/>
        <v>0</v>
      </c>
      <c r="AL227" s="28">
        <f t="shared" si="94"/>
        <v>0</v>
      </c>
      <c r="AM227" s="48"/>
      <c r="AN227" s="48"/>
      <c r="AO227" s="48"/>
      <c r="AP227" s="48"/>
    </row>
    <row r="228" spans="1:42" s="12" customFormat="1" ht="18.75" x14ac:dyDescent="0.3">
      <c r="A228" s="3" t="s">
        <v>14</v>
      </c>
      <c r="B228" s="20">
        <f>B234+B240</f>
        <v>8311.5</v>
      </c>
      <c r="C228" s="20">
        <f t="shared" si="110"/>
        <v>8311.5</v>
      </c>
      <c r="D228" s="20">
        <f t="shared" si="110"/>
        <v>8311.5</v>
      </c>
      <c r="E228" s="20">
        <f t="shared" si="110"/>
        <v>8311.5</v>
      </c>
      <c r="F228" s="24">
        <f>E228/B228*100</f>
        <v>100</v>
      </c>
      <c r="G228" s="24">
        <f>E228/C228*100</f>
        <v>100</v>
      </c>
      <c r="H228" s="20">
        <f>H234+H240</f>
        <v>0</v>
      </c>
      <c r="I228" s="20">
        <f t="shared" si="109"/>
        <v>0</v>
      </c>
      <c r="J228" s="20">
        <f t="shared" si="109"/>
        <v>0</v>
      </c>
      <c r="K228" s="20">
        <f t="shared" si="109"/>
        <v>0</v>
      </c>
      <c r="L228" s="20">
        <f t="shared" si="109"/>
        <v>0</v>
      </c>
      <c r="M228" s="20">
        <f t="shared" si="109"/>
        <v>0</v>
      </c>
      <c r="N228" s="20">
        <f t="shared" si="109"/>
        <v>47.2</v>
      </c>
      <c r="O228" s="20">
        <f t="shared" si="109"/>
        <v>0</v>
      </c>
      <c r="P228" s="20">
        <f t="shared" si="109"/>
        <v>0</v>
      </c>
      <c r="Q228" s="20">
        <f t="shared" si="109"/>
        <v>0</v>
      </c>
      <c r="R228" s="20">
        <f t="shared" si="109"/>
        <v>0</v>
      </c>
      <c r="S228" s="20">
        <f t="shared" si="109"/>
        <v>47.2</v>
      </c>
      <c r="T228" s="20">
        <f t="shared" si="109"/>
        <v>0</v>
      </c>
      <c r="U228" s="20">
        <f t="shared" si="109"/>
        <v>0</v>
      </c>
      <c r="V228" s="20">
        <f t="shared" si="109"/>
        <v>0</v>
      </c>
      <c r="W228" s="20">
        <f t="shared" si="109"/>
        <v>0</v>
      </c>
      <c r="X228" s="20">
        <f t="shared" si="109"/>
        <v>7991.6</v>
      </c>
      <c r="Y228" s="20">
        <f t="shared" si="109"/>
        <v>3421.9</v>
      </c>
      <c r="Z228" s="20">
        <f t="shared" si="109"/>
        <v>0</v>
      </c>
      <c r="AA228" s="20">
        <f t="shared" si="109"/>
        <v>4769.8</v>
      </c>
      <c r="AB228" s="20">
        <f t="shared" si="109"/>
        <v>272.7</v>
      </c>
      <c r="AC228" s="20">
        <f t="shared" si="109"/>
        <v>72.599999999999994</v>
      </c>
      <c r="AD228" s="20">
        <f t="shared" si="109"/>
        <v>0</v>
      </c>
      <c r="AE228" s="20">
        <f t="shared" si="109"/>
        <v>0</v>
      </c>
      <c r="AF228" s="42"/>
      <c r="AH228" s="29">
        <f t="shared" si="88"/>
        <v>8311.5</v>
      </c>
      <c r="AI228" s="29">
        <f t="shared" si="90"/>
        <v>47.2</v>
      </c>
      <c r="AJ228" s="29">
        <f t="shared" si="89"/>
        <v>8311.5</v>
      </c>
      <c r="AL228" s="28">
        <f t="shared" si="94"/>
        <v>0</v>
      </c>
      <c r="AM228" s="48"/>
      <c r="AN228" s="48"/>
      <c r="AO228" s="48"/>
      <c r="AP228" s="48"/>
    </row>
    <row r="229" spans="1:42" s="12" customFormat="1" ht="18.75" x14ac:dyDescent="0.3">
      <c r="A229" s="3" t="s">
        <v>15</v>
      </c>
      <c r="B229" s="22"/>
      <c r="C229" s="22"/>
      <c r="D229" s="22"/>
      <c r="E229" s="22"/>
      <c r="F229" s="24"/>
      <c r="G229" s="24"/>
      <c r="H229" s="20">
        <f>H235+H241</f>
        <v>0</v>
      </c>
      <c r="I229" s="20">
        <f t="shared" si="109"/>
        <v>0</v>
      </c>
      <c r="J229" s="20">
        <f t="shared" si="109"/>
        <v>0</v>
      </c>
      <c r="K229" s="20">
        <f t="shared" si="109"/>
        <v>0</v>
      </c>
      <c r="L229" s="20">
        <f t="shared" si="109"/>
        <v>0</v>
      </c>
      <c r="M229" s="20">
        <f t="shared" si="109"/>
        <v>0</v>
      </c>
      <c r="N229" s="20">
        <f t="shared" si="109"/>
        <v>0</v>
      </c>
      <c r="O229" s="20">
        <f t="shared" si="109"/>
        <v>0</v>
      </c>
      <c r="P229" s="20">
        <f t="shared" si="109"/>
        <v>0</v>
      </c>
      <c r="Q229" s="20">
        <f t="shared" si="109"/>
        <v>0</v>
      </c>
      <c r="R229" s="20">
        <f t="shared" si="109"/>
        <v>0</v>
      </c>
      <c r="S229" s="20">
        <f t="shared" si="109"/>
        <v>0</v>
      </c>
      <c r="T229" s="20">
        <f t="shared" si="109"/>
        <v>0</v>
      </c>
      <c r="U229" s="20">
        <f t="shared" si="109"/>
        <v>0</v>
      </c>
      <c r="V229" s="20">
        <f t="shared" si="109"/>
        <v>0</v>
      </c>
      <c r="W229" s="20">
        <f t="shared" si="109"/>
        <v>0</v>
      </c>
      <c r="X229" s="20">
        <f t="shared" si="109"/>
        <v>0</v>
      </c>
      <c r="Y229" s="20">
        <f t="shared" si="109"/>
        <v>0</v>
      </c>
      <c r="Z229" s="20">
        <f t="shared" si="109"/>
        <v>0</v>
      </c>
      <c r="AA229" s="20">
        <f t="shared" si="109"/>
        <v>0</v>
      </c>
      <c r="AB229" s="20">
        <f t="shared" si="109"/>
        <v>0</v>
      </c>
      <c r="AC229" s="20">
        <f t="shared" si="109"/>
        <v>0</v>
      </c>
      <c r="AD229" s="20">
        <f t="shared" si="109"/>
        <v>0</v>
      </c>
      <c r="AE229" s="20">
        <f t="shared" si="109"/>
        <v>0</v>
      </c>
      <c r="AF229" s="42"/>
      <c r="AH229" s="29">
        <f t="shared" si="88"/>
        <v>0</v>
      </c>
      <c r="AI229" s="29">
        <f t="shared" si="90"/>
        <v>0</v>
      </c>
      <c r="AJ229" s="29">
        <f t="shared" si="89"/>
        <v>0</v>
      </c>
      <c r="AL229" s="28">
        <f t="shared" si="94"/>
        <v>0</v>
      </c>
      <c r="AM229" s="48"/>
      <c r="AN229" s="48"/>
      <c r="AO229" s="48"/>
      <c r="AP229" s="48"/>
    </row>
    <row r="230" spans="1:42" s="12" customFormat="1" ht="18.75" x14ac:dyDescent="0.3">
      <c r="A230" s="3" t="s">
        <v>16</v>
      </c>
      <c r="B230" s="20">
        <f>B236</f>
        <v>9086.9599999999991</v>
      </c>
      <c r="C230" s="20">
        <f t="shared" ref="C230:E230" si="111">C236</f>
        <v>9086.9599999999991</v>
      </c>
      <c r="D230" s="20">
        <f t="shared" si="111"/>
        <v>2726.1</v>
      </c>
      <c r="E230" s="20">
        <f t="shared" si="111"/>
        <v>2726.1</v>
      </c>
      <c r="F230" s="24">
        <f t="shared" ref="F230" si="112">E230/B230*100</f>
        <v>30.000132057365718</v>
      </c>
      <c r="G230" s="24">
        <f t="shared" ref="G230" si="113">E230/C230*100</f>
        <v>30.000132057365718</v>
      </c>
      <c r="H230" s="20">
        <f>H236+H242</f>
        <v>0</v>
      </c>
      <c r="I230" s="20">
        <f t="shared" si="109"/>
        <v>0</v>
      </c>
      <c r="J230" s="20">
        <f t="shared" si="109"/>
        <v>0</v>
      </c>
      <c r="K230" s="20">
        <f t="shared" si="109"/>
        <v>0</v>
      </c>
      <c r="L230" s="20">
        <f t="shared" si="109"/>
        <v>0</v>
      </c>
      <c r="M230" s="20">
        <f t="shared" si="109"/>
        <v>0</v>
      </c>
      <c r="N230" s="20">
        <f t="shared" si="109"/>
        <v>0</v>
      </c>
      <c r="O230" s="20">
        <f t="shared" si="109"/>
        <v>0</v>
      </c>
      <c r="P230" s="20">
        <f t="shared" si="109"/>
        <v>0</v>
      </c>
      <c r="Q230" s="20">
        <f t="shared" si="109"/>
        <v>0</v>
      </c>
      <c r="R230" s="20">
        <f t="shared" si="109"/>
        <v>0</v>
      </c>
      <c r="S230" s="20">
        <f t="shared" si="109"/>
        <v>0</v>
      </c>
      <c r="T230" s="20">
        <f t="shared" si="109"/>
        <v>2726.09</v>
      </c>
      <c r="U230" s="20">
        <f t="shared" si="109"/>
        <v>2726.1</v>
      </c>
      <c r="V230" s="20">
        <f t="shared" si="109"/>
        <v>0</v>
      </c>
      <c r="W230" s="20">
        <f t="shared" si="109"/>
        <v>0</v>
      </c>
      <c r="X230" s="20">
        <f t="shared" si="109"/>
        <v>0</v>
      </c>
      <c r="Y230" s="20">
        <f t="shared" si="109"/>
        <v>0</v>
      </c>
      <c r="Z230" s="20">
        <f t="shared" si="109"/>
        <v>0</v>
      </c>
      <c r="AA230" s="20">
        <f t="shared" si="109"/>
        <v>0</v>
      </c>
      <c r="AB230" s="20">
        <f t="shared" si="109"/>
        <v>0</v>
      </c>
      <c r="AC230" s="20">
        <f t="shared" si="109"/>
        <v>0</v>
      </c>
      <c r="AD230" s="20">
        <f t="shared" si="109"/>
        <v>6360.87</v>
      </c>
      <c r="AE230" s="20">
        <f t="shared" si="109"/>
        <v>0</v>
      </c>
      <c r="AF230" s="42"/>
      <c r="AH230" s="29">
        <f t="shared" si="88"/>
        <v>9086.9599999999991</v>
      </c>
      <c r="AI230" s="29">
        <f t="shared" si="90"/>
        <v>0</v>
      </c>
      <c r="AJ230" s="29">
        <f t="shared" si="89"/>
        <v>2726.1</v>
      </c>
      <c r="AL230" s="28">
        <f t="shared" si="94"/>
        <v>6360.8599999999988</v>
      </c>
      <c r="AM230" s="48"/>
      <c r="AN230" s="48"/>
      <c r="AO230" s="48"/>
      <c r="AP230" s="48"/>
    </row>
    <row r="231" spans="1:42" s="12" customFormat="1" ht="36" customHeight="1" x14ac:dyDescent="0.3">
      <c r="A231" s="3" t="s">
        <v>34</v>
      </c>
      <c r="B231" s="20"/>
      <c r="C231" s="20"/>
      <c r="D231" s="20"/>
      <c r="E231" s="20"/>
      <c r="F231" s="20"/>
      <c r="G231" s="2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02" t="s">
        <v>106</v>
      </c>
      <c r="AH231" s="29">
        <f t="shared" si="88"/>
        <v>0</v>
      </c>
      <c r="AI231" s="29">
        <f t="shared" si="90"/>
        <v>0</v>
      </c>
      <c r="AJ231" s="29">
        <f t="shared" si="89"/>
        <v>0</v>
      </c>
      <c r="AL231" s="28">
        <f t="shared" si="94"/>
        <v>0</v>
      </c>
      <c r="AM231" s="48"/>
      <c r="AN231" s="48"/>
      <c r="AO231" s="48"/>
      <c r="AP231" s="48"/>
    </row>
    <row r="232" spans="1:42" s="12" customFormat="1" ht="44.25" customHeight="1" x14ac:dyDescent="0.3">
      <c r="A232" s="4" t="s">
        <v>17</v>
      </c>
      <c r="B232" s="2">
        <f>B233+B234+B236+B237</f>
        <v>17398.46</v>
      </c>
      <c r="C232" s="2">
        <f>C233+C234+C236+C237</f>
        <v>17398.46</v>
      </c>
      <c r="D232" s="2">
        <f>D233+D234+D236+D237</f>
        <v>11037.6</v>
      </c>
      <c r="E232" s="2">
        <f>E233+E234+E236+E237</f>
        <v>11037.6</v>
      </c>
      <c r="F232" s="37">
        <f>E232/B232*100</f>
        <v>63.440097571854068</v>
      </c>
      <c r="G232" s="37">
        <f>E232/C232*100</f>
        <v>63.440097571854068</v>
      </c>
      <c r="H232" s="2">
        <f t="shared" ref="H232:U232" si="114">H233+H234+H236+H237</f>
        <v>0</v>
      </c>
      <c r="I232" s="2"/>
      <c r="J232" s="2">
        <f t="shared" si="114"/>
        <v>0</v>
      </c>
      <c r="K232" s="2"/>
      <c r="L232" s="2">
        <f t="shared" si="114"/>
        <v>0</v>
      </c>
      <c r="M232" s="2"/>
      <c r="N232" s="2">
        <f t="shared" si="114"/>
        <v>47.2</v>
      </c>
      <c r="O232" s="2"/>
      <c r="P232" s="2">
        <f t="shared" si="114"/>
        <v>0</v>
      </c>
      <c r="Q232" s="2">
        <f t="shared" si="114"/>
        <v>0</v>
      </c>
      <c r="R232" s="2">
        <f t="shared" si="114"/>
        <v>0</v>
      </c>
      <c r="S232" s="2">
        <f t="shared" si="114"/>
        <v>47.2</v>
      </c>
      <c r="T232" s="2">
        <f t="shared" si="114"/>
        <v>2726.09</v>
      </c>
      <c r="U232" s="2">
        <f t="shared" si="114"/>
        <v>2726.1</v>
      </c>
      <c r="V232" s="2">
        <f>V233+V234+V236+V237</f>
        <v>0</v>
      </c>
      <c r="W232" s="2">
        <f t="shared" ref="W232:AE232" si="115">W233+W234+W236+W237</f>
        <v>0</v>
      </c>
      <c r="X232" s="2">
        <f t="shared" si="115"/>
        <v>7991.6</v>
      </c>
      <c r="Y232" s="2">
        <f t="shared" si="115"/>
        <v>3421.9</v>
      </c>
      <c r="Z232" s="2">
        <f t="shared" si="115"/>
        <v>0</v>
      </c>
      <c r="AA232" s="2">
        <f t="shared" si="115"/>
        <v>4769.8</v>
      </c>
      <c r="AB232" s="2">
        <f t="shared" si="115"/>
        <v>272.7</v>
      </c>
      <c r="AC232" s="2">
        <f t="shared" si="115"/>
        <v>72.599999999999994</v>
      </c>
      <c r="AD232" s="2">
        <f t="shared" si="115"/>
        <v>6360.87</v>
      </c>
      <c r="AE232" s="2">
        <f t="shared" si="115"/>
        <v>0</v>
      </c>
      <c r="AF232" s="103"/>
      <c r="AH232" s="29">
        <f t="shared" si="88"/>
        <v>17398.46</v>
      </c>
      <c r="AI232" s="29">
        <f t="shared" si="90"/>
        <v>47.2</v>
      </c>
      <c r="AJ232" s="29">
        <f t="shared" si="89"/>
        <v>11037.6</v>
      </c>
      <c r="AL232" s="28">
        <f t="shared" si="94"/>
        <v>6360.8599999999988</v>
      </c>
      <c r="AM232" s="48"/>
      <c r="AN232" s="48"/>
      <c r="AO232" s="48"/>
      <c r="AP232" s="48"/>
    </row>
    <row r="233" spans="1:42" s="12" customFormat="1" ht="34.5" customHeight="1" x14ac:dyDescent="0.3">
      <c r="A233" s="3" t="s">
        <v>13</v>
      </c>
      <c r="B233" s="22"/>
      <c r="C233" s="22"/>
      <c r="D233" s="22"/>
      <c r="E233" s="22"/>
      <c r="F233" s="22"/>
      <c r="G233" s="2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5"/>
      <c r="U233" s="15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03"/>
      <c r="AH233" s="29">
        <f t="shared" si="88"/>
        <v>0</v>
      </c>
      <c r="AI233" s="29">
        <f t="shared" si="90"/>
        <v>0</v>
      </c>
      <c r="AJ233" s="29">
        <f t="shared" si="89"/>
        <v>0</v>
      </c>
      <c r="AL233" s="28">
        <f t="shared" si="94"/>
        <v>0</v>
      </c>
      <c r="AM233" s="48"/>
      <c r="AN233" s="48"/>
      <c r="AO233" s="48"/>
      <c r="AP233" s="48"/>
    </row>
    <row r="234" spans="1:42" s="12" customFormat="1" ht="35.25" customHeight="1" x14ac:dyDescent="0.3">
      <c r="A234" s="3" t="s">
        <v>14</v>
      </c>
      <c r="B234" s="20">
        <f>H234+J234+L234+N234+P234+R234+T234+V234+X234+Z234+AB234+AD234</f>
        <v>8311.5</v>
      </c>
      <c r="C234" s="23">
        <f>H234+J234+L234+N234+P234+R234+T234+V234+X234+Z234+AB234</f>
        <v>8311.5</v>
      </c>
      <c r="D234" s="20">
        <v>8311.5</v>
      </c>
      <c r="E234" s="23">
        <f>I234+K234+M234+O234+Q234+S234+U234+W234+Y234+AA234+AC234+AE234</f>
        <v>8311.5</v>
      </c>
      <c r="F234" s="24">
        <f>E234/B234*100</f>
        <v>100</v>
      </c>
      <c r="G234" s="24">
        <f>E234/C234*100</f>
        <v>100</v>
      </c>
      <c r="H234" s="2"/>
      <c r="I234" s="2"/>
      <c r="J234" s="2"/>
      <c r="K234" s="2"/>
      <c r="L234" s="2"/>
      <c r="M234" s="2"/>
      <c r="N234" s="2">
        <v>47.2</v>
      </c>
      <c r="O234" s="2"/>
      <c r="P234" s="2"/>
      <c r="Q234" s="15"/>
      <c r="R234" s="15"/>
      <c r="S234" s="15">
        <v>47.2</v>
      </c>
      <c r="T234" s="15"/>
      <c r="U234" s="15"/>
      <c r="V234" s="15"/>
      <c r="W234" s="15"/>
      <c r="X234" s="15">
        <v>7991.6</v>
      </c>
      <c r="Y234" s="15">
        <v>3421.9</v>
      </c>
      <c r="Z234" s="15"/>
      <c r="AA234" s="15">
        <v>4769.8</v>
      </c>
      <c r="AB234" s="15">
        <v>272.7</v>
      </c>
      <c r="AC234" s="15">
        <v>72.599999999999994</v>
      </c>
      <c r="AD234" s="15"/>
      <c r="AE234" s="2"/>
      <c r="AF234" s="103"/>
      <c r="AH234" s="29">
        <f t="shared" si="88"/>
        <v>8311.5</v>
      </c>
      <c r="AI234" s="29">
        <f t="shared" si="90"/>
        <v>47.2</v>
      </c>
      <c r="AJ234" s="29">
        <f t="shared" si="89"/>
        <v>8311.5</v>
      </c>
      <c r="AL234" s="28">
        <f t="shared" si="94"/>
        <v>0</v>
      </c>
      <c r="AM234" s="48"/>
      <c r="AN234" s="48"/>
      <c r="AO234" s="48"/>
      <c r="AP234" s="48"/>
    </row>
    <row r="235" spans="1:42" s="12" customFormat="1" ht="24.75" customHeight="1" x14ac:dyDescent="0.3">
      <c r="A235" s="3" t="s">
        <v>15</v>
      </c>
      <c r="B235" s="22"/>
      <c r="C235" s="22"/>
      <c r="D235" s="22"/>
      <c r="E235" s="22"/>
      <c r="F235" s="22"/>
      <c r="G235" s="2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42"/>
      <c r="AH235" s="29">
        <f t="shared" si="88"/>
        <v>0</v>
      </c>
      <c r="AI235" s="29">
        <f t="shared" si="90"/>
        <v>0</v>
      </c>
      <c r="AJ235" s="29">
        <f t="shared" si="89"/>
        <v>0</v>
      </c>
      <c r="AL235" s="28">
        <f t="shared" si="94"/>
        <v>0</v>
      </c>
      <c r="AM235" s="48"/>
      <c r="AN235" s="48"/>
      <c r="AO235" s="48"/>
      <c r="AP235" s="48"/>
    </row>
    <row r="236" spans="1:42" s="12" customFormat="1" ht="151.5" customHeight="1" x14ac:dyDescent="0.3">
      <c r="A236" s="3" t="s">
        <v>16</v>
      </c>
      <c r="B236" s="20">
        <f>H236+J236+L236+N236+P236+R236+T236+V236+X236+Z236+AB236+AD236</f>
        <v>9086.9599999999991</v>
      </c>
      <c r="C236" s="23">
        <f>H236+J236+L236+N236+P236+R236+T236+AD236</f>
        <v>9086.9599999999991</v>
      </c>
      <c r="D236" s="20">
        <v>2726.1</v>
      </c>
      <c r="E236" s="23">
        <f>I236+K236+M236+O236+Q236+S236+U236+W236+Y236+AA236+AC236+AE236</f>
        <v>2726.1</v>
      </c>
      <c r="F236" s="24">
        <f>E236/B236*100</f>
        <v>30.000132057365718</v>
      </c>
      <c r="G236" s="24">
        <f>E236/C236*100</f>
        <v>30.000132057365718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>
        <v>2726.09</v>
      </c>
      <c r="U236" s="2">
        <v>2726.1</v>
      </c>
      <c r="V236" s="2"/>
      <c r="W236" s="2"/>
      <c r="X236" s="2"/>
      <c r="Y236" s="2"/>
      <c r="Z236" s="2"/>
      <c r="AA236" s="2"/>
      <c r="AB236" s="2"/>
      <c r="AC236" s="2"/>
      <c r="AD236" s="2">
        <v>6360.87</v>
      </c>
      <c r="AE236" s="2"/>
      <c r="AF236" s="42" t="s">
        <v>128</v>
      </c>
      <c r="AH236" s="29">
        <f t="shared" si="88"/>
        <v>9086.9599999999991</v>
      </c>
      <c r="AI236" s="29">
        <f t="shared" si="90"/>
        <v>0</v>
      </c>
      <c r="AJ236" s="29">
        <f t="shared" si="89"/>
        <v>2726.1</v>
      </c>
      <c r="AL236" s="28">
        <f t="shared" si="94"/>
        <v>6360.8599999999988</v>
      </c>
      <c r="AM236" s="48"/>
      <c r="AN236" s="48"/>
      <c r="AO236" s="48"/>
      <c r="AP236" s="48"/>
    </row>
    <row r="237" spans="1:42" s="12" customFormat="1" ht="93.75" x14ac:dyDescent="0.3">
      <c r="A237" s="3" t="s">
        <v>35</v>
      </c>
      <c r="B237" s="25"/>
      <c r="C237" s="25"/>
      <c r="D237" s="25"/>
      <c r="E237" s="25"/>
      <c r="F237" s="25"/>
      <c r="G237" s="2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02"/>
      <c r="AH237" s="29">
        <f t="shared" si="88"/>
        <v>0</v>
      </c>
      <c r="AI237" s="29">
        <f t="shared" si="90"/>
        <v>0</v>
      </c>
      <c r="AJ237" s="29">
        <f t="shared" si="89"/>
        <v>0</v>
      </c>
      <c r="AL237" s="28">
        <f t="shared" si="94"/>
        <v>0</v>
      </c>
      <c r="AM237" s="48"/>
      <c r="AN237" s="48"/>
      <c r="AO237" s="48"/>
      <c r="AP237" s="48"/>
    </row>
    <row r="238" spans="1:42" s="12" customFormat="1" ht="18.75" customHeight="1" x14ac:dyDescent="0.3">
      <c r="A238" s="4" t="s">
        <v>17</v>
      </c>
      <c r="B238" s="2">
        <f>B239+B240+B242</f>
        <v>0</v>
      </c>
      <c r="C238" s="2">
        <f t="shared" ref="C238:G238" si="116">C239+C240+C242</f>
        <v>0</v>
      </c>
      <c r="D238" s="2">
        <f t="shared" si="116"/>
        <v>0</v>
      </c>
      <c r="E238" s="2">
        <f>E239+E240+E242</f>
        <v>0</v>
      </c>
      <c r="F238" s="2">
        <f t="shared" si="116"/>
        <v>0</v>
      </c>
      <c r="G238" s="2">
        <f t="shared" si="116"/>
        <v>0</v>
      </c>
      <c r="H238" s="2"/>
      <c r="I238" s="2"/>
      <c r="J238" s="2">
        <f>J239+J240+J241+J242</f>
        <v>0</v>
      </c>
      <c r="K238" s="2">
        <f t="shared" ref="K238:AE238" si="117">K239+K240+K241+K242</f>
        <v>0</v>
      </c>
      <c r="L238" s="2">
        <f t="shared" si="117"/>
        <v>0</v>
      </c>
      <c r="M238" s="2">
        <f t="shared" si="117"/>
        <v>0</v>
      </c>
      <c r="N238" s="2">
        <f t="shared" si="117"/>
        <v>0</v>
      </c>
      <c r="O238" s="2">
        <f t="shared" si="117"/>
        <v>0</v>
      </c>
      <c r="P238" s="2">
        <f t="shared" si="117"/>
        <v>0</v>
      </c>
      <c r="Q238" s="2">
        <f t="shared" si="117"/>
        <v>0</v>
      </c>
      <c r="R238" s="2">
        <f t="shared" si="117"/>
        <v>0</v>
      </c>
      <c r="S238" s="2">
        <f t="shared" si="117"/>
        <v>0</v>
      </c>
      <c r="T238" s="2">
        <f t="shared" si="117"/>
        <v>0</v>
      </c>
      <c r="U238" s="2">
        <f t="shared" si="117"/>
        <v>0</v>
      </c>
      <c r="V238" s="2">
        <f t="shared" si="117"/>
        <v>0</v>
      </c>
      <c r="W238" s="2">
        <f t="shared" si="117"/>
        <v>0</v>
      </c>
      <c r="X238" s="2">
        <f t="shared" si="117"/>
        <v>0</v>
      </c>
      <c r="Y238" s="2">
        <f t="shared" si="117"/>
        <v>0</v>
      </c>
      <c r="Z238" s="2">
        <f t="shared" si="117"/>
        <v>0</v>
      </c>
      <c r="AA238" s="2">
        <f t="shared" si="117"/>
        <v>0</v>
      </c>
      <c r="AB238" s="2">
        <f t="shared" si="117"/>
        <v>0</v>
      </c>
      <c r="AC238" s="2">
        <f t="shared" si="117"/>
        <v>0</v>
      </c>
      <c r="AD238" s="2">
        <f t="shared" si="117"/>
        <v>0</v>
      </c>
      <c r="AE238" s="2">
        <f t="shared" si="117"/>
        <v>0</v>
      </c>
      <c r="AF238" s="103"/>
      <c r="AH238" s="29">
        <f t="shared" si="88"/>
        <v>0</v>
      </c>
      <c r="AI238" s="29">
        <f t="shared" si="90"/>
        <v>0</v>
      </c>
      <c r="AJ238" s="29">
        <f t="shared" si="89"/>
        <v>0</v>
      </c>
      <c r="AL238" s="28">
        <f t="shared" si="94"/>
        <v>0</v>
      </c>
      <c r="AM238" s="48"/>
      <c r="AN238" s="48"/>
      <c r="AO238" s="48"/>
      <c r="AP238" s="48"/>
    </row>
    <row r="239" spans="1:42" s="12" customFormat="1" ht="18.75" x14ac:dyDescent="0.3">
      <c r="A239" s="3" t="s">
        <v>13</v>
      </c>
      <c r="B239" s="20">
        <f>H239+J239+L239+N239+P239+R239+T239+V239+X239+Z239+AB239+AD239</f>
        <v>0</v>
      </c>
      <c r="C239" s="23">
        <f>H239+J239</f>
        <v>0</v>
      </c>
      <c r="D239" s="20"/>
      <c r="E239" s="23">
        <f>I239+K239+M239+O239+Q239+S239+U239+W239+Y239+AA239+AC239+AE239</f>
        <v>0</v>
      </c>
      <c r="F239" s="24"/>
      <c r="G239" s="24"/>
      <c r="H239" s="2"/>
      <c r="I239" s="2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03"/>
      <c r="AH239" s="29">
        <f t="shared" si="88"/>
        <v>0</v>
      </c>
      <c r="AI239" s="29">
        <f t="shared" si="90"/>
        <v>0</v>
      </c>
      <c r="AJ239" s="29">
        <f t="shared" si="89"/>
        <v>0</v>
      </c>
      <c r="AL239" s="28">
        <f t="shared" si="94"/>
        <v>0</v>
      </c>
      <c r="AM239" s="48"/>
      <c r="AN239" s="48"/>
      <c r="AO239" s="48"/>
      <c r="AP239" s="48"/>
    </row>
    <row r="240" spans="1:42" s="12" customFormat="1" ht="18.75" x14ac:dyDescent="0.3">
      <c r="A240" s="3" t="s">
        <v>14</v>
      </c>
      <c r="B240" s="20"/>
      <c r="C240" s="23"/>
      <c r="D240" s="20"/>
      <c r="E240" s="23"/>
      <c r="F240" s="24"/>
      <c r="G240" s="24"/>
      <c r="H240" s="2"/>
      <c r="I240" s="2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03"/>
      <c r="AH240" s="29">
        <f t="shared" si="88"/>
        <v>0</v>
      </c>
      <c r="AI240" s="29">
        <f t="shared" si="90"/>
        <v>0</v>
      </c>
      <c r="AJ240" s="29">
        <f t="shared" si="89"/>
        <v>0</v>
      </c>
      <c r="AL240" s="28">
        <f t="shared" si="94"/>
        <v>0</v>
      </c>
      <c r="AM240" s="48"/>
      <c r="AN240" s="48"/>
      <c r="AO240" s="48"/>
      <c r="AP240" s="48"/>
    </row>
    <row r="241" spans="1:42" s="12" customFormat="1" ht="18.75" x14ac:dyDescent="0.3">
      <c r="A241" s="3" t="s">
        <v>15</v>
      </c>
      <c r="B241" s="20">
        <f>H241+J241+L241+N241+P241+R241+T241+V241+X241+Z241+AB241+AD241</f>
        <v>0</v>
      </c>
      <c r="C241" s="23">
        <f>H241+J241</f>
        <v>0</v>
      </c>
      <c r="D241" s="20"/>
      <c r="E241" s="23">
        <f>I241+K241+M241+O241+Q241+S241+U241+W241+Y241+AA241+AC241+AE241</f>
        <v>0</v>
      </c>
      <c r="F241" s="24"/>
      <c r="G241" s="2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03"/>
      <c r="AH241" s="29">
        <f t="shared" si="88"/>
        <v>0</v>
      </c>
      <c r="AI241" s="29">
        <f t="shared" si="90"/>
        <v>0</v>
      </c>
      <c r="AJ241" s="29">
        <f t="shared" si="89"/>
        <v>0</v>
      </c>
      <c r="AL241" s="28">
        <f t="shared" si="94"/>
        <v>0</v>
      </c>
      <c r="AM241" s="48"/>
      <c r="AN241" s="48"/>
      <c r="AO241" s="48"/>
      <c r="AP241" s="48"/>
    </row>
    <row r="242" spans="1:42" s="12" customFormat="1" ht="19.5" customHeight="1" x14ac:dyDescent="0.3">
      <c r="A242" s="3" t="s">
        <v>16</v>
      </c>
      <c r="B242" s="22"/>
      <c r="C242" s="22"/>
      <c r="D242" s="22"/>
      <c r="E242" s="22"/>
      <c r="F242" s="22"/>
      <c r="G242" s="2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04"/>
      <c r="AH242" s="29">
        <f t="shared" si="88"/>
        <v>0</v>
      </c>
      <c r="AI242" s="29">
        <f t="shared" si="90"/>
        <v>0</v>
      </c>
      <c r="AJ242" s="29">
        <f t="shared" si="89"/>
        <v>0</v>
      </c>
      <c r="AL242" s="28">
        <f t="shared" si="94"/>
        <v>0</v>
      </c>
      <c r="AM242" s="48"/>
      <c r="AN242" s="48"/>
      <c r="AO242" s="48"/>
      <c r="AP242" s="48"/>
    </row>
    <row r="243" spans="1:42" ht="32.25" customHeight="1" x14ac:dyDescent="0.3">
      <c r="A243" s="83" t="s">
        <v>18</v>
      </c>
      <c r="B243" s="19">
        <f>H243+J243+L243+N243+P243+R243+T243+V243+X243+Z243+AB243+AD243</f>
        <v>2255816.9160000002</v>
      </c>
      <c r="C243" s="2">
        <f>C186+C137+C118+C8</f>
        <v>2255816.9160000002</v>
      </c>
      <c r="D243" s="2">
        <f t="shared" ref="D243:E243" si="118">D186+D137+D118+D8</f>
        <v>2220212.84</v>
      </c>
      <c r="E243" s="2">
        <f t="shared" si="118"/>
        <v>2220212.84</v>
      </c>
      <c r="F243" s="37">
        <f>E243/B243*100</f>
        <v>98.421677054220638</v>
      </c>
      <c r="G243" s="37">
        <f>E243/C243*100</f>
        <v>98.421677054220638</v>
      </c>
      <c r="H243" s="2">
        <f t="shared" ref="H243:AE243" si="119">H186+H137+H118+H8</f>
        <v>118439.3</v>
      </c>
      <c r="I243" s="2">
        <f t="shared" si="119"/>
        <v>50300.700000000004</v>
      </c>
      <c r="J243" s="2">
        <f t="shared" si="119"/>
        <v>180103.76200000002</v>
      </c>
      <c r="K243" s="2">
        <f t="shared" si="119"/>
        <v>167749.5</v>
      </c>
      <c r="L243" s="2">
        <f t="shared" si="119"/>
        <v>177653.53200000001</v>
      </c>
      <c r="M243" s="2">
        <f t="shared" si="119"/>
        <v>169833.09999999998</v>
      </c>
      <c r="N243" s="2">
        <f t="shared" si="119"/>
        <v>193248.06199999998</v>
      </c>
      <c r="O243" s="2">
        <f t="shared" si="119"/>
        <v>175533.01000000004</v>
      </c>
      <c r="P243" s="2">
        <f t="shared" si="119"/>
        <v>446862.39999999997</v>
      </c>
      <c r="Q243" s="2">
        <f t="shared" si="119"/>
        <v>212542.33</v>
      </c>
      <c r="R243" s="2">
        <f t="shared" si="119"/>
        <v>219421.1</v>
      </c>
      <c r="S243" s="2">
        <f t="shared" si="119"/>
        <v>295909.50000000006</v>
      </c>
      <c r="T243" s="2">
        <f t="shared" si="119"/>
        <v>146401.89000000001</v>
      </c>
      <c r="U243" s="2">
        <f>U186+U137+U118+U8</f>
        <v>179030.80000000002</v>
      </c>
      <c r="V243" s="2">
        <f t="shared" si="119"/>
        <v>148482.6</v>
      </c>
      <c r="W243" s="2">
        <f t="shared" si="119"/>
        <v>98225.699999999983</v>
      </c>
      <c r="X243" s="2">
        <f t="shared" si="119"/>
        <v>136894.39999999999</v>
      </c>
      <c r="Y243" s="2">
        <f t="shared" si="119"/>
        <v>147627.80000000002</v>
      </c>
      <c r="Z243" s="2">
        <f t="shared" si="119"/>
        <v>177724</v>
      </c>
      <c r="AA243" s="2">
        <f t="shared" si="119"/>
        <v>203182.2</v>
      </c>
      <c r="AB243" s="2">
        <f t="shared" si="119"/>
        <v>158375.09999999998</v>
      </c>
      <c r="AC243" s="2">
        <f t="shared" si="119"/>
        <v>192641.9</v>
      </c>
      <c r="AD243" s="91">
        <f>AD186+AD137+AD118+AD8</f>
        <v>152210.76999999999</v>
      </c>
      <c r="AE243" s="2">
        <f t="shared" si="119"/>
        <v>327636.29999999993</v>
      </c>
      <c r="AF243" s="42"/>
      <c r="AH243" s="29">
        <f t="shared" si="88"/>
        <v>2255816.9160000002</v>
      </c>
      <c r="AI243" s="29">
        <f t="shared" si="90"/>
        <v>1335728.156</v>
      </c>
      <c r="AJ243" s="29">
        <f t="shared" si="89"/>
        <v>2220212.84</v>
      </c>
      <c r="AL243" s="28">
        <f t="shared" si="94"/>
        <v>35604.07600000035</v>
      </c>
      <c r="AM243" s="48">
        <f>H243+J243+L243+N243+P243+R243+T243+V243+X243+Z243+AB243+AD243</f>
        <v>2255816.9160000002</v>
      </c>
      <c r="AN243" s="48">
        <f>I243+K243+M243+O243+Q243+S243+U243+W243+Y243+AA243+AC243+AE243</f>
        <v>2220212.84</v>
      </c>
      <c r="AO243" s="48"/>
      <c r="AP243" s="48"/>
    </row>
    <row r="244" spans="1:42" s="12" customFormat="1" ht="18.75" x14ac:dyDescent="0.3">
      <c r="A244" s="84" t="s">
        <v>13</v>
      </c>
      <c r="B244" s="19">
        <f>H244+J244+L244+N244+P244+R244+T244+V244+X244+Z244+AB244+AD244</f>
        <v>1657677.7859999998</v>
      </c>
      <c r="C244" s="2">
        <f>C220+C214+C73+C42+C227+C133+C79+C85+C91+C127</f>
        <v>1657677.7860000001</v>
      </c>
      <c r="D244" s="2">
        <f>D220+D214+D73+D42+D227+D133+D79+D85+D91+D127</f>
        <v>1642100.9000000001</v>
      </c>
      <c r="E244" s="2">
        <f>E220+E214+E73+E42+E227+E133+E79+E85+E91+E127</f>
        <v>1642100.9000000001</v>
      </c>
      <c r="F244" s="37">
        <f>E244/B244*100</f>
        <v>99.060318830863565</v>
      </c>
      <c r="G244" s="37">
        <f>E244/C244*100</f>
        <v>99.060318830863565</v>
      </c>
      <c r="H244" s="2">
        <f>H220+H214+H73+H42+H227+H133+H79+H85+H91+H127</f>
        <v>75037</v>
      </c>
      <c r="I244" s="2">
        <f t="shared" ref="I244:AE244" si="120">I220+I214+I73+I42+I227+I133+I79+I85+I91+I127</f>
        <v>23698.7</v>
      </c>
      <c r="J244" s="2">
        <f t="shared" si="120"/>
        <v>138471.26200000002</v>
      </c>
      <c r="K244" s="2">
        <f t="shared" si="120"/>
        <v>130179.5</v>
      </c>
      <c r="L244" s="2">
        <f t="shared" si="120"/>
        <v>138434.36200000002</v>
      </c>
      <c r="M244" s="2">
        <f t="shared" si="120"/>
        <v>129321.8</v>
      </c>
      <c r="N244" s="2">
        <f t="shared" si="120"/>
        <v>142782.66200000001</v>
      </c>
      <c r="O244" s="2">
        <f t="shared" si="120"/>
        <v>133996.1</v>
      </c>
      <c r="P244" s="2">
        <f t="shared" si="120"/>
        <v>388764.89999999997</v>
      </c>
      <c r="Q244" s="2">
        <f t="shared" si="120"/>
        <v>171038.6</v>
      </c>
      <c r="R244" s="2">
        <f t="shared" si="120"/>
        <v>175662.99999999997</v>
      </c>
      <c r="S244" s="2">
        <f t="shared" si="120"/>
        <v>244733.00000000003</v>
      </c>
      <c r="T244" s="2">
        <f t="shared" si="120"/>
        <v>87674.7</v>
      </c>
      <c r="U244" s="2">
        <f t="shared" si="120"/>
        <v>136844.6</v>
      </c>
      <c r="V244" s="2">
        <f t="shared" si="120"/>
        <v>59023.9</v>
      </c>
      <c r="W244" s="2">
        <f t="shared" si="120"/>
        <v>51552.5</v>
      </c>
      <c r="X244" s="2">
        <f t="shared" si="120"/>
        <v>93046.3</v>
      </c>
      <c r="Y244" s="2">
        <f t="shared" si="120"/>
        <v>83481.2</v>
      </c>
      <c r="Z244" s="2">
        <f t="shared" si="120"/>
        <v>125294.39999999999</v>
      </c>
      <c r="AA244" s="2">
        <f t="shared" si="120"/>
        <v>138911.79999999999</v>
      </c>
      <c r="AB244" s="2">
        <f t="shared" si="120"/>
        <v>124864</v>
      </c>
      <c r="AC244" s="2">
        <f t="shared" si="120"/>
        <v>131138.5</v>
      </c>
      <c r="AD244" s="2">
        <f t="shared" si="120"/>
        <v>108621.3</v>
      </c>
      <c r="AE244" s="2">
        <f t="shared" si="120"/>
        <v>267204.60000000003</v>
      </c>
      <c r="AF244" s="42"/>
      <c r="AH244" s="29">
        <f t="shared" si="88"/>
        <v>1657677.7859999998</v>
      </c>
      <c r="AI244" s="29">
        <f t="shared" si="90"/>
        <v>1059153.186</v>
      </c>
      <c r="AJ244" s="29">
        <f t="shared" si="89"/>
        <v>1642100.9000000001</v>
      </c>
      <c r="AL244" s="28">
        <f t="shared" si="94"/>
        <v>15576.88599999994</v>
      </c>
      <c r="AM244" s="48">
        <f t="shared" ref="AM244:AM248" si="121">H244+J244+L244+N244+P244+R244+T244+V244+X244+Z244+AB244+AD244</f>
        <v>1657677.7859999998</v>
      </c>
      <c r="AN244" s="48">
        <f t="shared" ref="AN244:AN248" si="122">I244+K244+M244+O244+Q244+S244+U244+W244+Y244+AA244+AC244+AE244</f>
        <v>1642100.9000000001</v>
      </c>
      <c r="AO244" s="48"/>
      <c r="AP244" s="48"/>
    </row>
    <row r="245" spans="1:42" s="12" customFormat="1" ht="18.75" x14ac:dyDescent="0.3">
      <c r="A245" s="84" t="s">
        <v>14</v>
      </c>
      <c r="B245" s="19">
        <f>H245+J245+L245+N245+P245+R245+T245+V245+X245+Z245+AB245+AD245</f>
        <v>580437.66999999993</v>
      </c>
      <c r="C245" s="2">
        <f>C12+C36+C68+C92+C122+C141+C159+C177+C190+C208+C228</f>
        <v>580437.67000000004</v>
      </c>
      <c r="D245" s="2">
        <f>D12+D36+D68+D92+D122+D141+D159+D177+D190+D208+D228</f>
        <v>566771.43999999994</v>
      </c>
      <c r="E245" s="2">
        <f>E12+E36+E68+E92+E122+E141+E159+E177+E190+E208+E228</f>
        <v>566771.43999999994</v>
      </c>
      <c r="F245" s="37">
        <f>E245/B245*100</f>
        <v>97.645530139351578</v>
      </c>
      <c r="G245" s="37">
        <f>E245/C245*100</f>
        <v>97.64553013935155</v>
      </c>
      <c r="H245" s="2">
        <f>H12+H36+H68+H92+H122+H141+H159+H177+H190+H208+H228</f>
        <v>43402.299999999996</v>
      </c>
      <c r="I245" s="2">
        <f t="shared" ref="I245:AE245" si="123">I12+I36+I68+I92+I122+I141+I159+I177+I190+I208+I228</f>
        <v>26602</v>
      </c>
      <c r="J245" s="2">
        <f t="shared" si="123"/>
        <v>41632.500000000007</v>
      </c>
      <c r="K245" s="2">
        <f t="shared" si="123"/>
        <v>37570</v>
      </c>
      <c r="L245" s="2">
        <f t="shared" si="123"/>
        <v>38369.17</v>
      </c>
      <c r="M245" s="2">
        <f t="shared" si="123"/>
        <v>40511.300000000003</v>
      </c>
      <c r="N245" s="2">
        <f t="shared" si="123"/>
        <v>47965.399999999994</v>
      </c>
      <c r="O245" s="2">
        <f t="shared" si="123"/>
        <v>38982.71</v>
      </c>
      <c r="P245" s="2">
        <f t="shared" si="123"/>
        <v>56983</v>
      </c>
      <c r="Q245" s="2">
        <f t="shared" si="123"/>
        <v>40246.630000000005</v>
      </c>
      <c r="R245" s="2">
        <f t="shared" si="123"/>
        <v>43758.100000000006</v>
      </c>
      <c r="S245" s="2">
        <f t="shared" si="123"/>
        <v>51040.700000000004</v>
      </c>
      <c r="T245" s="2">
        <f t="shared" si="123"/>
        <v>56001.099999999991</v>
      </c>
      <c r="U245" s="2">
        <f t="shared" si="123"/>
        <v>39460.1</v>
      </c>
      <c r="V245" s="2">
        <f t="shared" si="123"/>
        <v>88693.700000000012</v>
      </c>
      <c r="W245" s="2">
        <f t="shared" si="123"/>
        <v>46673.2</v>
      </c>
      <c r="X245" s="2">
        <f t="shared" si="123"/>
        <v>41788.1</v>
      </c>
      <c r="Y245" s="2">
        <f t="shared" si="123"/>
        <v>61623.9</v>
      </c>
      <c r="Z245" s="2">
        <f t="shared" si="123"/>
        <v>52429.600000000006</v>
      </c>
      <c r="AA245" s="2">
        <f t="shared" si="123"/>
        <v>64270.400000000001</v>
      </c>
      <c r="AB245" s="2">
        <f t="shared" si="123"/>
        <v>32211.100000000002</v>
      </c>
      <c r="AC245" s="2">
        <f t="shared" si="123"/>
        <v>61001.7</v>
      </c>
      <c r="AD245" s="2">
        <f t="shared" si="123"/>
        <v>37203.599999999999</v>
      </c>
      <c r="AE245" s="2">
        <f t="shared" si="123"/>
        <v>58788.800000000003</v>
      </c>
      <c r="AF245" s="42"/>
      <c r="AH245" s="29">
        <f t="shared" si="88"/>
        <v>580437.66999999993</v>
      </c>
      <c r="AI245" s="29">
        <f t="shared" si="90"/>
        <v>272110.46999999997</v>
      </c>
      <c r="AJ245" s="29">
        <f t="shared" si="89"/>
        <v>566771.44000000006</v>
      </c>
      <c r="AL245" s="28">
        <f t="shared" si="94"/>
        <v>13666.230000000098</v>
      </c>
      <c r="AM245" s="48">
        <f t="shared" si="121"/>
        <v>580437.66999999993</v>
      </c>
      <c r="AN245" s="48">
        <f t="shared" si="122"/>
        <v>566771.44000000006</v>
      </c>
      <c r="AO245" s="48"/>
      <c r="AP245" s="48"/>
    </row>
    <row r="246" spans="1:42" s="12" customFormat="1" ht="37.5" x14ac:dyDescent="0.3">
      <c r="A246" s="90" t="s">
        <v>47</v>
      </c>
      <c r="B246" s="19">
        <f>H246+J246+L246+N246+P246+R246+T246+V246+X246+Z246+AB246+AD246</f>
        <v>15019.2</v>
      </c>
      <c r="C246" s="2">
        <f>C222+C107+C100+C44</f>
        <v>15019.2</v>
      </c>
      <c r="D246" s="2">
        <f t="shared" ref="D246:E246" si="124">D222+D107+D100+D44</f>
        <v>13897.8</v>
      </c>
      <c r="E246" s="2">
        <f t="shared" si="124"/>
        <v>13897.8</v>
      </c>
      <c r="F246" s="37">
        <f>E246/B246*100</f>
        <v>92.533557046979851</v>
      </c>
      <c r="G246" s="37">
        <f>E246/C246*100</f>
        <v>92.533557046979851</v>
      </c>
      <c r="H246" s="2">
        <f>H222+H107+H100+H44</f>
        <v>716.5</v>
      </c>
      <c r="I246" s="2">
        <f t="shared" ref="I246:AE246" si="125">I222+I107+I100+I44</f>
        <v>115.8</v>
      </c>
      <c r="J246" s="2">
        <f t="shared" si="125"/>
        <v>1408.9</v>
      </c>
      <c r="K246" s="2">
        <f t="shared" si="125"/>
        <v>2009.6</v>
      </c>
      <c r="L246" s="2">
        <f t="shared" si="125"/>
        <v>1460.9</v>
      </c>
      <c r="M246" s="2">
        <f t="shared" si="125"/>
        <v>899.5</v>
      </c>
      <c r="N246" s="2">
        <f t="shared" si="125"/>
        <v>1710.5</v>
      </c>
      <c r="O246" s="2">
        <f t="shared" si="125"/>
        <v>1247.8</v>
      </c>
      <c r="P246" s="2">
        <f t="shared" si="125"/>
        <v>1534.8</v>
      </c>
      <c r="Q246" s="2">
        <f t="shared" si="125"/>
        <v>1653.9</v>
      </c>
      <c r="R246" s="2">
        <f t="shared" si="125"/>
        <v>1332.5</v>
      </c>
      <c r="S246" s="2">
        <f t="shared" si="125"/>
        <v>1138.0999999999999</v>
      </c>
      <c r="T246" s="2">
        <f t="shared" si="125"/>
        <v>1557</v>
      </c>
      <c r="U246" s="2">
        <f t="shared" si="125"/>
        <v>1038.2</v>
      </c>
      <c r="V246" s="2">
        <f t="shared" si="125"/>
        <v>683.1</v>
      </c>
      <c r="W246" s="2">
        <f t="shared" si="125"/>
        <v>1267.2</v>
      </c>
      <c r="X246" s="2">
        <f t="shared" si="125"/>
        <v>1370.4</v>
      </c>
      <c r="Y246" s="2">
        <f t="shared" si="125"/>
        <v>818</v>
      </c>
      <c r="Z246" s="2">
        <f t="shared" si="125"/>
        <v>1608</v>
      </c>
      <c r="AA246" s="2">
        <f t="shared" si="125"/>
        <v>1590.7</v>
      </c>
      <c r="AB246" s="2">
        <f t="shared" si="125"/>
        <v>878.4</v>
      </c>
      <c r="AC246" s="2">
        <f t="shared" si="125"/>
        <v>930.1</v>
      </c>
      <c r="AD246" s="2">
        <f t="shared" si="125"/>
        <v>758.19999999999993</v>
      </c>
      <c r="AE246" s="2">
        <f t="shared" si="125"/>
        <v>1188.9000000000001</v>
      </c>
      <c r="AF246" s="42"/>
      <c r="AH246" s="29">
        <f t="shared" si="88"/>
        <v>15019.2</v>
      </c>
      <c r="AI246" s="29">
        <f t="shared" si="90"/>
        <v>8164.1</v>
      </c>
      <c r="AJ246" s="29">
        <f t="shared" si="89"/>
        <v>13897.800000000001</v>
      </c>
      <c r="AL246" s="28">
        <f t="shared" si="94"/>
        <v>1121.4000000000015</v>
      </c>
      <c r="AM246" s="48">
        <f t="shared" si="121"/>
        <v>15019.2</v>
      </c>
      <c r="AN246" s="48">
        <f t="shared" si="122"/>
        <v>13897.800000000001</v>
      </c>
      <c r="AO246" s="48"/>
      <c r="AP246" s="48"/>
    </row>
    <row r="247" spans="1:42" s="12" customFormat="1" ht="18.75" x14ac:dyDescent="0.3">
      <c r="A247" s="84" t="s">
        <v>15</v>
      </c>
      <c r="B247" s="92"/>
      <c r="C247" s="2"/>
      <c r="D247" s="2"/>
      <c r="E247" s="2"/>
      <c r="F247" s="92"/>
      <c r="G247" s="9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42"/>
      <c r="AH247" s="29">
        <f t="shared" si="88"/>
        <v>0</v>
      </c>
      <c r="AI247" s="29">
        <f t="shared" si="90"/>
        <v>0</v>
      </c>
      <c r="AJ247" s="29">
        <f t="shared" si="89"/>
        <v>0</v>
      </c>
      <c r="AL247" s="28">
        <f t="shared" si="94"/>
        <v>0</v>
      </c>
      <c r="AM247" s="48">
        <f t="shared" si="121"/>
        <v>0</v>
      </c>
      <c r="AN247" s="48">
        <f t="shared" si="122"/>
        <v>0</v>
      </c>
      <c r="AO247" s="48"/>
      <c r="AP247" s="48"/>
    </row>
    <row r="248" spans="1:42" s="12" customFormat="1" ht="18.75" x14ac:dyDescent="0.3">
      <c r="A248" s="84" t="s">
        <v>16</v>
      </c>
      <c r="B248" s="93">
        <f>B236+B32+B20+B211+B76</f>
        <v>17701.46</v>
      </c>
      <c r="C248" s="93">
        <f t="shared" ref="C248:E248" si="126">C236+C32+C20+C211+C76</f>
        <v>17701.46</v>
      </c>
      <c r="D248" s="93">
        <f t="shared" si="126"/>
        <v>11340.5</v>
      </c>
      <c r="E248" s="93">
        <f t="shared" si="126"/>
        <v>11340.5</v>
      </c>
      <c r="F248" s="37">
        <f>E248/B248*100</f>
        <v>64.065336983503059</v>
      </c>
      <c r="G248" s="37">
        <f>E248/C248*100</f>
        <v>64.065336983503059</v>
      </c>
      <c r="H248" s="93">
        <f t="shared" ref="H248:AE248" si="127">H236+H32+H20+H211+H76</f>
        <v>0</v>
      </c>
      <c r="I248" s="93">
        <f t="shared" si="127"/>
        <v>0</v>
      </c>
      <c r="J248" s="93">
        <f t="shared" si="127"/>
        <v>0</v>
      </c>
      <c r="K248" s="93">
        <f t="shared" si="127"/>
        <v>0</v>
      </c>
      <c r="L248" s="93">
        <f t="shared" si="127"/>
        <v>850</v>
      </c>
      <c r="M248" s="93">
        <f t="shared" si="127"/>
        <v>0</v>
      </c>
      <c r="N248" s="93">
        <f t="shared" si="127"/>
        <v>2500</v>
      </c>
      <c r="O248" s="93">
        <f t="shared" si="127"/>
        <v>2554.1999999999998</v>
      </c>
      <c r="P248" s="93">
        <f t="shared" si="127"/>
        <v>1114.5</v>
      </c>
      <c r="Q248" s="93">
        <f t="shared" si="127"/>
        <v>1257.0999999999999</v>
      </c>
      <c r="R248" s="93">
        <f t="shared" si="127"/>
        <v>0</v>
      </c>
      <c r="S248" s="93">
        <f t="shared" si="127"/>
        <v>135.80000000000001</v>
      </c>
      <c r="T248" s="93">
        <f t="shared" si="127"/>
        <v>2726.09</v>
      </c>
      <c r="U248" s="93">
        <f t="shared" si="127"/>
        <v>2726.1</v>
      </c>
      <c r="V248" s="93">
        <f t="shared" si="127"/>
        <v>765</v>
      </c>
      <c r="W248" s="93">
        <f t="shared" si="127"/>
        <v>0</v>
      </c>
      <c r="X248" s="93">
        <f t="shared" si="127"/>
        <v>2060</v>
      </c>
      <c r="Y248" s="93">
        <f t="shared" si="127"/>
        <v>2522.6999999999998</v>
      </c>
      <c r="Z248" s="93">
        <f t="shared" si="127"/>
        <v>0</v>
      </c>
      <c r="AA248" s="93">
        <f t="shared" si="127"/>
        <v>0</v>
      </c>
      <c r="AB248" s="93">
        <f t="shared" si="127"/>
        <v>1300</v>
      </c>
      <c r="AC248" s="93">
        <f t="shared" si="127"/>
        <v>501.7</v>
      </c>
      <c r="AD248" s="93">
        <f t="shared" si="127"/>
        <v>6385.87</v>
      </c>
      <c r="AE248" s="93">
        <f t="shared" si="127"/>
        <v>1642.8999999999999</v>
      </c>
      <c r="AF248" s="42"/>
      <c r="AH248" s="29">
        <f t="shared" si="88"/>
        <v>17701.46</v>
      </c>
      <c r="AI248" s="29">
        <f t="shared" si="90"/>
        <v>4464.5</v>
      </c>
      <c r="AJ248" s="29">
        <f t="shared" si="89"/>
        <v>11340.5</v>
      </c>
      <c r="AL248" s="28">
        <f t="shared" si="94"/>
        <v>6360.9599999999991</v>
      </c>
      <c r="AM248" s="48">
        <f t="shared" si="121"/>
        <v>17701.46</v>
      </c>
      <c r="AN248" s="48">
        <f t="shared" si="122"/>
        <v>11340.5</v>
      </c>
      <c r="AO248" s="48"/>
      <c r="AP248" s="48"/>
    </row>
    <row r="249" spans="1:42" s="12" customFormat="1" ht="18.75" x14ac:dyDescent="0.3">
      <c r="A249" s="86"/>
      <c r="B249" s="87"/>
      <c r="C249" s="87"/>
      <c r="D249" s="87"/>
      <c r="E249" s="87"/>
      <c r="F249" s="88"/>
      <c r="G249" s="88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9"/>
      <c r="S249" s="89"/>
      <c r="T249" s="89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5"/>
      <c r="AH249" s="29"/>
      <c r="AI249" s="29"/>
      <c r="AJ249" s="29"/>
      <c r="AL249" s="28"/>
      <c r="AM249" s="48"/>
      <c r="AN249" s="48"/>
      <c r="AO249" s="48"/>
      <c r="AP249" s="48"/>
    </row>
    <row r="250" spans="1:42" s="74" customFormat="1" ht="18.75" x14ac:dyDescent="0.3">
      <c r="A250" s="76"/>
      <c r="B250" s="72"/>
      <c r="C250" s="72"/>
      <c r="D250" s="72"/>
      <c r="E250" s="72"/>
      <c r="F250" s="73"/>
      <c r="G250" s="73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7"/>
      <c r="AH250" s="79"/>
      <c r="AI250" s="79"/>
      <c r="AJ250" s="79"/>
      <c r="AL250" s="75"/>
      <c r="AM250" s="80"/>
      <c r="AN250" s="80"/>
      <c r="AO250" s="80"/>
      <c r="AP250" s="80"/>
    </row>
    <row r="251" spans="1:42" ht="35.25" customHeight="1" x14ac:dyDescent="0.2">
      <c r="A251" s="101" t="s">
        <v>129</v>
      </c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F251" s="44"/>
      <c r="AG251" s="6"/>
      <c r="AH251" s="6"/>
      <c r="AI251" s="6"/>
      <c r="AJ251" s="6"/>
      <c r="AK251" s="6"/>
      <c r="AL251" s="6"/>
    </row>
    <row r="252" spans="1:42" ht="19.5" customHeight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AF252" s="45"/>
      <c r="AG252" s="6"/>
      <c r="AH252" s="6"/>
      <c r="AI252" s="6"/>
      <c r="AJ252" s="6"/>
      <c r="AK252" s="6"/>
      <c r="AL252" s="6"/>
    </row>
    <row r="253" spans="1:42" ht="24.75" customHeight="1" x14ac:dyDescent="0.2">
      <c r="A253" s="101" t="s">
        <v>58</v>
      </c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G253" s="6"/>
      <c r="AH253" s="6"/>
      <c r="AI253" s="6"/>
      <c r="AJ253" s="6"/>
      <c r="AK253" s="6"/>
      <c r="AL253" s="6"/>
    </row>
    <row r="254" spans="1:42" ht="19.5" customHeight="1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 spans="1:42" ht="48.75" customHeight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42" ht="18.75" x14ac:dyDescent="0.2">
      <c r="B256" s="27"/>
      <c r="C256" s="27"/>
      <c r="D256" s="27"/>
      <c r="E256" s="27"/>
      <c r="F256" s="27"/>
      <c r="G256" s="27"/>
    </row>
  </sheetData>
  <mergeCells count="40">
    <mergeCell ref="V4:W4"/>
    <mergeCell ref="A2:AD2"/>
    <mergeCell ref="A3:M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AF96:AF102"/>
    <mergeCell ref="AF65:AF75"/>
    <mergeCell ref="X4:Y4"/>
    <mergeCell ref="Z4:AA4"/>
    <mergeCell ref="AB4:AC4"/>
    <mergeCell ref="AD4:AE4"/>
    <mergeCell ref="AF4:AF5"/>
    <mergeCell ref="AF21:AF24"/>
    <mergeCell ref="AF27:AF32"/>
    <mergeCell ref="AF40:AF46"/>
    <mergeCell ref="AF47:AF52"/>
    <mergeCell ref="AF53:AF58"/>
    <mergeCell ref="AF59:AF64"/>
    <mergeCell ref="A253:AD253"/>
    <mergeCell ref="AF125:AF129"/>
    <mergeCell ref="AF150:AF153"/>
    <mergeCell ref="AF162:AF167"/>
    <mergeCell ref="AF175:AF183"/>
    <mergeCell ref="AF200:AF204"/>
    <mergeCell ref="AF218:AF222"/>
    <mergeCell ref="AF231:AF234"/>
    <mergeCell ref="AF237:AF242"/>
    <mergeCell ref="A251:AD251"/>
    <mergeCell ref="AF144:AF149"/>
  </mergeCells>
  <printOptions horizontalCentered="1"/>
  <pageMargins left="0" right="0" top="0.39370078740157483" bottom="0.39370078740157483" header="0" footer="0"/>
  <pageSetup paperSize="9" scale="40" fitToHeight="0" orientation="landscape" r:id="rId1"/>
  <headerFooter alignWithMargins="0"/>
  <rowBreaks count="4" manualBreakCount="4">
    <brk id="34" max="37" man="1"/>
    <brk id="71" max="37" man="1"/>
    <brk id="163" max="37" man="1"/>
    <brk id="203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32"/>
  <sheetViews>
    <sheetView topLeftCell="A7" workbookViewId="0">
      <selection activeCell="X20" sqref="X20"/>
    </sheetView>
  </sheetViews>
  <sheetFormatPr defaultRowHeight="12.75" x14ac:dyDescent="0.2"/>
  <cols>
    <col min="1" max="1" width="11.140625" style="56" customWidth="1"/>
    <col min="2" max="2" width="18.85546875" style="56" customWidth="1"/>
    <col min="3" max="3" width="7.28515625" style="56" customWidth="1"/>
    <col min="4" max="4" width="9.28515625" style="56" customWidth="1"/>
    <col min="5" max="5" width="6.42578125" style="56" customWidth="1"/>
    <col min="6" max="6" width="15" style="56" customWidth="1"/>
    <col min="7" max="7" width="14.85546875" style="56" customWidth="1"/>
    <col min="8" max="8" width="0.140625" style="56" customWidth="1"/>
    <col min="9" max="9" width="7.42578125" style="56" hidden="1" customWidth="1"/>
    <col min="10" max="10" width="7.85546875" style="56" hidden="1" customWidth="1"/>
    <col min="11" max="11" width="15" style="56" hidden="1" customWidth="1"/>
    <col min="12" max="12" width="7.42578125" style="56" hidden="1" customWidth="1"/>
    <col min="13" max="13" width="7.5703125" style="56" hidden="1" customWidth="1"/>
    <col min="14" max="14" width="8.28515625" style="56" hidden="1" customWidth="1"/>
    <col min="15" max="15" width="15.85546875" style="56" hidden="1" customWidth="1"/>
    <col min="16" max="16" width="9" style="56" customWidth="1"/>
    <col min="17" max="17" width="7" style="56" customWidth="1"/>
    <col min="18" max="18" width="11.7109375" style="56" customWidth="1"/>
    <col min="19" max="19" width="15.85546875" style="56" customWidth="1"/>
    <col min="20" max="20" width="13.85546875" style="56" customWidth="1"/>
    <col min="21" max="21" width="32.42578125" style="56" customWidth="1"/>
    <col min="22" max="256" width="9.140625" style="56"/>
    <col min="257" max="257" width="11.140625" style="56" customWidth="1"/>
    <col min="258" max="258" width="18.85546875" style="56" customWidth="1"/>
    <col min="259" max="259" width="7.28515625" style="56" customWidth="1"/>
    <col min="260" max="260" width="9.28515625" style="56" customWidth="1"/>
    <col min="261" max="261" width="9.5703125" style="56" customWidth="1"/>
    <col min="262" max="262" width="15" style="56" customWidth="1"/>
    <col min="263" max="263" width="9.140625" style="56"/>
    <col min="264" max="264" width="10.42578125" style="56" customWidth="1"/>
    <col min="265" max="265" width="11" style="56" customWidth="1"/>
    <col min="266" max="266" width="15.85546875" style="56" customWidth="1"/>
    <col min="267" max="267" width="15" style="56" customWidth="1"/>
    <col min="268" max="268" width="10.7109375" style="56" customWidth="1"/>
    <col min="269" max="269" width="12.42578125" style="56" customWidth="1"/>
    <col min="270" max="271" width="15" style="56" customWidth="1"/>
    <col min="272" max="272" width="9.140625" style="56"/>
    <col min="273" max="273" width="11.7109375" style="56" customWidth="1"/>
    <col min="274" max="274" width="11" style="56" customWidth="1"/>
    <col min="275" max="275" width="15.85546875" style="56" customWidth="1"/>
    <col min="276" max="276" width="18.140625" style="56" customWidth="1"/>
    <col min="277" max="277" width="30.85546875" style="56" customWidth="1"/>
    <col min="278" max="512" width="9.140625" style="56"/>
    <col min="513" max="513" width="11.140625" style="56" customWidth="1"/>
    <col min="514" max="514" width="18.85546875" style="56" customWidth="1"/>
    <col min="515" max="515" width="7.28515625" style="56" customWidth="1"/>
    <col min="516" max="516" width="9.28515625" style="56" customWidth="1"/>
    <col min="517" max="517" width="9.5703125" style="56" customWidth="1"/>
    <col min="518" max="518" width="15" style="56" customWidth="1"/>
    <col min="519" max="519" width="9.140625" style="56"/>
    <col min="520" max="520" width="10.42578125" style="56" customWidth="1"/>
    <col min="521" max="521" width="11" style="56" customWidth="1"/>
    <col min="522" max="522" width="15.85546875" style="56" customWidth="1"/>
    <col min="523" max="523" width="15" style="56" customWidth="1"/>
    <col min="524" max="524" width="10.7109375" style="56" customWidth="1"/>
    <col min="525" max="525" width="12.42578125" style="56" customWidth="1"/>
    <col min="526" max="527" width="15" style="56" customWidth="1"/>
    <col min="528" max="528" width="9.140625" style="56"/>
    <col min="529" max="529" width="11.7109375" style="56" customWidth="1"/>
    <col min="530" max="530" width="11" style="56" customWidth="1"/>
    <col min="531" max="531" width="15.85546875" style="56" customWidth="1"/>
    <col min="532" max="532" width="18.140625" style="56" customWidth="1"/>
    <col min="533" max="533" width="30.85546875" style="56" customWidth="1"/>
    <col min="534" max="768" width="9.140625" style="56"/>
    <col min="769" max="769" width="11.140625" style="56" customWidth="1"/>
    <col min="770" max="770" width="18.85546875" style="56" customWidth="1"/>
    <col min="771" max="771" width="7.28515625" style="56" customWidth="1"/>
    <col min="772" max="772" width="9.28515625" style="56" customWidth="1"/>
    <col min="773" max="773" width="9.5703125" style="56" customWidth="1"/>
    <col min="774" max="774" width="15" style="56" customWidth="1"/>
    <col min="775" max="775" width="9.140625" style="56"/>
    <col min="776" max="776" width="10.42578125" style="56" customWidth="1"/>
    <col min="777" max="777" width="11" style="56" customWidth="1"/>
    <col min="778" max="778" width="15.85546875" style="56" customWidth="1"/>
    <col min="779" max="779" width="15" style="56" customWidth="1"/>
    <col min="780" max="780" width="10.7109375" style="56" customWidth="1"/>
    <col min="781" max="781" width="12.42578125" style="56" customWidth="1"/>
    <col min="782" max="783" width="15" style="56" customWidth="1"/>
    <col min="784" max="784" width="9.140625" style="56"/>
    <col min="785" max="785" width="11.7109375" style="56" customWidth="1"/>
    <col min="786" max="786" width="11" style="56" customWidth="1"/>
    <col min="787" max="787" width="15.85546875" style="56" customWidth="1"/>
    <col min="788" max="788" width="18.140625" style="56" customWidth="1"/>
    <col min="789" max="789" width="30.85546875" style="56" customWidth="1"/>
    <col min="790" max="1024" width="9.140625" style="56"/>
    <col min="1025" max="1025" width="11.140625" style="56" customWidth="1"/>
    <col min="1026" max="1026" width="18.85546875" style="56" customWidth="1"/>
    <col min="1027" max="1027" width="7.28515625" style="56" customWidth="1"/>
    <col min="1028" max="1028" width="9.28515625" style="56" customWidth="1"/>
    <col min="1029" max="1029" width="9.5703125" style="56" customWidth="1"/>
    <col min="1030" max="1030" width="15" style="56" customWidth="1"/>
    <col min="1031" max="1031" width="9.140625" style="56"/>
    <col min="1032" max="1032" width="10.42578125" style="56" customWidth="1"/>
    <col min="1033" max="1033" width="11" style="56" customWidth="1"/>
    <col min="1034" max="1034" width="15.85546875" style="56" customWidth="1"/>
    <col min="1035" max="1035" width="15" style="56" customWidth="1"/>
    <col min="1036" max="1036" width="10.7109375" style="56" customWidth="1"/>
    <col min="1037" max="1037" width="12.42578125" style="56" customWidth="1"/>
    <col min="1038" max="1039" width="15" style="56" customWidth="1"/>
    <col min="1040" max="1040" width="9.140625" style="56"/>
    <col min="1041" max="1041" width="11.7109375" style="56" customWidth="1"/>
    <col min="1042" max="1042" width="11" style="56" customWidth="1"/>
    <col min="1043" max="1043" width="15.85546875" style="56" customWidth="1"/>
    <col min="1044" max="1044" width="18.140625" style="56" customWidth="1"/>
    <col min="1045" max="1045" width="30.85546875" style="56" customWidth="1"/>
    <col min="1046" max="1280" width="9.140625" style="56"/>
    <col min="1281" max="1281" width="11.140625" style="56" customWidth="1"/>
    <col min="1282" max="1282" width="18.85546875" style="56" customWidth="1"/>
    <col min="1283" max="1283" width="7.28515625" style="56" customWidth="1"/>
    <col min="1284" max="1284" width="9.28515625" style="56" customWidth="1"/>
    <col min="1285" max="1285" width="9.5703125" style="56" customWidth="1"/>
    <col min="1286" max="1286" width="15" style="56" customWidth="1"/>
    <col min="1287" max="1287" width="9.140625" style="56"/>
    <col min="1288" max="1288" width="10.42578125" style="56" customWidth="1"/>
    <col min="1289" max="1289" width="11" style="56" customWidth="1"/>
    <col min="1290" max="1290" width="15.85546875" style="56" customWidth="1"/>
    <col min="1291" max="1291" width="15" style="56" customWidth="1"/>
    <col min="1292" max="1292" width="10.7109375" style="56" customWidth="1"/>
    <col min="1293" max="1293" width="12.42578125" style="56" customWidth="1"/>
    <col min="1294" max="1295" width="15" style="56" customWidth="1"/>
    <col min="1296" max="1296" width="9.140625" style="56"/>
    <col min="1297" max="1297" width="11.7109375" style="56" customWidth="1"/>
    <col min="1298" max="1298" width="11" style="56" customWidth="1"/>
    <col min="1299" max="1299" width="15.85546875" style="56" customWidth="1"/>
    <col min="1300" max="1300" width="18.140625" style="56" customWidth="1"/>
    <col min="1301" max="1301" width="30.85546875" style="56" customWidth="1"/>
    <col min="1302" max="1536" width="9.140625" style="56"/>
    <col min="1537" max="1537" width="11.140625" style="56" customWidth="1"/>
    <col min="1538" max="1538" width="18.85546875" style="56" customWidth="1"/>
    <col min="1539" max="1539" width="7.28515625" style="56" customWidth="1"/>
    <col min="1540" max="1540" width="9.28515625" style="56" customWidth="1"/>
    <col min="1541" max="1541" width="9.5703125" style="56" customWidth="1"/>
    <col min="1542" max="1542" width="15" style="56" customWidth="1"/>
    <col min="1543" max="1543" width="9.140625" style="56"/>
    <col min="1544" max="1544" width="10.42578125" style="56" customWidth="1"/>
    <col min="1545" max="1545" width="11" style="56" customWidth="1"/>
    <col min="1546" max="1546" width="15.85546875" style="56" customWidth="1"/>
    <col min="1547" max="1547" width="15" style="56" customWidth="1"/>
    <col min="1548" max="1548" width="10.7109375" style="56" customWidth="1"/>
    <col min="1549" max="1549" width="12.42578125" style="56" customWidth="1"/>
    <col min="1550" max="1551" width="15" style="56" customWidth="1"/>
    <col min="1552" max="1552" width="9.140625" style="56"/>
    <col min="1553" max="1553" width="11.7109375" style="56" customWidth="1"/>
    <col min="1554" max="1554" width="11" style="56" customWidth="1"/>
    <col min="1555" max="1555" width="15.85546875" style="56" customWidth="1"/>
    <col min="1556" max="1556" width="18.140625" style="56" customWidth="1"/>
    <col min="1557" max="1557" width="30.85546875" style="56" customWidth="1"/>
    <col min="1558" max="1792" width="9.140625" style="56"/>
    <col min="1793" max="1793" width="11.140625" style="56" customWidth="1"/>
    <col min="1794" max="1794" width="18.85546875" style="56" customWidth="1"/>
    <col min="1795" max="1795" width="7.28515625" style="56" customWidth="1"/>
    <col min="1796" max="1796" width="9.28515625" style="56" customWidth="1"/>
    <col min="1797" max="1797" width="9.5703125" style="56" customWidth="1"/>
    <col min="1798" max="1798" width="15" style="56" customWidth="1"/>
    <col min="1799" max="1799" width="9.140625" style="56"/>
    <col min="1800" max="1800" width="10.42578125" style="56" customWidth="1"/>
    <col min="1801" max="1801" width="11" style="56" customWidth="1"/>
    <col min="1802" max="1802" width="15.85546875" style="56" customWidth="1"/>
    <col min="1803" max="1803" width="15" style="56" customWidth="1"/>
    <col min="1804" max="1804" width="10.7109375" style="56" customWidth="1"/>
    <col min="1805" max="1805" width="12.42578125" style="56" customWidth="1"/>
    <col min="1806" max="1807" width="15" style="56" customWidth="1"/>
    <col min="1808" max="1808" width="9.140625" style="56"/>
    <col min="1809" max="1809" width="11.7109375" style="56" customWidth="1"/>
    <col min="1810" max="1810" width="11" style="56" customWidth="1"/>
    <col min="1811" max="1811" width="15.85546875" style="56" customWidth="1"/>
    <col min="1812" max="1812" width="18.140625" style="56" customWidth="1"/>
    <col min="1813" max="1813" width="30.85546875" style="56" customWidth="1"/>
    <col min="1814" max="2048" width="9.140625" style="56"/>
    <col min="2049" max="2049" width="11.140625" style="56" customWidth="1"/>
    <col min="2050" max="2050" width="18.85546875" style="56" customWidth="1"/>
    <col min="2051" max="2051" width="7.28515625" style="56" customWidth="1"/>
    <col min="2052" max="2052" width="9.28515625" style="56" customWidth="1"/>
    <col min="2053" max="2053" width="9.5703125" style="56" customWidth="1"/>
    <col min="2054" max="2054" width="15" style="56" customWidth="1"/>
    <col min="2055" max="2055" width="9.140625" style="56"/>
    <col min="2056" max="2056" width="10.42578125" style="56" customWidth="1"/>
    <col min="2057" max="2057" width="11" style="56" customWidth="1"/>
    <col min="2058" max="2058" width="15.85546875" style="56" customWidth="1"/>
    <col min="2059" max="2059" width="15" style="56" customWidth="1"/>
    <col min="2060" max="2060" width="10.7109375" style="56" customWidth="1"/>
    <col min="2061" max="2061" width="12.42578125" style="56" customWidth="1"/>
    <col min="2062" max="2063" width="15" style="56" customWidth="1"/>
    <col min="2064" max="2064" width="9.140625" style="56"/>
    <col min="2065" max="2065" width="11.7109375" style="56" customWidth="1"/>
    <col min="2066" max="2066" width="11" style="56" customWidth="1"/>
    <col min="2067" max="2067" width="15.85546875" style="56" customWidth="1"/>
    <col min="2068" max="2068" width="18.140625" style="56" customWidth="1"/>
    <col min="2069" max="2069" width="30.85546875" style="56" customWidth="1"/>
    <col min="2070" max="2304" width="9.140625" style="56"/>
    <col min="2305" max="2305" width="11.140625" style="56" customWidth="1"/>
    <col min="2306" max="2306" width="18.85546875" style="56" customWidth="1"/>
    <col min="2307" max="2307" width="7.28515625" style="56" customWidth="1"/>
    <col min="2308" max="2308" width="9.28515625" style="56" customWidth="1"/>
    <col min="2309" max="2309" width="9.5703125" style="56" customWidth="1"/>
    <col min="2310" max="2310" width="15" style="56" customWidth="1"/>
    <col min="2311" max="2311" width="9.140625" style="56"/>
    <col min="2312" max="2312" width="10.42578125" style="56" customWidth="1"/>
    <col min="2313" max="2313" width="11" style="56" customWidth="1"/>
    <col min="2314" max="2314" width="15.85546875" style="56" customWidth="1"/>
    <col min="2315" max="2315" width="15" style="56" customWidth="1"/>
    <col min="2316" max="2316" width="10.7109375" style="56" customWidth="1"/>
    <col min="2317" max="2317" width="12.42578125" style="56" customWidth="1"/>
    <col min="2318" max="2319" width="15" style="56" customWidth="1"/>
    <col min="2320" max="2320" width="9.140625" style="56"/>
    <col min="2321" max="2321" width="11.7109375" style="56" customWidth="1"/>
    <col min="2322" max="2322" width="11" style="56" customWidth="1"/>
    <col min="2323" max="2323" width="15.85546875" style="56" customWidth="1"/>
    <col min="2324" max="2324" width="18.140625" style="56" customWidth="1"/>
    <col min="2325" max="2325" width="30.85546875" style="56" customWidth="1"/>
    <col min="2326" max="2560" width="9.140625" style="56"/>
    <col min="2561" max="2561" width="11.140625" style="56" customWidth="1"/>
    <col min="2562" max="2562" width="18.85546875" style="56" customWidth="1"/>
    <col min="2563" max="2563" width="7.28515625" style="56" customWidth="1"/>
    <col min="2564" max="2564" width="9.28515625" style="56" customWidth="1"/>
    <col min="2565" max="2565" width="9.5703125" style="56" customWidth="1"/>
    <col min="2566" max="2566" width="15" style="56" customWidth="1"/>
    <col min="2567" max="2567" width="9.140625" style="56"/>
    <col min="2568" max="2568" width="10.42578125" style="56" customWidth="1"/>
    <col min="2569" max="2569" width="11" style="56" customWidth="1"/>
    <col min="2570" max="2570" width="15.85546875" style="56" customWidth="1"/>
    <col min="2571" max="2571" width="15" style="56" customWidth="1"/>
    <col min="2572" max="2572" width="10.7109375" style="56" customWidth="1"/>
    <col min="2573" max="2573" width="12.42578125" style="56" customWidth="1"/>
    <col min="2574" max="2575" width="15" style="56" customWidth="1"/>
    <col min="2576" max="2576" width="9.140625" style="56"/>
    <col min="2577" max="2577" width="11.7109375" style="56" customWidth="1"/>
    <col min="2578" max="2578" width="11" style="56" customWidth="1"/>
    <col min="2579" max="2579" width="15.85546875" style="56" customWidth="1"/>
    <col min="2580" max="2580" width="18.140625" style="56" customWidth="1"/>
    <col min="2581" max="2581" width="30.85546875" style="56" customWidth="1"/>
    <col min="2582" max="2816" width="9.140625" style="56"/>
    <col min="2817" max="2817" width="11.140625" style="56" customWidth="1"/>
    <col min="2818" max="2818" width="18.85546875" style="56" customWidth="1"/>
    <col min="2819" max="2819" width="7.28515625" style="56" customWidth="1"/>
    <col min="2820" max="2820" width="9.28515625" style="56" customWidth="1"/>
    <col min="2821" max="2821" width="9.5703125" style="56" customWidth="1"/>
    <col min="2822" max="2822" width="15" style="56" customWidth="1"/>
    <col min="2823" max="2823" width="9.140625" style="56"/>
    <col min="2824" max="2824" width="10.42578125" style="56" customWidth="1"/>
    <col min="2825" max="2825" width="11" style="56" customWidth="1"/>
    <col min="2826" max="2826" width="15.85546875" style="56" customWidth="1"/>
    <col min="2827" max="2827" width="15" style="56" customWidth="1"/>
    <col min="2828" max="2828" width="10.7109375" style="56" customWidth="1"/>
    <col min="2829" max="2829" width="12.42578125" style="56" customWidth="1"/>
    <col min="2830" max="2831" width="15" style="56" customWidth="1"/>
    <col min="2832" max="2832" width="9.140625" style="56"/>
    <col min="2833" max="2833" width="11.7109375" style="56" customWidth="1"/>
    <col min="2834" max="2834" width="11" style="56" customWidth="1"/>
    <col min="2835" max="2835" width="15.85546875" style="56" customWidth="1"/>
    <col min="2836" max="2836" width="18.140625" style="56" customWidth="1"/>
    <col min="2837" max="2837" width="30.85546875" style="56" customWidth="1"/>
    <col min="2838" max="3072" width="9.140625" style="56"/>
    <col min="3073" max="3073" width="11.140625" style="56" customWidth="1"/>
    <col min="3074" max="3074" width="18.85546875" style="56" customWidth="1"/>
    <col min="3075" max="3075" width="7.28515625" style="56" customWidth="1"/>
    <col min="3076" max="3076" width="9.28515625" style="56" customWidth="1"/>
    <col min="3077" max="3077" width="9.5703125" style="56" customWidth="1"/>
    <col min="3078" max="3078" width="15" style="56" customWidth="1"/>
    <col min="3079" max="3079" width="9.140625" style="56"/>
    <col min="3080" max="3080" width="10.42578125" style="56" customWidth="1"/>
    <col min="3081" max="3081" width="11" style="56" customWidth="1"/>
    <col min="3082" max="3082" width="15.85546875" style="56" customWidth="1"/>
    <col min="3083" max="3083" width="15" style="56" customWidth="1"/>
    <col min="3084" max="3084" width="10.7109375" style="56" customWidth="1"/>
    <col min="3085" max="3085" width="12.42578125" style="56" customWidth="1"/>
    <col min="3086" max="3087" width="15" style="56" customWidth="1"/>
    <col min="3088" max="3088" width="9.140625" style="56"/>
    <col min="3089" max="3089" width="11.7109375" style="56" customWidth="1"/>
    <col min="3090" max="3090" width="11" style="56" customWidth="1"/>
    <col min="3091" max="3091" width="15.85546875" style="56" customWidth="1"/>
    <col min="3092" max="3092" width="18.140625" style="56" customWidth="1"/>
    <col min="3093" max="3093" width="30.85546875" style="56" customWidth="1"/>
    <col min="3094" max="3328" width="9.140625" style="56"/>
    <col min="3329" max="3329" width="11.140625" style="56" customWidth="1"/>
    <col min="3330" max="3330" width="18.85546875" style="56" customWidth="1"/>
    <col min="3331" max="3331" width="7.28515625" style="56" customWidth="1"/>
    <col min="3332" max="3332" width="9.28515625" style="56" customWidth="1"/>
    <col min="3333" max="3333" width="9.5703125" style="56" customWidth="1"/>
    <col min="3334" max="3334" width="15" style="56" customWidth="1"/>
    <col min="3335" max="3335" width="9.140625" style="56"/>
    <col min="3336" max="3336" width="10.42578125" style="56" customWidth="1"/>
    <col min="3337" max="3337" width="11" style="56" customWidth="1"/>
    <col min="3338" max="3338" width="15.85546875" style="56" customWidth="1"/>
    <col min="3339" max="3339" width="15" style="56" customWidth="1"/>
    <col min="3340" max="3340" width="10.7109375" style="56" customWidth="1"/>
    <col min="3341" max="3341" width="12.42578125" style="56" customWidth="1"/>
    <col min="3342" max="3343" width="15" style="56" customWidth="1"/>
    <col min="3344" max="3344" width="9.140625" style="56"/>
    <col min="3345" max="3345" width="11.7109375" style="56" customWidth="1"/>
    <col min="3346" max="3346" width="11" style="56" customWidth="1"/>
    <col min="3347" max="3347" width="15.85546875" style="56" customWidth="1"/>
    <col min="3348" max="3348" width="18.140625" style="56" customWidth="1"/>
    <col min="3349" max="3349" width="30.85546875" style="56" customWidth="1"/>
    <col min="3350" max="3584" width="9.140625" style="56"/>
    <col min="3585" max="3585" width="11.140625" style="56" customWidth="1"/>
    <col min="3586" max="3586" width="18.85546875" style="56" customWidth="1"/>
    <col min="3587" max="3587" width="7.28515625" style="56" customWidth="1"/>
    <col min="3588" max="3588" width="9.28515625" style="56" customWidth="1"/>
    <col min="3589" max="3589" width="9.5703125" style="56" customWidth="1"/>
    <col min="3590" max="3590" width="15" style="56" customWidth="1"/>
    <col min="3591" max="3591" width="9.140625" style="56"/>
    <col min="3592" max="3592" width="10.42578125" style="56" customWidth="1"/>
    <col min="3593" max="3593" width="11" style="56" customWidth="1"/>
    <col min="3594" max="3594" width="15.85546875" style="56" customWidth="1"/>
    <col min="3595" max="3595" width="15" style="56" customWidth="1"/>
    <col min="3596" max="3596" width="10.7109375" style="56" customWidth="1"/>
    <col min="3597" max="3597" width="12.42578125" style="56" customWidth="1"/>
    <col min="3598" max="3599" width="15" style="56" customWidth="1"/>
    <col min="3600" max="3600" width="9.140625" style="56"/>
    <col min="3601" max="3601" width="11.7109375" style="56" customWidth="1"/>
    <col min="3602" max="3602" width="11" style="56" customWidth="1"/>
    <col min="3603" max="3603" width="15.85546875" style="56" customWidth="1"/>
    <col min="3604" max="3604" width="18.140625" style="56" customWidth="1"/>
    <col min="3605" max="3605" width="30.85546875" style="56" customWidth="1"/>
    <col min="3606" max="3840" width="9.140625" style="56"/>
    <col min="3841" max="3841" width="11.140625" style="56" customWidth="1"/>
    <col min="3842" max="3842" width="18.85546875" style="56" customWidth="1"/>
    <col min="3843" max="3843" width="7.28515625" style="56" customWidth="1"/>
    <col min="3844" max="3844" width="9.28515625" style="56" customWidth="1"/>
    <col min="3845" max="3845" width="9.5703125" style="56" customWidth="1"/>
    <col min="3846" max="3846" width="15" style="56" customWidth="1"/>
    <col min="3847" max="3847" width="9.140625" style="56"/>
    <col min="3848" max="3848" width="10.42578125" style="56" customWidth="1"/>
    <col min="3849" max="3849" width="11" style="56" customWidth="1"/>
    <col min="3850" max="3850" width="15.85546875" style="56" customWidth="1"/>
    <col min="3851" max="3851" width="15" style="56" customWidth="1"/>
    <col min="3852" max="3852" width="10.7109375" style="56" customWidth="1"/>
    <col min="3853" max="3853" width="12.42578125" style="56" customWidth="1"/>
    <col min="3854" max="3855" width="15" style="56" customWidth="1"/>
    <col min="3856" max="3856" width="9.140625" style="56"/>
    <col min="3857" max="3857" width="11.7109375" style="56" customWidth="1"/>
    <col min="3858" max="3858" width="11" style="56" customWidth="1"/>
    <col min="3859" max="3859" width="15.85546875" style="56" customWidth="1"/>
    <col min="3860" max="3860" width="18.140625" style="56" customWidth="1"/>
    <col min="3861" max="3861" width="30.85546875" style="56" customWidth="1"/>
    <col min="3862" max="4096" width="9.140625" style="56"/>
    <col min="4097" max="4097" width="11.140625" style="56" customWidth="1"/>
    <col min="4098" max="4098" width="18.85546875" style="56" customWidth="1"/>
    <col min="4099" max="4099" width="7.28515625" style="56" customWidth="1"/>
    <col min="4100" max="4100" width="9.28515625" style="56" customWidth="1"/>
    <col min="4101" max="4101" width="9.5703125" style="56" customWidth="1"/>
    <col min="4102" max="4102" width="15" style="56" customWidth="1"/>
    <col min="4103" max="4103" width="9.140625" style="56"/>
    <col min="4104" max="4104" width="10.42578125" style="56" customWidth="1"/>
    <col min="4105" max="4105" width="11" style="56" customWidth="1"/>
    <col min="4106" max="4106" width="15.85546875" style="56" customWidth="1"/>
    <col min="4107" max="4107" width="15" style="56" customWidth="1"/>
    <col min="4108" max="4108" width="10.7109375" style="56" customWidth="1"/>
    <col min="4109" max="4109" width="12.42578125" style="56" customWidth="1"/>
    <col min="4110" max="4111" width="15" style="56" customWidth="1"/>
    <col min="4112" max="4112" width="9.140625" style="56"/>
    <col min="4113" max="4113" width="11.7109375" style="56" customWidth="1"/>
    <col min="4114" max="4114" width="11" style="56" customWidth="1"/>
    <col min="4115" max="4115" width="15.85546875" style="56" customWidth="1"/>
    <col min="4116" max="4116" width="18.140625" style="56" customWidth="1"/>
    <col min="4117" max="4117" width="30.85546875" style="56" customWidth="1"/>
    <col min="4118" max="4352" width="9.140625" style="56"/>
    <col min="4353" max="4353" width="11.140625" style="56" customWidth="1"/>
    <col min="4354" max="4354" width="18.85546875" style="56" customWidth="1"/>
    <col min="4355" max="4355" width="7.28515625" style="56" customWidth="1"/>
    <col min="4356" max="4356" width="9.28515625" style="56" customWidth="1"/>
    <col min="4357" max="4357" width="9.5703125" style="56" customWidth="1"/>
    <col min="4358" max="4358" width="15" style="56" customWidth="1"/>
    <col min="4359" max="4359" width="9.140625" style="56"/>
    <col min="4360" max="4360" width="10.42578125" style="56" customWidth="1"/>
    <col min="4361" max="4361" width="11" style="56" customWidth="1"/>
    <col min="4362" max="4362" width="15.85546875" style="56" customWidth="1"/>
    <col min="4363" max="4363" width="15" style="56" customWidth="1"/>
    <col min="4364" max="4364" width="10.7109375" style="56" customWidth="1"/>
    <col min="4365" max="4365" width="12.42578125" style="56" customWidth="1"/>
    <col min="4366" max="4367" width="15" style="56" customWidth="1"/>
    <col min="4368" max="4368" width="9.140625" style="56"/>
    <col min="4369" max="4369" width="11.7109375" style="56" customWidth="1"/>
    <col min="4370" max="4370" width="11" style="56" customWidth="1"/>
    <col min="4371" max="4371" width="15.85546875" style="56" customWidth="1"/>
    <col min="4372" max="4372" width="18.140625" style="56" customWidth="1"/>
    <col min="4373" max="4373" width="30.85546875" style="56" customWidth="1"/>
    <col min="4374" max="4608" width="9.140625" style="56"/>
    <col min="4609" max="4609" width="11.140625" style="56" customWidth="1"/>
    <col min="4610" max="4610" width="18.85546875" style="56" customWidth="1"/>
    <col min="4611" max="4611" width="7.28515625" style="56" customWidth="1"/>
    <col min="4612" max="4612" width="9.28515625" style="56" customWidth="1"/>
    <col min="4613" max="4613" width="9.5703125" style="56" customWidth="1"/>
    <col min="4614" max="4614" width="15" style="56" customWidth="1"/>
    <col min="4615" max="4615" width="9.140625" style="56"/>
    <col min="4616" max="4616" width="10.42578125" style="56" customWidth="1"/>
    <col min="4617" max="4617" width="11" style="56" customWidth="1"/>
    <col min="4618" max="4618" width="15.85546875" style="56" customWidth="1"/>
    <col min="4619" max="4619" width="15" style="56" customWidth="1"/>
    <col min="4620" max="4620" width="10.7109375" style="56" customWidth="1"/>
    <col min="4621" max="4621" width="12.42578125" style="56" customWidth="1"/>
    <col min="4622" max="4623" width="15" style="56" customWidth="1"/>
    <col min="4624" max="4624" width="9.140625" style="56"/>
    <col min="4625" max="4625" width="11.7109375" style="56" customWidth="1"/>
    <col min="4626" max="4626" width="11" style="56" customWidth="1"/>
    <col min="4627" max="4627" width="15.85546875" style="56" customWidth="1"/>
    <col min="4628" max="4628" width="18.140625" style="56" customWidth="1"/>
    <col min="4629" max="4629" width="30.85546875" style="56" customWidth="1"/>
    <col min="4630" max="4864" width="9.140625" style="56"/>
    <col min="4865" max="4865" width="11.140625" style="56" customWidth="1"/>
    <col min="4866" max="4866" width="18.85546875" style="56" customWidth="1"/>
    <col min="4867" max="4867" width="7.28515625" style="56" customWidth="1"/>
    <col min="4868" max="4868" width="9.28515625" style="56" customWidth="1"/>
    <col min="4869" max="4869" width="9.5703125" style="56" customWidth="1"/>
    <col min="4870" max="4870" width="15" style="56" customWidth="1"/>
    <col min="4871" max="4871" width="9.140625" style="56"/>
    <col min="4872" max="4872" width="10.42578125" style="56" customWidth="1"/>
    <col min="4873" max="4873" width="11" style="56" customWidth="1"/>
    <col min="4874" max="4874" width="15.85546875" style="56" customWidth="1"/>
    <col min="4875" max="4875" width="15" style="56" customWidth="1"/>
    <col min="4876" max="4876" width="10.7109375" style="56" customWidth="1"/>
    <col min="4877" max="4877" width="12.42578125" style="56" customWidth="1"/>
    <col min="4878" max="4879" width="15" style="56" customWidth="1"/>
    <col min="4880" max="4880" width="9.140625" style="56"/>
    <col min="4881" max="4881" width="11.7109375" style="56" customWidth="1"/>
    <col min="4882" max="4882" width="11" style="56" customWidth="1"/>
    <col min="4883" max="4883" width="15.85546875" style="56" customWidth="1"/>
    <col min="4884" max="4884" width="18.140625" style="56" customWidth="1"/>
    <col min="4885" max="4885" width="30.85546875" style="56" customWidth="1"/>
    <col min="4886" max="5120" width="9.140625" style="56"/>
    <col min="5121" max="5121" width="11.140625" style="56" customWidth="1"/>
    <col min="5122" max="5122" width="18.85546875" style="56" customWidth="1"/>
    <col min="5123" max="5123" width="7.28515625" style="56" customWidth="1"/>
    <col min="5124" max="5124" width="9.28515625" style="56" customWidth="1"/>
    <col min="5125" max="5125" width="9.5703125" style="56" customWidth="1"/>
    <col min="5126" max="5126" width="15" style="56" customWidth="1"/>
    <col min="5127" max="5127" width="9.140625" style="56"/>
    <col min="5128" max="5128" width="10.42578125" style="56" customWidth="1"/>
    <col min="5129" max="5129" width="11" style="56" customWidth="1"/>
    <col min="5130" max="5130" width="15.85546875" style="56" customWidth="1"/>
    <col min="5131" max="5131" width="15" style="56" customWidth="1"/>
    <col min="5132" max="5132" width="10.7109375" style="56" customWidth="1"/>
    <col min="5133" max="5133" width="12.42578125" style="56" customWidth="1"/>
    <col min="5134" max="5135" width="15" style="56" customWidth="1"/>
    <col min="5136" max="5136" width="9.140625" style="56"/>
    <col min="5137" max="5137" width="11.7109375" style="56" customWidth="1"/>
    <col min="5138" max="5138" width="11" style="56" customWidth="1"/>
    <col min="5139" max="5139" width="15.85546875" style="56" customWidth="1"/>
    <col min="5140" max="5140" width="18.140625" style="56" customWidth="1"/>
    <col min="5141" max="5141" width="30.85546875" style="56" customWidth="1"/>
    <col min="5142" max="5376" width="9.140625" style="56"/>
    <col min="5377" max="5377" width="11.140625" style="56" customWidth="1"/>
    <col min="5378" max="5378" width="18.85546875" style="56" customWidth="1"/>
    <col min="5379" max="5379" width="7.28515625" style="56" customWidth="1"/>
    <col min="5380" max="5380" width="9.28515625" style="56" customWidth="1"/>
    <col min="5381" max="5381" width="9.5703125" style="56" customWidth="1"/>
    <col min="5382" max="5382" width="15" style="56" customWidth="1"/>
    <col min="5383" max="5383" width="9.140625" style="56"/>
    <col min="5384" max="5384" width="10.42578125" style="56" customWidth="1"/>
    <col min="5385" max="5385" width="11" style="56" customWidth="1"/>
    <col min="5386" max="5386" width="15.85546875" style="56" customWidth="1"/>
    <col min="5387" max="5387" width="15" style="56" customWidth="1"/>
    <col min="5388" max="5388" width="10.7109375" style="56" customWidth="1"/>
    <col min="5389" max="5389" width="12.42578125" style="56" customWidth="1"/>
    <col min="5390" max="5391" width="15" style="56" customWidth="1"/>
    <col min="5392" max="5392" width="9.140625" style="56"/>
    <col min="5393" max="5393" width="11.7109375" style="56" customWidth="1"/>
    <col min="5394" max="5394" width="11" style="56" customWidth="1"/>
    <col min="5395" max="5395" width="15.85546875" style="56" customWidth="1"/>
    <col min="5396" max="5396" width="18.140625" style="56" customWidth="1"/>
    <col min="5397" max="5397" width="30.85546875" style="56" customWidth="1"/>
    <col min="5398" max="5632" width="9.140625" style="56"/>
    <col min="5633" max="5633" width="11.140625" style="56" customWidth="1"/>
    <col min="5634" max="5634" width="18.85546875" style="56" customWidth="1"/>
    <col min="5635" max="5635" width="7.28515625" style="56" customWidth="1"/>
    <col min="5636" max="5636" width="9.28515625" style="56" customWidth="1"/>
    <col min="5637" max="5637" width="9.5703125" style="56" customWidth="1"/>
    <col min="5638" max="5638" width="15" style="56" customWidth="1"/>
    <col min="5639" max="5639" width="9.140625" style="56"/>
    <col min="5640" max="5640" width="10.42578125" style="56" customWidth="1"/>
    <col min="5641" max="5641" width="11" style="56" customWidth="1"/>
    <col min="5642" max="5642" width="15.85546875" style="56" customWidth="1"/>
    <col min="5643" max="5643" width="15" style="56" customWidth="1"/>
    <col min="5644" max="5644" width="10.7109375" style="56" customWidth="1"/>
    <col min="5645" max="5645" width="12.42578125" style="56" customWidth="1"/>
    <col min="5646" max="5647" width="15" style="56" customWidth="1"/>
    <col min="5648" max="5648" width="9.140625" style="56"/>
    <col min="5649" max="5649" width="11.7109375" style="56" customWidth="1"/>
    <col min="5650" max="5650" width="11" style="56" customWidth="1"/>
    <col min="5651" max="5651" width="15.85546875" style="56" customWidth="1"/>
    <col min="5652" max="5652" width="18.140625" style="56" customWidth="1"/>
    <col min="5653" max="5653" width="30.85546875" style="56" customWidth="1"/>
    <col min="5654" max="5888" width="9.140625" style="56"/>
    <col min="5889" max="5889" width="11.140625" style="56" customWidth="1"/>
    <col min="5890" max="5890" width="18.85546875" style="56" customWidth="1"/>
    <col min="5891" max="5891" width="7.28515625" style="56" customWidth="1"/>
    <col min="5892" max="5892" width="9.28515625" style="56" customWidth="1"/>
    <col min="5893" max="5893" width="9.5703125" style="56" customWidth="1"/>
    <col min="5894" max="5894" width="15" style="56" customWidth="1"/>
    <col min="5895" max="5895" width="9.140625" style="56"/>
    <col min="5896" max="5896" width="10.42578125" style="56" customWidth="1"/>
    <col min="5897" max="5897" width="11" style="56" customWidth="1"/>
    <col min="5898" max="5898" width="15.85546875" style="56" customWidth="1"/>
    <col min="5899" max="5899" width="15" style="56" customWidth="1"/>
    <col min="5900" max="5900" width="10.7109375" style="56" customWidth="1"/>
    <col min="5901" max="5901" width="12.42578125" style="56" customWidth="1"/>
    <col min="5902" max="5903" width="15" style="56" customWidth="1"/>
    <col min="5904" max="5904" width="9.140625" style="56"/>
    <col min="5905" max="5905" width="11.7109375" style="56" customWidth="1"/>
    <col min="5906" max="5906" width="11" style="56" customWidth="1"/>
    <col min="5907" max="5907" width="15.85546875" style="56" customWidth="1"/>
    <col min="5908" max="5908" width="18.140625" style="56" customWidth="1"/>
    <col min="5909" max="5909" width="30.85546875" style="56" customWidth="1"/>
    <col min="5910" max="6144" width="9.140625" style="56"/>
    <col min="6145" max="6145" width="11.140625" style="56" customWidth="1"/>
    <col min="6146" max="6146" width="18.85546875" style="56" customWidth="1"/>
    <col min="6147" max="6147" width="7.28515625" style="56" customWidth="1"/>
    <col min="6148" max="6148" width="9.28515625" style="56" customWidth="1"/>
    <col min="6149" max="6149" width="9.5703125" style="56" customWidth="1"/>
    <col min="6150" max="6150" width="15" style="56" customWidth="1"/>
    <col min="6151" max="6151" width="9.140625" style="56"/>
    <col min="6152" max="6152" width="10.42578125" style="56" customWidth="1"/>
    <col min="6153" max="6153" width="11" style="56" customWidth="1"/>
    <col min="6154" max="6154" width="15.85546875" style="56" customWidth="1"/>
    <col min="6155" max="6155" width="15" style="56" customWidth="1"/>
    <col min="6156" max="6156" width="10.7109375" style="56" customWidth="1"/>
    <col min="6157" max="6157" width="12.42578125" style="56" customWidth="1"/>
    <col min="6158" max="6159" width="15" style="56" customWidth="1"/>
    <col min="6160" max="6160" width="9.140625" style="56"/>
    <col min="6161" max="6161" width="11.7109375" style="56" customWidth="1"/>
    <col min="6162" max="6162" width="11" style="56" customWidth="1"/>
    <col min="6163" max="6163" width="15.85546875" style="56" customWidth="1"/>
    <col min="6164" max="6164" width="18.140625" style="56" customWidth="1"/>
    <col min="6165" max="6165" width="30.85546875" style="56" customWidth="1"/>
    <col min="6166" max="6400" width="9.140625" style="56"/>
    <col min="6401" max="6401" width="11.140625" style="56" customWidth="1"/>
    <col min="6402" max="6402" width="18.85546875" style="56" customWidth="1"/>
    <col min="6403" max="6403" width="7.28515625" style="56" customWidth="1"/>
    <col min="6404" max="6404" width="9.28515625" style="56" customWidth="1"/>
    <col min="6405" max="6405" width="9.5703125" style="56" customWidth="1"/>
    <col min="6406" max="6406" width="15" style="56" customWidth="1"/>
    <col min="6407" max="6407" width="9.140625" style="56"/>
    <col min="6408" max="6408" width="10.42578125" style="56" customWidth="1"/>
    <col min="6409" max="6409" width="11" style="56" customWidth="1"/>
    <col min="6410" max="6410" width="15.85546875" style="56" customWidth="1"/>
    <col min="6411" max="6411" width="15" style="56" customWidth="1"/>
    <col min="6412" max="6412" width="10.7109375" style="56" customWidth="1"/>
    <col min="6413" max="6413" width="12.42578125" style="56" customWidth="1"/>
    <col min="6414" max="6415" width="15" style="56" customWidth="1"/>
    <col min="6416" max="6416" width="9.140625" style="56"/>
    <col min="6417" max="6417" width="11.7109375" style="56" customWidth="1"/>
    <col min="6418" max="6418" width="11" style="56" customWidth="1"/>
    <col min="6419" max="6419" width="15.85546875" style="56" customWidth="1"/>
    <col min="6420" max="6420" width="18.140625" style="56" customWidth="1"/>
    <col min="6421" max="6421" width="30.85546875" style="56" customWidth="1"/>
    <col min="6422" max="6656" width="9.140625" style="56"/>
    <col min="6657" max="6657" width="11.140625" style="56" customWidth="1"/>
    <col min="6658" max="6658" width="18.85546875" style="56" customWidth="1"/>
    <col min="6659" max="6659" width="7.28515625" style="56" customWidth="1"/>
    <col min="6660" max="6660" width="9.28515625" style="56" customWidth="1"/>
    <col min="6661" max="6661" width="9.5703125" style="56" customWidth="1"/>
    <col min="6662" max="6662" width="15" style="56" customWidth="1"/>
    <col min="6663" max="6663" width="9.140625" style="56"/>
    <col min="6664" max="6664" width="10.42578125" style="56" customWidth="1"/>
    <col min="6665" max="6665" width="11" style="56" customWidth="1"/>
    <col min="6666" max="6666" width="15.85546875" style="56" customWidth="1"/>
    <col min="6667" max="6667" width="15" style="56" customWidth="1"/>
    <col min="6668" max="6668" width="10.7109375" style="56" customWidth="1"/>
    <col min="6669" max="6669" width="12.42578125" style="56" customWidth="1"/>
    <col min="6670" max="6671" width="15" style="56" customWidth="1"/>
    <col min="6672" max="6672" width="9.140625" style="56"/>
    <col min="6673" max="6673" width="11.7109375" style="56" customWidth="1"/>
    <col min="6674" max="6674" width="11" style="56" customWidth="1"/>
    <col min="6675" max="6675" width="15.85546875" style="56" customWidth="1"/>
    <col min="6676" max="6676" width="18.140625" style="56" customWidth="1"/>
    <col min="6677" max="6677" width="30.85546875" style="56" customWidth="1"/>
    <col min="6678" max="6912" width="9.140625" style="56"/>
    <col min="6913" max="6913" width="11.140625" style="56" customWidth="1"/>
    <col min="6914" max="6914" width="18.85546875" style="56" customWidth="1"/>
    <col min="6915" max="6915" width="7.28515625" style="56" customWidth="1"/>
    <col min="6916" max="6916" width="9.28515625" style="56" customWidth="1"/>
    <col min="6917" max="6917" width="9.5703125" style="56" customWidth="1"/>
    <col min="6918" max="6918" width="15" style="56" customWidth="1"/>
    <col min="6919" max="6919" width="9.140625" style="56"/>
    <col min="6920" max="6920" width="10.42578125" style="56" customWidth="1"/>
    <col min="6921" max="6921" width="11" style="56" customWidth="1"/>
    <col min="6922" max="6922" width="15.85546875" style="56" customWidth="1"/>
    <col min="6923" max="6923" width="15" style="56" customWidth="1"/>
    <col min="6924" max="6924" width="10.7109375" style="56" customWidth="1"/>
    <col min="6925" max="6925" width="12.42578125" style="56" customWidth="1"/>
    <col min="6926" max="6927" width="15" style="56" customWidth="1"/>
    <col min="6928" max="6928" width="9.140625" style="56"/>
    <col min="6929" max="6929" width="11.7109375" style="56" customWidth="1"/>
    <col min="6930" max="6930" width="11" style="56" customWidth="1"/>
    <col min="6931" max="6931" width="15.85546875" style="56" customWidth="1"/>
    <col min="6932" max="6932" width="18.140625" style="56" customWidth="1"/>
    <col min="6933" max="6933" width="30.85546875" style="56" customWidth="1"/>
    <col min="6934" max="7168" width="9.140625" style="56"/>
    <col min="7169" max="7169" width="11.140625" style="56" customWidth="1"/>
    <col min="7170" max="7170" width="18.85546875" style="56" customWidth="1"/>
    <col min="7171" max="7171" width="7.28515625" style="56" customWidth="1"/>
    <col min="7172" max="7172" width="9.28515625" style="56" customWidth="1"/>
    <col min="7173" max="7173" width="9.5703125" style="56" customWidth="1"/>
    <col min="7174" max="7174" width="15" style="56" customWidth="1"/>
    <col min="7175" max="7175" width="9.140625" style="56"/>
    <col min="7176" max="7176" width="10.42578125" style="56" customWidth="1"/>
    <col min="7177" max="7177" width="11" style="56" customWidth="1"/>
    <col min="7178" max="7178" width="15.85546875" style="56" customWidth="1"/>
    <col min="7179" max="7179" width="15" style="56" customWidth="1"/>
    <col min="7180" max="7180" width="10.7109375" style="56" customWidth="1"/>
    <col min="7181" max="7181" width="12.42578125" style="56" customWidth="1"/>
    <col min="7182" max="7183" width="15" style="56" customWidth="1"/>
    <col min="7184" max="7184" width="9.140625" style="56"/>
    <col min="7185" max="7185" width="11.7109375" style="56" customWidth="1"/>
    <col min="7186" max="7186" width="11" style="56" customWidth="1"/>
    <col min="7187" max="7187" width="15.85546875" style="56" customWidth="1"/>
    <col min="7188" max="7188" width="18.140625" style="56" customWidth="1"/>
    <col min="7189" max="7189" width="30.85546875" style="56" customWidth="1"/>
    <col min="7190" max="7424" width="9.140625" style="56"/>
    <col min="7425" max="7425" width="11.140625" style="56" customWidth="1"/>
    <col min="7426" max="7426" width="18.85546875" style="56" customWidth="1"/>
    <col min="7427" max="7427" width="7.28515625" style="56" customWidth="1"/>
    <col min="7428" max="7428" width="9.28515625" style="56" customWidth="1"/>
    <col min="7429" max="7429" width="9.5703125" style="56" customWidth="1"/>
    <col min="7430" max="7430" width="15" style="56" customWidth="1"/>
    <col min="7431" max="7431" width="9.140625" style="56"/>
    <col min="7432" max="7432" width="10.42578125" style="56" customWidth="1"/>
    <col min="7433" max="7433" width="11" style="56" customWidth="1"/>
    <col min="7434" max="7434" width="15.85546875" style="56" customWidth="1"/>
    <col min="7435" max="7435" width="15" style="56" customWidth="1"/>
    <col min="7436" max="7436" width="10.7109375" style="56" customWidth="1"/>
    <col min="7437" max="7437" width="12.42578125" style="56" customWidth="1"/>
    <col min="7438" max="7439" width="15" style="56" customWidth="1"/>
    <col min="7440" max="7440" width="9.140625" style="56"/>
    <col min="7441" max="7441" width="11.7109375" style="56" customWidth="1"/>
    <col min="7442" max="7442" width="11" style="56" customWidth="1"/>
    <col min="7443" max="7443" width="15.85546875" style="56" customWidth="1"/>
    <col min="7444" max="7444" width="18.140625" style="56" customWidth="1"/>
    <col min="7445" max="7445" width="30.85546875" style="56" customWidth="1"/>
    <col min="7446" max="7680" width="9.140625" style="56"/>
    <col min="7681" max="7681" width="11.140625" style="56" customWidth="1"/>
    <col min="7682" max="7682" width="18.85546875" style="56" customWidth="1"/>
    <col min="7683" max="7683" width="7.28515625" style="56" customWidth="1"/>
    <col min="7684" max="7684" width="9.28515625" style="56" customWidth="1"/>
    <col min="7685" max="7685" width="9.5703125" style="56" customWidth="1"/>
    <col min="7686" max="7686" width="15" style="56" customWidth="1"/>
    <col min="7687" max="7687" width="9.140625" style="56"/>
    <col min="7688" max="7688" width="10.42578125" style="56" customWidth="1"/>
    <col min="7689" max="7689" width="11" style="56" customWidth="1"/>
    <col min="7690" max="7690" width="15.85546875" style="56" customWidth="1"/>
    <col min="7691" max="7691" width="15" style="56" customWidth="1"/>
    <col min="7692" max="7692" width="10.7109375" style="56" customWidth="1"/>
    <col min="7693" max="7693" width="12.42578125" style="56" customWidth="1"/>
    <col min="7694" max="7695" width="15" style="56" customWidth="1"/>
    <col min="7696" max="7696" width="9.140625" style="56"/>
    <col min="7697" max="7697" width="11.7109375" style="56" customWidth="1"/>
    <col min="7698" max="7698" width="11" style="56" customWidth="1"/>
    <col min="7699" max="7699" width="15.85546875" style="56" customWidth="1"/>
    <col min="7700" max="7700" width="18.140625" style="56" customWidth="1"/>
    <col min="7701" max="7701" width="30.85546875" style="56" customWidth="1"/>
    <col min="7702" max="7936" width="9.140625" style="56"/>
    <col min="7937" max="7937" width="11.140625" style="56" customWidth="1"/>
    <col min="7938" max="7938" width="18.85546875" style="56" customWidth="1"/>
    <col min="7939" max="7939" width="7.28515625" style="56" customWidth="1"/>
    <col min="7940" max="7940" width="9.28515625" style="56" customWidth="1"/>
    <col min="7941" max="7941" width="9.5703125" style="56" customWidth="1"/>
    <col min="7942" max="7942" width="15" style="56" customWidth="1"/>
    <col min="7943" max="7943" width="9.140625" style="56"/>
    <col min="7944" max="7944" width="10.42578125" style="56" customWidth="1"/>
    <col min="7945" max="7945" width="11" style="56" customWidth="1"/>
    <col min="7946" max="7946" width="15.85546875" style="56" customWidth="1"/>
    <col min="7947" max="7947" width="15" style="56" customWidth="1"/>
    <col min="7948" max="7948" width="10.7109375" style="56" customWidth="1"/>
    <col min="7949" max="7949" width="12.42578125" style="56" customWidth="1"/>
    <col min="7950" max="7951" width="15" style="56" customWidth="1"/>
    <col min="7952" max="7952" width="9.140625" style="56"/>
    <col min="7953" max="7953" width="11.7109375" style="56" customWidth="1"/>
    <col min="7954" max="7954" width="11" style="56" customWidth="1"/>
    <col min="7955" max="7955" width="15.85546875" style="56" customWidth="1"/>
    <col min="7956" max="7956" width="18.140625" style="56" customWidth="1"/>
    <col min="7957" max="7957" width="30.85546875" style="56" customWidth="1"/>
    <col min="7958" max="8192" width="9.140625" style="56"/>
    <col min="8193" max="8193" width="11.140625" style="56" customWidth="1"/>
    <col min="8194" max="8194" width="18.85546875" style="56" customWidth="1"/>
    <col min="8195" max="8195" width="7.28515625" style="56" customWidth="1"/>
    <col min="8196" max="8196" width="9.28515625" style="56" customWidth="1"/>
    <col min="8197" max="8197" width="9.5703125" style="56" customWidth="1"/>
    <col min="8198" max="8198" width="15" style="56" customWidth="1"/>
    <col min="8199" max="8199" width="9.140625" style="56"/>
    <col min="8200" max="8200" width="10.42578125" style="56" customWidth="1"/>
    <col min="8201" max="8201" width="11" style="56" customWidth="1"/>
    <col min="8202" max="8202" width="15.85546875" style="56" customWidth="1"/>
    <col min="8203" max="8203" width="15" style="56" customWidth="1"/>
    <col min="8204" max="8204" width="10.7109375" style="56" customWidth="1"/>
    <col min="8205" max="8205" width="12.42578125" style="56" customWidth="1"/>
    <col min="8206" max="8207" width="15" style="56" customWidth="1"/>
    <col min="8208" max="8208" width="9.140625" style="56"/>
    <col min="8209" max="8209" width="11.7109375" style="56" customWidth="1"/>
    <col min="8210" max="8210" width="11" style="56" customWidth="1"/>
    <col min="8211" max="8211" width="15.85546875" style="56" customWidth="1"/>
    <col min="8212" max="8212" width="18.140625" style="56" customWidth="1"/>
    <col min="8213" max="8213" width="30.85546875" style="56" customWidth="1"/>
    <col min="8214" max="8448" width="9.140625" style="56"/>
    <col min="8449" max="8449" width="11.140625" style="56" customWidth="1"/>
    <col min="8450" max="8450" width="18.85546875" style="56" customWidth="1"/>
    <col min="8451" max="8451" width="7.28515625" style="56" customWidth="1"/>
    <col min="8452" max="8452" width="9.28515625" style="56" customWidth="1"/>
    <col min="8453" max="8453" width="9.5703125" style="56" customWidth="1"/>
    <col min="8454" max="8454" width="15" style="56" customWidth="1"/>
    <col min="8455" max="8455" width="9.140625" style="56"/>
    <col min="8456" max="8456" width="10.42578125" style="56" customWidth="1"/>
    <col min="8457" max="8457" width="11" style="56" customWidth="1"/>
    <col min="8458" max="8458" width="15.85546875" style="56" customWidth="1"/>
    <col min="8459" max="8459" width="15" style="56" customWidth="1"/>
    <col min="8460" max="8460" width="10.7109375" style="56" customWidth="1"/>
    <col min="8461" max="8461" width="12.42578125" style="56" customWidth="1"/>
    <col min="8462" max="8463" width="15" style="56" customWidth="1"/>
    <col min="8464" max="8464" width="9.140625" style="56"/>
    <col min="8465" max="8465" width="11.7109375" style="56" customWidth="1"/>
    <col min="8466" max="8466" width="11" style="56" customWidth="1"/>
    <col min="8467" max="8467" width="15.85546875" style="56" customWidth="1"/>
    <col min="8468" max="8468" width="18.140625" style="56" customWidth="1"/>
    <col min="8469" max="8469" width="30.85546875" style="56" customWidth="1"/>
    <col min="8470" max="8704" width="9.140625" style="56"/>
    <col min="8705" max="8705" width="11.140625" style="56" customWidth="1"/>
    <col min="8706" max="8706" width="18.85546875" style="56" customWidth="1"/>
    <col min="8707" max="8707" width="7.28515625" style="56" customWidth="1"/>
    <col min="8708" max="8708" width="9.28515625" style="56" customWidth="1"/>
    <col min="8709" max="8709" width="9.5703125" style="56" customWidth="1"/>
    <col min="8710" max="8710" width="15" style="56" customWidth="1"/>
    <col min="8711" max="8711" width="9.140625" style="56"/>
    <col min="8712" max="8712" width="10.42578125" style="56" customWidth="1"/>
    <col min="8713" max="8713" width="11" style="56" customWidth="1"/>
    <col min="8714" max="8714" width="15.85546875" style="56" customWidth="1"/>
    <col min="8715" max="8715" width="15" style="56" customWidth="1"/>
    <col min="8716" max="8716" width="10.7109375" style="56" customWidth="1"/>
    <col min="8717" max="8717" width="12.42578125" style="56" customWidth="1"/>
    <col min="8718" max="8719" width="15" style="56" customWidth="1"/>
    <col min="8720" max="8720" width="9.140625" style="56"/>
    <col min="8721" max="8721" width="11.7109375" style="56" customWidth="1"/>
    <col min="8722" max="8722" width="11" style="56" customWidth="1"/>
    <col min="8723" max="8723" width="15.85546875" style="56" customWidth="1"/>
    <col min="8724" max="8724" width="18.140625" style="56" customWidth="1"/>
    <col min="8725" max="8725" width="30.85546875" style="56" customWidth="1"/>
    <col min="8726" max="8960" width="9.140625" style="56"/>
    <col min="8961" max="8961" width="11.140625" style="56" customWidth="1"/>
    <col min="8962" max="8962" width="18.85546875" style="56" customWidth="1"/>
    <col min="8963" max="8963" width="7.28515625" style="56" customWidth="1"/>
    <col min="8964" max="8964" width="9.28515625" style="56" customWidth="1"/>
    <col min="8965" max="8965" width="9.5703125" style="56" customWidth="1"/>
    <col min="8966" max="8966" width="15" style="56" customWidth="1"/>
    <col min="8967" max="8967" width="9.140625" style="56"/>
    <col min="8968" max="8968" width="10.42578125" style="56" customWidth="1"/>
    <col min="8969" max="8969" width="11" style="56" customWidth="1"/>
    <col min="8970" max="8970" width="15.85546875" style="56" customWidth="1"/>
    <col min="8971" max="8971" width="15" style="56" customWidth="1"/>
    <col min="8972" max="8972" width="10.7109375" style="56" customWidth="1"/>
    <col min="8973" max="8973" width="12.42578125" style="56" customWidth="1"/>
    <col min="8974" max="8975" width="15" style="56" customWidth="1"/>
    <col min="8976" max="8976" width="9.140625" style="56"/>
    <col min="8977" max="8977" width="11.7109375" style="56" customWidth="1"/>
    <col min="8978" max="8978" width="11" style="56" customWidth="1"/>
    <col min="8979" max="8979" width="15.85546875" style="56" customWidth="1"/>
    <col min="8980" max="8980" width="18.140625" style="56" customWidth="1"/>
    <col min="8981" max="8981" width="30.85546875" style="56" customWidth="1"/>
    <col min="8982" max="9216" width="9.140625" style="56"/>
    <col min="9217" max="9217" width="11.140625" style="56" customWidth="1"/>
    <col min="9218" max="9218" width="18.85546875" style="56" customWidth="1"/>
    <col min="9219" max="9219" width="7.28515625" style="56" customWidth="1"/>
    <col min="9220" max="9220" width="9.28515625" style="56" customWidth="1"/>
    <col min="9221" max="9221" width="9.5703125" style="56" customWidth="1"/>
    <col min="9222" max="9222" width="15" style="56" customWidth="1"/>
    <col min="9223" max="9223" width="9.140625" style="56"/>
    <col min="9224" max="9224" width="10.42578125" style="56" customWidth="1"/>
    <col min="9225" max="9225" width="11" style="56" customWidth="1"/>
    <col min="9226" max="9226" width="15.85546875" style="56" customWidth="1"/>
    <col min="9227" max="9227" width="15" style="56" customWidth="1"/>
    <col min="9228" max="9228" width="10.7109375" style="56" customWidth="1"/>
    <col min="9229" max="9229" width="12.42578125" style="56" customWidth="1"/>
    <col min="9230" max="9231" width="15" style="56" customWidth="1"/>
    <col min="9232" max="9232" width="9.140625" style="56"/>
    <col min="9233" max="9233" width="11.7109375" style="56" customWidth="1"/>
    <col min="9234" max="9234" width="11" style="56" customWidth="1"/>
    <col min="9235" max="9235" width="15.85546875" style="56" customWidth="1"/>
    <col min="9236" max="9236" width="18.140625" style="56" customWidth="1"/>
    <col min="9237" max="9237" width="30.85546875" style="56" customWidth="1"/>
    <col min="9238" max="9472" width="9.140625" style="56"/>
    <col min="9473" max="9473" width="11.140625" style="56" customWidth="1"/>
    <col min="9474" max="9474" width="18.85546875" style="56" customWidth="1"/>
    <col min="9475" max="9475" width="7.28515625" style="56" customWidth="1"/>
    <col min="9476" max="9476" width="9.28515625" style="56" customWidth="1"/>
    <col min="9477" max="9477" width="9.5703125" style="56" customWidth="1"/>
    <col min="9478" max="9478" width="15" style="56" customWidth="1"/>
    <col min="9479" max="9479" width="9.140625" style="56"/>
    <col min="9480" max="9480" width="10.42578125" style="56" customWidth="1"/>
    <col min="9481" max="9481" width="11" style="56" customWidth="1"/>
    <col min="9482" max="9482" width="15.85546875" style="56" customWidth="1"/>
    <col min="9483" max="9483" width="15" style="56" customWidth="1"/>
    <col min="9484" max="9484" width="10.7109375" style="56" customWidth="1"/>
    <col min="9485" max="9485" width="12.42578125" style="56" customWidth="1"/>
    <col min="9486" max="9487" width="15" style="56" customWidth="1"/>
    <col min="9488" max="9488" width="9.140625" style="56"/>
    <col min="9489" max="9489" width="11.7109375" style="56" customWidth="1"/>
    <col min="9490" max="9490" width="11" style="56" customWidth="1"/>
    <col min="9491" max="9491" width="15.85546875" style="56" customWidth="1"/>
    <col min="9492" max="9492" width="18.140625" style="56" customWidth="1"/>
    <col min="9493" max="9493" width="30.85546875" style="56" customWidth="1"/>
    <col min="9494" max="9728" width="9.140625" style="56"/>
    <col min="9729" max="9729" width="11.140625" style="56" customWidth="1"/>
    <col min="9730" max="9730" width="18.85546875" style="56" customWidth="1"/>
    <col min="9731" max="9731" width="7.28515625" style="56" customWidth="1"/>
    <col min="9732" max="9732" width="9.28515625" style="56" customWidth="1"/>
    <col min="9733" max="9733" width="9.5703125" style="56" customWidth="1"/>
    <col min="9734" max="9734" width="15" style="56" customWidth="1"/>
    <col min="9735" max="9735" width="9.140625" style="56"/>
    <col min="9736" max="9736" width="10.42578125" style="56" customWidth="1"/>
    <col min="9737" max="9737" width="11" style="56" customWidth="1"/>
    <col min="9738" max="9738" width="15.85546875" style="56" customWidth="1"/>
    <col min="9739" max="9739" width="15" style="56" customWidth="1"/>
    <col min="9740" max="9740" width="10.7109375" style="56" customWidth="1"/>
    <col min="9741" max="9741" width="12.42578125" style="56" customWidth="1"/>
    <col min="9742" max="9743" width="15" style="56" customWidth="1"/>
    <col min="9744" max="9744" width="9.140625" style="56"/>
    <col min="9745" max="9745" width="11.7109375" style="56" customWidth="1"/>
    <col min="9746" max="9746" width="11" style="56" customWidth="1"/>
    <col min="9747" max="9747" width="15.85546875" style="56" customWidth="1"/>
    <col min="9748" max="9748" width="18.140625" style="56" customWidth="1"/>
    <col min="9749" max="9749" width="30.85546875" style="56" customWidth="1"/>
    <col min="9750" max="9984" width="9.140625" style="56"/>
    <col min="9985" max="9985" width="11.140625" style="56" customWidth="1"/>
    <col min="9986" max="9986" width="18.85546875" style="56" customWidth="1"/>
    <col min="9987" max="9987" width="7.28515625" style="56" customWidth="1"/>
    <col min="9988" max="9988" width="9.28515625" style="56" customWidth="1"/>
    <col min="9989" max="9989" width="9.5703125" style="56" customWidth="1"/>
    <col min="9990" max="9990" width="15" style="56" customWidth="1"/>
    <col min="9991" max="9991" width="9.140625" style="56"/>
    <col min="9992" max="9992" width="10.42578125" style="56" customWidth="1"/>
    <col min="9993" max="9993" width="11" style="56" customWidth="1"/>
    <col min="9994" max="9994" width="15.85546875" style="56" customWidth="1"/>
    <col min="9995" max="9995" width="15" style="56" customWidth="1"/>
    <col min="9996" max="9996" width="10.7109375" style="56" customWidth="1"/>
    <col min="9997" max="9997" width="12.42578125" style="56" customWidth="1"/>
    <col min="9998" max="9999" width="15" style="56" customWidth="1"/>
    <col min="10000" max="10000" width="9.140625" style="56"/>
    <col min="10001" max="10001" width="11.7109375" style="56" customWidth="1"/>
    <col min="10002" max="10002" width="11" style="56" customWidth="1"/>
    <col min="10003" max="10003" width="15.85546875" style="56" customWidth="1"/>
    <col min="10004" max="10004" width="18.140625" style="56" customWidth="1"/>
    <col min="10005" max="10005" width="30.85546875" style="56" customWidth="1"/>
    <col min="10006" max="10240" width="9.140625" style="56"/>
    <col min="10241" max="10241" width="11.140625" style="56" customWidth="1"/>
    <col min="10242" max="10242" width="18.85546875" style="56" customWidth="1"/>
    <col min="10243" max="10243" width="7.28515625" style="56" customWidth="1"/>
    <col min="10244" max="10244" width="9.28515625" style="56" customWidth="1"/>
    <col min="10245" max="10245" width="9.5703125" style="56" customWidth="1"/>
    <col min="10246" max="10246" width="15" style="56" customWidth="1"/>
    <col min="10247" max="10247" width="9.140625" style="56"/>
    <col min="10248" max="10248" width="10.42578125" style="56" customWidth="1"/>
    <col min="10249" max="10249" width="11" style="56" customWidth="1"/>
    <col min="10250" max="10250" width="15.85546875" style="56" customWidth="1"/>
    <col min="10251" max="10251" width="15" style="56" customWidth="1"/>
    <col min="10252" max="10252" width="10.7109375" style="56" customWidth="1"/>
    <col min="10253" max="10253" width="12.42578125" style="56" customWidth="1"/>
    <col min="10254" max="10255" width="15" style="56" customWidth="1"/>
    <col min="10256" max="10256" width="9.140625" style="56"/>
    <col min="10257" max="10257" width="11.7109375" style="56" customWidth="1"/>
    <col min="10258" max="10258" width="11" style="56" customWidth="1"/>
    <col min="10259" max="10259" width="15.85546875" style="56" customWidth="1"/>
    <col min="10260" max="10260" width="18.140625" style="56" customWidth="1"/>
    <col min="10261" max="10261" width="30.85546875" style="56" customWidth="1"/>
    <col min="10262" max="10496" width="9.140625" style="56"/>
    <col min="10497" max="10497" width="11.140625" style="56" customWidth="1"/>
    <col min="10498" max="10498" width="18.85546875" style="56" customWidth="1"/>
    <col min="10499" max="10499" width="7.28515625" style="56" customWidth="1"/>
    <col min="10500" max="10500" width="9.28515625" style="56" customWidth="1"/>
    <col min="10501" max="10501" width="9.5703125" style="56" customWidth="1"/>
    <col min="10502" max="10502" width="15" style="56" customWidth="1"/>
    <col min="10503" max="10503" width="9.140625" style="56"/>
    <col min="10504" max="10504" width="10.42578125" style="56" customWidth="1"/>
    <col min="10505" max="10505" width="11" style="56" customWidth="1"/>
    <col min="10506" max="10506" width="15.85546875" style="56" customWidth="1"/>
    <col min="10507" max="10507" width="15" style="56" customWidth="1"/>
    <col min="10508" max="10508" width="10.7109375" style="56" customWidth="1"/>
    <col min="10509" max="10509" width="12.42578125" style="56" customWidth="1"/>
    <col min="10510" max="10511" width="15" style="56" customWidth="1"/>
    <col min="10512" max="10512" width="9.140625" style="56"/>
    <col min="10513" max="10513" width="11.7109375" style="56" customWidth="1"/>
    <col min="10514" max="10514" width="11" style="56" customWidth="1"/>
    <col min="10515" max="10515" width="15.85546875" style="56" customWidth="1"/>
    <col min="10516" max="10516" width="18.140625" style="56" customWidth="1"/>
    <col min="10517" max="10517" width="30.85546875" style="56" customWidth="1"/>
    <col min="10518" max="10752" width="9.140625" style="56"/>
    <col min="10753" max="10753" width="11.140625" style="56" customWidth="1"/>
    <col min="10754" max="10754" width="18.85546875" style="56" customWidth="1"/>
    <col min="10755" max="10755" width="7.28515625" style="56" customWidth="1"/>
    <col min="10756" max="10756" width="9.28515625" style="56" customWidth="1"/>
    <col min="10757" max="10757" width="9.5703125" style="56" customWidth="1"/>
    <col min="10758" max="10758" width="15" style="56" customWidth="1"/>
    <col min="10759" max="10759" width="9.140625" style="56"/>
    <col min="10760" max="10760" width="10.42578125" style="56" customWidth="1"/>
    <col min="10761" max="10761" width="11" style="56" customWidth="1"/>
    <col min="10762" max="10762" width="15.85546875" style="56" customWidth="1"/>
    <col min="10763" max="10763" width="15" style="56" customWidth="1"/>
    <col min="10764" max="10764" width="10.7109375" style="56" customWidth="1"/>
    <col min="10765" max="10765" width="12.42578125" style="56" customWidth="1"/>
    <col min="10766" max="10767" width="15" style="56" customWidth="1"/>
    <col min="10768" max="10768" width="9.140625" style="56"/>
    <col min="10769" max="10769" width="11.7109375" style="56" customWidth="1"/>
    <col min="10770" max="10770" width="11" style="56" customWidth="1"/>
    <col min="10771" max="10771" width="15.85546875" style="56" customWidth="1"/>
    <col min="10772" max="10772" width="18.140625" style="56" customWidth="1"/>
    <col min="10773" max="10773" width="30.85546875" style="56" customWidth="1"/>
    <col min="10774" max="11008" width="9.140625" style="56"/>
    <col min="11009" max="11009" width="11.140625" style="56" customWidth="1"/>
    <col min="11010" max="11010" width="18.85546875" style="56" customWidth="1"/>
    <col min="11011" max="11011" width="7.28515625" style="56" customWidth="1"/>
    <col min="11012" max="11012" width="9.28515625" style="56" customWidth="1"/>
    <col min="11013" max="11013" width="9.5703125" style="56" customWidth="1"/>
    <col min="11014" max="11014" width="15" style="56" customWidth="1"/>
    <col min="11015" max="11015" width="9.140625" style="56"/>
    <col min="11016" max="11016" width="10.42578125" style="56" customWidth="1"/>
    <col min="11017" max="11017" width="11" style="56" customWidth="1"/>
    <col min="11018" max="11018" width="15.85546875" style="56" customWidth="1"/>
    <col min="11019" max="11019" width="15" style="56" customWidth="1"/>
    <col min="11020" max="11020" width="10.7109375" style="56" customWidth="1"/>
    <col min="11021" max="11021" width="12.42578125" style="56" customWidth="1"/>
    <col min="11022" max="11023" width="15" style="56" customWidth="1"/>
    <col min="11024" max="11024" width="9.140625" style="56"/>
    <col min="11025" max="11025" width="11.7109375" style="56" customWidth="1"/>
    <col min="11026" max="11026" width="11" style="56" customWidth="1"/>
    <col min="11027" max="11027" width="15.85546875" style="56" customWidth="1"/>
    <col min="11028" max="11028" width="18.140625" style="56" customWidth="1"/>
    <col min="11029" max="11029" width="30.85546875" style="56" customWidth="1"/>
    <col min="11030" max="11264" width="9.140625" style="56"/>
    <col min="11265" max="11265" width="11.140625" style="56" customWidth="1"/>
    <col min="11266" max="11266" width="18.85546875" style="56" customWidth="1"/>
    <col min="11267" max="11267" width="7.28515625" style="56" customWidth="1"/>
    <col min="11268" max="11268" width="9.28515625" style="56" customWidth="1"/>
    <col min="11269" max="11269" width="9.5703125" style="56" customWidth="1"/>
    <col min="11270" max="11270" width="15" style="56" customWidth="1"/>
    <col min="11271" max="11271" width="9.140625" style="56"/>
    <col min="11272" max="11272" width="10.42578125" style="56" customWidth="1"/>
    <col min="11273" max="11273" width="11" style="56" customWidth="1"/>
    <col min="11274" max="11274" width="15.85546875" style="56" customWidth="1"/>
    <col min="11275" max="11275" width="15" style="56" customWidth="1"/>
    <col min="11276" max="11276" width="10.7109375" style="56" customWidth="1"/>
    <col min="11277" max="11277" width="12.42578125" style="56" customWidth="1"/>
    <col min="11278" max="11279" width="15" style="56" customWidth="1"/>
    <col min="11280" max="11280" width="9.140625" style="56"/>
    <col min="11281" max="11281" width="11.7109375" style="56" customWidth="1"/>
    <col min="11282" max="11282" width="11" style="56" customWidth="1"/>
    <col min="11283" max="11283" width="15.85546875" style="56" customWidth="1"/>
    <col min="11284" max="11284" width="18.140625" style="56" customWidth="1"/>
    <col min="11285" max="11285" width="30.85546875" style="56" customWidth="1"/>
    <col min="11286" max="11520" width="9.140625" style="56"/>
    <col min="11521" max="11521" width="11.140625" style="56" customWidth="1"/>
    <col min="11522" max="11522" width="18.85546875" style="56" customWidth="1"/>
    <col min="11523" max="11523" width="7.28515625" style="56" customWidth="1"/>
    <col min="11524" max="11524" width="9.28515625" style="56" customWidth="1"/>
    <col min="11525" max="11525" width="9.5703125" style="56" customWidth="1"/>
    <col min="11526" max="11526" width="15" style="56" customWidth="1"/>
    <col min="11527" max="11527" width="9.140625" style="56"/>
    <col min="11528" max="11528" width="10.42578125" style="56" customWidth="1"/>
    <col min="11529" max="11529" width="11" style="56" customWidth="1"/>
    <col min="11530" max="11530" width="15.85546875" style="56" customWidth="1"/>
    <col min="11531" max="11531" width="15" style="56" customWidth="1"/>
    <col min="11532" max="11532" width="10.7109375" style="56" customWidth="1"/>
    <col min="11533" max="11533" width="12.42578125" style="56" customWidth="1"/>
    <col min="11534" max="11535" width="15" style="56" customWidth="1"/>
    <col min="11536" max="11536" width="9.140625" style="56"/>
    <col min="11537" max="11537" width="11.7109375" style="56" customWidth="1"/>
    <col min="11538" max="11538" width="11" style="56" customWidth="1"/>
    <col min="11539" max="11539" width="15.85546875" style="56" customWidth="1"/>
    <col min="11540" max="11540" width="18.140625" style="56" customWidth="1"/>
    <col min="11541" max="11541" width="30.85546875" style="56" customWidth="1"/>
    <col min="11542" max="11776" width="9.140625" style="56"/>
    <col min="11777" max="11777" width="11.140625" style="56" customWidth="1"/>
    <col min="11778" max="11778" width="18.85546875" style="56" customWidth="1"/>
    <col min="11779" max="11779" width="7.28515625" style="56" customWidth="1"/>
    <col min="11780" max="11780" width="9.28515625" style="56" customWidth="1"/>
    <col min="11781" max="11781" width="9.5703125" style="56" customWidth="1"/>
    <col min="11782" max="11782" width="15" style="56" customWidth="1"/>
    <col min="11783" max="11783" width="9.140625" style="56"/>
    <col min="11784" max="11784" width="10.42578125" style="56" customWidth="1"/>
    <col min="11785" max="11785" width="11" style="56" customWidth="1"/>
    <col min="11786" max="11786" width="15.85546875" style="56" customWidth="1"/>
    <col min="11787" max="11787" width="15" style="56" customWidth="1"/>
    <col min="11788" max="11788" width="10.7109375" style="56" customWidth="1"/>
    <col min="11789" max="11789" width="12.42578125" style="56" customWidth="1"/>
    <col min="11790" max="11791" width="15" style="56" customWidth="1"/>
    <col min="11792" max="11792" width="9.140625" style="56"/>
    <col min="11793" max="11793" width="11.7109375" style="56" customWidth="1"/>
    <col min="11794" max="11794" width="11" style="56" customWidth="1"/>
    <col min="11795" max="11795" width="15.85546875" style="56" customWidth="1"/>
    <col min="11796" max="11796" width="18.140625" style="56" customWidth="1"/>
    <col min="11797" max="11797" width="30.85546875" style="56" customWidth="1"/>
    <col min="11798" max="12032" width="9.140625" style="56"/>
    <col min="12033" max="12033" width="11.140625" style="56" customWidth="1"/>
    <col min="12034" max="12034" width="18.85546875" style="56" customWidth="1"/>
    <col min="12035" max="12035" width="7.28515625" style="56" customWidth="1"/>
    <col min="12036" max="12036" width="9.28515625" style="56" customWidth="1"/>
    <col min="12037" max="12037" width="9.5703125" style="56" customWidth="1"/>
    <col min="12038" max="12038" width="15" style="56" customWidth="1"/>
    <col min="12039" max="12039" width="9.140625" style="56"/>
    <col min="12040" max="12040" width="10.42578125" style="56" customWidth="1"/>
    <col min="12041" max="12041" width="11" style="56" customWidth="1"/>
    <col min="12042" max="12042" width="15.85546875" style="56" customWidth="1"/>
    <col min="12043" max="12043" width="15" style="56" customWidth="1"/>
    <col min="12044" max="12044" width="10.7109375" style="56" customWidth="1"/>
    <col min="12045" max="12045" width="12.42578125" style="56" customWidth="1"/>
    <col min="12046" max="12047" width="15" style="56" customWidth="1"/>
    <col min="12048" max="12048" width="9.140625" style="56"/>
    <col min="12049" max="12049" width="11.7109375" style="56" customWidth="1"/>
    <col min="12050" max="12050" width="11" style="56" customWidth="1"/>
    <col min="12051" max="12051" width="15.85546875" style="56" customWidth="1"/>
    <col min="12052" max="12052" width="18.140625" style="56" customWidth="1"/>
    <col min="12053" max="12053" width="30.85546875" style="56" customWidth="1"/>
    <col min="12054" max="12288" width="9.140625" style="56"/>
    <col min="12289" max="12289" width="11.140625" style="56" customWidth="1"/>
    <col min="12290" max="12290" width="18.85546875" style="56" customWidth="1"/>
    <col min="12291" max="12291" width="7.28515625" style="56" customWidth="1"/>
    <col min="12292" max="12292" width="9.28515625" style="56" customWidth="1"/>
    <col min="12293" max="12293" width="9.5703125" style="56" customWidth="1"/>
    <col min="12294" max="12294" width="15" style="56" customWidth="1"/>
    <col min="12295" max="12295" width="9.140625" style="56"/>
    <col min="12296" max="12296" width="10.42578125" style="56" customWidth="1"/>
    <col min="12297" max="12297" width="11" style="56" customWidth="1"/>
    <col min="12298" max="12298" width="15.85546875" style="56" customWidth="1"/>
    <col min="12299" max="12299" width="15" style="56" customWidth="1"/>
    <col min="12300" max="12300" width="10.7109375" style="56" customWidth="1"/>
    <col min="12301" max="12301" width="12.42578125" style="56" customWidth="1"/>
    <col min="12302" max="12303" width="15" style="56" customWidth="1"/>
    <col min="12304" max="12304" width="9.140625" style="56"/>
    <col min="12305" max="12305" width="11.7109375" style="56" customWidth="1"/>
    <col min="12306" max="12306" width="11" style="56" customWidth="1"/>
    <col min="12307" max="12307" width="15.85546875" style="56" customWidth="1"/>
    <col min="12308" max="12308" width="18.140625" style="56" customWidth="1"/>
    <col min="12309" max="12309" width="30.85546875" style="56" customWidth="1"/>
    <col min="12310" max="12544" width="9.140625" style="56"/>
    <col min="12545" max="12545" width="11.140625" style="56" customWidth="1"/>
    <col min="12546" max="12546" width="18.85546875" style="56" customWidth="1"/>
    <col min="12547" max="12547" width="7.28515625" style="56" customWidth="1"/>
    <col min="12548" max="12548" width="9.28515625" style="56" customWidth="1"/>
    <col min="12549" max="12549" width="9.5703125" style="56" customWidth="1"/>
    <col min="12550" max="12550" width="15" style="56" customWidth="1"/>
    <col min="12551" max="12551" width="9.140625" style="56"/>
    <col min="12552" max="12552" width="10.42578125" style="56" customWidth="1"/>
    <col min="12553" max="12553" width="11" style="56" customWidth="1"/>
    <col min="12554" max="12554" width="15.85546875" style="56" customWidth="1"/>
    <col min="12555" max="12555" width="15" style="56" customWidth="1"/>
    <col min="12556" max="12556" width="10.7109375" style="56" customWidth="1"/>
    <col min="12557" max="12557" width="12.42578125" style="56" customWidth="1"/>
    <col min="12558" max="12559" width="15" style="56" customWidth="1"/>
    <col min="12560" max="12560" width="9.140625" style="56"/>
    <col min="12561" max="12561" width="11.7109375" style="56" customWidth="1"/>
    <col min="12562" max="12562" width="11" style="56" customWidth="1"/>
    <col min="12563" max="12563" width="15.85546875" style="56" customWidth="1"/>
    <col min="12564" max="12564" width="18.140625" style="56" customWidth="1"/>
    <col min="12565" max="12565" width="30.85546875" style="56" customWidth="1"/>
    <col min="12566" max="12800" width="9.140625" style="56"/>
    <col min="12801" max="12801" width="11.140625" style="56" customWidth="1"/>
    <col min="12802" max="12802" width="18.85546875" style="56" customWidth="1"/>
    <col min="12803" max="12803" width="7.28515625" style="56" customWidth="1"/>
    <col min="12804" max="12804" width="9.28515625" style="56" customWidth="1"/>
    <col min="12805" max="12805" width="9.5703125" style="56" customWidth="1"/>
    <col min="12806" max="12806" width="15" style="56" customWidth="1"/>
    <col min="12807" max="12807" width="9.140625" style="56"/>
    <col min="12808" max="12808" width="10.42578125" style="56" customWidth="1"/>
    <col min="12809" max="12809" width="11" style="56" customWidth="1"/>
    <col min="12810" max="12810" width="15.85546875" style="56" customWidth="1"/>
    <col min="12811" max="12811" width="15" style="56" customWidth="1"/>
    <col min="12812" max="12812" width="10.7109375" style="56" customWidth="1"/>
    <col min="12813" max="12813" width="12.42578125" style="56" customWidth="1"/>
    <col min="12814" max="12815" width="15" style="56" customWidth="1"/>
    <col min="12816" max="12816" width="9.140625" style="56"/>
    <col min="12817" max="12817" width="11.7109375" style="56" customWidth="1"/>
    <col min="12818" max="12818" width="11" style="56" customWidth="1"/>
    <col min="12819" max="12819" width="15.85546875" style="56" customWidth="1"/>
    <col min="12820" max="12820" width="18.140625" style="56" customWidth="1"/>
    <col min="12821" max="12821" width="30.85546875" style="56" customWidth="1"/>
    <col min="12822" max="13056" width="9.140625" style="56"/>
    <col min="13057" max="13057" width="11.140625" style="56" customWidth="1"/>
    <col min="13058" max="13058" width="18.85546875" style="56" customWidth="1"/>
    <col min="13059" max="13059" width="7.28515625" style="56" customWidth="1"/>
    <col min="13060" max="13060" width="9.28515625" style="56" customWidth="1"/>
    <col min="13061" max="13061" width="9.5703125" style="56" customWidth="1"/>
    <col min="13062" max="13062" width="15" style="56" customWidth="1"/>
    <col min="13063" max="13063" width="9.140625" style="56"/>
    <col min="13064" max="13064" width="10.42578125" style="56" customWidth="1"/>
    <col min="13065" max="13065" width="11" style="56" customWidth="1"/>
    <col min="13066" max="13066" width="15.85546875" style="56" customWidth="1"/>
    <col min="13067" max="13067" width="15" style="56" customWidth="1"/>
    <col min="13068" max="13068" width="10.7109375" style="56" customWidth="1"/>
    <col min="13069" max="13069" width="12.42578125" style="56" customWidth="1"/>
    <col min="13070" max="13071" width="15" style="56" customWidth="1"/>
    <col min="13072" max="13072" width="9.140625" style="56"/>
    <col min="13073" max="13073" width="11.7109375" style="56" customWidth="1"/>
    <col min="13074" max="13074" width="11" style="56" customWidth="1"/>
    <col min="13075" max="13075" width="15.85546875" style="56" customWidth="1"/>
    <col min="13076" max="13076" width="18.140625" style="56" customWidth="1"/>
    <col min="13077" max="13077" width="30.85546875" style="56" customWidth="1"/>
    <col min="13078" max="13312" width="9.140625" style="56"/>
    <col min="13313" max="13313" width="11.140625" style="56" customWidth="1"/>
    <col min="13314" max="13314" width="18.85546875" style="56" customWidth="1"/>
    <col min="13315" max="13315" width="7.28515625" style="56" customWidth="1"/>
    <col min="13316" max="13316" width="9.28515625" style="56" customWidth="1"/>
    <col min="13317" max="13317" width="9.5703125" style="56" customWidth="1"/>
    <col min="13318" max="13318" width="15" style="56" customWidth="1"/>
    <col min="13319" max="13319" width="9.140625" style="56"/>
    <col min="13320" max="13320" width="10.42578125" style="56" customWidth="1"/>
    <col min="13321" max="13321" width="11" style="56" customWidth="1"/>
    <col min="13322" max="13322" width="15.85546875" style="56" customWidth="1"/>
    <col min="13323" max="13323" width="15" style="56" customWidth="1"/>
    <col min="13324" max="13324" width="10.7109375" style="56" customWidth="1"/>
    <col min="13325" max="13325" width="12.42578125" style="56" customWidth="1"/>
    <col min="13326" max="13327" width="15" style="56" customWidth="1"/>
    <col min="13328" max="13328" width="9.140625" style="56"/>
    <col min="13329" max="13329" width="11.7109375" style="56" customWidth="1"/>
    <col min="13330" max="13330" width="11" style="56" customWidth="1"/>
    <col min="13331" max="13331" width="15.85546875" style="56" customWidth="1"/>
    <col min="13332" max="13332" width="18.140625" style="56" customWidth="1"/>
    <col min="13333" max="13333" width="30.85546875" style="56" customWidth="1"/>
    <col min="13334" max="13568" width="9.140625" style="56"/>
    <col min="13569" max="13569" width="11.140625" style="56" customWidth="1"/>
    <col min="13570" max="13570" width="18.85546875" style="56" customWidth="1"/>
    <col min="13571" max="13571" width="7.28515625" style="56" customWidth="1"/>
    <col min="13572" max="13572" width="9.28515625" style="56" customWidth="1"/>
    <col min="13573" max="13573" width="9.5703125" style="56" customWidth="1"/>
    <col min="13574" max="13574" width="15" style="56" customWidth="1"/>
    <col min="13575" max="13575" width="9.140625" style="56"/>
    <col min="13576" max="13576" width="10.42578125" style="56" customWidth="1"/>
    <col min="13577" max="13577" width="11" style="56" customWidth="1"/>
    <col min="13578" max="13578" width="15.85546875" style="56" customWidth="1"/>
    <col min="13579" max="13579" width="15" style="56" customWidth="1"/>
    <col min="13580" max="13580" width="10.7109375" style="56" customWidth="1"/>
    <col min="13581" max="13581" width="12.42578125" style="56" customWidth="1"/>
    <col min="13582" max="13583" width="15" style="56" customWidth="1"/>
    <col min="13584" max="13584" width="9.140625" style="56"/>
    <col min="13585" max="13585" width="11.7109375" style="56" customWidth="1"/>
    <col min="13586" max="13586" width="11" style="56" customWidth="1"/>
    <col min="13587" max="13587" width="15.85546875" style="56" customWidth="1"/>
    <col min="13588" max="13588" width="18.140625" style="56" customWidth="1"/>
    <col min="13589" max="13589" width="30.85546875" style="56" customWidth="1"/>
    <col min="13590" max="13824" width="9.140625" style="56"/>
    <col min="13825" max="13825" width="11.140625" style="56" customWidth="1"/>
    <col min="13826" max="13826" width="18.85546875" style="56" customWidth="1"/>
    <col min="13827" max="13827" width="7.28515625" style="56" customWidth="1"/>
    <col min="13828" max="13828" width="9.28515625" style="56" customWidth="1"/>
    <col min="13829" max="13829" width="9.5703125" style="56" customWidth="1"/>
    <col min="13830" max="13830" width="15" style="56" customWidth="1"/>
    <col min="13831" max="13831" width="9.140625" style="56"/>
    <col min="13832" max="13832" width="10.42578125" style="56" customWidth="1"/>
    <col min="13833" max="13833" width="11" style="56" customWidth="1"/>
    <col min="13834" max="13834" width="15.85546875" style="56" customWidth="1"/>
    <col min="13835" max="13835" width="15" style="56" customWidth="1"/>
    <col min="13836" max="13836" width="10.7109375" style="56" customWidth="1"/>
    <col min="13837" max="13837" width="12.42578125" style="56" customWidth="1"/>
    <col min="13838" max="13839" width="15" style="56" customWidth="1"/>
    <col min="13840" max="13840" width="9.140625" style="56"/>
    <col min="13841" max="13841" width="11.7109375" style="56" customWidth="1"/>
    <col min="13842" max="13842" width="11" style="56" customWidth="1"/>
    <col min="13843" max="13843" width="15.85546875" style="56" customWidth="1"/>
    <col min="13844" max="13844" width="18.140625" style="56" customWidth="1"/>
    <col min="13845" max="13845" width="30.85546875" style="56" customWidth="1"/>
    <col min="13846" max="14080" width="9.140625" style="56"/>
    <col min="14081" max="14081" width="11.140625" style="56" customWidth="1"/>
    <col min="14082" max="14082" width="18.85546875" style="56" customWidth="1"/>
    <col min="14083" max="14083" width="7.28515625" style="56" customWidth="1"/>
    <col min="14084" max="14084" width="9.28515625" style="56" customWidth="1"/>
    <col min="14085" max="14085" width="9.5703125" style="56" customWidth="1"/>
    <col min="14086" max="14086" width="15" style="56" customWidth="1"/>
    <col min="14087" max="14087" width="9.140625" style="56"/>
    <col min="14088" max="14088" width="10.42578125" style="56" customWidth="1"/>
    <col min="14089" max="14089" width="11" style="56" customWidth="1"/>
    <col min="14090" max="14090" width="15.85546875" style="56" customWidth="1"/>
    <col min="14091" max="14091" width="15" style="56" customWidth="1"/>
    <col min="14092" max="14092" width="10.7109375" style="56" customWidth="1"/>
    <col min="14093" max="14093" width="12.42578125" style="56" customWidth="1"/>
    <col min="14094" max="14095" width="15" style="56" customWidth="1"/>
    <col min="14096" max="14096" width="9.140625" style="56"/>
    <col min="14097" max="14097" width="11.7109375" style="56" customWidth="1"/>
    <col min="14098" max="14098" width="11" style="56" customWidth="1"/>
    <col min="14099" max="14099" width="15.85546875" style="56" customWidth="1"/>
    <col min="14100" max="14100" width="18.140625" style="56" customWidth="1"/>
    <col min="14101" max="14101" width="30.85546875" style="56" customWidth="1"/>
    <col min="14102" max="14336" width="9.140625" style="56"/>
    <col min="14337" max="14337" width="11.140625" style="56" customWidth="1"/>
    <col min="14338" max="14338" width="18.85546875" style="56" customWidth="1"/>
    <col min="14339" max="14339" width="7.28515625" style="56" customWidth="1"/>
    <col min="14340" max="14340" width="9.28515625" style="56" customWidth="1"/>
    <col min="14341" max="14341" width="9.5703125" style="56" customWidth="1"/>
    <col min="14342" max="14342" width="15" style="56" customWidth="1"/>
    <col min="14343" max="14343" width="9.140625" style="56"/>
    <col min="14344" max="14344" width="10.42578125" style="56" customWidth="1"/>
    <col min="14345" max="14345" width="11" style="56" customWidth="1"/>
    <col min="14346" max="14346" width="15.85546875" style="56" customWidth="1"/>
    <col min="14347" max="14347" width="15" style="56" customWidth="1"/>
    <col min="14348" max="14348" width="10.7109375" style="56" customWidth="1"/>
    <col min="14349" max="14349" width="12.42578125" style="56" customWidth="1"/>
    <col min="14350" max="14351" width="15" style="56" customWidth="1"/>
    <col min="14352" max="14352" width="9.140625" style="56"/>
    <col min="14353" max="14353" width="11.7109375" style="56" customWidth="1"/>
    <col min="14354" max="14354" width="11" style="56" customWidth="1"/>
    <col min="14355" max="14355" width="15.85546875" style="56" customWidth="1"/>
    <col min="14356" max="14356" width="18.140625" style="56" customWidth="1"/>
    <col min="14357" max="14357" width="30.85546875" style="56" customWidth="1"/>
    <col min="14358" max="14592" width="9.140625" style="56"/>
    <col min="14593" max="14593" width="11.140625" style="56" customWidth="1"/>
    <col min="14594" max="14594" width="18.85546875" style="56" customWidth="1"/>
    <col min="14595" max="14595" width="7.28515625" style="56" customWidth="1"/>
    <col min="14596" max="14596" width="9.28515625" style="56" customWidth="1"/>
    <col min="14597" max="14597" width="9.5703125" style="56" customWidth="1"/>
    <col min="14598" max="14598" width="15" style="56" customWidth="1"/>
    <col min="14599" max="14599" width="9.140625" style="56"/>
    <col min="14600" max="14600" width="10.42578125" style="56" customWidth="1"/>
    <col min="14601" max="14601" width="11" style="56" customWidth="1"/>
    <col min="14602" max="14602" width="15.85546875" style="56" customWidth="1"/>
    <col min="14603" max="14603" width="15" style="56" customWidth="1"/>
    <col min="14604" max="14604" width="10.7109375" style="56" customWidth="1"/>
    <col min="14605" max="14605" width="12.42578125" style="56" customWidth="1"/>
    <col min="14606" max="14607" width="15" style="56" customWidth="1"/>
    <col min="14608" max="14608" width="9.140625" style="56"/>
    <col min="14609" max="14609" width="11.7109375" style="56" customWidth="1"/>
    <col min="14610" max="14610" width="11" style="56" customWidth="1"/>
    <col min="14611" max="14611" width="15.85546875" style="56" customWidth="1"/>
    <col min="14612" max="14612" width="18.140625" style="56" customWidth="1"/>
    <col min="14613" max="14613" width="30.85546875" style="56" customWidth="1"/>
    <col min="14614" max="14848" width="9.140625" style="56"/>
    <col min="14849" max="14849" width="11.140625" style="56" customWidth="1"/>
    <col min="14850" max="14850" width="18.85546875" style="56" customWidth="1"/>
    <col min="14851" max="14851" width="7.28515625" style="56" customWidth="1"/>
    <col min="14852" max="14852" width="9.28515625" style="56" customWidth="1"/>
    <col min="14853" max="14853" width="9.5703125" style="56" customWidth="1"/>
    <col min="14854" max="14854" width="15" style="56" customWidth="1"/>
    <col min="14855" max="14855" width="9.140625" style="56"/>
    <col min="14856" max="14856" width="10.42578125" style="56" customWidth="1"/>
    <col min="14857" max="14857" width="11" style="56" customWidth="1"/>
    <col min="14858" max="14858" width="15.85546875" style="56" customWidth="1"/>
    <col min="14859" max="14859" width="15" style="56" customWidth="1"/>
    <col min="14860" max="14860" width="10.7109375" style="56" customWidth="1"/>
    <col min="14861" max="14861" width="12.42578125" style="56" customWidth="1"/>
    <col min="14862" max="14863" width="15" style="56" customWidth="1"/>
    <col min="14864" max="14864" width="9.140625" style="56"/>
    <col min="14865" max="14865" width="11.7109375" style="56" customWidth="1"/>
    <col min="14866" max="14866" width="11" style="56" customWidth="1"/>
    <col min="14867" max="14867" width="15.85546875" style="56" customWidth="1"/>
    <col min="14868" max="14868" width="18.140625" style="56" customWidth="1"/>
    <col min="14869" max="14869" width="30.85546875" style="56" customWidth="1"/>
    <col min="14870" max="15104" width="9.140625" style="56"/>
    <col min="15105" max="15105" width="11.140625" style="56" customWidth="1"/>
    <col min="15106" max="15106" width="18.85546875" style="56" customWidth="1"/>
    <col min="15107" max="15107" width="7.28515625" style="56" customWidth="1"/>
    <col min="15108" max="15108" width="9.28515625" style="56" customWidth="1"/>
    <col min="15109" max="15109" width="9.5703125" style="56" customWidth="1"/>
    <col min="15110" max="15110" width="15" style="56" customWidth="1"/>
    <col min="15111" max="15111" width="9.140625" style="56"/>
    <col min="15112" max="15112" width="10.42578125" style="56" customWidth="1"/>
    <col min="15113" max="15113" width="11" style="56" customWidth="1"/>
    <col min="15114" max="15114" width="15.85546875" style="56" customWidth="1"/>
    <col min="15115" max="15115" width="15" style="56" customWidth="1"/>
    <col min="15116" max="15116" width="10.7109375" style="56" customWidth="1"/>
    <col min="15117" max="15117" width="12.42578125" style="56" customWidth="1"/>
    <col min="15118" max="15119" width="15" style="56" customWidth="1"/>
    <col min="15120" max="15120" width="9.140625" style="56"/>
    <col min="15121" max="15121" width="11.7109375" style="56" customWidth="1"/>
    <col min="15122" max="15122" width="11" style="56" customWidth="1"/>
    <col min="15123" max="15123" width="15.85546875" style="56" customWidth="1"/>
    <col min="15124" max="15124" width="18.140625" style="56" customWidth="1"/>
    <col min="15125" max="15125" width="30.85546875" style="56" customWidth="1"/>
    <col min="15126" max="15360" width="9.140625" style="56"/>
    <col min="15361" max="15361" width="11.140625" style="56" customWidth="1"/>
    <col min="15362" max="15362" width="18.85546875" style="56" customWidth="1"/>
    <col min="15363" max="15363" width="7.28515625" style="56" customWidth="1"/>
    <col min="15364" max="15364" width="9.28515625" style="56" customWidth="1"/>
    <col min="15365" max="15365" width="9.5703125" style="56" customWidth="1"/>
    <col min="15366" max="15366" width="15" style="56" customWidth="1"/>
    <col min="15367" max="15367" width="9.140625" style="56"/>
    <col min="15368" max="15368" width="10.42578125" style="56" customWidth="1"/>
    <col min="15369" max="15369" width="11" style="56" customWidth="1"/>
    <col min="15370" max="15370" width="15.85546875" style="56" customWidth="1"/>
    <col min="15371" max="15371" width="15" style="56" customWidth="1"/>
    <col min="15372" max="15372" width="10.7109375" style="56" customWidth="1"/>
    <col min="15373" max="15373" width="12.42578125" style="56" customWidth="1"/>
    <col min="15374" max="15375" width="15" style="56" customWidth="1"/>
    <col min="15376" max="15376" width="9.140625" style="56"/>
    <col min="15377" max="15377" width="11.7109375" style="56" customWidth="1"/>
    <col min="15378" max="15378" width="11" style="56" customWidth="1"/>
    <col min="15379" max="15379" width="15.85546875" style="56" customWidth="1"/>
    <col min="15380" max="15380" width="18.140625" style="56" customWidth="1"/>
    <col min="15381" max="15381" width="30.85546875" style="56" customWidth="1"/>
    <col min="15382" max="15616" width="9.140625" style="56"/>
    <col min="15617" max="15617" width="11.140625" style="56" customWidth="1"/>
    <col min="15618" max="15618" width="18.85546875" style="56" customWidth="1"/>
    <col min="15619" max="15619" width="7.28515625" style="56" customWidth="1"/>
    <col min="15620" max="15620" width="9.28515625" style="56" customWidth="1"/>
    <col min="15621" max="15621" width="9.5703125" style="56" customWidth="1"/>
    <col min="15622" max="15622" width="15" style="56" customWidth="1"/>
    <col min="15623" max="15623" width="9.140625" style="56"/>
    <col min="15624" max="15624" width="10.42578125" style="56" customWidth="1"/>
    <col min="15625" max="15625" width="11" style="56" customWidth="1"/>
    <col min="15626" max="15626" width="15.85546875" style="56" customWidth="1"/>
    <col min="15627" max="15627" width="15" style="56" customWidth="1"/>
    <col min="15628" max="15628" width="10.7109375" style="56" customWidth="1"/>
    <col min="15629" max="15629" width="12.42578125" style="56" customWidth="1"/>
    <col min="15630" max="15631" width="15" style="56" customWidth="1"/>
    <col min="15632" max="15632" width="9.140625" style="56"/>
    <col min="15633" max="15633" width="11.7109375" style="56" customWidth="1"/>
    <col min="15634" max="15634" width="11" style="56" customWidth="1"/>
    <col min="15635" max="15635" width="15.85546875" style="56" customWidth="1"/>
    <col min="15636" max="15636" width="18.140625" style="56" customWidth="1"/>
    <col min="15637" max="15637" width="30.85546875" style="56" customWidth="1"/>
    <col min="15638" max="15872" width="9.140625" style="56"/>
    <col min="15873" max="15873" width="11.140625" style="56" customWidth="1"/>
    <col min="15874" max="15874" width="18.85546875" style="56" customWidth="1"/>
    <col min="15875" max="15875" width="7.28515625" style="56" customWidth="1"/>
    <col min="15876" max="15876" width="9.28515625" style="56" customWidth="1"/>
    <col min="15877" max="15877" width="9.5703125" style="56" customWidth="1"/>
    <col min="15878" max="15878" width="15" style="56" customWidth="1"/>
    <col min="15879" max="15879" width="9.140625" style="56"/>
    <col min="15880" max="15880" width="10.42578125" style="56" customWidth="1"/>
    <col min="15881" max="15881" width="11" style="56" customWidth="1"/>
    <col min="15882" max="15882" width="15.85546875" style="56" customWidth="1"/>
    <col min="15883" max="15883" width="15" style="56" customWidth="1"/>
    <col min="15884" max="15884" width="10.7109375" style="56" customWidth="1"/>
    <col min="15885" max="15885" width="12.42578125" style="56" customWidth="1"/>
    <col min="15886" max="15887" width="15" style="56" customWidth="1"/>
    <col min="15888" max="15888" width="9.140625" style="56"/>
    <col min="15889" max="15889" width="11.7109375" style="56" customWidth="1"/>
    <col min="15890" max="15890" width="11" style="56" customWidth="1"/>
    <col min="15891" max="15891" width="15.85546875" style="56" customWidth="1"/>
    <col min="15892" max="15892" width="18.140625" style="56" customWidth="1"/>
    <col min="15893" max="15893" width="30.85546875" style="56" customWidth="1"/>
    <col min="15894" max="16128" width="9.140625" style="56"/>
    <col min="16129" max="16129" width="11.140625" style="56" customWidth="1"/>
    <col min="16130" max="16130" width="18.85546875" style="56" customWidth="1"/>
    <col min="16131" max="16131" width="7.28515625" style="56" customWidth="1"/>
    <col min="16132" max="16132" width="9.28515625" style="56" customWidth="1"/>
    <col min="16133" max="16133" width="9.5703125" style="56" customWidth="1"/>
    <col min="16134" max="16134" width="15" style="56" customWidth="1"/>
    <col min="16135" max="16135" width="9.140625" style="56"/>
    <col min="16136" max="16136" width="10.42578125" style="56" customWidth="1"/>
    <col min="16137" max="16137" width="11" style="56" customWidth="1"/>
    <col min="16138" max="16138" width="15.85546875" style="56" customWidth="1"/>
    <col min="16139" max="16139" width="15" style="56" customWidth="1"/>
    <col min="16140" max="16140" width="10.7109375" style="56" customWidth="1"/>
    <col min="16141" max="16141" width="12.42578125" style="56" customWidth="1"/>
    <col min="16142" max="16143" width="15" style="56" customWidth="1"/>
    <col min="16144" max="16144" width="9.140625" style="56"/>
    <col min="16145" max="16145" width="11.7109375" style="56" customWidth="1"/>
    <col min="16146" max="16146" width="11" style="56" customWidth="1"/>
    <col min="16147" max="16147" width="15.85546875" style="56" customWidth="1"/>
    <col min="16148" max="16148" width="18.140625" style="56" customWidth="1"/>
    <col min="16149" max="16149" width="30.85546875" style="56" customWidth="1"/>
    <col min="16150" max="16384" width="9.140625" style="56"/>
  </cols>
  <sheetData>
    <row r="2" spans="1:21" ht="18" customHeight="1" x14ac:dyDescent="0.25">
      <c r="A2" s="141" t="s">
        <v>136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1" x14ac:dyDescent="0.2">
      <c r="A3" s="57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21" ht="23.25" customHeight="1" x14ac:dyDescent="0.25">
      <c r="A4" s="143" t="s">
        <v>86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58"/>
    </row>
    <row r="5" spans="1:21" ht="40.5" customHeight="1" x14ac:dyDescent="0.2">
      <c r="A5" s="144"/>
      <c r="B5" s="144"/>
      <c r="C5" s="131" t="s">
        <v>137</v>
      </c>
      <c r="D5" s="131"/>
      <c r="E5" s="131"/>
      <c r="F5" s="131"/>
      <c r="G5" s="98" t="s">
        <v>95</v>
      </c>
      <c r="H5" s="131" t="s">
        <v>109</v>
      </c>
      <c r="I5" s="131"/>
      <c r="J5" s="131"/>
      <c r="K5" s="131"/>
      <c r="L5" s="131" t="s">
        <v>110</v>
      </c>
      <c r="M5" s="131"/>
      <c r="N5" s="131"/>
      <c r="O5" s="131"/>
      <c r="P5" s="131" t="s">
        <v>135</v>
      </c>
      <c r="Q5" s="131"/>
      <c r="R5" s="131"/>
      <c r="S5" s="131"/>
      <c r="T5" s="98" t="s">
        <v>96</v>
      </c>
      <c r="U5" s="98" t="s">
        <v>76</v>
      </c>
    </row>
    <row r="6" spans="1:21" s="59" customFormat="1" ht="89.25" x14ac:dyDescent="0.2">
      <c r="A6" s="144"/>
      <c r="B6" s="144"/>
      <c r="C6" s="96" t="s">
        <v>77</v>
      </c>
      <c r="D6" s="96" t="s">
        <v>131</v>
      </c>
      <c r="E6" s="96" t="s">
        <v>78</v>
      </c>
      <c r="F6" s="96" t="s">
        <v>79</v>
      </c>
      <c r="G6" s="97"/>
      <c r="H6" s="96" t="s">
        <v>77</v>
      </c>
      <c r="I6" s="96" t="s">
        <v>94</v>
      </c>
      <c r="J6" s="96" t="s">
        <v>78</v>
      </c>
      <c r="K6" s="96" t="s">
        <v>79</v>
      </c>
      <c r="L6" s="96" t="s">
        <v>77</v>
      </c>
      <c r="M6" s="96" t="s">
        <v>94</v>
      </c>
      <c r="N6" s="96" t="s">
        <v>78</v>
      </c>
      <c r="O6" s="96" t="s">
        <v>79</v>
      </c>
      <c r="P6" s="96" t="s">
        <v>77</v>
      </c>
      <c r="Q6" s="96" t="s">
        <v>131</v>
      </c>
      <c r="R6" s="96" t="s">
        <v>78</v>
      </c>
      <c r="S6" s="96" t="s">
        <v>79</v>
      </c>
      <c r="T6" s="97"/>
      <c r="U6" s="121" t="s">
        <v>138</v>
      </c>
    </row>
    <row r="7" spans="1:21" x14ac:dyDescent="0.2">
      <c r="A7" s="136" t="s">
        <v>13</v>
      </c>
      <c r="B7" s="60" t="s">
        <v>80</v>
      </c>
      <c r="C7" s="58">
        <v>1548</v>
      </c>
      <c r="D7" s="58">
        <v>160</v>
      </c>
      <c r="E7" s="58">
        <v>201.6</v>
      </c>
      <c r="F7" s="55">
        <f>C7*D7*E7-21600</f>
        <v>49910688</v>
      </c>
      <c r="G7" s="58"/>
      <c r="H7" s="58">
        <v>935</v>
      </c>
      <c r="I7" s="58">
        <v>71</v>
      </c>
      <c r="J7" s="58">
        <v>201.6</v>
      </c>
      <c r="K7" s="55">
        <f>H7*I7*J7</f>
        <v>13383216</v>
      </c>
      <c r="L7" s="58">
        <v>605</v>
      </c>
      <c r="M7" s="58">
        <v>89</v>
      </c>
      <c r="N7" s="58">
        <v>201.6</v>
      </c>
      <c r="O7" s="55">
        <f>L7*M7*N7</f>
        <v>10855152</v>
      </c>
      <c r="P7" s="58">
        <v>1632</v>
      </c>
      <c r="Q7" s="58">
        <v>146</v>
      </c>
      <c r="R7" s="61">
        <f>S7/Q7/P7</f>
        <v>205.2401121407467</v>
      </c>
      <c r="S7" s="55">
        <v>48902972</v>
      </c>
      <c r="T7" s="58">
        <v>48903</v>
      </c>
      <c r="U7" s="121"/>
    </row>
    <row r="8" spans="1:21" ht="25.5" x14ac:dyDescent="0.2">
      <c r="A8" s="136"/>
      <c r="B8" s="60" t="s">
        <v>81</v>
      </c>
      <c r="C8" s="58">
        <v>5945</v>
      </c>
      <c r="D8" s="58">
        <v>160</v>
      </c>
      <c r="E8" s="58">
        <v>44</v>
      </c>
      <c r="F8" s="55">
        <f>C8*D8*E8</f>
        <v>41852800</v>
      </c>
      <c r="G8" s="58"/>
      <c r="H8" s="58">
        <v>3007</v>
      </c>
      <c r="I8" s="58">
        <v>71</v>
      </c>
      <c r="J8" s="58">
        <v>44</v>
      </c>
      <c r="K8" s="55">
        <f>H8*I8*J8</f>
        <v>9393868</v>
      </c>
      <c r="L8" s="58">
        <v>2925</v>
      </c>
      <c r="M8" s="58">
        <v>89</v>
      </c>
      <c r="N8" s="58">
        <v>44</v>
      </c>
      <c r="O8" s="55">
        <f>L8*M8*N8</f>
        <v>11454300</v>
      </c>
      <c r="P8" s="58">
        <v>5860</v>
      </c>
      <c r="Q8" s="58">
        <v>146</v>
      </c>
      <c r="R8" s="61">
        <f>S8/Q8/P8</f>
        <v>48.179726728692316</v>
      </c>
      <c r="S8" s="55">
        <v>41220647</v>
      </c>
      <c r="T8" s="58">
        <v>41220.6</v>
      </c>
      <c r="U8" s="121"/>
    </row>
    <row r="9" spans="1:21" x14ac:dyDescent="0.2">
      <c r="A9" s="136"/>
      <c r="B9" s="60" t="s">
        <v>82</v>
      </c>
      <c r="C9" s="58">
        <f>SUM(C7:C8)</f>
        <v>7493</v>
      </c>
      <c r="D9" s="58"/>
      <c r="E9" s="58"/>
      <c r="F9" s="55">
        <f>SUM(F7:F8)</f>
        <v>91763488</v>
      </c>
      <c r="G9" s="55">
        <v>91763.5</v>
      </c>
      <c r="H9" s="58">
        <f>SUM(H7:H8)</f>
        <v>3942</v>
      </c>
      <c r="I9" s="58"/>
      <c r="J9" s="58"/>
      <c r="K9" s="55">
        <f>SUM(K7:K8)</f>
        <v>22777084</v>
      </c>
      <c r="L9" s="58">
        <f>SUM(L7:L8)</f>
        <v>3530</v>
      </c>
      <c r="M9" s="58"/>
      <c r="N9" s="58"/>
      <c r="O9" s="55">
        <f>SUM(O7:O8)</f>
        <v>22309452</v>
      </c>
      <c r="P9" s="58">
        <f>SUM(P7:P8)</f>
        <v>7492</v>
      </c>
      <c r="Q9" s="58"/>
      <c r="R9" s="58"/>
      <c r="S9" s="55">
        <f>SUM(S7:S8)</f>
        <v>90123619</v>
      </c>
      <c r="T9" s="55">
        <f>SUM(T7:T8)</f>
        <v>90123.6</v>
      </c>
      <c r="U9" s="121"/>
    </row>
    <row r="10" spans="1:21" x14ac:dyDescent="0.2">
      <c r="A10" s="60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121"/>
    </row>
    <row r="11" spans="1:21" ht="25.5" x14ac:dyDescent="0.2">
      <c r="A11" s="136" t="s">
        <v>83</v>
      </c>
      <c r="B11" s="60" t="s">
        <v>84</v>
      </c>
      <c r="C11" s="58">
        <v>5945</v>
      </c>
      <c r="D11" s="58">
        <v>160</v>
      </c>
      <c r="E11" s="58">
        <v>7.75</v>
      </c>
      <c r="F11" s="55">
        <f>C11*D11*E11</f>
        <v>7371800</v>
      </c>
      <c r="G11" s="58"/>
      <c r="H11" s="58">
        <v>3007</v>
      </c>
      <c r="I11" s="58">
        <v>71</v>
      </c>
      <c r="J11" s="58">
        <v>7.75</v>
      </c>
      <c r="K11" s="55">
        <f>H11*I11*J11</f>
        <v>1654601.75</v>
      </c>
      <c r="L11" s="58">
        <v>2925</v>
      </c>
      <c r="M11" s="58">
        <v>89</v>
      </c>
      <c r="N11" s="58">
        <v>7.75</v>
      </c>
      <c r="O11" s="55">
        <f>L11*M11*N11</f>
        <v>2017518.75</v>
      </c>
      <c r="P11" s="58">
        <v>5860</v>
      </c>
      <c r="Q11" s="58">
        <v>146</v>
      </c>
      <c r="R11" s="58">
        <v>7.75</v>
      </c>
      <c r="S11" s="55">
        <f>P11*Q11*R11</f>
        <v>6630590</v>
      </c>
      <c r="T11" s="58"/>
      <c r="U11" s="121"/>
    </row>
    <row r="12" spans="1:21" x14ac:dyDescent="0.2">
      <c r="A12" s="136"/>
      <c r="B12" s="60"/>
      <c r="C12" s="58"/>
      <c r="D12" s="58"/>
      <c r="E12" s="58"/>
      <c r="F12" s="55"/>
      <c r="G12" s="58"/>
      <c r="H12" s="58"/>
      <c r="I12" s="58"/>
      <c r="J12" s="58"/>
      <c r="K12" s="55"/>
      <c r="L12" s="58"/>
      <c r="M12" s="58"/>
      <c r="N12" s="58"/>
      <c r="O12" s="55"/>
      <c r="P12" s="58"/>
      <c r="Q12" s="58"/>
      <c r="R12" s="58"/>
      <c r="S12" s="55"/>
      <c r="T12" s="58"/>
      <c r="U12" s="121"/>
    </row>
    <row r="13" spans="1:21" x14ac:dyDescent="0.2">
      <c r="A13" s="136"/>
      <c r="B13" s="60" t="s">
        <v>82</v>
      </c>
      <c r="C13" s="58"/>
      <c r="D13" s="58"/>
      <c r="E13" s="58"/>
      <c r="F13" s="55">
        <f>SUM(F11:F12)</f>
        <v>7371800</v>
      </c>
      <c r="G13" s="55">
        <v>7371.8</v>
      </c>
      <c r="H13" s="58"/>
      <c r="I13" s="58"/>
      <c r="J13" s="58"/>
      <c r="K13" s="55">
        <f>SUM(K11:K12)</f>
        <v>1654601.75</v>
      </c>
      <c r="L13" s="58"/>
      <c r="M13" s="58"/>
      <c r="N13" s="58"/>
      <c r="O13" s="55">
        <f>SUM(O11:O12)</f>
        <v>2017518.75</v>
      </c>
      <c r="P13" s="58"/>
      <c r="Q13" s="58"/>
      <c r="R13" s="58"/>
      <c r="S13" s="55">
        <f>SUM(S11:S12)</f>
        <v>6630590</v>
      </c>
      <c r="T13" s="55">
        <v>6630.5</v>
      </c>
      <c r="U13" s="121"/>
    </row>
    <row r="14" spans="1:21" ht="12.75" customHeight="1" x14ac:dyDescent="0.2">
      <c r="A14" s="58"/>
      <c r="B14" s="137" t="s">
        <v>88</v>
      </c>
      <c r="C14" s="138"/>
      <c r="D14" s="138"/>
      <c r="E14" s="139"/>
      <c r="F14" s="61">
        <f>F13+F9</f>
        <v>99135288</v>
      </c>
      <c r="G14" s="58"/>
      <c r="H14" s="137" t="s">
        <v>88</v>
      </c>
      <c r="I14" s="138"/>
      <c r="J14" s="139"/>
      <c r="K14" s="61">
        <f>K13+K9</f>
        <v>24431685.75</v>
      </c>
      <c r="L14" s="137" t="s">
        <v>88</v>
      </c>
      <c r="M14" s="138"/>
      <c r="N14" s="139"/>
      <c r="O14" s="61">
        <f>O13+O9</f>
        <v>24326970.75</v>
      </c>
      <c r="P14" s="137" t="s">
        <v>88</v>
      </c>
      <c r="Q14" s="138"/>
      <c r="R14" s="139"/>
      <c r="S14" s="61">
        <f>S13+S9</f>
        <v>96754209</v>
      </c>
      <c r="T14" s="58"/>
      <c r="U14" s="121"/>
    </row>
    <row r="15" spans="1:21" ht="18" x14ac:dyDescent="0.25">
      <c r="A15" s="140" t="s">
        <v>88</v>
      </c>
      <c r="B15" s="140"/>
      <c r="C15" s="140"/>
      <c r="D15" s="140"/>
      <c r="E15" s="140"/>
      <c r="F15" s="140"/>
      <c r="G15" s="62">
        <f>G13+G9</f>
        <v>99135.3</v>
      </c>
      <c r="H15" s="126" t="s">
        <v>88</v>
      </c>
      <c r="I15" s="127"/>
      <c r="J15" s="127"/>
      <c r="K15" s="127"/>
      <c r="L15" s="127"/>
      <c r="M15" s="127"/>
      <c r="N15" s="128"/>
      <c r="O15" s="55">
        <f>O14+K14</f>
        <v>48758656.5</v>
      </c>
      <c r="P15" s="55"/>
      <c r="Q15" s="55"/>
      <c r="R15" s="55"/>
      <c r="S15" s="55"/>
      <c r="T15" s="62">
        <f>T13+T9</f>
        <v>96754.1</v>
      </c>
      <c r="U15" s="121"/>
    </row>
    <row r="17" spans="1:22" ht="20.25" customHeight="1" x14ac:dyDescent="0.25">
      <c r="A17" s="129" t="s">
        <v>87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2" ht="31.5" customHeight="1" x14ac:dyDescent="0.2">
      <c r="A18" s="54"/>
      <c r="B18" s="131" t="s">
        <v>98</v>
      </c>
      <c r="C18" s="131"/>
      <c r="D18" s="131"/>
      <c r="E18" s="131"/>
      <c r="F18" s="131"/>
      <c r="G18" s="98" t="s">
        <v>85</v>
      </c>
      <c r="H18" s="132" t="s">
        <v>99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98" t="s">
        <v>90</v>
      </c>
      <c r="U18" s="98" t="s">
        <v>76</v>
      </c>
    </row>
    <row r="19" spans="1:22" ht="86.25" customHeight="1" x14ac:dyDescent="0.2">
      <c r="A19" s="122" t="s">
        <v>13</v>
      </c>
      <c r="B19" s="121" t="s">
        <v>100</v>
      </c>
      <c r="C19" s="121"/>
      <c r="D19" s="121"/>
      <c r="E19" s="121"/>
      <c r="F19" s="121"/>
      <c r="G19" s="78">
        <v>14076.6</v>
      </c>
      <c r="H19" s="134" t="s">
        <v>104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58">
        <v>13918.2</v>
      </c>
      <c r="U19" s="60" t="s">
        <v>139</v>
      </c>
      <c r="V19" s="69">
        <f>G19-T19</f>
        <v>158.39999999999964</v>
      </c>
    </row>
    <row r="20" spans="1:22" ht="67.5" customHeight="1" x14ac:dyDescent="0.2">
      <c r="A20" s="123"/>
      <c r="B20" s="121" t="s">
        <v>133</v>
      </c>
      <c r="C20" s="121"/>
      <c r="D20" s="121"/>
      <c r="E20" s="121"/>
      <c r="F20" s="121"/>
      <c r="G20" s="78">
        <v>3988.4</v>
      </c>
      <c r="H20" s="121" t="s">
        <v>133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58">
        <v>3419.4</v>
      </c>
      <c r="U20" s="60" t="s">
        <v>132</v>
      </c>
      <c r="V20" s="69">
        <f>G20-T20</f>
        <v>569</v>
      </c>
    </row>
    <row r="21" spans="1:22" ht="69.75" customHeight="1" x14ac:dyDescent="0.2">
      <c r="A21" s="100" t="s">
        <v>83</v>
      </c>
      <c r="B21" s="121" t="s">
        <v>133</v>
      </c>
      <c r="C21" s="121"/>
      <c r="D21" s="121"/>
      <c r="E21" s="121"/>
      <c r="F21" s="121"/>
      <c r="G21" s="78">
        <v>2658.8</v>
      </c>
      <c r="H21" s="121" t="s">
        <v>133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58">
        <v>2278.6999999999998</v>
      </c>
      <c r="U21" s="60" t="s">
        <v>134</v>
      </c>
      <c r="V21" s="69">
        <f>G21-T21</f>
        <v>380.10000000000036</v>
      </c>
    </row>
    <row r="22" spans="1:22" ht="30.75" customHeight="1" x14ac:dyDescent="0.3">
      <c r="A22" s="95"/>
      <c r="B22" s="124" t="s">
        <v>88</v>
      </c>
      <c r="C22" s="125"/>
      <c r="D22" s="125"/>
      <c r="E22" s="125"/>
      <c r="F22" s="125"/>
      <c r="G22" s="62">
        <f>SUM(G19:G21)</f>
        <v>20723.8</v>
      </c>
      <c r="H22" s="126" t="s">
        <v>88</v>
      </c>
      <c r="I22" s="127"/>
      <c r="J22" s="127"/>
      <c r="K22" s="127"/>
      <c r="L22" s="127"/>
      <c r="M22" s="127"/>
      <c r="N22" s="127"/>
      <c r="O22" s="128"/>
      <c r="P22" s="99"/>
      <c r="Q22" s="99"/>
      <c r="R22" s="99"/>
      <c r="S22" s="99"/>
      <c r="T22" s="62">
        <f>SUM(T19:T21)</f>
        <v>19616.300000000003</v>
      </c>
      <c r="U22" s="60"/>
    </row>
    <row r="23" spans="1:22" ht="20.25" customHeight="1" x14ac:dyDescent="0.25">
      <c r="A23" s="129" t="s">
        <v>101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2" ht="30.75" customHeight="1" x14ac:dyDescent="0.2">
      <c r="A24" s="95" t="s">
        <v>102</v>
      </c>
      <c r="B24" s="121" t="s">
        <v>103</v>
      </c>
      <c r="C24" s="121"/>
      <c r="D24" s="121"/>
      <c r="E24" s="121"/>
      <c r="F24" s="121"/>
      <c r="G24" s="78">
        <v>310</v>
      </c>
      <c r="H24" s="121" t="s">
        <v>103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58">
        <v>310</v>
      </c>
      <c r="U24" s="60" t="s">
        <v>93</v>
      </c>
    </row>
    <row r="25" spans="1:22" ht="30.75" customHeight="1" x14ac:dyDescent="0.2">
      <c r="A25" s="100" t="s">
        <v>83</v>
      </c>
      <c r="B25" s="121" t="s">
        <v>103</v>
      </c>
      <c r="C25" s="121"/>
      <c r="D25" s="121"/>
      <c r="E25" s="121"/>
      <c r="F25" s="121"/>
      <c r="G25" s="78">
        <v>206.8</v>
      </c>
      <c r="H25" s="121" t="s">
        <v>103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58">
        <v>206.8</v>
      </c>
      <c r="U25" s="60" t="s">
        <v>93</v>
      </c>
    </row>
    <row r="26" spans="1:22" ht="19.5" customHeight="1" x14ac:dyDescent="0.2">
      <c r="A26" s="53"/>
      <c r="B26" s="63"/>
      <c r="C26" s="63"/>
      <c r="D26" s="63"/>
      <c r="E26" s="63"/>
      <c r="F26" s="63"/>
      <c r="G26" s="64"/>
      <c r="H26" s="64"/>
      <c r="I26" s="64"/>
      <c r="J26" s="64"/>
      <c r="K26" s="64"/>
      <c r="L26" s="65"/>
      <c r="M26" s="65"/>
      <c r="N26" s="65"/>
      <c r="O26" s="65"/>
      <c r="P26" s="65"/>
      <c r="Q26" s="65"/>
      <c r="R26" s="65"/>
      <c r="S26" s="65"/>
      <c r="T26" s="66"/>
      <c r="U26" s="67"/>
    </row>
    <row r="27" spans="1:22" ht="25.5" x14ac:dyDescent="0.2">
      <c r="A27" s="136"/>
      <c r="B27" s="136"/>
      <c r="C27" s="136"/>
      <c r="D27" s="136"/>
      <c r="E27" s="136"/>
      <c r="F27" s="136"/>
      <c r="G27" s="98" t="s">
        <v>85</v>
      </c>
      <c r="H27" s="98"/>
      <c r="I27" s="98"/>
      <c r="J27" s="98"/>
      <c r="K27" s="98"/>
      <c r="L27" s="58"/>
      <c r="M27" s="58"/>
      <c r="N27" s="58"/>
      <c r="O27" s="58"/>
      <c r="P27" s="58"/>
      <c r="Q27" s="58"/>
      <c r="R27" s="58"/>
      <c r="S27" s="58"/>
      <c r="T27" s="98" t="s">
        <v>90</v>
      </c>
    </row>
    <row r="28" spans="1:22" ht="23.25" customHeight="1" x14ac:dyDescent="0.25">
      <c r="A28" s="143" t="s">
        <v>89</v>
      </c>
      <c r="B28" s="143"/>
      <c r="C28" s="143"/>
      <c r="D28" s="143"/>
      <c r="E28" s="143"/>
      <c r="F28" s="143"/>
      <c r="G28" s="68">
        <f>G15+G22+G24+G25</f>
        <v>120375.90000000001</v>
      </c>
      <c r="H28" s="68"/>
      <c r="I28" s="68"/>
      <c r="J28" s="68"/>
      <c r="K28" s="68"/>
      <c r="L28" s="58"/>
      <c r="M28" s="58"/>
      <c r="N28" s="58"/>
      <c r="O28" s="58"/>
      <c r="P28" s="58"/>
      <c r="Q28" s="58"/>
      <c r="R28" s="58"/>
      <c r="S28" s="58"/>
      <c r="T28" s="68">
        <f>T15+T22+T24+T25</f>
        <v>116887.20000000001</v>
      </c>
    </row>
    <row r="29" spans="1:22" x14ac:dyDescent="0.2">
      <c r="F29" s="56" t="s">
        <v>91</v>
      </c>
      <c r="G29" s="69">
        <f>G19+G9+G20+G24</f>
        <v>110138.5</v>
      </c>
      <c r="L29" s="66"/>
      <c r="M29" s="66"/>
      <c r="N29" s="66"/>
      <c r="O29" s="66"/>
      <c r="P29" s="66"/>
      <c r="Q29" s="66"/>
      <c r="R29" s="66"/>
      <c r="S29" s="56" t="s">
        <v>91</v>
      </c>
      <c r="T29" s="69">
        <f>T19+T9+T20+T24</f>
        <v>107771.2</v>
      </c>
    </row>
    <row r="30" spans="1:22" x14ac:dyDescent="0.2">
      <c r="F30" s="70" t="s">
        <v>92</v>
      </c>
      <c r="G30" s="69">
        <f>G21+G13+G25</f>
        <v>10237.4</v>
      </c>
      <c r="S30" s="70" t="s">
        <v>92</v>
      </c>
      <c r="T30" s="69">
        <f>T21+T13+T25</f>
        <v>9116</v>
      </c>
    </row>
    <row r="31" spans="1:22" ht="35.25" customHeight="1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2" x14ac:dyDescent="0.2">
      <c r="G32" s="69"/>
    </row>
  </sheetData>
  <mergeCells count="38">
    <mergeCell ref="A27:F27"/>
    <mergeCell ref="A28:F28"/>
    <mergeCell ref="A31:T31"/>
    <mergeCell ref="H21:S21"/>
    <mergeCell ref="A23:T23"/>
    <mergeCell ref="B24:F24"/>
    <mergeCell ref="H24:S24"/>
    <mergeCell ref="B25:F25"/>
    <mergeCell ref="H25:S25"/>
    <mergeCell ref="A2:T2"/>
    <mergeCell ref="B3:M3"/>
    <mergeCell ref="A4:T4"/>
    <mergeCell ref="A5:A6"/>
    <mergeCell ref="B5:B6"/>
    <mergeCell ref="C5:F5"/>
    <mergeCell ref="H5:K5"/>
    <mergeCell ref="L5:O5"/>
    <mergeCell ref="P5:S5"/>
    <mergeCell ref="U6:U15"/>
    <mergeCell ref="A7:A9"/>
    <mergeCell ref="A11:A13"/>
    <mergeCell ref="B14:E14"/>
    <mergeCell ref="H14:J14"/>
    <mergeCell ref="L14:N14"/>
    <mergeCell ref="A15:F15"/>
    <mergeCell ref="H15:N15"/>
    <mergeCell ref="P14:R14"/>
    <mergeCell ref="A17:T17"/>
    <mergeCell ref="B18:F18"/>
    <mergeCell ref="B19:F19"/>
    <mergeCell ref="H18:S18"/>
    <mergeCell ref="H19:S19"/>
    <mergeCell ref="B20:F20"/>
    <mergeCell ref="A19:A20"/>
    <mergeCell ref="B22:F22"/>
    <mergeCell ref="H22:O22"/>
    <mergeCell ref="B21:F21"/>
    <mergeCell ref="H20:S20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год </vt:lpstr>
      <vt:lpstr>питание с соф</vt:lpstr>
      <vt:lpstr>'2018 год '!Заголовки_для_печати</vt:lpstr>
      <vt:lpstr>'2018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2019-05-07T07:00:11Z</cp:lastPrinted>
  <dcterms:created xsi:type="dcterms:W3CDTF">1996-10-08T23:32:33Z</dcterms:created>
  <dcterms:modified xsi:type="dcterms:W3CDTF">2019-05-07T07:02:07Z</dcterms:modified>
</cp:coreProperties>
</file>