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7995" activeTab="2"/>
  </bookViews>
  <sheets>
    <sheet name="Титульный лист" sheetId="1" r:id="rId1"/>
    <sheet name="2016 год " sheetId="2" r:id="rId2"/>
    <sheet name="округ" sheetId="3" r:id="rId3"/>
    <sheet name="Питание  сент" sheetId="4" r:id="rId4"/>
    <sheet name="Питание " sheetId="5" r:id="rId5"/>
  </sheets>
  <definedNames>
    <definedName name="_xlnm.Print_Titles" localSheetId="1">'2016 год '!$A:$A</definedName>
    <definedName name="_xlnm.Print_Area" localSheetId="1">'2016 год '!$A$1:$AF$200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  <author>Логинова Ленара Юлдашевна</author>
  </authors>
  <commentList>
    <comment ref="AB111" authorId="0">
      <text>
        <r>
          <rPr>
            <b/>
            <sz val="14"/>
            <rFont val="Tahoma"/>
            <family val="2"/>
          </rPr>
          <t>Ольга А. Малофеева:</t>
        </r>
        <r>
          <rPr>
            <sz val="14"/>
            <rFont val="Tahoma"/>
            <family val="2"/>
          </rPr>
          <t xml:space="preserve">
 60000 Сказала поставить Линара</t>
        </r>
      </text>
    </comment>
    <comment ref="W116" authorId="1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почему не освоены?</t>
        </r>
      </text>
    </comment>
  </commentList>
</comments>
</file>

<file path=xl/sharedStrings.xml><?xml version="1.0" encoding="utf-8"?>
<sst xmlns="http://schemas.openxmlformats.org/spreadsheetml/2006/main" count="364" uniqueCount="150">
  <si>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</si>
  <si>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</si>
  <si>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</si>
  <si>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</si>
  <si>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</si>
  <si>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</si>
  <si>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</si>
  <si>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</si>
  <si>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</si>
  <si>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</si>
  <si>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</si>
  <si>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</si>
  <si>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</si>
  <si>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</si>
  <si>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</si>
  <si>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</si>
  <si>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</si>
  <si>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</si>
  <si>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</si>
  <si>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</si>
  <si>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</si>
  <si>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</si>
  <si>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</si>
  <si>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</si>
  <si>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</si>
  <si>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</si>
  <si>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</si>
  <si>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</si>
  <si>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</si>
  <si>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</si>
  <si>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</si>
  <si>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</si>
  <si>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</si>
  <si>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</si>
  <si>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</si>
  <si>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</si>
  <si>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</si>
  <si>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</si>
  <si>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</si>
  <si>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</si>
  <si>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</si>
  <si>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</si>
  <si>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</si>
  <si>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</si>
  <si>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</si>
  <si>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</si>
  <si>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</si>
  <si>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</si>
  <si>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</si>
  <si>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</si>
  <si>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</si>
  <si>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</si>
  <si>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</si>
  <si>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</si>
  <si>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</si>
  <si>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</si>
  <si>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</si>
  <si>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</si>
  <si>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</si>
  <si>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</si>
  <si>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</si>
  <si>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</si>
  <si>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</si>
  <si>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</si>
  <si>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</si>
  <si>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</si>
  <si>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</si>
  <si>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</si>
  <si>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</si>
  <si>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</si>
  <si>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</si>
  <si>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</si>
  <si>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</si>
  <si>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</si>
  <si>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</si>
  <si>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</si>
  <si>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</si>
  <si>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</si>
  <si>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</si>
  <si>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</si>
  <si>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</si>
  <si>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</si>
  <si>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1.1.3.  Финансирование МАОУ "СОШ №8" в рамках проекта "Формула успеха"</t>
  </si>
  <si>
    <t xml:space="preserve">Плановые ассигнования ОБ в связи с поздним поступлением средств в сумме 101,0 тыс. руб. освоены 03.03.2016. 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</si>
  <si>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</si>
  <si>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</si>
  <si>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</si>
  <si>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</si>
  <si>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льготная категория</t>
  </si>
  <si>
    <t>нельготная категория</t>
  </si>
  <si>
    <t>всего</t>
  </si>
  <si>
    <t>к-во обуч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</si>
  <si>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</si>
  <si>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</si>
  <si>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</si>
  <si>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</si>
  <si>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</si>
  <si>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примечание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</si>
  <si>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</si>
  <si>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</si>
  <si>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</si>
  <si>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</si>
  <si>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</si>
  <si>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</si>
  <si>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</si>
  <si>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</si>
  <si>
    <t>Начальник управления образования  ____________        С.Г. Гришина</t>
  </si>
  <si>
    <t xml:space="preserve">Анализ по питанию  2016 год </t>
  </si>
  <si>
    <t xml:space="preserve">к-во дней </t>
  </si>
  <si>
    <t>Мероприятие "Здравствуй лето! Выходи играть!", Проведение конкурса"Родина моя" (костюмы), игра "Зарница", игровая программа ""Молодёжь во славу победы", городской фестиваль семейного творчества, соревнования "Молодёжные старты"</t>
  </si>
  <si>
    <t>Создание АРТ - площадки для молодежи, авиа-ракетомодельный клуб "Авиатор", авиационно-технические виды спорта.</t>
  </si>
  <si>
    <t>Приказ управления образования № 392 от 23.05.2016 ""Об организации вручения именных премий ООО ""ЛУКОЙЛ-Западная Сибирь"</t>
  </si>
  <si>
    <t xml:space="preserve">140,0 т. руб. - средства МБ - софинансирование субсидия на повышение заработной платы по указу Президента  МАУ "Школа искусств" </t>
  </si>
  <si>
    <t xml:space="preserve">2658,9 т. руб. - средства ОБ - субсидия на повышение заработной платы по указу Президента  МАУ "Школа искусств" </t>
  </si>
  <si>
    <t>Плановые ассигнований на проведение ЕГЭ (приобретение картриджей)</t>
  </si>
  <si>
    <t>Выезд учащихся и сопровождающих на окружные олимпиады. Дошкольные организации - 143,0 тыс. руб. - творческий отчетный концерт музыкальных руководителей,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"Учебно-полевые сборы" -195,0 тыс. руб. Выезд на "Бал выпускников"- 25,9 тыс. руб.</t>
  </si>
  <si>
    <t>138,0 тыс. руб -  премия победителям конкурса "Учитель года-2016". Конкурс проведён 12.02.2016 г. выплаты на основании постановления Администрации города "Об итогах и награждении победителей". Выплачена премия 138,0 тыс. руб. - Занкович А.В.,  Лавренюк А.Н., Сидорова О.В.  550,0 тыс. - гранты Главы города.</t>
  </si>
  <si>
    <t>ПЛАН январь-май 22 дня Х 5 мес</t>
  </si>
  <si>
    <t xml:space="preserve">факт оплаты </t>
  </si>
  <si>
    <t>оплата кредиторской за 2015 г.</t>
  </si>
  <si>
    <t>ФАКТ  расход январь-апрель (январь 16 дней, февраль 11 дней, март 17 дней, апрель 19 дней, май 17 дней)</t>
  </si>
  <si>
    <t xml:space="preserve">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</si>
  <si>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бюджет города Когалыма , в том числе:</t>
  </si>
  <si>
    <t xml:space="preserve">Средства фонда депутатов ХМАО-Югры </t>
  </si>
  <si>
    <t>В связи с внесением изменений в документацию закупка перенесена на сентябрь месяц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</si>
  <si>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 "Школа безопасности" МАУ ДДТ - 100,0 тыс. руб.</t>
  </si>
  <si>
    <t>Орг. взнос за участие специалистов УО в Августовской конференции</t>
  </si>
  <si>
    <t>Проведение ремонтных работ СОШ № 1,3,6,7,8,10   МАУ ДШИ, МАУ ММЦ, д\с Сказка , Буратино, Чебурашка, Золушка, Цветик-семицветик. Оплата согласно фактически проведённых работ, актов выполненных работ.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</si>
  <si>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модели, СОШ 1 - 150,0 т.руб. - наборы по робототехнике, ДШИ- 200,0 т.руб. костюмы, СОШ 1 литература - 73,2 т.руб., д\с Чебурашка - 59,5 т. руб. песочницы))</t>
  </si>
  <si>
    <t>В августе произведена выплата за июнь, июль. За август выплата пройдёт в сентябре.</t>
  </si>
  <si>
    <t>01.10.2016 г.</t>
  </si>
  <si>
    <t>План на 01.10.2016</t>
  </si>
  <si>
    <t>Профинансировано на 01.10.2016</t>
  </si>
  <si>
    <t>Кассовый расход на  01.10.2016</t>
  </si>
  <si>
    <t>Отчет о ходе реализации муниципальной программы «Развитие образования в городе Когалыме» на 01.10.2016.</t>
  </si>
  <si>
    <t>Орг. взнос за участие в конкурсе "Малахитовый узор", "Медвежий угол", приобретение орг. техники, расходных материалов к орг.технике., оплата за проведение курсов, интерактивные карты, МФУ, оплата ежегодного взноса</t>
  </si>
  <si>
    <t>С ООО ПКБ "Еврострой" заключен контракт от 04.03.2016 №02/02 на выполнение работ по объекту МАОУ "СОШ №10" - окраска фасада и периметрального ограждения, опор освещения.Работы по объекту выполнены. Оплата произведена в полном объёме.</t>
  </si>
  <si>
    <t>Остаток средств: 196,8 т.р. СОШ 8 - будет освоен в ноябре (в осенние каникулы ремонт кабинета № 302), 174 т.р. СОШ 7 - будет освоен в ноябре (договор № 025-16ПИ, № 026-16ПИ по выполнению проектно-изыскательских работ)</t>
  </si>
  <si>
    <t>Остаток средств: 26,0 т.р. СОШ 7  - будет освоен в ноябре (договор № 025-16ПИ, № 026-16ПИ по выполнению проектно-изыскательских работ)  0,3 т.р. - СОШ 10 будут возвращены в бюджет города (фактически сложившаяся экономия).</t>
  </si>
  <si>
    <t>Остаток средств ОБ: 196,8 т.р. СОШ 8 - будет освоен в ноябре (в осенние каникулы ремонт кабинета № 302), 174 т.р. СОШ 7 - будет освоен в ноябре (договор № 025-16ПИ, № 026-16ПИ по выполнению проектно-изыскательских работ)  Остаток средств МБ: 26,0 т.р. СОШ 7  - будет освоен в ноябре (договор № 025-16ПИ, № 026-16ПИ по выполнению проектно-изыскательских работ)</t>
  </si>
  <si>
    <t>ПЛАН 2016 год</t>
  </si>
  <si>
    <t>ФАКТ  расход январь-май</t>
  </si>
  <si>
    <t>факт оплаты январь-май</t>
  </si>
  <si>
    <t>оплата кредиторской задолженности за 2015 г.</t>
  </si>
  <si>
    <t>план  расход сентябрь-декабрь (5-ти дневка 80 дней)</t>
  </si>
  <si>
    <t>план  расход сентябрь-декабрь (6-ти дневка 95 дней)</t>
  </si>
  <si>
    <t>План минус расход</t>
  </si>
  <si>
    <t>Расход 2016</t>
  </si>
  <si>
    <t>Если факт по детодням питания превысит план в 160 дней на которые согласно расчётов ОБ выделяет деньги, оплата кредиторской задолженности будет произведена в 2017 году. Возможна экономия по МБ оплата питания внеурочной деятельности</t>
  </si>
  <si>
    <t>На 30.09.2016 года освоено за счёт средств ОБ 57% годовых планов. Плановое количество дней питания в год - 160. За 1 полугодие количество дней питания составило - 80. Сентябрь-декабрь организация питания планируется на 80 дней. В новом учебном году идёт увеличение численности обучающихся по отношению к плану на 124 чел. (план 7106 факт на 01.09.2016 - 7230). Экономия плановых ассигнований за 1 полугодие в сумме 11407,0 т.руб. будет освоена при оплате питания сентябрь-декабрь 2016 г. Согласно расчётов, выделенные плановые ассигнования в сумме 82050, 5 тыс. руб. будут полностью освоены.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</si>
</sst>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  <numFmt numFmtId="193" formatCode="#,##0.000_ ;[Red]\-#,##0.000\ "/>
    <numFmt numFmtId="194" formatCode="#,##0.00000\ _₽"/>
    <numFmt numFmtId="195" formatCode="#,##0\ _₽"/>
    <numFmt numFmtId="196" formatCode="#,##0.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C00000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172" fontId="0" fillId="33" borderId="12" xfId="6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43" fontId="0" fillId="0" borderId="0" xfId="0" applyNumberForma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3" fillId="0" borderId="0" xfId="0" applyNumberFormat="1" applyFont="1" applyFill="1" applyAlignment="1">
      <alignment horizontal="center" vertical="center" wrapText="1"/>
    </xf>
    <xf numFmtId="178" fontId="0" fillId="0" borderId="10" xfId="0" applyNumberFormat="1" applyBorder="1" applyAlignment="1">
      <alignment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83" fontId="2" fillId="35" borderId="0" xfId="6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87" fontId="5" fillId="36" borderId="10" xfId="0" applyNumberFormat="1" applyFont="1" applyFill="1" applyBorder="1" applyAlignment="1" applyProtection="1">
      <alignment horizontal="center" vertical="center" wrapText="1"/>
      <protection/>
    </xf>
    <xf numFmtId="187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187" fontId="4" fillId="36" borderId="10" xfId="60" applyNumberFormat="1" applyFont="1" applyFill="1" applyBorder="1" applyAlignment="1" applyProtection="1">
      <alignment horizontal="center" vertical="center" wrapText="1"/>
      <protection/>
    </xf>
    <xf numFmtId="187" fontId="5" fillId="36" borderId="10" xfId="60" applyNumberFormat="1" applyFont="1" applyFill="1" applyBorder="1" applyAlignment="1" applyProtection="1">
      <alignment horizontal="center" vertical="center" wrapText="1"/>
      <protection/>
    </xf>
    <xf numFmtId="0" fontId="60" fillId="36" borderId="10" xfId="0" applyFont="1" applyFill="1" applyBorder="1" applyAlignment="1">
      <alignment horizontal="center" vertical="center" wrapText="1"/>
    </xf>
    <xf numFmtId="183" fontId="4" fillId="36" borderId="10" xfId="60" applyNumberFormat="1" applyFont="1" applyFill="1" applyBorder="1" applyAlignment="1">
      <alignment horizontal="center" vertical="center" wrapText="1"/>
    </xf>
    <xf numFmtId="187" fontId="61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0" xfId="0" applyNumberFormat="1" applyFont="1" applyFill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172" fontId="0" fillId="33" borderId="10" xfId="6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72" fontId="0" fillId="0" borderId="12" xfId="0" applyNumberForma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2" fontId="0" fillId="0" borderId="10" xfId="6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178" fontId="0" fillId="0" borderId="10" xfId="0" applyNumberForma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43" fontId="0" fillId="0" borderId="12" xfId="0" applyNumberFormat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72" fontId="0" fillId="33" borderId="12" xfId="60" applyFont="1" applyFill="1" applyBorder="1" applyAlignment="1">
      <alignment wrapText="1"/>
    </xf>
    <xf numFmtId="187" fontId="5" fillId="33" borderId="10" xfId="0" applyNumberFormat="1" applyFont="1" applyFill="1" applyBorder="1" applyAlignment="1">
      <alignment horizontal="center" vertical="center" wrapText="1"/>
    </xf>
    <xf numFmtId="187" fontId="5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3" fontId="62" fillId="0" borderId="13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6384" width="9.140625" style="14" customWidth="1"/>
  </cols>
  <sheetData>
    <row r="1" spans="1:2" ht="18.75">
      <c r="A1" s="119"/>
      <c r="B1" s="119"/>
    </row>
    <row r="10" spans="1:9" s="17" customFormat="1" ht="23.25">
      <c r="A10" s="120" t="s">
        <v>31</v>
      </c>
      <c r="B10" s="120"/>
      <c r="C10" s="120"/>
      <c r="D10" s="120"/>
      <c r="E10" s="120"/>
      <c r="F10" s="120"/>
      <c r="G10" s="120"/>
      <c r="H10" s="120"/>
      <c r="I10" s="120"/>
    </row>
    <row r="11" spans="1:9" s="17" customFormat="1" ht="23.25">
      <c r="A11" s="120" t="s">
        <v>22</v>
      </c>
      <c r="B11" s="120"/>
      <c r="C11" s="120"/>
      <c r="D11" s="120"/>
      <c r="E11" s="120"/>
      <c r="F11" s="120"/>
      <c r="G11" s="120"/>
      <c r="H11" s="120"/>
      <c r="I11" s="120"/>
    </row>
    <row r="13" spans="1:9" ht="27" customHeight="1">
      <c r="A13" s="121" t="s">
        <v>23</v>
      </c>
      <c r="B13" s="121"/>
      <c r="C13" s="121"/>
      <c r="D13" s="121"/>
      <c r="E13" s="121"/>
      <c r="F13" s="121"/>
      <c r="G13" s="121"/>
      <c r="H13" s="121"/>
      <c r="I13" s="121"/>
    </row>
    <row r="14" spans="1:9" ht="27" customHeight="1">
      <c r="A14" s="121" t="s">
        <v>24</v>
      </c>
      <c r="B14" s="121"/>
      <c r="C14" s="121"/>
      <c r="D14" s="121"/>
      <c r="E14" s="121"/>
      <c r="F14" s="121"/>
      <c r="G14" s="121"/>
      <c r="H14" s="121"/>
      <c r="I14" s="121"/>
    </row>
    <row r="15" spans="1:9" ht="36" customHeight="1">
      <c r="A15" s="122" t="s">
        <v>32</v>
      </c>
      <c r="B15" s="122"/>
      <c r="C15" s="122"/>
      <c r="D15" s="122"/>
      <c r="E15" s="122"/>
      <c r="F15" s="122"/>
      <c r="G15" s="122"/>
      <c r="H15" s="122"/>
      <c r="I15" s="122"/>
    </row>
    <row r="18" spans="4:6" ht="18.75">
      <c r="D18" s="18" t="s">
        <v>64</v>
      </c>
      <c r="E18" s="18" t="s">
        <v>130</v>
      </c>
      <c r="F18" s="18"/>
    </row>
    <row r="46" spans="1:9" ht="16.5">
      <c r="A46" s="118" t="s">
        <v>25</v>
      </c>
      <c r="B46" s="118"/>
      <c r="C46" s="118"/>
      <c r="D46" s="118"/>
      <c r="E46" s="118"/>
      <c r="F46" s="118"/>
      <c r="G46" s="118"/>
      <c r="H46" s="118"/>
      <c r="I46" s="118"/>
    </row>
    <row r="47" spans="1:9" ht="16.5">
      <c r="A47" s="118" t="s">
        <v>30</v>
      </c>
      <c r="B47" s="118"/>
      <c r="C47" s="118"/>
      <c r="D47" s="118"/>
      <c r="E47" s="118"/>
      <c r="F47" s="118"/>
      <c r="G47" s="118"/>
      <c r="H47" s="118"/>
      <c r="I47" s="11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3"/>
  <sheetViews>
    <sheetView showGridLines="0" view="pageBreakPreview" zoomScale="60" zoomScaleNormal="70" zoomScalePageLayoutView="0" workbookViewId="0" topLeftCell="A1">
      <pane xSplit="1" ySplit="4" topLeftCell="B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60" sqref="C160"/>
    </sheetView>
  </sheetViews>
  <sheetFormatPr defaultColWidth="9.140625" defaultRowHeight="12.75"/>
  <cols>
    <col min="1" max="1" width="45.421875" style="29" customWidth="1"/>
    <col min="2" max="2" width="19.140625" style="29" customWidth="1"/>
    <col min="3" max="3" width="20.00390625" style="28" customWidth="1"/>
    <col min="4" max="4" width="20.421875" style="28" customWidth="1"/>
    <col min="5" max="5" width="17.7109375" style="28" customWidth="1"/>
    <col min="6" max="7" width="13.421875" style="28" customWidth="1"/>
    <col min="8" max="19" width="16.140625" style="29" customWidth="1"/>
    <col min="20" max="21" width="16.140625" style="28" customWidth="1"/>
    <col min="22" max="22" width="18.00390625" style="28" customWidth="1"/>
    <col min="23" max="31" width="16.140625" style="28" customWidth="1"/>
    <col min="32" max="32" width="44.57421875" style="41" customWidth="1"/>
    <col min="33" max="16384" width="9.140625" style="29" customWidth="1"/>
  </cols>
  <sheetData>
    <row r="1" spans="1:19" ht="36.75" customHeight="1">
      <c r="A1" s="127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32" s="6" customFormat="1" ht="18.75" customHeight="1">
      <c r="A2" s="125" t="s">
        <v>28</v>
      </c>
      <c r="B2" s="130" t="s">
        <v>29</v>
      </c>
      <c r="C2" s="130" t="s">
        <v>131</v>
      </c>
      <c r="D2" s="130" t="s">
        <v>132</v>
      </c>
      <c r="E2" s="130" t="s">
        <v>133</v>
      </c>
      <c r="F2" s="126" t="s">
        <v>13</v>
      </c>
      <c r="G2" s="126"/>
      <c r="H2" s="126" t="s">
        <v>0</v>
      </c>
      <c r="I2" s="126"/>
      <c r="J2" s="126" t="s">
        <v>1</v>
      </c>
      <c r="K2" s="126"/>
      <c r="L2" s="126" t="s">
        <v>2</v>
      </c>
      <c r="M2" s="126"/>
      <c r="N2" s="126" t="s">
        <v>3</v>
      </c>
      <c r="O2" s="126"/>
      <c r="P2" s="126" t="s">
        <v>4</v>
      </c>
      <c r="Q2" s="126"/>
      <c r="R2" s="126" t="s">
        <v>5</v>
      </c>
      <c r="S2" s="126"/>
      <c r="T2" s="126" t="s">
        <v>6</v>
      </c>
      <c r="U2" s="126"/>
      <c r="V2" s="126" t="s">
        <v>7</v>
      </c>
      <c r="W2" s="126"/>
      <c r="X2" s="126" t="s">
        <v>8</v>
      </c>
      <c r="Y2" s="126"/>
      <c r="Z2" s="126" t="s">
        <v>9</v>
      </c>
      <c r="AA2" s="126"/>
      <c r="AB2" s="126" t="s">
        <v>10</v>
      </c>
      <c r="AC2" s="126"/>
      <c r="AD2" s="126" t="s">
        <v>11</v>
      </c>
      <c r="AE2" s="126"/>
      <c r="AF2" s="125" t="s">
        <v>17</v>
      </c>
    </row>
    <row r="3" spans="1:32" s="8" customFormat="1" ht="93" customHeight="1">
      <c r="A3" s="125"/>
      <c r="B3" s="131"/>
      <c r="C3" s="131"/>
      <c r="D3" s="132"/>
      <c r="E3" s="131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125"/>
    </row>
    <row r="4" spans="1:32" s="3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2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4" customFormat="1" ht="66.75" customHeight="1">
      <c r="A6" s="33" t="s">
        <v>33</v>
      </c>
      <c r="B6" s="42">
        <f>B8+B52+B32</f>
        <v>1670294.7</v>
      </c>
      <c r="C6" s="42">
        <f>C8+C52+C32</f>
        <v>1251569.5999999999</v>
      </c>
      <c r="D6" s="42">
        <f>D8+D52+D32</f>
        <v>1246450.6</v>
      </c>
      <c r="E6" s="42">
        <f>E8+E52+E32</f>
        <v>1161719.5</v>
      </c>
      <c r="F6" s="43">
        <f>E6/B6*100</f>
        <v>69.55176831968635</v>
      </c>
      <c r="G6" s="43">
        <f>E6/C6*100</f>
        <v>92.82100651853482</v>
      </c>
      <c r="H6" s="42">
        <f aca="true" t="shared" si="0" ref="H6:AE6">H8+H52+H32</f>
        <v>97954.2</v>
      </c>
      <c r="I6" s="42">
        <f t="shared" si="0"/>
        <v>32100</v>
      </c>
      <c r="J6" s="42">
        <f t="shared" si="0"/>
        <v>132640.59999999998</v>
      </c>
      <c r="K6" s="42">
        <f t="shared" si="0"/>
        <v>118834.59999999999</v>
      </c>
      <c r="L6" s="42">
        <f t="shared" si="0"/>
        <v>125436.8</v>
      </c>
      <c r="M6" s="42">
        <f t="shared" si="0"/>
        <v>122145.6</v>
      </c>
      <c r="N6" s="42">
        <f t="shared" si="0"/>
        <v>131642.3</v>
      </c>
      <c r="O6" s="42">
        <f t="shared" si="0"/>
        <v>153743.9</v>
      </c>
      <c r="P6" s="42">
        <f t="shared" si="0"/>
        <v>345781.4</v>
      </c>
      <c r="Q6" s="42">
        <f t="shared" si="0"/>
        <v>153864.6</v>
      </c>
      <c r="R6" s="42">
        <f t="shared" si="0"/>
        <v>169145.4</v>
      </c>
      <c r="S6" s="42">
        <f t="shared" si="0"/>
        <v>283354.30000000005</v>
      </c>
      <c r="T6" s="42">
        <f t="shared" si="0"/>
        <v>72714.5</v>
      </c>
      <c r="U6" s="42">
        <f t="shared" si="0"/>
        <v>149207.2</v>
      </c>
      <c r="V6" s="42">
        <f t="shared" si="0"/>
        <v>61124.4</v>
      </c>
      <c r="W6" s="42">
        <f t="shared" si="0"/>
        <v>65810</v>
      </c>
      <c r="X6" s="42">
        <f t="shared" si="0"/>
        <v>115130</v>
      </c>
      <c r="Y6" s="42">
        <f t="shared" si="0"/>
        <v>85395.3</v>
      </c>
      <c r="Z6" s="42">
        <f t="shared" si="0"/>
        <v>122475.8</v>
      </c>
      <c r="AA6" s="42">
        <f t="shared" si="0"/>
        <v>0</v>
      </c>
      <c r="AB6" s="42">
        <f t="shared" si="0"/>
        <v>120152.59999999999</v>
      </c>
      <c r="AC6" s="42">
        <f t="shared" si="0"/>
        <v>0</v>
      </c>
      <c r="AD6" s="42">
        <f t="shared" si="0"/>
        <v>176096.7</v>
      </c>
      <c r="AE6" s="42">
        <f t="shared" si="0"/>
        <v>0</v>
      </c>
      <c r="AF6" s="75"/>
    </row>
    <row r="7" spans="1:32" s="36" customFormat="1" ht="84" customHeight="1">
      <c r="A7" s="20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0"/>
    </row>
    <row r="8" spans="1:32" s="36" customFormat="1" ht="18.75">
      <c r="A8" s="20" t="s">
        <v>26</v>
      </c>
      <c r="B8" s="51">
        <f>H8+J8+L8+N8+P8+R8+T8+V8+X8+Z8+AB8+AD8</f>
        <v>6317.4</v>
      </c>
      <c r="C8" s="46">
        <f>C9+C10+C12+C11</f>
        <v>5278.900000000001</v>
      </c>
      <c r="D8" s="46">
        <f>D9+D10+D12+D11</f>
        <v>5199.6</v>
      </c>
      <c r="E8" s="46">
        <f>E9+E10+E12+E11</f>
        <v>1550.1000000000001</v>
      </c>
      <c r="F8" s="47">
        <f>E8/B8*100</f>
        <v>24.53699306676798</v>
      </c>
      <c r="G8" s="47">
        <f>E8/C8*100</f>
        <v>29.364072060467144</v>
      </c>
      <c r="H8" s="46">
        <f>H9+H10+H12+H13</f>
        <v>636</v>
      </c>
      <c r="I8" s="46">
        <f aca="true" t="shared" si="1" ref="I8:AE8">I9+I10+I12+I13</f>
        <v>124.4</v>
      </c>
      <c r="J8" s="46">
        <f t="shared" si="1"/>
        <v>533.9</v>
      </c>
      <c r="K8" s="46">
        <f t="shared" si="1"/>
        <v>234</v>
      </c>
      <c r="L8" s="46">
        <f t="shared" si="1"/>
        <v>421</v>
      </c>
      <c r="M8" s="46">
        <f t="shared" si="1"/>
        <v>516.6</v>
      </c>
      <c r="N8" s="46">
        <f t="shared" si="1"/>
        <v>305.5</v>
      </c>
      <c r="O8" s="46">
        <f t="shared" si="1"/>
        <v>640.4000000000001</v>
      </c>
      <c r="P8" s="46">
        <f t="shared" si="1"/>
        <v>1695.5</v>
      </c>
      <c r="Q8" s="46">
        <f t="shared" si="1"/>
        <v>416.8</v>
      </c>
      <c r="R8" s="46">
        <f t="shared" si="1"/>
        <v>580</v>
      </c>
      <c r="S8" s="46">
        <f t="shared" si="1"/>
        <v>786.4</v>
      </c>
      <c r="T8" s="46">
        <f t="shared" si="1"/>
        <v>0</v>
      </c>
      <c r="U8" s="46">
        <f t="shared" si="1"/>
        <v>6.4</v>
      </c>
      <c r="V8" s="46">
        <f t="shared" si="1"/>
        <v>7</v>
      </c>
      <c r="W8" s="46">
        <f t="shared" si="1"/>
        <v>957.5</v>
      </c>
      <c r="X8" s="46">
        <f t="shared" si="1"/>
        <v>1100</v>
      </c>
      <c r="Y8" s="46">
        <f t="shared" si="1"/>
        <v>603.6</v>
      </c>
      <c r="Z8" s="46">
        <f t="shared" si="1"/>
        <v>500</v>
      </c>
      <c r="AA8" s="46">
        <f t="shared" si="1"/>
        <v>0</v>
      </c>
      <c r="AB8" s="46">
        <f t="shared" si="1"/>
        <v>391</v>
      </c>
      <c r="AC8" s="46">
        <f t="shared" si="1"/>
        <v>0</v>
      </c>
      <c r="AD8" s="46">
        <f t="shared" si="1"/>
        <v>147.5</v>
      </c>
      <c r="AE8" s="46">
        <f t="shared" si="1"/>
        <v>0</v>
      </c>
      <c r="AF8" s="20"/>
    </row>
    <row r="9" spans="1:32" s="36" customFormat="1" ht="18.75">
      <c r="A9" s="35" t="s">
        <v>18</v>
      </c>
      <c r="B9" s="44"/>
      <c r="C9" s="48"/>
      <c r="D9" s="4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20"/>
    </row>
    <row r="10" spans="1:32" s="36" customFormat="1" ht="18.75">
      <c r="A10" s="35" t="s">
        <v>19</v>
      </c>
      <c r="B10" s="45">
        <f>H10+J10+L10+N10+P10+R10+T10+V10+X10+Z10+AB10+AD10</f>
        <v>1665</v>
      </c>
      <c r="C10" s="48">
        <f>C16+C22</f>
        <v>1517.5</v>
      </c>
      <c r="D10" s="48">
        <f>D16+D22</f>
        <v>1438.2</v>
      </c>
      <c r="E10" s="48">
        <f>E16+E22</f>
        <v>1427.8000000000002</v>
      </c>
      <c r="F10" s="49">
        <f>E10/B10*100</f>
        <v>85.75375375375377</v>
      </c>
      <c r="G10" s="49">
        <f>E10/C10*100</f>
        <v>94.08896210873148</v>
      </c>
      <c r="H10" s="48">
        <f>H16+H22</f>
        <v>388</v>
      </c>
      <c r="I10" s="48">
        <f aca="true" t="shared" si="2" ref="I10:AE10">I16+I22</f>
        <v>124.4</v>
      </c>
      <c r="J10" s="48">
        <f t="shared" si="2"/>
        <v>146</v>
      </c>
      <c r="K10" s="48">
        <f t="shared" si="2"/>
        <v>172.8</v>
      </c>
      <c r="L10" s="48">
        <f t="shared" si="2"/>
        <v>41</v>
      </c>
      <c r="M10" s="48">
        <f t="shared" si="2"/>
        <v>74.3</v>
      </c>
      <c r="N10" s="48">
        <f t="shared" si="2"/>
        <v>155.5</v>
      </c>
      <c r="O10" s="48">
        <f t="shared" si="2"/>
        <v>277.6</v>
      </c>
      <c r="P10" s="48">
        <f t="shared" si="2"/>
        <v>200</v>
      </c>
      <c r="Q10" s="48">
        <f t="shared" si="2"/>
        <v>30.2</v>
      </c>
      <c r="R10" s="48">
        <f t="shared" si="2"/>
        <v>580</v>
      </c>
      <c r="S10" s="48">
        <f t="shared" si="2"/>
        <v>743.6</v>
      </c>
      <c r="T10" s="48">
        <f t="shared" si="2"/>
        <v>0</v>
      </c>
      <c r="U10" s="48">
        <f t="shared" si="2"/>
        <v>4.9</v>
      </c>
      <c r="V10" s="48">
        <f t="shared" si="2"/>
        <v>7</v>
      </c>
      <c r="W10" s="48">
        <f t="shared" si="2"/>
        <v>0</v>
      </c>
      <c r="X10" s="48">
        <f t="shared" si="2"/>
        <v>0</v>
      </c>
      <c r="Y10" s="48">
        <f t="shared" si="2"/>
        <v>0</v>
      </c>
      <c r="Z10" s="48">
        <f t="shared" si="2"/>
        <v>0</v>
      </c>
      <c r="AA10" s="48">
        <f t="shared" si="2"/>
        <v>0</v>
      </c>
      <c r="AB10" s="48">
        <f t="shared" si="2"/>
        <v>0</v>
      </c>
      <c r="AC10" s="48">
        <f t="shared" si="2"/>
        <v>0</v>
      </c>
      <c r="AD10" s="48">
        <f t="shared" si="2"/>
        <v>147.5</v>
      </c>
      <c r="AE10" s="48">
        <f t="shared" si="2"/>
        <v>0</v>
      </c>
      <c r="AF10" s="20"/>
    </row>
    <row r="11" spans="1:32" s="36" customFormat="1" ht="18.75">
      <c r="A11" s="35" t="s">
        <v>20</v>
      </c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20"/>
    </row>
    <row r="12" spans="1:32" s="36" customFormat="1" ht="18.75">
      <c r="A12" s="35" t="s">
        <v>21</v>
      </c>
      <c r="B12" s="45">
        <f>H12+J12+L12+N12+P12+R12+T12+V12+X12+Z12+AB12+AD12</f>
        <v>4652.4</v>
      </c>
      <c r="C12" s="48">
        <f>C18+C24+C30</f>
        <v>3761.4000000000005</v>
      </c>
      <c r="D12" s="48">
        <f>D18+D24+D30</f>
        <v>3761.4</v>
      </c>
      <c r="E12" s="48">
        <f>E18+E24</f>
        <v>122.3</v>
      </c>
      <c r="F12" s="49">
        <f>E12/B12*100</f>
        <v>2.6287507522998887</v>
      </c>
      <c r="G12" s="49">
        <f>E12/C12*100</f>
        <v>3.251448928590418</v>
      </c>
      <c r="H12" s="48">
        <f>H18+H24+H30</f>
        <v>248</v>
      </c>
      <c r="I12" s="48">
        <f aca="true" t="shared" si="3" ref="I12:AE12">I18+I24+I30</f>
        <v>0</v>
      </c>
      <c r="J12" s="48">
        <f t="shared" si="3"/>
        <v>387.9</v>
      </c>
      <c r="K12" s="48">
        <f t="shared" si="3"/>
        <v>61.2</v>
      </c>
      <c r="L12" s="48">
        <f t="shared" si="3"/>
        <v>380</v>
      </c>
      <c r="M12" s="48">
        <f t="shared" si="3"/>
        <v>442.3</v>
      </c>
      <c r="N12" s="48">
        <f t="shared" si="3"/>
        <v>150</v>
      </c>
      <c r="O12" s="48">
        <f t="shared" si="3"/>
        <v>362.8</v>
      </c>
      <c r="P12" s="48">
        <f>P18+P24+P30</f>
        <v>1495.5</v>
      </c>
      <c r="Q12" s="48">
        <f t="shared" si="3"/>
        <v>386.6</v>
      </c>
      <c r="R12" s="48">
        <f t="shared" si="3"/>
        <v>0</v>
      </c>
      <c r="S12" s="48">
        <f t="shared" si="3"/>
        <v>42.8</v>
      </c>
      <c r="T12" s="48">
        <f t="shared" si="3"/>
        <v>0</v>
      </c>
      <c r="U12" s="48">
        <f t="shared" si="3"/>
        <v>1.5</v>
      </c>
      <c r="V12" s="48">
        <f t="shared" si="3"/>
        <v>0</v>
      </c>
      <c r="W12" s="48">
        <f t="shared" si="3"/>
        <v>957.5</v>
      </c>
      <c r="X12" s="48">
        <f t="shared" si="3"/>
        <v>1100</v>
      </c>
      <c r="Y12" s="48">
        <f t="shared" si="3"/>
        <v>603.6</v>
      </c>
      <c r="Z12" s="48">
        <f t="shared" si="3"/>
        <v>500</v>
      </c>
      <c r="AA12" s="48">
        <f t="shared" si="3"/>
        <v>0</v>
      </c>
      <c r="AB12" s="48">
        <f t="shared" si="3"/>
        <v>391</v>
      </c>
      <c r="AC12" s="48">
        <f t="shared" si="3"/>
        <v>0</v>
      </c>
      <c r="AD12" s="48">
        <f t="shared" si="3"/>
        <v>0</v>
      </c>
      <c r="AE12" s="48">
        <f t="shared" si="3"/>
        <v>0</v>
      </c>
      <c r="AF12" s="20"/>
    </row>
    <row r="13" spans="1:32" s="36" customFormat="1" ht="300">
      <c r="A13" s="35" t="s">
        <v>35</v>
      </c>
      <c r="B13" s="44"/>
      <c r="C13" s="48"/>
      <c r="D13" s="4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35" t="s">
        <v>115</v>
      </c>
    </row>
    <row r="14" spans="1:32" s="36" customFormat="1" ht="18.75">
      <c r="A14" s="20" t="s">
        <v>26</v>
      </c>
      <c r="B14" s="51">
        <f>H14+J14+L14+N14+P14+R14+T14+V14+X14+Z14+AB14+AD14</f>
        <v>1056.8</v>
      </c>
      <c r="C14" s="46">
        <f>C15+C16+C18+C17</f>
        <v>951.8</v>
      </c>
      <c r="D14" s="46">
        <f>D15+D16+D18+D17</f>
        <v>872.5</v>
      </c>
      <c r="E14" s="46">
        <f>E15+E16+E18+E17</f>
        <v>862.1</v>
      </c>
      <c r="F14" s="47">
        <f>E14/B14*100</f>
        <v>81.57645722937168</v>
      </c>
      <c r="G14" s="47">
        <f>E14/C14*100</f>
        <v>90.57575120823704</v>
      </c>
      <c r="H14" s="46">
        <f>H15+H16+H18+H19</f>
        <v>388</v>
      </c>
      <c r="I14" s="46">
        <f>I15+I16+I18+I19</f>
        <v>124.4</v>
      </c>
      <c r="J14" s="46">
        <f aca="true" t="shared" si="4" ref="J14:AE14">J15+J16+J18+J19</f>
        <v>8</v>
      </c>
      <c r="K14" s="46">
        <f t="shared" si="4"/>
        <v>172.8</v>
      </c>
      <c r="L14" s="46">
        <f t="shared" si="4"/>
        <v>41</v>
      </c>
      <c r="M14" s="46">
        <f t="shared" si="4"/>
        <v>28.3</v>
      </c>
      <c r="N14" s="46">
        <f t="shared" si="4"/>
        <v>155.5</v>
      </c>
      <c r="O14" s="46">
        <f t="shared" si="4"/>
        <v>185.6</v>
      </c>
      <c r="P14" s="46">
        <f t="shared" si="4"/>
        <v>322.3</v>
      </c>
      <c r="Q14" s="46">
        <f t="shared" si="4"/>
        <v>152.5</v>
      </c>
      <c r="R14" s="46">
        <f t="shared" si="4"/>
        <v>30</v>
      </c>
      <c r="S14" s="46">
        <f t="shared" si="4"/>
        <v>193.6</v>
      </c>
      <c r="T14" s="46">
        <f t="shared" si="4"/>
        <v>0</v>
      </c>
      <c r="U14" s="46">
        <f t="shared" si="4"/>
        <v>4.9</v>
      </c>
      <c r="V14" s="46">
        <f t="shared" si="4"/>
        <v>7</v>
      </c>
      <c r="W14" s="46">
        <f t="shared" si="4"/>
        <v>0</v>
      </c>
      <c r="X14" s="46">
        <f t="shared" si="4"/>
        <v>0</v>
      </c>
      <c r="Y14" s="46">
        <f t="shared" si="4"/>
        <v>0</v>
      </c>
      <c r="Z14" s="46">
        <f t="shared" si="4"/>
        <v>0</v>
      </c>
      <c r="AA14" s="46">
        <f t="shared" si="4"/>
        <v>0</v>
      </c>
      <c r="AB14" s="46">
        <f t="shared" si="4"/>
        <v>0</v>
      </c>
      <c r="AC14" s="46">
        <f t="shared" si="4"/>
        <v>0</v>
      </c>
      <c r="AD14" s="46">
        <f t="shared" si="4"/>
        <v>105</v>
      </c>
      <c r="AE14" s="46">
        <f t="shared" si="4"/>
        <v>0</v>
      </c>
      <c r="AF14" s="20"/>
    </row>
    <row r="15" spans="1:32" s="36" customFormat="1" ht="18.75">
      <c r="A15" s="35" t="s">
        <v>18</v>
      </c>
      <c r="B15" s="44"/>
      <c r="C15" s="48"/>
      <c r="D15" s="4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20"/>
    </row>
    <row r="16" spans="1:32" s="36" customFormat="1" ht="18.75">
      <c r="A16" s="35" t="s">
        <v>19</v>
      </c>
      <c r="B16" s="45">
        <f>H16+J16+L16+N16+P16+R16+T16+V16+X16+Z16+AB16+AD16</f>
        <v>934.5</v>
      </c>
      <c r="C16" s="49">
        <f>H16+J16+L16+N16+P16+R16+T16+V16+X16</f>
        <v>829.5</v>
      </c>
      <c r="D16" s="48">
        <v>750.2</v>
      </c>
      <c r="E16" s="49">
        <f>I16+K16+M16+O16+Q16+S16+U16+W16+Y16+AA16+AC16+AE16</f>
        <v>739.8000000000001</v>
      </c>
      <c r="F16" s="49">
        <f>E16/B16*100</f>
        <v>79.16532905296951</v>
      </c>
      <c r="G16" s="49">
        <f>E16/C16*100</f>
        <v>89.18625678119349</v>
      </c>
      <c r="H16" s="48">
        <v>388</v>
      </c>
      <c r="I16" s="48">
        <v>124.4</v>
      </c>
      <c r="J16" s="48">
        <v>8</v>
      </c>
      <c r="K16" s="48">
        <v>172.8</v>
      </c>
      <c r="L16" s="48">
        <v>41</v>
      </c>
      <c r="M16" s="48">
        <v>28.3</v>
      </c>
      <c r="N16" s="48">
        <v>155.5</v>
      </c>
      <c r="O16" s="48">
        <v>185.6</v>
      </c>
      <c r="P16" s="48">
        <v>200</v>
      </c>
      <c r="Q16" s="48">
        <v>30.2</v>
      </c>
      <c r="R16" s="48">
        <v>30</v>
      </c>
      <c r="S16" s="48">
        <v>193.6</v>
      </c>
      <c r="T16" s="48"/>
      <c r="U16" s="48">
        <v>4.9</v>
      </c>
      <c r="V16" s="48">
        <v>7</v>
      </c>
      <c r="W16" s="48"/>
      <c r="X16" s="48"/>
      <c r="Y16" s="48"/>
      <c r="Z16" s="48"/>
      <c r="AA16" s="48"/>
      <c r="AB16" s="48"/>
      <c r="AC16" s="48"/>
      <c r="AD16" s="48">
        <v>105</v>
      </c>
      <c r="AE16" s="48"/>
      <c r="AF16" s="20"/>
    </row>
    <row r="17" spans="1:32" s="36" customFormat="1" ht="18.75">
      <c r="A17" s="35" t="s">
        <v>20</v>
      </c>
      <c r="B17" s="44"/>
      <c r="C17" s="48"/>
      <c r="D17" s="4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20"/>
    </row>
    <row r="18" spans="1:32" s="36" customFormat="1" ht="121.5" customHeight="1">
      <c r="A18" s="35" t="s">
        <v>21</v>
      </c>
      <c r="B18" s="45">
        <f>H18+J18+L18+N18+P18+R18+T18+V18+X18+Z18+AB18+AD18</f>
        <v>122.3</v>
      </c>
      <c r="C18" s="49">
        <f>H18+J18+L18+N18+P18+R18+T18</f>
        <v>122.3</v>
      </c>
      <c r="D18" s="48">
        <v>122.3</v>
      </c>
      <c r="E18" s="49">
        <f>I18+K18+M18+O18+Q18+S18+U18+W18+Y18+AA18+AC18+AE18</f>
        <v>122.3</v>
      </c>
      <c r="F18" s="49">
        <f>E18/B18*100</f>
        <v>100</v>
      </c>
      <c r="G18" s="49">
        <f>E18/C18*100</f>
        <v>100</v>
      </c>
      <c r="H18" s="46"/>
      <c r="I18" s="46"/>
      <c r="J18" s="46"/>
      <c r="K18" s="46"/>
      <c r="L18" s="46"/>
      <c r="M18" s="46"/>
      <c r="N18" s="46"/>
      <c r="O18" s="46"/>
      <c r="P18" s="48">
        <v>122.3</v>
      </c>
      <c r="Q18" s="48">
        <v>122.3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35" t="s">
        <v>111</v>
      </c>
    </row>
    <row r="19" spans="1:32" s="36" customFormat="1" ht="196.5" customHeight="1">
      <c r="A19" s="35" t="s">
        <v>37</v>
      </c>
      <c r="B19" s="44"/>
      <c r="C19" s="48"/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35" t="s">
        <v>116</v>
      </c>
    </row>
    <row r="20" spans="1:32" s="36" customFormat="1" ht="18.75">
      <c r="A20" s="20" t="s">
        <v>26</v>
      </c>
      <c r="B20" s="51">
        <f>H20+J20+L20+N20+P20+R20+T20+V20+X20+Z20+AB20+AD20</f>
        <v>730.5</v>
      </c>
      <c r="C20" s="46">
        <f>C21+C22+C24+C23</f>
        <v>688</v>
      </c>
      <c r="D20" s="46">
        <f>D21+D22+D24+D23</f>
        <v>688</v>
      </c>
      <c r="E20" s="46">
        <f>E21+E22+E24+E23</f>
        <v>688</v>
      </c>
      <c r="F20" s="46">
        <v>0</v>
      </c>
      <c r="G20" s="46">
        <v>0</v>
      </c>
      <c r="H20" s="46">
        <f>H21+H22+H23+H24</f>
        <v>0</v>
      </c>
      <c r="I20" s="46">
        <f aca="true" t="shared" si="5" ref="I20:AE20">I21+I22+I23+I24</f>
        <v>0</v>
      </c>
      <c r="J20" s="46">
        <f t="shared" si="5"/>
        <v>138</v>
      </c>
      <c r="K20" s="46">
        <f t="shared" si="5"/>
        <v>0</v>
      </c>
      <c r="L20" s="46">
        <f t="shared" si="5"/>
        <v>0</v>
      </c>
      <c r="M20" s="46">
        <f t="shared" si="5"/>
        <v>46</v>
      </c>
      <c r="N20" s="46">
        <f t="shared" si="5"/>
        <v>0</v>
      </c>
      <c r="O20" s="46">
        <f t="shared" si="5"/>
        <v>92</v>
      </c>
      <c r="P20" s="46">
        <f t="shared" si="5"/>
        <v>0</v>
      </c>
      <c r="Q20" s="46">
        <f t="shared" si="5"/>
        <v>0</v>
      </c>
      <c r="R20" s="46">
        <f t="shared" si="5"/>
        <v>550</v>
      </c>
      <c r="S20" s="46">
        <f t="shared" si="5"/>
        <v>550</v>
      </c>
      <c r="T20" s="46">
        <f t="shared" si="5"/>
        <v>0</v>
      </c>
      <c r="U20" s="46">
        <f t="shared" si="5"/>
        <v>0</v>
      </c>
      <c r="V20" s="46">
        <f t="shared" si="5"/>
        <v>0</v>
      </c>
      <c r="W20" s="46">
        <f t="shared" si="5"/>
        <v>0</v>
      </c>
      <c r="X20" s="46">
        <f t="shared" si="5"/>
        <v>0</v>
      </c>
      <c r="Y20" s="46">
        <f t="shared" si="5"/>
        <v>0</v>
      </c>
      <c r="Z20" s="46">
        <f t="shared" si="5"/>
        <v>0</v>
      </c>
      <c r="AA20" s="46">
        <f t="shared" si="5"/>
        <v>0</v>
      </c>
      <c r="AB20" s="46">
        <f t="shared" si="5"/>
        <v>0</v>
      </c>
      <c r="AC20" s="46">
        <f t="shared" si="5"/>
        <v>0</v>
      </c>
      <c r="AD20" s="46">
        <f t="shared" si="5"/>
        <v>42.5</v>
      </c>
      <c r="AE20" s="46">
        <f t="shared" si="5"/>
        <v>0</v>
      </c>
      <c r="AF20" s="20"/>
    </row>
    <row r="21" spans="1:32" s="36" customFormat="1" ht="18.75">
      <c r="A21" s="35" t="s">
        <v>18</v>
      </c>
      <c r="B21" s="44"/>
      <c r="C21" s="48"/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20"/>
    </row>
    <row r="22" spans="1:32" s="36" customFormat="1" ht="18.75">
      <c r="A22" s="35" t="s">
        <v>19</v>
      </c>
      <c r="B22" s="45">
        <f>H22+J22+L22+N22+P22+R22+T22+V22+X22+Z22+AB22+AD22</f>
        <v>730.5</v>
      </c>
      <c r="C22" s="49">
        <f>H22+J22+L22+N22+P22+R22</f>
        <v>688</v>
      </c>
      <c r="D22" s="48">
        <v>688</v>
      </c>
      <c r="E22" s="48">
        <f>I22+K22+M22+O22+Q22+S22+U22+W22+Y22+AA22+AC22+AE22</f>
        <v>688</v>
      </c>
      <c r="F22" s="49">
        <f>E22/B22*100</f>
        <v>94.18206707734429</v>
      </c>
      <c r="G22" s="49">
        <f>E22/C22*100</f>
        <v>100</v>
      </c>
      <c r="H22" s="48">
        <v>0</v>
      </c>
      <c r="I22" s="48">
        <v>0</v>
      </c>
      <c r="J22" s="48">
        <v>138</v>
      </c>
      <c r="K22" s="48">
        <v>0</v>
      </c>
      <c r="L22" s="48">
        <v>0</v>
      </c>
      <c r="M22" s="48">
        <v>46</v>
      </c>
      <c r="N22" s="48">
        <v>0</v>
      </c>
      <c r="O22" s="48">
        <v>92</v>
      </c>
      <c r="P22" s="48">
        <v>0</v>
      </c>
      <c r="Q22" s="48"/>
      <c r="R22" s="48">
        <v>550</v>
      </c>
      <c r="S22" s="48">
        <v>550</v>
      </c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42.5</v>
      </c>
      <c r="AE22" s="48"/>
      <c r="AF22" s="20"/>
    </row>
    <row r="23" spans="1:32" s="36" customFormat="1" ht="18.75">
      <c r="A23" s="35" t="s">
        <v>20</v>
      </c>
      <c r="B23" s="4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0"/>
    </row>
    <row r="24" spans="1:32" s="36" customFormat="1" ht="18.75">
      <c r="A24" s="35" t="s">
        <v>21</v>
      </c>
      <c r="B24" s="4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20"/>
    </row>
    <row r="25" spans="1:32" s="36" customFormat="1" ht="159.75" customHeight="1">
      <c r="A25" s="35" t="s">
        <v>82</v>
      </c>
      <c r="B25" s="44"/>
      <c r="C25" s="48"/>
      <c r="D25" s="4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35" t="s">
        <v>135</v>
      </c>
    </row>
    <row r="26" spans="1:32" s="36" customFormat="1" ht="18.75">
      <c r="A26" s="20" t="s">
        <v>26</v>
      </c>
      <c r="B26" s="51">
        <f>H26+J26+L26+N26+P26+R26+T26+V26+X26+Z26+AB26+AD26</f>
        <v>4530.1</v>
      </c>
      <c r="C26" s="46">
        <f>C27+C28+C30+C29</f>
        <v>3639.1000000000004</v>
      </c>
      <c r="D26" s="46">
        <f>D27+D28+D30+D29</f>
        <v>3639.1</v>
      </c>
      <c r="E26" s="46">
        <f>E27+E28+E30+E29</f>
        <v>2735.9999999999995</v>
      </c>
      <c r="F26" s="47">
        <f>E26/B26*100</f>
        <v>60.39601774795257</v>
      </c>
      <c r="G26" s="47">
        <f>E26/C26*100</f>
        <v>75.18342447308399</v>
      </c>
      <c r="H26" s="46">
        <f aca="true" t="shared" si="6" ref="H26:AE26">H27+H28+H30+H36</f>
        <v>248</v>
      </c>
      <c r="I26" s="46">
        <f t="shared" si="6"/>
        <v>0</v>
      </c>
      <c r="J26" s="46">
        <f t="shared" si="6"/>
        <v>387.9</v>
      </c>
      <c r="K26" s="46">
        <f t="shared" si="6"/>
        <v>61.2</v>
      </c>
      <c r="L26" s="46">
        <f t="shared" si="6"/>
        <v>380</v>
      </c>
      <c r="M26" s="46">
        <f t="shared" si="6"/>
        <v>442.3</v>
      </c>
      <c r="N26" s="46">
        <f t="shared" si="6"/>
        <v>150</v>
      </c>
      <c r="O26" s="46">
        <f t="shared" si="6"/>
        <v>362.8</v>
      </c>
      <c r="P26" s="46">
        <f t="shared" si="6"/>
        <v>1373.2</v>
      </c>
      <c r="Q26" s="46">
        <f t="shared" si="6"/>
        <v>264.3</v>
      </c>
      <c r="R26" s="46">
        <f t="shared" si="6"/>
        <v>0</v>
      </c>
      <c r="S26" s="46">
        <f t="shared" si="6"/>
        <v>42.8</v>
      </c>
      <c r="T26" s="46">
        <f t="shared" si="6"/>
        <v>0</v>
      </c>
      <c r="U26" s="46">
        <f t="shared" si="6"/>
        <v>1.5</v>
      </c>
      <c r="V26" s="46">
        <f t="shared" si="6"/>
        <v>0</v>
      </c>
      <c r="W26" s="46">
        <f t="shared" si="6"/>
        <v>957.5</v>
      </c>
      <c r="X26" s="46">
        <f t="shared" si="6"/>
        <v>1100</v>
      </c>
      <c r="Y26" s="46">
        <f t="shared" si="6"/>
        <v>603.6</v>
      </c>
      <c r="Z26" s="46">
        <f t="shared" si="6"/>
        <v>500</v>
      </c>
      <c r="AA26" s="46">
        <f t="shared" si="6"/>
        <v>0</v>
      </c>
      <c r="AB26" s="46">
        <f t="shared" si="6"/>
        <v>391</v>
      </c>
      <c r="AC26" s="46">
        <f t="shared" si="6"/>
        <v>0</v>
      </c>
      <c r="AD26" s="46">
        <f t="shared" si="6"/>
        <v>0</v>
      </c>
      <c r="AE26" s="46">
        <f t="shared" si="6"/>
        <v>0</v>
      </c>
      <c r="AF26" s="20"/>
    </row>
    <row r="27" spans="1:32" s="36" customFormat="1" ht="18.75">
      <c r="A27" s="35" t="s">
        <v>18</v>
      </c>
      <c r="B27" s="44"/>
      <c r="C27" s="48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20"/>
    </row>
    <row r="28" spans="1:32" s="36" customFormat="1" ht="18.75">
      <c r="A28" s="35" t="s">
        <v>19</v>
      </c>
      <c r="B28" s="45"/>
      <c r="C28" s="49"/>
      <c r="D28" s="48"/>
      <c r="E28" s="46"/>
      <c r="F28" s="47"/>
      <c r="G28" s="47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20"/>
    </row>
    <row r="29" spans="1:32" s="36" customFormat="1" ht="18.75">
      <c r="A29" s="35" t="s">
        <v>20</v>
      </c>
      <c r="B29" s="44"/>
      <c r="C29" s="48"/>
      <c r="D29" s="4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0"/>
    </row>
    <row r="30" spans="1:32" s="36" customFormat="1" ht="18.75">
      <c r="A30" s="35" t="s">
        <v>21</v>
      </c>
      <c r="B30" s="45">
        <f>H30+J30+L30+N30+P30+R30+T30+V30+X30+Z30+AB30+AD30</f>
        <v>4530.1</v>
      </c>
      <c r="C30" s="49">
        <f>H30+J30+L30+N30+P30+R30+T30+V30+X30</f>
        <v>3639.1000000000004</v>
      </c>
      <c r="D30" s="48">
        <v>3639.1</v>
      </c>
      <c r="E30" s="49">
        <f>I30+K30+M30+O30+Q30+S30+U30+W30+Y30+AA30+AC30+AE30</f>
        <v>2735.9999999999995</v>
      </c>
      <c r="F30" s="49">
        <f>E30/B30*100</f>
        <v>60.39601774795257</v>
      </c>
      <c r="G30" s="49">
        <f>E30/C30*100</f>
        <v>75.18342447308399</v>
      </c>
      <c r="H30" s="48">
        <v>248</v>
      </c>
      <c r="I30" s="48">
        <v>0</v>
      </c>
      <c r="J30" s="48">
        <v>387.9</v>
      </c>
      <c r="K30" s="48">
        <v>61.2</v>
      </c>
      <c r="L30" s="48">
        <v>380</v>
      </c>
      <c r="M30" s="48">
        <v>442.3</v>
      </c>
      <c r="N30" s="48">
        <v>150</v>
      </c>
      <c r="O30" s="48">
        <v>362.8</v>
      </c>
      <c r="P30" s="48">
        <v>1373.2</v>
      </c>
      <c r="Q30" s="48">
        <v>264.3</v>
      </c>
      <c r="R30" s="48"/>
      <c r="S30" s="48">
        <v>42.8</v>
      </c>
      <c r="T30" s="48"/>
      <c r="U30" s="48">
        <v>1.5</v>
      </c>
      <c r="V30" s="48"/>
      <c r="W30" s="48">
        <v>957.5</v>
      </c>
      <c r="X30" s="48">
        <v>1100</v>
      </c>
      <c r="Y30" s="48">
        <v>603.6</v>
      </c>
      <c r="Z30" s="48">
        <v>500</v>
      </c>
      <c r="AA30" s="48"/>
      <c r="AB30" s="48">
        <v>391</v>
      </c>
      <c r="AC30" s="48"/>
      <c r="AD30" s="48"/>
      <c r="AE30" s="48"/>
      <c r="AF30" s="20"/>
    </row>
    <row r="31" spans="1:32" s="36" customFormat="1" ht="75">
      <c r="A31" s="20" t="s">
        <v>38</v>
      </c>
      <c r="B31" s="44"/>
      <c r="C31" s="48"/>
      <c r="D31" s="4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5" t="s">
        <v>83</v>
      </c>
    </row>
    <row r="32" spans="1:32" s="36" customFormat="1" ht="18.75">
      <c r="A32" s="20" t="s">
        <v>26</v>
      </c>
      <c r="B32" s="51">
        <f>H32+J32+L32+N32+P32+R32+T32+V32+X32+Z32+AB32+AD32</f>
        <v>85620.40000000001</v>
      </c>
      <c r="C32" s="47">
        <f>C33+C34+C36+C37</f>
        <v>67027.8</v>
      </c>
      <c r="D32" s="47">
        <f>D33+D34+D36+D37</f>
        <v>67027.8</v>
      </c>
      <c r="E32" s="47">
        <f>E33+E34+E36+E37</f>
        <v>60899.200000000004</v>
      </c>
      <c r="F32" s="47">
        <f>E32/B32*100</f>
        <v>71.12697441263998</v>
      </c>
      <c r="G32" s="47">
        <f>E32/C32*100</f>
        <v>90.856629637255</v>
      </c>
      <c r="H32" s="46">
        <f>H33+H34+H36+H37</f>
        <v>3684.3</v>
      </c>
      <c r="I32" s="46">
        <f aca="true" t="shared" si="7" ref="I32:AE32">I33+I34+I36+I37</f>
        <v>1593.6</v>
      </c>
      <c r="J32" s="46">
        <f t="shared" si="7"/>
        <v>6732.3</v>
      </c>
      <c r="K32" s="46">
        <f t="shared" si="7"/>
        <v>6642.3</v>
      </c>
      <c r="L32" s="46">
        <f t="shared" si="7"/>
        <v>6011.2</v>
      </c>
      <c r="M32" s="46">
        <f t="shared" si="7"/>
        <v>7383.299999999999</v>
      </c>
      <c r="N32" s="46">
        <f t="shared" si="7"/>
        <v>8985.5</v>
      </c>
      <c r="O32" s="46">
        <f t="shared" si="7"/>
        <v>6485.6</v>
      </c>
      <c r="P32" s="46">
        <f t="shared" si="7"/>
        <v>22544</v>
      </c>
      <c r="Q32" s="46">
        <f t="shared" si="7"/>
        <v>8302.2</v>
      </c>
      <c r="R32" s="46">
        <f t="shared" si="7"/>
        <v>8300</v>
      </c>
      <c r="S32" s="46">
        <f t="shared" si="7"/>
        <v>18022.3</v>
      </c>
      <c r="T32" s="46">
        <f t="shared" si="7"/>
        <v>4734.7</v>
      </c>
      <c r="U32" s="46">
        <f t="shared" si="7"/>
        <v>5188.2</v>
      </c>
      <c r="V32" s="46">
        <f t="shared" si="7"/>
        <v>1888.5</v>
      </c>
      <c r="W32" s="46">
        <f t="shared" si="7"/>
        <v>3589.4</v>
      </c>
      <c r="X32" s="46">
        <f t="shared" si="7"/>
        <v>4147.3</v>
      </c>
      <c r="Y32" s="46">
        <f t="shared" si="7"/>
        <v>3692.3</v>
      </c>
      <c r="Z32" s="46">
        <f t="shared" si="7"/>
        <v>6953.1</v>
      </c>
      <c r="AA32" s="46">
        <f t="shared" si="7"/>
        <v>0</v>
      </c>
      <c r="AB32" s="46">
        <f t="shared" si="7"/>
        <v>5573.4</v>
      </c>
      <c r="AC32" s="46">
        <f t="shared" si="7"/>
        <v>0</v>
      </c>
      <c r="AD32" s="46">
        <f t="shared" si="7"/>
        <v>6066.099999999999</v>
      </c>
      <c r="AE32" s="46">
        <f t="shared" si="7"/>
        <v>0</v>
      </c>
      <c r="AF32" s="20"/>
    </row>
    <row r="33" spans="1:32" s="36" customFormat="1" ht="18.75">
      <c r="A33" s="35" t="s">
        <v>18</v>
      </c>
      <c r="B33" s="45">
        <f>H33+J33+L33+N33+P33+R33+T33+V33+X33+Z33+AB33+AD33</f>
        <v>2658.9</v>
      </c>
      <c r="C33" s="48">
        <f>C40+C47</f>
        <v>1406</v>
      </c>
      <c r="D33" s="48">
        <f aca="true" t="shared" si="8" ref="C33:E35">D40+D47</f>
        <v>1406</v>
      </c>
      <c r="E33" s="48">
        <f t="shared" si="8"/>
        <v>1406</v>
      </c>
      <c r="F33" s="49">
        <f>E33/B33*100</f>
        <v>52.87901011696567</v>
      </c>
      <c r="G33" s="49">
        <f>E33/C33*100</f>
        <v>100</v>
      </c>
      <c r="H33" s="48">
        <f>H40+H47</f>
        <v>0</v>
      </c>
      <c r="I33" s="48">
        <f aca="true" t="shared" si="9" ref="I33:AE33">I40+I47</f>
        <v>0</v>
      </c>
      <c r="J33" s="48">
        <f t="shared" si="9"/>
        <v>101</v>
      </c>
      <c r="K33" s="48">
        <f t="shared" si="9"/>
        <v>0</v>
      </c>
      <c r="L33" s="48">
        <f t="shared" si="9"/>
        <v>101</v>
      </c>
      <c r="M33" s="48">
        <f t="shared" si="9"/>
        <v>202</v>
      </c>
      <c r="N33" s="48">
        <f t="shared" si="9"/>
        <v>101</v>
      </c>
      <c r="O33" s="48">
        <f t="shared" si="9"/>
        <v>101</v>
      </c>
      <c r="P33" s="48">
        <f t="shared" si="9"/>
        <v>303</v>
      </c>
      <c r="Q33" s="48">
        <f t="shared" si="9"/>
        <v>303</v>
      </c>
      <c r="R33" s="48">
        <f t="shared" si="9"/>
        <v>0</v>
      </c>
      <c r="S33" s="48">
        <f t="shared" si="9"/>
        <v>0</v>
      </c>
      <c r="T33" s="48">
        <f t="shared" si="9"/>
        <v>0</v>
      </c>
      <c r="U33" s="48">
        <f t="shared" si="9"/>
        <v>0</v>
      </c>
      <c r="V33" s="48">
        <f t="shared" si="9"/>
        <v>400</v>
      </c>
      <c r="W33" s="48">
        <f t="shared" si="9"/>
        <v>400</v>
      </c>
      <c r="X33" s="48">
        <f t="shared" si="9"/>
        <v>400</v>
      </c>
      <c r="Y33" s="48">
        <f t="shared" si="9"/>
        <v>400</v>
      </c>
      <c r="Z33" s="48">
        <f t="shared" si="9"/>
        <v>400</v>
      </c>
      <c r="AA33" s="48">
        <f t="shared" si="9"/>
        <v>0</v>
      </c>
      <c r="AB33" s="48">
        <f t="shared" si="9"/>
        <v>400</v>
      </c>
      <c r="AC33" s="48">
        <f t="shared" si="9"/>
        <v>0</v>
      </c>
      <c r="AD33" s="48">
        <f t="shared" si="9"/>
        <v>452.9</v>
      </c>
      <c r="AE33" s="48">
        <f t="shared" si="9"/>
        <v>0</v>
      </c>
      <c r="AF33" s="20"/>
    </row>
    <row r="34" spans="1:32" s="36" customFormat="1" ht="18.75">
      <c r="A34" s="35" t="s">
        <v>19</v>
      </c>
      <c r="B34" s="45">
        <f>H34+J34+L34+N34+P34+R34+T34+V34+X34+Z34+AB34+AD34</f>
        <v>82961.5</v>
      </c>
      <c r="C34" s="48">
        <f t="shared" si="8"/>
        <v>65621.8</v>
      </c>
      <c r="D34" s="48">
        <f t="shared" si="8"/>
        <v>65621.8</v>
      </c>
      <c r="E34" s="48">
        <f t="shared" si="8"/>
        <v>59493.200000000004</v>
      </c>
      <c r="F34" s="49">
        <f>E34/B34*100</f>
        <v>71.71181813250726</v>
      </c>
      <c r="G34" s="49">
        <f>E34/C34*100</f>
        <v>90.66072555156975</v>
      </c>
      <c r="H34" s="48">
        <f>H41+H48</f>
        <v>3684.3</v>
      </c>
      <c r="I34" s="48">
        <f aca="true" t="shared" si="10" ref="I34:AE34">I41+I48</f>
        <v>1593.6</v>
      </c>
      <c r="J34" s="48">
        <f t="shared" si="10"/>
        <v>6631.3</v>
      </c>
      <c r="K34" s="48">
        <f t="shared" si="10"/>
        <v>6642.3</v>
      </c>
      <c r="L34" s="48">
        <f t="shared" si="10"/>
        <v>5910.2</v>
      </c>
      <c r="M34" s="48">
        <f t="shared" si="10"/>
        <v>7181.299999999999</v>
      </c>
      <c r="N34" s="48">
        <f t="shared" si="10"/>
        <v>8884.5</v>
      </c>
      <c r="O34" s="48">
        <f t="shared" si="10"/>
        <v>6384.6</v>
      </c>
      <c r="P34" s="48">
        <f t="shared" si="10"/>
        <v>22241</v>
      </c>
      <c r="Q34" s="48">
        <f t="shared" si="10"/>
        <v>7999.2</v>
      </c>
      <c r="R34" s="48">
        <f t="shared" si="10"/>
        <v>8300</v>
      </c>
      <c r="S34" s="48">
        <f t="shared" si="10"/>
        <v>18022.3</v>
      </c>
      <c r="T34" s="48">
        <f t="shared" si="10"/>
        <v>4734.7</v>
      </c>
      <c r="U34" s="48">
        <f t="shared" si="10"/>
        <v>5188.2</v>
      </c>
      <c r="V34" s="48">
        <f t="shared" si="10"/>
        <v>1488.5</v>
      </c>
      <c r="W34" s="48">
        <f t="shared" si="10"/>
        <v>3189.4</v>
      </c>
      <c r="X34" s="48">
        <f t="shared" si="10"/>
        <v>3747.3</v>
      </c>
      <c r="Y34" s="48">
        <f t="shared" si="10"/>
        <v>3292.3</v>
      </c>
      <c r="Z34" s="48">
        <f t="shared" si="10"/>
        <v>6553.1</v>
      </c>
      <c r="AA34" s="48">
        <f t="shared" si="10"/>
        <v>0</v>
      </c>
      <c r="AB34" s="48">
        <f t="shared" si="10"/>
        <v>5173.4</v>
      </c>
      <c r="AC34" s="48">
        <f t="shared" si="10"/>
        <v>0</v>
      </c>
      <c r="AD34" s="48">
        <f t="shared" si="10"/>
        <v>5613.2</v>
      </c>
      <c r="AE34" s="48">
        <f t="shared" si="10"/>
        <v>0</v>
      </c>
      <c r="AF34" s="20"/>
    </row>
    <row r="35" spans="1:32" s="36" customFormat="1" ht="37.5">
      <c r="A35" s="37" t="s">
        <v>62</v>
      </c>
      <c r="B35" s="45">
        <f>H35+J35+L35+N35+P35+R35+T35+V35+X35+Z35+AB35+AD35</f>
        <v>140</v>
      </c>
      <c r="C35" s="48">
        <f t="shared" si="8"/>
        <v>70</v>
      </c>
      <c r="D35" s="48">
        <f t="shared" si="8"/>
        <v>70</v>
      </c>
      <c r="E35" s="48">
        <f t="shared" si="8"/>
        <v>70</v>
      </c>
      <c r="F35" s="49">
        <f>E35/B35*100</f>
        <v>50</v>
      </c>
      <c r="G35" s="49">
        <f>E35/C35*100</f>
        <v>100</v>
      </c>
      <c r="H35" s="48">
        <f>H42</f>
        <v>0</v>
      </c>
      <c r="I35" s="48">
        <f aca="true" t="shared" si="11" ref="I35:AE35">I42</f>
        <v>0</v>
      </c>
      <c r="J35" s="48">
        <f t="shared" si="11"/>
        <v>5</v>
      </c>
      <c r="K35" s="48">
        <f t="shared" si="11"/>
        <v>0</v>
      </c>
      <c r="L35" s="48">
        <f t="shared" si="11"/>
        <v>5</v>
      </c>
      <c r="M35" s="48">
        <f t="shared" si="11"/>
        <v>10</v>
      </c>
      <c r="N35" s="48">
        <f t="shared" si="11"/>
        <v>5</v>
      </c>
      <c r="O35" s="48">
        <f t="shared" si="11"/>
        <v>5</v>
      </c>
      <c r="P35" s="48">
        <f t="shared" si="11"/>
        <v>15</v>
      </c>
      <c r="Q35" s="48">
        <f t="shared" si="11"/>
        <v>15</v>
      </c>
      <c r="R35" s="48">
        <f t="shared" si="11"/>
        <v>0</v>
      </c>
      <c r="S35" s="48">
        <f t="shared" si="11"/>
        <v>0</v>
      </c>
      <c r="T35" s="48">
        <f t="shared" si="11"/>
        <v>0</v>
      </c>
      <c r="U35" s="48">
        <f t="shared" si="11"/>
        <v>0</v>
      </c>
      <c r="V35" s="48">
        <f t="shared" si="11"/>
        <v>20</v>
      </c>
      <c r="W35" s="48">
        <f t="shared" si="11"/>
        <v>40</v>
      </c>
      <c r="X35" s="48">
        <f t="shared" si="11"/>
        <v>20</v>
      </c>
      <c r="Y35" s="48">
        <f t="shared" si="11"/>
        <v>0</v>
      </c>
      <c r="Z35" s="48">
        <f t="shared" si="11"/>
        <v>20</v>
      </c>
      <c r="AA35" s="48">
        <f t="shared" si="11"/>
        <v>0</v>
      </c>
      <c r="AB35" s="48">
        <f t="shared" si="11"/>
        <v>20</v>
      </c>
      <c r="AC35" s="48">
        <f t="shared" si="11"/>
        <v>0</v>
      </c>
      <c r="AD35" s="48">
        <f t="shared" si="11"/>
        <v>30</v>
      </c>
      <c r="AE35" s="48">
        <f t="shared" si="11"/>
        <v>0</v>
      </c>
      <c r="AF35" s="20"/>
    </row>
    <row r="36" spans="1:32" s="36" customFormat="1" ht="18.75">
      <c r="A36" s="35" t="s">
        <v>20</v>
      </c>
      <c r="B36" s="44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20"/>
    </row>
    <row r="37" spans="1:32" s="36" customFormat="1" ht="18.75">
      <c r="A37" s="35" t="s">
        <v>21</v>
      </c>
      <c r="B37" s="44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20"/>
    </row>
    <row r="38" spans="1:32" s="36" customFormat="1" ht="185.25" customHeight="1">
      <c r="A38" s="35" t="s">
        <v>39</v>
      </c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76" t="s">
        <v>66</v>
      </c>
    </row>
    <row r="39" spans="1:32" s="36" customFormat="1" ht="18.75">
      <c r="A39" s="20" t="s">
        <v>26</v>
      </c>
      <c r="B39" s="51">
        <f>H39+J39+L39+N39+P39+R39+T39+V39+X39+Z39+AB39+AD39</f>
        <v>85280.40000000001</v>
      </c>
      <c r="C39" s="47">
        <f>C40+C41+C43+C44</f>
        <v>66795.8</v>
      </c>
      <c r="D39" s="47">
        <f>D40+D41+D43+D44</f>
        <v>66795.8</v>
      </c>
      <c r="E39" s="47">
        <f>E40+E41+E43+E44</f>
        <v>60667.200000000004</v>
      </c>
      <c r="F39" s="47">
        <f>E39/B39*100</f>
        <v>71.1385031027059</v>
      </c>
      <c r="G39" s="47">
        <f>E39/C39*100</f>
        <v>90.82487222250502</v>
      </c>
      <c r="H39" s="46">
        <f>H40+H41+H43+H44</f>
        <v>3684.3</v>
      </c>
      <c r="I39" s="46">
        <f aca="true" t="shared" si="12" ref="I39:AE39">I40+I41+I43+I44</f>
        <v>1593.6</v>
      </c>
      <c r="J39" s="46">
        <f t="shared" si="12"/>
        <v>6632.6</v>
      </c>
      <c r="K39" s="46">
        <f>K40+K41+K43+K44</f>
        <v>6561.2</v>
      </c>
      <c r="L39" s="46">
        <f t="shared" si="12"/>
        <v>5978.9</v>
      </c>
      <c r="M39" s="46">
        <f t="shared" si="12"/>
        <v>7332.4</v>
      </c>
      <c r="N39" s="46">
        <f t="shared" si="12"/>
        <v>8985.5</v>
      </c>
      <c r="O39" s="46">
        <f t="shared" si="12"/>
        <v>6485.6</v>
      </c>
      <c r="P39" s="46">
        <f t="shared" si="12"/>
        <v>22544</v>
      </c>
      <c r="Q39" s="46">
        <f t="shared" si="12"/>
        <v>8302.2</v>
      </c>
      <c r="R39" s="46">
        <f t="shared" si="12"/>
        <v>8300</v>
      </c>
      <c r="S39" s="46">
        <f t="shared" si="12"/>
        <v>18022.3</v>
      </c>
      <c r="T39" s="46">
        <f t="shared" si="12"/>
        <v>4734.7</v>
      </c>
      <c r="U39" s="46">
        <f t="shared" si="12"/>
        <v>5188.2</v>
      </c>
      <c r="V39" s="46">
        <f t="shared" si="12"/>
        <v>1788.5</v>
      </c>
      <c r="W39" s="46">
        <f t="shared" si="12"/>
        <v>3528.4</v>
      </c>
      <c r="X39" s="46">
        <f t="shared" si="12"/>
        <v>4147.3</v>
      </c>
      <c r="Y39" s="46">
        <f t="shared" si="12"/>
        <v>3653.3</v>
      </c>
      <c r="Z39" s="46">
        <f t="shared" si="12"/>
        <v>6953.1</v>
      </c>
      <c r="AA39" s="46">
        <f t="shared" si="12"/>
        <v>0</v>
      </c>
      <c r="AB39" s="46">
        <f t="shared" si="12"/>
        <v>5465.4</v>
      </c>
      <c r="AC39" s="46">
        <f t="shared" si="12"/>
        <v>0</v>
      </c>
      <c r="AD39" s="46">
        <f t="shared" si="12"/>
        <v>6066.099999999999</v>
      </c>
      <c r="AE39" s="46">
        <f t="shared" si="12"/>
        <v>0</v>
      </c>
      <c r="AF39" s="20"/>
    </row>
    <row r="40" spans="1:32" s="36" customFormat="1" ht="116.25" customHeight="1">
      <c r="A40" s="35" t="s">
        <v>18</v>
      </c>
      <c r="B40" s="45">
        <f>H40+J40+L40+N40+P40+R40+T40+V40+X40+Z40+AB40+AD40</f>
        <v>2658.9</v>
      </c>
      <c r="C40" s="49">
        <f>H40+J40+L40+N40+P40+R40+T40+V40+X40</f>
        <v>1406</v>
      </c>
      <c r="D40" s="48">
        <v>1406</v>
      </c>
      <c r="E40" s="48">
        <f>I40+K40+M40+O40+Q40+S40+U40+W40+Y40+AA40+AC40+AE40</f>
        <v>1406</v>
      </c>
      <c r="F40" s="49">
        <f>E40/B40*100</f>
        <v>52.87901011696567</v>
      </c>
      <c r="G40" s="49">
        <f>E40/C40*100</f>
        <v>100</v>
      </c>
      <c r="H40" s="48">
        <v>0</v>
      </c>
      <c r="I40" s="48">
        <v>0</v>
      </c>
      <c r="J40" s="48">
        <v>101</v>
      </c>
      <c r="K40" s="48">
        <v>0</v>
      </c>
      <c r="L40" s="48">
        <v>101</v>
      </c>
      <c r="M40" s="48">
        <v>202</v>
      </c>
      <c r="N40" s="48">
        <v>101</v>
      </c>
      <c r="O40" s="48">
        <v>101</v>
      </c>
      <c r="P40" s="48">
        <v>303</v>
      </c>
      <c r="Q40" s="48">
        <v>303</v>
      </c>
      <c r="R40" s="48"/>
      <c r="S40" s="48"/>
      <c r="T40" s="48"/>
      <c r="U40" s="48"/>
      <c r="V40" s="48">
        <v>400</v>
      </c>
      <c r="W40" s="48">
        <v>400</v>
      </c>
      <c r="X40" s="48">
        <v>400</v>
      </c>
      <c r="Y40" s="48">
        <v>400</v>
      </c>
      <c r="Z40" s="48">
        <v>400</v>
      </c>
      <c r="AA40" s="48"/>
      <c r="AB40" s="48">
        <v>400</v>
      </c>
      <c r="AC40" s="48"/>
      <c r="AD40" s="48">
        <v>452.9</v>
      </c>
      <c r="AE40" s="48"/>
      <c r="AF40" s="35" t="s">
        <v>113</v>
      </c>
    </row>
    <row r="41" spans="1:32" s="36" customFormat="1" ht="18.75">
      <c r="A41" s="35" t="s">
        <v>19</v>
      </c>
      <c r="B41" s="45">
        <f>H41+J41+L41+N41+P41+R41+T41+V41+X41+Z41+AB41+AD41</f>
        <v>82621.5</v>
      </c>
      <c r="C41" s="49">
        <f>H41+J41+L41+N41+P41+R41+T41+V41+X41</f>
        <v>65389.8</v>
      </c>
      <c r="D41" s="48">
        <v>65389.8</v>
      </c>
      <c r="E41" s="49">
        <f>I41+K41+M41+O41+Q41+S41+U41+W41+Y41+AA41+AC41+AE41</f>
        <v>59261.200000000004</v>
      </c>
      <c r="F41" s="49">
        <f>E41/B41*100</f>
        <v>71.726124555957</v>
      </c>
      <c r="G41" s="49">
        <f>E41/C41*100</f>
        <v>90.62759023578602</v>
      </c>
      <c r="H41" s="48">
        <v>3684.3</v>
      </c>
      <c r="I41" s="48">
        <v>1593.6</v>
      </c>
      <c r="J41" s="48">
        <v>6531.6</v>
      </c>
      <c r="K41" s="48">
        <v>6561.2</v>
      </c>
      <c r="L41" s="48">
        <v>5877.9</v>
      </c>
      <c r="M41" s="48">
        <v>7130.4</v>
      </c>
      <c r="N41" s="48">
        <v>8884.5</v>
      </c>
      <c r="O41" s="48">
        <v>6384.6</v>
      </c>
      <c r="P41" s="48">
        <v>22241</v>
      </c>
      <c r="Q41" s="48">
        <v>7999.2</v>
      </c>
      <c r="R41" s="48">
        <v>8300</v>
      </c>
      <c r="S41" s="48">
        <v>18022.3</v>
      </c>
      <c r="T41" s="48">
        <v>4734.7</v>
      </c>
      <c r="U41" s="48">
        <v>5188.2</v>
      </c>
      <c r="V41" s="48">
        <v>1388.5</v>
      </c>
      <c r="W41" s="48">
        <v>3128.4</v>
      </c>
      <c r="X41" s="48">
        <v>3747.3</v>
      </c>
      <c r="Y41" s="48">
        <v>3253.3</v>
      </c>
      <c r="Z41" s="48">
        <v>6553.1</v>
      </c>
      <c r="AA41" s="48"/>
      <c r="AB41" s="48">
        <v>5065.4</v>
      </c>
      <c r="AC41" s="48"/>
      <c r="AD41" s="48">
        <v>5613.2</v>
      </c>
      <c r="AE41" s="48"/>
      <c r="AF41" s="20"/>
    </row>
    <row r="42" spans="1:32" s="36" customFormat="1" ht="93.75">
      <c r="A42" s="37" t="s">
        <v>62</v>
      </c>
      <c r="B42" s="45">
        <f>H42+J42+L42+N42+P42+R42+T42+V42+X42+Z42+AB42+AD42</f>
        <v>140</v>
      </c>
      <c r="C42" s="49">
        <f>H42+J42+L42+N42+P42+R42+T42+V42+X42</f>
        <v>70</v>
      </c>
      <c r="D42" s="48">
        <v>70</v>
      </c>
      <c r="E42" s="48">
        <f>I42+K42+M42+O42+Q42+S42+U42+W42+Y42+AA42+AC42+AE42</f>
        <v>70</v>
      </c>
      <c r="F42" s="49">
        <f>E42/B42*100</f>
        <v>50</v>
      </c>
      <c r="G42" s="49">
        <f>E42/C42*100</f>
        <v>100</v>
      </c>
      <c r="H42" s="48">
        <v>0</v>
      </c>
      <c r="I42" s="48">
        <v>0</v>
      </c>
      <c r="J42" s="48">
        <v>5</v>
      </c>
      <c r="K42" s="48">
        <v>0</v>
      </c>
      <c r="L42" s="48">
        <v>5</v>
      </c>
      <c r="M42" s="48">
        <v>10</v>
      </c>
      <c r="N42" s="48">
        <v>5</v>
      </c>
      <c r="O42" s="48">
        <v>5</v>
      </c>
      <c r="P42" s="48">
        <v>15</v>
      </c>
      <c r="Q42" s="48">
        <v>15</v>
      </c>
      <c r="R42" s="48"/>
      <c r="S42" s="48"/>
      <c r="T42" s="48"/>
      <c r="U42" s="48"/>
      <c r="V42" s="48">
        <v>20</v>
      </c>
      <c r="W42" s="48">
        <v>40</v>
      </c>
      <c r="X42" s="48">
        <v>20</v>
      </c>
      <c r="Y42" s="48"/>
      <c r="Z42" s="48">
        <v>20</v>
      </c>
      <c r="AA42" s="48"/>
      <c r="AB42" s="48">
        <v>20</v>
      </c>
      <c r="AC42" s="48"/>
      <c r="AD42" s="48">
        <v>30</v>
      </c>
      <c r="AE42" s="48"/>
      <c r="AF42" s="35" t="s">
        <v>112</v>
      </c>
    </row>
    <row r="43" spans="1:32" s="36" customFormat="1" ht="18.75">
      <c r="A43" s="35" t="s">
        <v>20</v>
      </c>
      <c r="B43" s="44"/>
      <c r="C43" s="48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0"/>
    </row>
    <row r="44" spans="1:32" s="36" customFormat="1" ht="18.75">
      <c r="A44" s="35" t="s">
        <v>21</v>
      </c>
      <c r="B44" s="44"/>
      <c r="C44" s="48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0"/>
    </row>
    <row r="45" spans="1:32" s="36" customFormat="1" ht="150">
      <c r="A45" s="35" t="s">
        <v>40</v>
      </c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5" t="s">
        <v>125</v>
      </c>
    </row>
    <row r="46" spans="1:32" s="36" customFormat="1" ht="18.75">
      <c r="A46" s="20" t="s">
        <v>26</v>
      </c>
      <c r="B46" s="50">
        <f>H46+J46+L46+N46+P46+R46+T46+V46+X46+Z46+AB46+AD46</f>
        <v>340</v>
      </c>
      <c r="C46" s="46">
        <f>C47+C48+C49+C50</f>
        <v>232</v>
      </c>
      <c r="D46" s="46">
        <f>D47+D48+D49+D50</f>
        <v>232</v>
      </c>
      <c r="E46" s="46">
        <f>E47+E48+E49+E50</f>
        <v>232</v>
      </c>
      <c r="F46" s="47">
        <f>E46/B46*100</f>
        <v>68.23529411764706</v>
      </c>
      <c r="G46" s="47">
        <f>E46/C46*100</f>
        <v>100</v>
      </c>
      <c r="H46" s="46">
        <f aca="true" t="shared" si="13" ref="H46:AE46">H47+H48+H49+H50</f>
        <v>0</v>
      </c>
      <c r="I46" s="46">
        <f t="shared" si="13"/>
        <v>0</v>
      </c>
      <c r="J46" s="46">
        <f t="shared" si="13"/>
        <v>99.7</v>
      </c>
      <c r="K46" s="46">
        <f t="shared" si="13"/>
        <v>81.1</v>
      </c>
      <c r="L46" s="46">
        <f t="shared" si="13"/>
        <v>32.3</v>
      </c>
      <c r="M46" s="46">
        <f t="shared" si="13"/>
        <v>50.9</v>
      </c>
      <c r="N46" s="46">
        <f t="shared" si="13"/>
        <v>0</v>
      </c>
      <c r="O46" s="46">
        <f t="shared" si="13"/>
        <v>0</v>
      </c>
      <c r="P46" s="46">
        <f t="shared" si="13"/>
        <v>0</v>
      </c>
      <c r="Q46" s="46">
        <f t="shared" si="13"/>
        <v>0</v>
      </c>
      <c r="R46" s="46">
        <f t="shared" si="13"/>
        <v>0</v>
      </c>
      <c r="S46" s="46">
        <f t="shared" si="13"/>
        <v>0</v>
      </c>
      <c r="T46" s="46">
        <f t="shared" si="13"/>
        <v>0</v>
      </c>
      <c r="U46" s="46">
        <f t="shared" si="13"/>
        <v>0</v>
      </c>
      <c r="V46" s="46">
        <f t="shared" si="13"/>
        <v>100</v>
      </c>
      <c r="W46" s="46">
        <f t="shared" si="13"/>
        <v>61</v>
      </c>
      <c r="X46" s="46">
        <f t="shared" si="13"/>
        <v>0</v>
      </c>
      <c r="Y46" s="46">
        <f t="shared" si="13"/>
        <v>39</v>
      </c>
      <c r="Z46" s="46">
        <f t="shared" si="13"/>
        <v>0</v>
      </c>
      <c r="AA46" s="46">
        <f t="shared" si="13"/>
        <v>0</v>
      </c>
      <c r="AB46" s="46">
        <f t="shared" si="13"/>
        <v>108</v>
      </c>
      <c r="AC46" s="46">
        <f t="shared" si="13"/>
        <v>0</v>
      </c>
      <c r="AD46" s="46">
        <f t="shared" si="13"/>
        <v>0</v>
      </c>
      <c r="AE46" s="46">
        <f t="shared" si="13"/>
        <v>0</v>
      </c>
      <c r="AF46" s="20"/>
    </row>
    <row r="47" spans="1:32" s="36" customFormat="1" ht="18.75">
      <c r="A47" s="35" t="s">
        <v>18</v>
      </c>
      <c r="B47" s="44"/>
      <c r="C47" s="48"/>
      <c r="D47" s="4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0"/>
    </row>
    <row r="48" spans="1:32" s="36" customFormat="1" ht="18.75">
      <c r="A48" s="35" t="s">
        <v>19</v>
      </c>
      <c r="B48" s="45">
        <f>H48+J48+L48+N48+P48+R48+T48+V48+X48+Z48+AB48+AD48</f>
        <v>340</v>
      </c>
      <c r="C48" s="49">
        <f>H48+J48+L48+N48+P48+R48+T48+V48</f>
        <v>232</v>
      </c>
      <c r="D48" s="48">
        <v>232</v>
      </c>
      <c r="E48" s="49">
        <f>I48+K48+M48+O48+Q48+S48+U48+W48+Y48+AA48+AC48+AE48</f>
        <v>232</v>
      </c>
      <c r="F48" s="49">
        <f>E48/B48*100</f>
        <v>68.23529411764706</v>
      </c>
      <c r="G48" s="49">
        <f>E48/C48*100</f>
        <v>100</v>
      </c>
      <c r="H48" s="48">
        <v>0</v>
      </c>
      <c r="I48" s="48">
        <v>0</v>
      </c>
      <c r="J48" s="48">
        <v>99.7</v>
      </c>
      <c r="K48" s="48">
        <v>81.1</v>
      </c>
      <c r="L48" s="48">
        <v>32.3</v>
      </c>
      <c r="M48" s="48">
        <v>50.9</v>
      </c>
      <c r="N48" s="48">
        <v>0</v>
      </c>
      <c r="O48" s="48"/>
      <c r="P48" s="48">
        <v>0</v>
      </c>
      <c r="Q48" s="48"/>
      <c r="R48" s="48">
        <v>0</v>
      </c>
      <c r="S48" s="48"/>
      <c r="T48" s="48">
        <v>0</v>
      </c>
      <c r="U48" s="48"/>
      <c r="V48" s="48">
        <v>100</v>
      </c>
      <c r="W48" s="48">
        <v>61</v>
      </c>
      <c r="X48" s="48">
        <v>0</v>
      </c>
      <c r="Y48" s="48">
        <v>39</v>
      </c>
      <c r="Z48" s="48">
        <v>0</v>
      </c>
      <c r="AA48" s="48"/>
      <c r="AB48" s="48">
        <v>108</v>
      </c>
      <c r="AC48" s="48"/>
      <c r="AD48" s="48">
        <v>0</v>
      </c>
      <c r="AE48" s="48"/>
      <c r="AF48" s="20"/>
    </row>
    <row r="49" spans="1:32" s="36" customFormat="1" ht="18.75">
      <c r="A49" s="35" t="s">
        <v>20</v>
      </c>
      <c r="B49" s="4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20"/>
    </row>
    <row r="50" spans="1:32" s="36" customFormat="1" ht="18.75">
      <c r="A50" s="35" t="s">
        <v>21</v>
      </c>
      <c r="B50" s="44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0"/>
    </row>
    <row r="51" spans="1:32" s="36" customFormat="1" ht="150">
      <c r="A51" s="20" t="s">
        <v>63</v>
      </c>
      <c r="B51" s="44"/>
      <c r="C51" s="48"/>
      <c r="D51" s="4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76" t="s">
        <v>67</v>
      </c>
    </row>
    <row r="52" spans="1:32" s="36" customFormat="1" ht="18.75">
      <c r="A52" s="20" t="s">
        <v>26</v>
      </c>
      <c r="B52" s="50">
        <f>H52+J52+L52+N52+P52+R52+T52+V52+X52+Z52+AB52+AD52</f>
        <v>1578356.9000000001</v>
      </c>
      <c r="C52" s="46">
        <f>C53+C54+C55+C56</f>
        <v>1179262.9</v>
      </c>
      <c r="D52" s="46">
        <f>D53+D54+D55+D56</f>
        <v>1174223.2</v>
      </c>
      <c r="E52" s="46">
        <f>E53+E54+E55+E56</f>
        <v>1099270.2</v>
      </c>
      <c r="F52" s="47">
        <f>E52/B52*100</f>
        <v>69.64649123401684</v>
      </c>
      <c r="G52" s="47">
        <f>E52/C52*100</f>
        <v>93.21672037677095</v>
      </c>
      <c r="H52" s="46">
        <f aca="true" t="shared" si="14" ref="H52:AE52">H53+H54+H55+H56</f>
        <v>93633.9</v>
      </c>
      <c r="I52" s="46">
        <f t="shared" si="14"/>
        <v>30382</v>
      </c>
      <c r="J52" s="46">
        <f t="shared" si="14"/>
        <v>125374.4</v>
      </c>
      <c r="K52" s="46">
        <f t="shared" si="14"/>
        <v>111958.29999999999</v>
      </c>
      <c r="L52" s="46">
        <f t="shared" si="14"/>
        <v>119004.6</v>
      </c>
      <c r="M52" s="46">
        <f t="shared" si="14"/>
        <v>114245.7</v>
      </c>
      <c r="N52" s="46">
        <f t="shared" si="14"/>
        <v>122351.3</v>
      </c>
      <c r="O52" s="46">
        <f t="shared" si="14"/>
        <v>146617.9</v>
      </c>
      <c r="P52" s="46">
        <f t="shared" si="14"/>
        <v>321541.9</v>
      </c>
      <c r="Q52" s="46">
        <f t="shared" si="14"/>
        <v>145145.6</v>
      </c>
      <c r="R52" s="46">
        <f t="shared" si="14"/>
        <v>160265.4</v>
      </c>
      <c r="S52" s="46">
        <f t="shared" si="14"/>
        <v>264545.60000000003</v>
      </c>
      <c r="T52" s="46">
        <f t="shared" si="14"/>
        <v>67979.8</v>
      </c>
      <c r="U52" s="46">
        <f t="shared" si="14"/>
        <v>144012.6</v>
      </c>
      <c r="V52" s="46">
        <f t="shared" si="14"/>
        <v>59228.9</v>
      </c>
      <c r="W52" s="46">
        <f t="shared" si="14"/>
        <v>61263.1</v>
      </c>
      <c r="X52" s="46">
        <f t="shared" si="14"/>
        <v>109882.7</v>
      </c>
      <c r="Y52" s="46">
        <f t="shared" si="14"/>
        <v>81099.4</v>
      </c>
      <c r="Z52" s="46">
        <f t="shared" si="14"/>
        <v>115022.7</v>
      </c>
      <c r="AA52" s="46">
        <f t="shared" si="14"/>
        <v>0</v>
      </c>
      <c r="AB52" s="46">
        <f t="shared" si="14"/>
        <v>114188.2</v>
      </c>
      <c r="AC52" s="46">
        <f t="shared" si="14"/>
        <v>0</v>
      </c>
      <c r="AD52" s="46">
        <f t="shared" si="14"/>
        <v>169883.1</v>
      </c>
      <c r="AE52" s="46">
        <f t="shared" si="14"/>
        <v>0</v>
      </c>
      <c r="AF52" s="20"/>
    </row>
    <row r="53" spans="1:32" s="36" customFormat="1" ht="18.75">
      <c r="A53" s="35" t="s">
        <v>18</v>
      </c>
      <c r="B53" s="45">
        <f>H53+J53+L53+N53+P53+R53+T53+V53+X53+Z53+AB53+AD53</f>
        <v>1334163.7</v>
      </c>
      <c r="C53" s="48">
        <f aca="true" t="shared" si="15" ref="C53:E54">C59</f>
        <v>986451</v>
      </c>
      <c r="D53" s="48">
        <f t="shared" si="15"/>
        <v>981567.1</v>
      </c>
      <c r="E53" s="48">
        <f t="shared" si="15"/>
        <v>921336.9</v>
      </c>
      <c r="F53" s="49">
        <f>E53/B53*100</f>
        <v>69.0572603646764</v>
      </c>
      <c r="G53" s="49">
        <f>E53/C53*100</f>
        <v>93.39915515317031</v>
      </c>
      <c r="H53" s="48">
        <f>H59</f>
        <v>69877</v>
      </c>
      <c r="I53" s="48">
        <f aca="true" t="shared" si="16" ref="I53:AE53">I59</f>
        <v>18899.3</v>
      </c>
      <c r="J53" s="48">
        <f t="shared" si="16"/>
        <v>102621</v>
      </c>
      <c r="K53" s="48">
        <f t="shared" si="16"/>
        <v>92666.2</v>
      </c>
      <c r="L53" s="48">
        <f t="shared" si="16"/>
        <v>98379</v>
      </c>
      <c r="M53" s="48">
        <f t="shared" si="16"/>
        <v>95565.5</v>
      </c>
      <c r="N53" s="48">
        <f t="shared" si="16"/>
        <v>98708</v>
      </c>
      <c r="O53" s="48">
        <f t="shared" si="16"/>
        <v>126506.7</v>
      </c>
      <c r="P53" s="48">
        <f t="shared" si="16"/>
        <v>295783</v>
      </c>
      <c r="Q53" s="48">
        <f t="shared" si="16"/>
        <v>120676.8</v>
      </c>
      <c r="R53" s="48">
        <f t="shared" si="16"/>
        <v>138795</v>
      </c>
      <c r="S53" s="48">
        <f t="shared" si="16"/>
        <v>255725.2</v>
      </c>
      <c r="T53" s="48">
        <f t="shared" si="16"/>
        <v>46417</v>
      </c>
      <c r="U53" s="48">
        <f t="shared" si="16"/>
        <v>107647.3</v>
      </c>
      <c r="V53" s="48">
        <f t="shared" si="16"/>
        <v>43316</v>
      </c>
      <c r="W53" s="48">
        <f t="shared" si="16"/>
        <v>42329</v>
      </c>
      <c r="X53" s="48">
        <f t="shared" si="16"/>
        <v>92555</v>
      </c>
      <c r="Y53" s="48">
        <f t="shared" si="16"/>
        <v>61320.9</v>
      </c>
      <c r="Z53" s="48">
        <f t="shared" si="16"/>
        <v>95604</v>
      </c>
      <c r="AA53" s="48">
        <f t="shared" si="16"/>
        <v>0</v>
      </c>
      <c r="AB53" s="48">
        <f t="shared" si="16"/>
        <v>97181</v>
      </c>
      <c r="AC53" s="48">
        <f t="shared" si="16"/>
        <v>0</v>
      </c>
      <c r="AD53" s="48">
        <f t="shared" si="16"/>
        <v>154927.7</v>
      </c>
      <c r="AE53" s="48">
        <f t="shared" si="16"/>
        <v>0</v>
      </c>
      <c r="AF53" s="20"/>
    </row>
    <row r="54" spans="1:32" s="36" customFormat="1" ht="18.75">
      <c r="A54" s="35" t="s">
        <v>19</v>
      </c>
      <c r="B54" s="45">
        <f>H54+J54+L54+N54+P54+R54+T54+V54+X54+Z54+AB54+AD54</f>
        <v>244193.2</v>
      </c>
      <c r="C54" s="49">
        <f>C60</f>
        <v>192811.9</v>
      </c>
      <c r="D54" s="49">
        <f t="shared" si="15"/>
        <v>192656.1</v>
      </c>
      <c r="E54" s="49">
        <f t="shared" si="15"/>
        <v>177933.30000000002</v>
      </c>
      <c r="F54" s="49">
        <f>E54/B54*100</f>
        <v>72.86578823652748</v>
      </c>
      <c r="G54" s="49">
        <f>E54/C54*100</f>
        <v>92.28336010381103</v>
      </c>
      <c r="H54" s="48">
        <f>H60</f>
        <v>23756.9</v>
      </c>
      <c r="I54" s="48">
        <f aca="true" t="shared" si="17" ref="I54:AE54">I60</f>
        <v>11482.7</v>
      </c>
      <c r="J54" s="48">
        <f t="shared" si="17"/>
        <v>22753.4</v>
      </c>
      <c r="K54" s="48">
        <f t="shared" si="17"/>
        <v>19292.1</v>
      </c>
      <c r="L54" s="48">
        <f t="shared" si="17"/>
        <v>20625.6</v>
      </c>
      <c r="M54" s="48">
        <f t="shared" si="17"/>
        <v>18680.2</v>
      </c>
      <c r="N54" s="48">
        <f t="shared" si="17"/>
        <v>23643.3</v>
      </c>
      <c r="O54" s="48">
        <f t="shared" si="17"/>
        <v>20111.2</v>
      </c>
      <c r="P54" s="48">
        <f t="shared" si="17"/>
        <v>25758.9</v>
      </c>
      <c r="Q54" s="48">
        <f t="shared" si="17"/>
        <v>24468.8</v>
      </c>
      <c r="R54" s="48">
        <f t="shared" si="17"/>
        <v>21470.4</v>
      </c>
      <c r="S54" s="48">
        <f t="shared" si="17"/>
        <v>8820.4</v>
      </c>
      <c r="T54" s="48">
        <f t="shared" si="17"/>
        <v>21562.8</v>
      </c>
      <c r="U54" s="48">
        <f t="shared" si="17"/>
        <v>36365.3</v>
      </c>
      <c r="V54" s="48">
        <f t="shared" si="17"/>
        <v>15912.9</v>
      </c>
      <c r="W54" s="48">
        <f t="shared" si="17"/>
        <v>18934.1</v>
      </c>
      <c r="X54" s="48">
        <f t="shared" si="17"/>
        <v>17327.7</v>
      </c>
      <c r="Y54" s="48">
        <f t="shared" si="17"/>
        <v>19778.5</v>
      </c>
      <c r="Z54" s="48">
        <f t="shared" si="17"/>
        <v>19418.7</v>
      </c>
      <c r="AA54" s="48">
        <f t="shared" si="17"/>
        <v>0</v>
      </c>
      <c r="AB54" s="48">
        <f t="shared" si="17"/>
        <v>17007.2</v>
      </c>
      <c r="AC54" s="48">
        <f t="shared" si="17"/>
        <v>0</v>
      </c>
      <c r="AD54" s="48">
        <f t="shared" si="17"/>
        <v>14955.4</v>
      </c>
      <c r="AE54" s="48">
        <f t="shared" si="17"/>
        <v>0</v>
      </c>
      <c r="AF54" s="20"/>
    </row>
    <row r="55" spans="1:32" s="36" customFormat="1" ht="18.75">
      <c r="A55" s="35" t="s">
        <v>20</v>
      </c>
      <c r="B55" s="44"/>
      <c r="C55" s="48"/>
      <c r="D55" s="48"/>
      <c r="E55" s="46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20"/>
    </row>
    <row r="56" spans="1:32" s="36" customFormat="1" ht="18.75">
      <c r="A56" s="35" t="s">
        <v>21</v>
      </c>
      <c r="B56" s="44"/>
      <c r="C56" s="48"/>
      <c r="D56" s="4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0"/>
    </row>
    <row r="57" spans="1:32" s="36" customFormat="1" ht="75">
      <c r="A57" s="35" t="s">
        <v>41</v>
      </c>
      <c r="B57" s="4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79"/>
    </row>
    <row r="58" spans="1:32" s="36" customFormat="1" ht="18.75">
      <c r="A58" s="20" t="s">
        <v>26</v>
      </c>
      <c r="B58" s="50">
        <f>H58+J58+L58+N58+P58+R58+T58+V58+X58+Z58+AB58+AD58</f>
        <v>1578356.9000000001</v>
      </c>
      <c r="C58" s="46">
        <f>C59+C60+C61+C62</f>
        <v>1179262.9</v>
      </c>
      <c r="D58" s="46">
        <f>D59+D60+D61+D62</f>
        <v>1174223.2</v>
      </c>
      <c r="E58" s="46">
        <f>E59+E60+E61+E62</f>
        <v>1099270.2</v>
      </c>
      <c r="F58" s="47">
        <f>E58/B58*100</f>
        <v>69.64649123401684</v>
      </c>
      <c r="G58" s="47">
        <f>E58/C58*100</f>
        <v>93.21672037677095</v>
      </c>
      <c r="H58" s="46">
        <f aca="true" t="shared" si="18" ref="H58:AE58">H59+H60+H61+H62</f>
        <v>93633.9</v>
      </c>
      <c r="I58" s="46">
        <f t="shared" si="18"/>
        <v>30382</v>
      </c>
      <c r="J58" s="46">
        <f t="shared" si="18"/>
        <v>125374.4</v>
      </c>
      <c r="K58" s="46">
        <f t="shared" si="18"/>
        <v>111958.29999999999</v>
      </c>
      <c r="L58" s="46">
        <f t="shared" si="18"/>
        <v>119004.6</v>
      </c>
      <c r="M58" s="46">
        <f t="shared" si="18"/>
        <v>114245.7</v>
      </c>
      <c r="N58" s="46">
        <f t="shared" si="18"/>
        <v>122351.3</v>
      </c>
      <c r="O58" s="46">
        <f t="shared" si="18"/>
        <v>146617.9</v>
      </c>
      <c r="P58" s="46">
        <f t="shared" si="18"/>
        <v>321541.9</v>
      </c>
      <c r="Q58" s="46">
        <f t="shared" si="18"/>
        <v>145145.6</v>
      </c>
      <c r="R58" s="46">
        <f t="shared" si="18"/>
        <v>160265.4</v>
      </c>
      <c r="S58" s="46">
        <f t="shared" si="18"/>
        <v>264545.60000000003</v>
      </c>
      <c r="T58" s="46">
        <f t="shared" si="18"/>
        <v>67979.8</v>
      </c>
      <c r="U58" s="46">
        <f t="shared" si="18"/>
        <v>144012.6</v>
      </c>
      <c r="V58" s="46">
        <f t="shared" si="18"/>
        <v>59228.9</v>
      </c>
      <c r="W58" s="46">
        <f t="shared" si="18"/>
        <v>61263.1</v>
      </c>
      <c r="X58" s="46">
        <f t="shared" si="18"/>
        <v>109882.7</v>
      </c>
      <c r="Y58" s="46">
        <f t="shared" si="18"/>
        <v>81099.4</v>
      </c>
      <c r="Z58" s="46">
        <f t="shared" si="18"/>
        <v>115022.7</v>
      </c>
      <c r="AA58" s="46">
        <f t="shared" si="18"/>
        <v>0</v>
      </c>
      <c r="AB58" s="46">
        <f t="shared" si="18"/>
        <v>114188.2</v>
      </c>
      <c r="AC58" s="46">
        <f t="shared" si="18"/>
        <v>0</v>
      </c>
      <c r="AD58" s="46">
        <f t="shared" si="18"/>
        <v>169883.1</v>
      </c>
      <c r="AE58" s="46">
        <f t="shared" si="18"/>
        <v>0</v>
      </c>
      <c r="AF58" s="20"/>
    </row>
    <row r="59" spans="1:32" s="36" customFormat="1" ht="18.75">
      <c r="A59" s="35" t="s">
        <v>18</v>
      </c>
      <c r="B59" s="45">
        <f>H59+J59+L59+N59+P59+R59+T59+V59+X59+Z59+AB59+AD59</f>
        <v>1334163.7</v>
      </c>
      <c r="C59" s="49">
        <f>H59+J59+L59+N59+P59+R59+T59+V59+X59</f>
        <v>986451</v>
      </c>
      <c r="D59" s="48">
        <v>981567.1</v>
      </c>
      <c r="E59" s="49">
        <f>I59+K59+M59+O59+Q59+S59+U59+W59+Y59+AA59+AC59+AE59</f>
        <v>921336.9</v>
      </c>
      <c r="F59" s="49">
        <f>E59/B59*100</f>
        <v>69.0572603646764</v>
      </c>
      <c r="G59" s="49">
        <f>E59/C59*100</f>
        <v>93.39915515317031</v>
      </c>
      <c r="H59" s="48">
        <v>69877</v>
      </c>
      <c r="I59" s="48">
        <v>18899.3</v>
      </c>
      <c r="J59" s="48">
        <v>102621</v>
      </c>
      <c r="K59" s="48">
        <v>92666.2</v>
      </c>
      <c r="L59" s="48">
        <v>98379</v>
      </c>
      <c r="M59" s="48">
        <v>95565.5</v>
      </c>
      <c r="N59" s="48">
        <v>98708</v>
      </c>
      <c r="O59" s="48">
        <v>126506.7</v>
      </c>
      <c r="P59" s="48">
        <v>295783</v>
      </c>
      <c r="Q59" s="48">
        <v>120676.8</v>
      </c>
      <c r="R59" s="48">
        <v>138795</v>
      </c>
      <c r="S59" s="48">
        <v>255725.2</v>
      </c>
      <c r="T59" s="48">
        <v>46417</v>
      </c>
      <c r="U59" s="48">
        <v>107647.3</v>
      </c>
      <c r="V59" s="48">
        <v>43316</v>
      </c>
      <c r="W59" s="48">
        <v>42329</v>
      </c>
      <c r="X59" s="48">
        <v>92555</v>
      </c>
      <c r="Y59" s="48">
        <v>61320.9</v>
      </c>
      <c r="Z59" s="48">
        <v>95604</v>
      </c>
      <c r="AA59" s="48"/>
      <c r="AB59" s="48">
        <v>97181</v>
      </c>
      <c r="AC59" s="48"/>
      <c r="AD59" s="48">
        <v>154927.7</v>
      </c>
      <c r="AE59" s="48"/>
      <c r="AF59" s="20"/>
    </row>
    <row r="60" spans="1:32" s="36" customFormat="1" ht="18.75">
      <c r="A60" s="35" t="s">
        <v>19</v>
      </c>
      <c r="B60" s="45">
        <f>H60+J60+L60+N60+P60+R60+T60+V60+X60+Z60+AB60+AD60</f>
        <v>244193.2</v>
      </c>
      <c r="C60" s="49">
        <f>H60+J60+L60+N60+P60+R60+T60+V60+X60</f>
        <v>192811.9</v>
      </c>
      <c r="D60" s="48">
        <v>192656.1</v>
      </c>
      <c r="E60" s="49">
        <f>I60+K60+M60+O60+Q60+S60+U60+W60+Y60+AA60+AC60+AE60</f>
        <v>177933.30000000002</v>
      </c>
      <c r="F60" s="49">
        <f>E60/B60*100</f>
        <v>72.86578823652748</v>
      </c>
      <c r="G60" s="49">
        <f>E60/C60*100</f>
        <v>92.28336010381103</v>
      </c>
      <c r="H60" s="48">
        <v>23756.9</v>
      </c>
      <c r="I60" s="48">
        <v>11482.7</v>
      </c>
      <c r="J60" s="48">
        <v>22753.4</v>
      </c>
      <c r="K60" s="48">
        <v>19292.1</v>
      </c>
      <c r="L60" s="48">
        <v>20625.6</v>
      </c>
      <c r="M60" s="48">
        <v>18680.2</v>
      </c>
      <c r="N60" s="48">
        <v>23643.3</v>
      </c>
      <c r="O60" s="48">
        <v>20111.2</v>
      </c>
      <c r="P60" s="48">
        <v>25758.9</v>
      </c>
      <c r="Q60" s="48">
        <v>24468.8</v>
      </c>
      <c r="R60" s="48">
        <v>21470.4</v>
      </c>
      <c r="S60" s="48">
        <v>8820.4</v>
      </c>
      <c r="T60" s="48">
        <v>21562.8</v>
      </c>
      <c r="U60" s="48">
        <v>36365.3</v>
      </c>
      <c r="V60" s="48">
        <v>15912.9</v>
      </c>
      <c r="W60" s="48">
        <v>18934.1</v>
      </c>
      <c r="X60" s="48">
        <v>17327.7</v>
      </c>
      <c r="Y60" s="48">
        <v>19778.5</v>
      </c>
      <c r="Z60" s="48">
        <v>19418.7</v>
      </c>
      <c r="AA60" s="48"/>
      <c r="AB60" s="48">
        <v>17007.2</v>
      </c>
      <c r="AC60" s="48"/>
      <c r="AD60" s="48">
        <v>14955.4</v>
      </c>
      <c r="AE60" s="48"/>
      <c r="AF60" s="20"/>
    </row>
    <row r="61" spans="1:32" s="36" customFormat="1" ht="18.75">
      <c r="A61" s="35" t="s">
        <v>20</v>
      </c>
      <c r="B61" s="44"/>
      <c r="C61" s="48"/>
      <c r="D61" s="48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20"/>
    </row>
    <row r="62" spans="1:32" s="36" customFormat="1" ht="18.75">
      <c r="A62" s="35" t="s">
        <v>21</v>
      </c>
      <c r="B62" s="44"/>
      <c r="C62" s="48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0"/>
    </row>
    <row r="63" spans="1:32" s="36" customFormat="1" ht="18.75">
      <c r="A63" s="35"/>
      <c r="B63" s="50"/>
      <c r="C63" s="48"/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0"/>
    </row>
    <row r="64" spans="1:32" s="36" customFormat="1" ht="93.75">
      <c r="A64" s="38" t="s">
        <v>36</v>
      </c>
      <c r="B64" s="42">
        <f>B66</f>
        <v>11995.8</v>
      </c>
      <c r="C64" s="42">
        <f>C66</f>
        <v>9065.599999999999</v>
      </c>
      <c r="D64" s="42">
        <f>D66</f>
        <v>9065.6</v>
      </c>
      <c r="E64" s="42">
        <f>E66</f>
        <v>8925</v>
      </c>
      <c r="F64" s="43">
        <f>E64/B64*100</f>
        <v>74.40104036412745</v>
      </c>
      <c r="G64" s="43">
        <f>E64/C64*100</f>
        <v>98.44908224497001</v>
      </c>
      <c r="H64" s="42">
        <f>H66</f>
        <v>626.8</v>
      </c>
      <c r="I64" s="42">
        <f aca="true" t="shared" si="19" ref="I64:AE64">I66</f>
        <v>440.5</v>
      </c>
      <c r="J64" s="42">
        <f t="shared" si="19"/>
        <v>949.1</v>
      </c>
      <c r="K64" s="42">
        <f t="shared" si="19"/>
        <v>752.7</v>
      </c>
      <c r="L64" s="42">
        <f t="shared" si="19"/>
        <v>934.7</v>
      </c>
      <c r="M64" s="42">
        <f t="shared" si="19"/>
        <v>1012.4</v>
      </c>
      <c r="N64" s="42">
        <f t="shared" si="19"/>
        <v>1008.2</v>
      </c>
      <c r="O64" s="42">
        <f t="shared" si="19"/>
        <v>999.9</v>
      </c>
      <c r="P64" s="42">
        <f t="shared" si="19"/>
        <v>1382.1</v>
      </c>
      <c r="Q64" s="42">
        <f t="shared" si="19"/>
        <v>990.2</v>
      </c>
      <c r="R64" s="42">
        <f t="shared" si="19"/>
        <v>1565.2</v>
      </c>
      <c r="S64" s="42">
        <f t="shared" si="19"/>
        <v>2022.1</v>
      </c>
      <c r="T64" s="42">
        <f t="shared" si="19"/>
        <v>1016.7</v>
      </c>
      <c r="U64" s="42">
        <f t="shared" si="19"/>
        <v>636.6</v>
      </c>
      <c r="V64" s="42">
        <f t="shared" si="19"/>
        <v>762.4</v>
      </c>
      <c r="W64" s="42">
        <f t="shared" si="19"/>
        <v>765.9</v>
      </c>
      <c r="X64" s="42">
        <f t="shared" si="19"/>
        <v>820.4</v>
      </c>
      <c r="Y64" s="42">
        <f t="shared" si="19"/>
        <v>1304.7</v>
      </c>
      <c r="Z64" s="42">
        <f t="shared" si="19"/>
        <v>1008.2</v>
      </c>
      <c r="AA64" s="42">
        <f t="shared" si="19"/>
        <v>0</v>
      </c>
      <c r="AB64" s="42">
        <f t="shared" si="19"/>
        <v>866.7</v>
      </c>
      <c r="AC64" s="42">
        <f t="shared" si="19"/>
        <v>0</v>
      </c>
      <c r="AD64" s="42">
        <f t="shared" si="19"/>
        <v>1055.3</v>
      </c>
      <c r="AE64" s="42">
        <f t="shared" si="19"/>
        <v>0</v>
      </c>
      <c r="AF64" s="20"/>
    </row>
    <row r="65" spans="1:32" s="36" customFormat="1" ht="206.25">
      <c r="A65" s="20" t="s">
        <v>42</v>
      </c>
      <c r="B65" s="44"/>
      <c r="C65" s="48"/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0"/>
    </row>
    <row r="66" spans="1:32" s="36" customFormat="1" ht="18.75">
      <c r="A66" s="20" t="s">
        <v>26</v>
      </c>
      <c r="B66" s="50">
        <f>H66+J66+L66+N66+P66+R66+T66+V66+X66+Z66+AB66+AD66</f>
        <v>11995.8</v>
      </c>
      <c r="C66" s="46">
        <f>C67+C68+C69+C70</f>
        <v>9065.599999999999</v>
      </c>
      <c r="D66" s="46">
        <f>D67+D68+D69+D70</f>
        <v>9065.6</v>
      </c>
      <c r="E66" s="46">
        <f>E67+E68+E69+E70</f>
        <v>8925</v>
      </c>
      <c r="F66" s="47">
        <f>E66/B66*100</f>
        <v>74.40104036412745</v>
      </c>
      <c r="G66" s="47">
        <f>E66/C66*100</f>
        <v>98.44908224497001</v>
      </c>
      <c r="H66" s="46">
        <f>H67+H68+H69+H70</f>
        <v>626.8</v>
      </c>
      <c r="I66" s="46">
        <f aca="true" t="shared" si="20" ref="I66:AE66">I67+I68+I69+I70</f>
        <v>440.5</v>
      </c>
      <c r="J66" s="46">
        <f t="shared" si="20"/>
        <v>949.1</v>
      </c>
      <c r="K66" s="46">
        <f t="shared" si="20"/>
        <v>752.7</v>
      </c>
      <c r="L66" s="46">
        <f t="shared" si="20"/>
        <v>934.7</v>
      </c>
      <c r="M66" s="46">
        <f t="shared" si="20"/>
        <v>1012.4</v>
      </c>
      <c r="N66" s="46">
        <f>N67+N68+N69+N70</f>
        <v>1008.2</v>
      </c>
      <c r="O66" s="46">
        <f t="shared" si="20"/>
        <v>999.9</v>
      </c>
      <c r="P66" s="46">
        <f>P67+P68+P69+P70</f>
        <v>1382.1</v>
      </c>
      <c r="Q66" s="46">
        <f t="shared" si="20"/>
        <v>990.2</v>
      </c>
      <c r="R66" s="46">
        <f t="shared" si="20"/>
        <v>1565.2</v>
      </c>
      <c r="S66" s="46">
        <f t="shared" si="20"/>
        <v>2022.1</v>
      </c>
      <c r="T66" s="46">
        <f t="shared" si="20"/>
        <v>1016.7</v>
      </c>
      <c r="U66" s="46">
        <f t="shared" si="20"/>
        <v>636.6</v>
      </c>
      <c r="V66" s="46">
        <f t="shared" si="20"/>
        <v>762.4</v>
      </c>
      <c r="W66" s="46">
        <f t="shared" si="20"/>
        <v>765.9</v>
      </c>
      <c r="X66" s="46">
        <f t="shared" si="20"/>
        <v>820.4</v>
      </c>
      <c r="Y66" s="46">
        <f t="shared" si="20"/>
        <v>1304.7</v>
      </c>
      <c r="Z66" s="46">
        <f t="shared" si="20"/>
        <v>1008.2</v>
      </c>
      <c r="AA66" s="46">
        <f t="shared" si="20"/>
        <v>0</v>
      </c>
      <c r="AB66" s="46">
        <f t="shared" si="20"/>
        <v>866.7</v>
      </c>
      <c r="AC66" s="46">
        <f t="shared" si="20"/>
        <v>0</v>
      </c>
      <c r="AD66" s="46">
        <f t="shared" si="20"/>
        <v>1055.3</v>
      </c>
      <c r="AE66" s="46">
        <f t="shared" si="20"/>
        <v>0</v>
      </c>
      <c r="AF66" s="20"/>
    </row>
    <row r="67" spans="1:32" s="36" customFormat="1" ht="18.75">
      <c r="A67" s="35" t="s">
        <v>18</v>
      </c>
      <c r="B67" s="45">
        <f>H67+J67+L67+N67+P67+R67+T67+V67+X67+Z67+AB67+AD67</f>
        <v>60</v>
      </c>
      <c r="C67" s="46">
        <f>C79</f>
        <v>60</v>
      </c>
      <c r="D67" s="46">
        <f>D79</f>
        <v>60</v>
      </c>
      <c r="E67" s="46">
        <f>E79</f>
        <v>60</v>
      </c>
      <c r="F67" s="47">
        <f>E67/B67*100</f>
        <v>100</v>
      </c>
      <c r="G67" s="47">
        <f>E67/C67*100</f>
        <v>100</v>
      </c>
      <c r="H67" s="46">
        <f>H79</f>
        <v>0</v>
      </c>
      <c r="I67" s="46">
        <f aca="true" t="shared" si="21" ref="I67:AE67">I79</f>
        <v>0</v>
      </c>
      <c r="J67" s="46">
        <f t="shared" si="21"/>
        <v>0</v>
      </c>
      <c r="K67" s="46">
        <f t="shared" si="21"/>
        <v>0</v>
      </c>
      <c r="L67" s="46">
        <f t="shared" si="21"/>
        <v>0</v>
      </c>
      <c r="M67" s="46">
        <f t="shared" si="21"/>
        <v>0</v>
      </c>
      <c r="N67" s="46">
        <f t="shared" si="21"/>
        <v>0</v>
      </c>
      <c r="O67" s="46">
        <f t="shared" si="21"/>
        <v>0</v>
      </c>
      <c r="P67" s="46">
        <f t="shared" si="21"/>
        <v>60</v>
      </c>
      <c r="Q67" s="46">
        <f t="shared" si="21"/>
        <v>60</v>
      </c>
      <c r="R67" s="46">
        <f t="shared" si="21"/>
        <v>0</v>
      </c>
      <c r="S67" s="46">
        <f t="shared" si="21"/>
        <v>0</v>
      </c>
      <c r="T67" s="46">
        <f t="shared" si="21"/>
        <v>0</v>
      </c>
      <c r="U67" s="46">
        <f t="shared" si="21"/>
        <v>0</v>
      </c>
      <c r="V67" s="46">
        <f t="shared" si="21"/>
        <v>0</v>
      </c>
      <c r="W67" s="46">
        <f t="shared" si="21"/>
        <v>0</v>
      </c>
      <c r="X67" s="46">
        <f t="shared" si="21"/>
        <v>0</v>
      </c>
      <c r="Y67" s="46">
        <f t="shared" si="21"/>
        <v>0</v>
      </c>
      <c r="Z67" s="46">
        <f t="shared" si="21"/>
        <v>0</v>
      </c>
      <c r="AA67" s="46">
        <f t="shared" si="21"/>
        <v>0</v>
      </c>
      <c r="AB67" s="46">
        <f t="shared" si="21"/>
        <v>0</v>
      </c>
      <c r="AC67" s="46">
        <f t="shared" si="21"/>
        <v>0</v>
      </c>
      <c r="AD67" s="46">
        <f t="shared" si="21"/>
        <v>0</v>
      </c>
      <c r="AE67" s="46">
        <f t="shared" si="21"/>
        <v>0</v>
      </c>
      <c r="AF67" s="20"/>
    </row>
    <row r="68" spans="1:32" s="36" customFormat="1" ht="18.75">
      <c r="A68" s="35" t="s">
        <v>19</v>
      </c>
      <c r="B68" s="45">
        <f>H68+J68+L68+N68+P68+R68+T68+V68+X68+Z68+AB68+AD68</f>
        <v>11935.8</v>
      </c>
      <c r="C68" s="49">
        <f>C74</f>
        <v>9005.599999999999</v>
      </c>
      <c r="D68" s="48">
        <f>D74</f>
        <v>9005.6</v>
      </c>
      <c r="E68" s="48">
        <f>E74</f>
        <v>8865</v>
      </c>
      <c r="F68" s="47">
        <f>E68/B68*100</f>
        <v>74.27235711054139</v>
      </c>
      <c r="G68" s="47">
        <f>E68/C68*100</f>
        <v>98.4387492227059</v>
      </c>
      <c r="H68" s="46">
        <f>H74</f>
        <v>626.8</v>
      </c>
      <c r="I68" s="46">
        <f aca="true" t="shared" si="22" ref="I68:AE68">I74</f>
        <v>440.5</v>
      </c>
      <c r="J68" s="46">
        <f t="shared" si="22"/>
        <v>949.1</v>
      </c>
      <c r="K68" s="46">
        <f t="shared" si="22"/>
        <v>752.7</v>
      </c>
      <c r="L68" s="46">
        <f t="shared" si="22"/>
        <v>934.7</v>
      </c>
      <c r="M68" s="46">
        <f t="shared" si="22"/>
        <v>1012.4</v>
      </c>
      <c r="N68" s="46">
        <f t="shared" si="22"/>
        <v>1008.2</v>
      </c>
      <c r="O68" s="46">
        <f t="shared" si="22"/>
        <v>999.9</v>
      </c>
      <c r="P68" s="46">
        <f t="shared" si="22"/>
        <v>1322.1</v>
      </c>
      <c r="Q68" s="46">
        <f t="shared" si="22"/>
        <v>930.2</v>
      </c>
      <c r="R68" s="46">
        <f t="shared" si="22"/>
        <v>1565.2</v>
      </c>
      <c r="S68" s="46">
        <f t="shared" si="22"/>
        <v>2022.1</v>
      </c>
      <c r="T68" s="46">
        <f t="shared" si="22"/>
        <v>1016.7</v>
      </c>
      <c r="U68" s="46">
        <f t="shared" si="22"/>
        <v>636.6</v>
      </c>
      <c r="V68" s="46">
        <f t="shared" si="22"/>
        <v>762.4</v>
      </c>
      <c r="W68" s="46">
        <f t="shared" si="22"/>
        <v>765.9</v>
      </c>
      <c r="X68" s="46">
        <f t="shared" si="22"/>
        <v>820.4</v>
      </c>
      <c r="Y68" s="46">
        <f t="shared" si="22"/>
        <v>1304.7</v>
      </c>
      <c r="Z68" s="46">
        <f t="shared" si="22"/>
        <v>1008.2</v>
      </c>
      <c r="AA68" s="46">
        <f t="shared" si="22"/>
        <v>0</v>
      </c>
      <c r="AB68" s="46">
        <f t="shared" si="22"/>
        <v>866.7</v>
      </c>
      <c r="AC68" s="46">
        <f t="shared" si="22"/>
        <v>0</v>
      </c>
      <c r="AD68" s="46">
        <f t="shared" si="22"/>
        <v>1055.3</v>
      </c>
      <c r="AE68" s="46">
        <f t="shared" si="22"/>
        <v>0</v>
      </c>
      <c r="AF68" s="20"/>
    </row>
    <row r="69" spans="1:32" s="36" customFormat="1" ht="18.75">
      <c r="A69" s="35" t="s">
        <v>20</v>
      </c>
      <c r="B69" s="44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0"/>
    </row>
    <row r="70" spans="1:32" s="36" customFormat="1" ht="18.75">
      <c r="A70" s="35" t="s">
        <v>21</v>
      </c>
      <c r="B70" s="44"/>
      <c r="C70" s="48"/>
      <c r="D70" s="48"/>
      <c r="E70" s="4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20"/>
    </row>
    <row r="71" spans="1:32" s="36" customFormat="1" ht="150">
      <c r="A71" s="35" t="s">
        <v>43</v>
      </c>
      <c r="B71" s="4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76" t="s">
        <v>68</v>
      </c>
    </row>
    <row r="72" spans="1:32" s="36" customFormat="1" ht="18.75">
      <c r="A72" s="20" t="s">
        <v>26</v>
      </c>
      <c r="B72" s="50">
        <f>H72+J72+L72+N72+P72+R72+T72+V72+X72+Z72+AB72+AD72</f>
        <v>11935.8</v>
      </c>
      <c r="C72" s="46">
        <f>C73+C74+C75+C76</f>
        <v>9005.599999999999</v>
      </c>
      <c r="D72" s="46">
        <f>D73+D74+D75+D76</f>
        <v>9005.6</v>
      </c>
      <c r="E72" s="46">
        <f>E73+E74+E75+E76</f>
        <v>8865</v>
      </c>
      <c r="F72" s="47">
        <f>E72/B72*100</f>
        <v>74.27235711054139</v>
      </c>
      <c r="G72" s="47">
        <f>E72/C72*100</f>
        <v>98.4387492227059</v>
      </c>
      <c r="H72" s="46">
        <f aca="true" t="shared" si="23" ref="H72:AE72">H73+H74+H75+H76</f>
        <v>626.8</v>
      </c>
      <c r="I72" s="46">
        <f t="shared" si="23"/>
        <v>440.5</v>
      </c>
      <c r="J72" s="46">
        <f t="shared" si="23"/>
        <v>949.1</v>
      </c>
      <c r="K72" s="46">
        <f t="shared" si="23"/>
        <v>752.7</v>
      </c>
      <c r="L72" s="46">
        <f t="shared" si="23"/>
        <v>934.7</v>
      </c>
      <c r="M72" s="46">
        <f t="shared" si="23"/>
        <v>1012.4</v>
      </c>
      <c r="N72" s="46">
        <f t="shared" si="23"/>
        <v>1008.2</v>
      </c>
      <c r="O72" s="46">
        <f t="shared" si="23"/>
        <v>999.9</v>
      </c>
      <c r="P72" s="46">
        <f t="shared" si="23"/>
        <v>1322.1</v>
      </c>
      <c r="Q72" s="46">
        <f t="shared" si="23"/>
        <v>930.2</v>
      </c>
      <c r="R72" s="46">
        <f t="shared" si="23"/>
        <v>1565.2</v>
      </c>
      <c r="S72" s="46">
        <f t="shared" si="23"/>
        <v>2022.1</v>
      </c>
      <c r="T72" s="46">
        <f t="shared" si="23"/>
        <v>1016.7</v>
      </c>
      <c r="U72" s="46">
        <f t="shared" si="23"/>
        <v>636.6</v>
      </c>
      <c r="V72" s="46">
        <f t="shared" si="23"/>
        <v>762.4</v>
      </c>
      <c r="W72" s="46">
        <f t="shared" si="23"/>
        <v>765.9</v>
      </c>
      <c r="X72" s="46">
        <f t="shared" si="23"/>
        <v>820.4</v>
      </c>
      <c r="Y72" s="46">
        <f t="shared" si="23"/>
        <v>1304.7</v>
      </c>
      <c r="Z72" s="46">
        <f t="shared" si="23"/>
        <v>1008.2</v>
      </c>
      <c r="AA72" s="46">
        <f t="shared" si="23"/>
        <v>0</v>
      </c>
      <c r="AB72" s="46">
        <f t="shared" si="23"/>
        <v>866.7</v>
      </c>
      <c r="AC72" s="46">
        <f t="shared" si="23"/>
        <v>0</v>
      </c>
      <c r="AD72" s="46">
        <f t="shared" si="23"/>
        <v>1055.3</v>
      </c>
      <c r="AE72" s="46">
        <f t="shared" si="23"/>
        <v>0</v>
      </c>
      <c r="AF72" s="20"/>
    </row>
    <row r="73" spans="1:32" s="36" customFormat="1" ht="18.75">
      <c r="A73" s="35" t="s">
        <v>18</v>
      </c>
      <c r="B73" s="44"/>
      <c r="C73" s="48"/>
      <c r="D73" s="48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0"/>
    </row>
    <row r="74" spans="1:32" s="36" customFormat="1" ht="18.75">
      <c r="A74" s="35" t="s">
        <v>19</v>
      </c>
      <c r="B74" s="45">
        <f>H74+J74+L74+N74+P74+R74+T74+V74+X74+Z74+AB74+AD74</f>
        <v>11935.8</v>
      </c>
      <c r="C74" s="49">
        <f>H74+J74+L74+N74+P74+R74+T74+V74+X74</f>
        <v>9005.599999999999</v>
      </c>
      <c r="D74" s="48">
        <v>9005.6</v>
      </c>
      <c r="E74" s="49">
        <f>I74+K74+M74+O74+Q74+S74+U74+W74+Y74+AA74+AC74+AE74</f>
        <v>8865</v>
      </c>
      <c r="F74" s="49">
        <f>E74/B74*100</f>
        <v>74.27235711054139</v>
      </c>
      <c r="G74" s="49">
        <f>E74/C74*100</f>
        <v>98.4387492227059</v>
      </c>
      <c r="H74" s="48">
        <v>626.8</v>
      </c>
      <c r="I74" s="48">
        <v>440.5</v>
      </c>
      <c r="J74" s="48">
        <v>949.1</v>
      </c>
      <c r="K74" s="48">
        <v>752.7</v>
      </c>
      <c r="L74" s="48">
        <v>934.7</v>
      </c>
      <c r="M74" s="48">
        <v>1012.4</v>
      </c>
      <c r="N74" s="48">
        <v>1008.2</v>
      </c>
      <c r="O74" s="48">
        <v>999.9</v>
      </c>
      <c r="P74" s="48">
        <v>1322.1</v>
      </c>
      <c r="Q74" s="48">
        <v>930.2</v>
      </c>
      <c r="R74" s="48">
        <v>1565.2</v>
      </c>
      <c r="S74" s="48">
        <v>2022.1</v>
      </c>
      <c r="T74" s="48">
        <v>1016.7</v>
      </c>
      <c r="U74" s="48">
        <v>636.6</v>
      </c>
      <c r="V74" s="48">
        <v>762.4</v>
      </c>
      <c r="W74" s="48">
        <v>765.9</v>
      </c>
      <c r="X74" s="48">
        <v>820.4</v>
      </c>
      <c r="Y74" s="48">
        <v>1304.7</v>
      </c>
      <c r="Z74" s="48">
        <v>1008.2</v>
      </c>
      <c r="AA74" s="48"/>
      <c r="AB74" s="48">
        <v>866.7</v>
      </c>
      <c r="AC74" s="48"/>
      <c r="AD74" s="48">
        <v>1055.3</v>
      </c>
      <c r="AE74" s="48"/>
      <c r="AF74" s="20"/>
    </row>
    <row r="75" spans="1:32" s="36" customFormat="1" ht="18.75">
      <c r="A75" s="35" t="s">
        <v>20</v>
      </c>
      <c r="B75" s="44"/>
      <c r="C75" s="48"/>
      <c r="D75" s="48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0"/>
    </row>
    <row r="76" spans="1:32" s="36" customFormat="1" ht="18.75">
      <c r="A76" s="35" t="s">
        <v>21</v>
      </c>
      <c r="B76" s="44"/>
      <c r="C76" s="48"/>
      <c r="D76" s="48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20"/>
    </row>
    <row r="77" spans="1:32" s="36" customFormat="1" ht="56.25">
      <c r="A77" s="35" t="s">
        <v>44</v>
      </c>
      <c r="B77" s="4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35" t="s">
        <v>114</v>
      </c>
    </row>
    <row r="78" spans="1:32" s="36" customFormat="1" ht="18.75">
      <c r="A78" s="20" t="s">
        <v>26</v>
      </c>
      <c r="B78" s="50">
        <f>H78+J78+L78+N78+P78+R78+T78+V78+X78+Z78+AB78+AD78</f>
        <v>60</v>
      </c>
      <c r="C78" s="46">
        <f>C79+C80+C81+C82</f>
        <v>60</v>
      </c>
      <c r="D78" s="46">
        <f>D79+D80+D81+D82</f>
        <v>60</v>
      </c>
      <c r="E78" s="46">
        <f>E79+E80+E81+E82</f>
        <v>60</v>
      </c>
      <c r="F78" s="47">
        <f>E78/B78*100</f>
        <v>100</v>
      </c>
      <c r="G78" s="47">
        <f>E78/C78*100</f>
        <v>100</v>
      </c>
      <c r="H78" s="46">
        <f aca="true" t="shared" si="24" ref="H78:AE78">H79+H80+H81+H82</f>
        <v>0</v>
      </c>
      <c r="I78" s="46">
        <f t="shared" si="24"/>
        <v>0</v>
      </c>
      <c r="J78" s="46">
        <f t="shared" si="24"/>
        <v>0</v>
      </c>
      <c r="K78" s="46">
        <f t="shared" si="24"/>
        <v>0</v>
      </c>
      <c r="L78" s="46">
        <f t="shared" si="24"/>
        <v>0</v>
      </c>
      <c r="M78" s="46">
        <f t="shared" si="24"/>
        <v>0</v>
      </c>
      <c r="N78" s="46">
        <f t="shared" si="24"/>
        <v>0</v>
      </c>
      <c r="O78" s="46">
        <f t="shared" si="24"/>
        <v>0</v>
      </c>
      <c r="P78" s="46">
        <f t="shared" si="24"/>
        <v>60</v>
      </c>
      <c r="Q78" s="46">
        <f t="shared" si="24"/>
        <v>60</v>
      </c>
      <c r="R78" s="46">
        <f t="shared" si="24"/>
        <v>0</v>
      </c>
      <c r="S78" s="46">
        <f t="shared" si="24"/>
        <v>0</v>
      </c>
      <c r="T78" s="46">
        <f t="shared" si="24"/>
        <v>0</v>
      </c>
      <c r="U78" s="46">
        <f t="shared" si="24"/>
        <v>0</v>
      </c>
      <c r="V78" s="46">
        <f t="shared" si="24"/>
        <v>0</v>
      </c>
      <c r="W78" s="46">
        <f t="shared" si="24"/>
        <v>0</v>
      </c>
      <c r="X78" s="46">
        <f t="shared" si="24"/>
        <v>0</v>
      </c>
      <c r="Y78" s="46">
        <f t="shared" si="24"/>
        <v>0</v>
      </c>
      <c r="Z78" s="46">
        <f t="shared" si="24"/>
        <v>0</v>
      </c>
      <c r="AA78" s="46">
        <f t="shared" si="24"/>
        <v>0</v>
      </c>
      <c r="AB78" s="46">
        <f t="shared" si="24"/>
        <v>0</v>
      </c>
      <c r="AC78" s="46">
        <f t="shared" si="24"/>
        <v>0</v>
      </c>
      <c r="AD78" s="46">
        <f t="shared" si="24"/>
        <v>0</v>
      </c>
      <c r="AE78" s="46">
        <f t="shared" si="24"/>
        <v>0</v>
      </c>
      <c r="AF78" s="20"/>
    </row>
    <row r="79" spans="1:32" s="36" customFormat="1" ht="18.75">
      <c r="A79" s="35" t="s">
        <v>18</v>
      </c>
      <c r="B79" s="45">
        <f>H79+J79+L79+N79+P79+R79+T79+V79+X79+Z79+AB79+AD79</f>
        <v>60</v>
      </c>
      <c r="C79" s="49">
        <f>H79+J79+L79+N79+P79</f>
        <v>60</v>
      </c>
      <c r="D79" s="48">
        <v>60</v>
      </c>
      <c r="E79" s="49">
        <f>I79+K79+M79+O79+Q79+S79+U79+W79+Y79+AA79+AC79+AE79</f>
        <v>60</v>
      </c>
      <c r="F79" s="49">
        <f>E79/B79*100</f>
        <v>100</v>
      </c>
      <c r="G79" s="49">
        <f>E79/C79*100</f>
        <v>100</v>
      </c>
      <c r="H79" s="46"/>
      <c r="I79" s="46"/>
      <c r="J79" s="46"/>
      <c r="K79" s="46"/>
      <c r="L79" s="46"/>
      <c r="M79" s="46"/>
      <c r="N79" s="46"/>
      <c r="O79" s="46"/>
      <c r="P79" s="48">
        <v>60</v>
      </c>
      <c r="Q79" s="46">
        <v>60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20"/>
    </row>
    <row r="80" spans="1:32" s="36" customFormat="1" ht="18.75">
      <c r="A80" s="35" t="s">
        <v>19</v>
      </c>
      <c r="B80" s="44"/>
      <c r="C80" s="48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20"/>
    </row>
    <row r="81" spans="1:32" s="36" customFormat="1" ht="18.75">
      <c r="A81" s="35" t="s">
        <v>20</v>
      </c>
      <c r="B81" s="44"/>
      <c r="C81" s="48"/>
      <c r="D81" s="48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20"/>
    </row>
    <row r="82" spans="1:32" s="36" customFormat="1" ht="18.75">
      <c r="A82" s="35" t="s">
        <v>21</v>
      </c>
      <c r="B82" s="44"/>
      <c r="C82" s="48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20"/>
    </row>
    <row r="83" spans="1:32" s="36" customFormat="1" ht="56.25">
      <c r="A83" s="38" t="s">
        <v>45</v>
      </c>
      <c r="B83" s="42">
        <f>B85+B103+B121</f>
        <v>27279.3</v>
      </c>
      <c r="C83" s="42">
        <f>C85+C103+C121</f>
        <v>22541.6</v>
      </c>
      <c r="D83" s="42">
        <f>D85+D103+D121</f>
        <v>22541.600000000002</v>
      </c>
      <c r="E83" s="42">
        <f>E85+E103+E121</f>
        <v>18819.43</v>
      </c>
      <c r="F83" s="43">
        <f>E83/B83*100</f>
        <v>68.98795057057916</v>
      </c>
      <c r="G83" s="43">
        <f>E83/C83*100</f>
        <v>83.48755190403521</v>
      </c>
      <c r="H83" s="42">
        <f>H85+H103+H121</f>
        <v>2079.7</v>
      </c>
      <c r="I83" s="42">
        <f aca="true" t="shared" si="25" ref="I83:AE83">I85+I103+I121</f>
        <v>1554.4</v>
      </c>
      <c r="J83" s="42">
        <f t="shared" si="25"/>
        <v>2094</v>
      </c>
      <c r="K83" s="42">
        <f t="shared" si="25"/>
        <v>1974.8999999999999</v>
      </c>
      <c r="L83" s="42">
        <f t="shared" si="25"/>
        <v>2128.6</v>
      </c>
      <c r="M83" s="42">
        <f t="shared" si="25"/>
        <v>2250.3</v>
      </c>
      <c r="N83" s="42">
        <f t="shared" si="25"/>
        <v>3653.2</v>
      </c>
      <c r="O83" s="42">
        <f t="shared" si="25"/>
        <v>2956.1000000000004</v>
      </c>
      <c r="P83" s="42">
        <f t="shared" si="25"/>
        <v>2336.1000000000004</v>
      </c>
      <c r="Q83" s="42">
        <f t="shared" si="25"/>
        <v>1453.3999999999999</v>
      </c>
      <c r="R83" s="42">
        <f>R85+R103+R121</f>
        <v>3482.5000000000005</v>
      </c>
      <c r="S83" s="42">
        <f t="shared" si="25"/>
        <v>2200.03</v>
      </c>
      <c r="T83" s="42">
        <f t="shared" si="25"/>
        <v>3327.1</v>
      </c>
      <c r="U83" s="42">
        <f t="shared" si="25"/>
        <v>2845.6099999999997</v>
      </c>
      <c r="V83" s="42">
        <f t="shared" si="25"/>
        <v>1798.2</v>
      </c>
      <c r="W83" s="42">
        <f t="shared" si="25"/>
        <v>2041.79</v>
      </c>
      <c r="X83" s="42">
        <f t="shared" si="25"/>
        <v>1642.2</v>
      </c>
      <c r="Y83" s="42">
        <f t="shared" si="25"/>
        <v>1542.9</v>
      </c>
      <c r="Z83" s="42">
        <f t="shared" si="25"/>
        <v>2199.1</v>
      </c>
      <c r="AA83" s="42">
        <f t="shared" si="25"/>
        <v>0</v>
      </c>
      <c r="AB83" s="42">
        <f t="shared" si="25"/>
        <v>1439.2</v>
      </c>
      <c r="AC83" s="42">
        <f t="shared" si="25"/>
        <v>0</v>
      </c>
      <c r="AD83" s="42">
        <f t="shared" si="25"/>
        <v>1099.4</v>
      </c>
      <c r="AE83" s="42">
        <f t="shared" si="25"/>
        <v>0</v>
      </c>
      <c r="AF83" s="20"/>
    </row>
    <row r="84" spans="1:32" s="36" customFormat="1" ht="131.25">
      <c r="A84" s="20" t="s">
        <v>46</v>
      </c>
      <c r="B84" s="44"/>
      <c r="C84" s="48"/>
      <c r="D84" s="48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20"/>
    </row>
    <row r="85" spans="1:32" s="36" customFormat="1" ht="18.75">
      <c r="A85" s="20" t="s">
        <v>26</v>
      </c>
      <c r="B85" s="50">
        <f>H85+J85+L85+N85+P85+R85+T85+V85+X85+Z85+AB85+AD85</f>
        <v>1114.8999999999999</v>
      </c>
      <c r="C85" s="46">
        <f>C86+C87+C88+C89</f>
        <v>1114.9</v>
      </c>
      <c r="D85" s="46">
        <f>D86+D87+D88+D89</f>
        <v>1114.9</v>
      </c>
      <c r="E85" s="46">
        <f>E86+E87+E88+E89</f>
        <v>1057</v>
      </c>
      <c r="F85" s="47">
        <f>E85/B85*100</f>
        <v>94.80670912189436</v>
      </c>
      <c r="G85" s="47">
        <f>E85/C85*100</f>
        <v>94.80670912189433</v>
      </c>
      <c r="H85" s="46">
        <f aca="true" t="shared" si="26" ref="H85:AE85">H86+H87+H88+H89</f>
        <v>0</v>
      </c>
      <c r="I85" s="46">
        <f t="shared" si="26"/>
        <v>0</v>
      </c>
      <c r="J85" s="46">
        <f t="shared" si="26"/>
        <v>359.3</v>
      </c>
      <c r="K85" s="46">
        <f t="shared" si="26"/>
        <v>274</v>
      </c>
      <c r="L85" s="46">
        <f t="shared" si="26"/>
        <v>154.4</v>
      </c>
      <c r="M85" s="46">
        <f t="shared" si="26"/>
        <v>224.4</v>
      </c>
      <c r="N85" s="46">
        <f t="shared" si="26"/>
        <v>177.1</v>
      </c>
      <c r="O85" s="46">
        <f t="shared" si="26"/>
        <v>169.8</v>
      </c>
      <c r="P85" s="46">
        <f t="shared" si="26"/>
        <v>17.3</v>
      </c>
      <c r="Q85" s="46">
        <f t="shared" si="26"/>
        <v>31.8</v>
      </c>
      <c r="R85" s="46">
        <f t="shared" si="26"/>
        <v>357</v>
      </c>
      <c r="S85" s="46">
        <f t="shared" si="26"/>
        <v>0</v>
      </c>
      <c r="T85" s="46">
        <f t="shared" si="26"/>
        <v>0</v>
      </c>
      <c r="U85" s="46">
        <f t="shared" si="26"/>
        <v>0</v>
      </c>
      <c r="V85" s="46">
        <f t="shared" si="26"/>
        <v>0</v>
      </c>
      <c r="W85" s="46">
        <f t="shared" si="26"/>
        <v>0</v>
      </c>
      <c r="X85" s="46">
        <f t="shared" si="26"/>
        <v>49.8</v>
      </c>
      <c r="Y85" s="46">
        <f t="shared" si="26"/>
        <v>357</v>
      </c>
      <c r="Z85" s="46">
        <f t="shared" si="26"/>
        <v>0</v>
      </c>
      <c r="AA85" s="46">
        <f t="shared" si="26"/>
        <v>0</v>
      </c>
      <c r="AB85" s="46">
        <f t="shared" si="26"/>
        <v>0</v>
      </c>
      <c r="AC85" s="46">
        <f t="shared" si="26"/>
        <v>0</v>
      </c>
      <c r="AD85" s="46">
        <f t="shared" si="26"/>
        <v>0</v>
      </c>
      <c r="AE85" s="46">
        <f t="shared" si="26"/>
        <v>0</v>
      </c>
      <c r="AF85" s="20"/>
    </row>
    <row r="86" spans="1:32" s="36" customFormat="1" ht="18.75">
      <c r="A86" s="35" t="s">
        <v>18</v>
      </c>
      <c r="B86" s="44"/>
      <c r="C86" s="48"/>
      <c r="D86" s="48"/>
      <c r="E86" s="48"/>
      <c r="F86" s="47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0"/>
    </row>
    <row r="87" spans="1:32" s="36" customFormat="1" ht="18.75">
      <c r="A87" s="35" t="s">
        <v>19</v>
      </c>
      <c r="B87" s="45">
        <f>H87+J87+L87+N87+P87+R87+T87+V87+X87+Z87+AB87+AD87</f>
        <v>757.9</v>
      </c>
      <c r="C87" s="48">
        <f>C93+C99</f>
        <v>757.9</v>
      </c>
      <c r="D87" s="48">
        <f>D93+D99</f>
        <v>757.9</v>
      </c>
      <c r="E87" s="48">
        <f>E93+E99</f>
        <v>700</v>
      </c>
      <c r="F87" s="49">
        <f>E87/B87*100</f>
        <v>92.36046971896029</v>
      </c>
      <c r="G87" s="49">
        <f>E87/C87*100</f>
        <v>92.36046971896029</v>
      </c>
      <c r="H87" s="48">
        <f>H93+H99</f>
        <v>0</v>
      </c>
      <c r="I87" s="48">
        <f aca="true" t="shared" si="27" ref="I87:AE87">I93+I99</f>
        <v>0</v>
      </c>
      <c r="J87" s="48">
        <f t="shared" si="27"/>
        <v>359.3</v>
      </c>
      <c r="K87" s="48">
        <f t="shared" si="27"/>
        <v>274</v>
      </c>
      <c r="L87" s="48">
        <f t="shared" si="27"/>
        <v>154.4</v>
      </c>
      <c r="M87" s="48">
        <f t="shared" si="27"/>
        <v>224.4</v>
      </c>
      <c r="N87" s="48">
        <f t="shared" si="27"/>
        <v>177.1</v>
      </c>
      <c r="O87" s="48">
        <f t="shared" si="27"/>
        <v>169.8</v>
      </c>
      <c r="P87" s="48">
        <f t="shared" si="27"/>
        <v>17.3</v>
      </c>
      <c r="Q87" s="48">
        <f t="shared" si="27"/>
        <v>31.8</v>
      </c>
      <c r="R87" s="48">
        <f t="shared" si="27"/>
        <v>0</v>
      </c>
      <c r="S87" s="48">
        <f t="shared" si="27"/>
        <v>0</v>
      </c>
      <c r="T87" s="48">
        <f t="shared" si="27"/>
        <v>0</v>
      </c>
      <c r="U87" s="48">
        <f t="shared" si="27"/>
        <v>0</v>
      </c>
      <c r="V87" s="48">
        <f t="shared" si="27"/>
        <v>0</v>
      </c>
      <c r="W87" s="48">
        <f t="shared" si="27"/>
        <v>0</v>
      </c>
      <c r="X87" s="48">
        <f t="shared" si="27"/>
        <v>49.8</v>
      </c>
      <c r="Y87" s="48">
        <f t="shared" si="27"/>
        <v>0</v>
      </c>
      <c r="Z87" s="48">
        <f t="shared" si="27"/>
        <v>0</v>
      </c>
      <c r="AA87" s="48">
        <f t="shared" si="27"/>
        <v>0</v>
      </c>
      <c r="AB87" s="48">
        <f t="shared" si="27"/>
        <v>0</v>
      </c>
      <c r="AC87" s="48">
        <f t="shared" si="27"/>
        <v>0</v>
      </c>
      <c r="AD87" s="48">
        <f t="shared" si="27"/>
        <v>0</v>
      </c>
      <c r="AE87" s="48">
        <f t="shared" si="27"/>
        <v>0</v>
      </c>
      <c r="AF87" s="20"/>
    </row>
    <row r="88" spans="1:32" s="36" customFormat="1" ht="18.75">
      <c r="A88" s="35" t="s">
        <v>20</v>
      </c>
      <c r="B88" s="44"/>
      <c r="C88" s="48"/>
      <c r="D88" s="48"/>
      <c r="E88" s="48"/>
      <c r="F88" s="49"/>
      <c r="G88" s="49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20"/>
    </row>
    <row r="89" spans="1:32" s="36" customFormat="1" ht="18.75">
      <c r="A89" s="35" t="s">
        <v>21</v>
      </c>
      <c r="B89" s="45">
        <f>H89+J89+L89+N89+P89+R89+T89+V89+X89+Z89+AB89+AD89</f>
        <v>357</v>
      </c>
      <c r="C89" s="48">
        <f>C95+C101</f>
        <v>357</v>
      </c>
      <c r="D89" s="48">
        <f>D95+D101</f>
        <v>357</v>
      </c>
      <c r="E89" s="48">
        <f>E95+E101</f>
        <v>357</v>
      </c>
      <c r="F89" s="49">
        <f>E89/B89*100</f>
        <v>100</v>
      </c>
      <c r="G89" s="49">
        <f>E89/C89*100</f>
        <v>100</v>
      </c>
      <c r="H89" s="48">
        <f>H95+H101</f>
        <v>0</v>
      </c>
      <c r="I89" s="48">
        <f aca="true" t="shared" si="28" ref="I89:AE89">I95+I101</f>
        <v>0</v>
      </c>
      <c r="J89" s="48">
        <f t="shared" si="28"/>
        <v>0</v>
      </c>
      <c r="K89" s="48">
        <f t="shared" si="28"/>
        <v>0</v>
      </c>
      <c r="L89" s="48">
        <f t="shared" si="28"/>
        <v>0</v>
      </c>
      <c r="M89" s="48">
        <f t="shared" si="28"/>
        <v>0</v>
      </c>
      <c r="N89" s="48">
        <f t="shared" si="28"/>
        <v>0</v>
      </c>
      <c r="O89" s="48">
        <f t="shared" si="28"/>
        <v>0</v>
      </c>
      <c r="P89" s="48">
        <f t="shared" si="28"/>
        <v>0</v>
      </c>
      <c r="Q89" s="48">
        <f t="shared" si="28"/>
        <v>0</v>
      </c>
      <c r="R89" s="48">
        <f t="shared" si="28"/>
        <v>357</v>
      </c>
      <c r="S89" s="48">
        <f t="shared" si="28"/>
        <v>0</v>
      </c>
      <c r="T89" s="48">
        <f t="shared" si="28"/>
        <v>0</v>
      </c>
      <c r="U89" s="48">
        <f t="shared" si="28"/>
        <v>0</v>
      </c>
      <c r="V89" s="48">
        <f t="shared" si="28"/>
        <v>0</v>
      </c>
      <c r="W89" s="48">
        <f t="shared" si="28"/>
        <v>0</v>
      </c>
      <c r="X89" s="48">
        <f t="shared" si="28"/>
        <v>0</v>
      </c>
      <c r="Y89" s="48">
        <f t="shared" si="28"/>
        <v>357</v>
      </c>
      <c r="Z89" s="48">
        <f t="shared" si="28"/>
        <v>0</v>
      </c>
      <c r="AA89" s="48">
        <f t="shared" si="28"/>
        <v>0</v>
      </c>
      <c r="AB89" s="48">
        <f t="shared" si="28"/>
        <v>0</v>
      </c>
      <c r="AC89" s="48">
        <f t="shared" si="28"/>
        <v>0</v>
      </c>
      <c r="AD89" s="48">
        <f t="shared" si="28"/>
        <v>0</v>
      </c>
      <c r="AE89" s="48">
        <f t="shared" si="28"/>
        <v>0</v>
      </c>
      <c r="AF89" s="20"/>
    </row>
    <row r="90" spans="1:32" s="80" customFormat="1" ht="144.75" customHeight="1">
      <c r="A90" s="35" t="s">
        <v>47</v>
      </c>
      <c r="B90" s="48"/>
      <c r="C90" s="46"/>
      <c r="D90" s="46"/>
      <c r="E90" s="46"/>
      <c r="F90" s="4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2" t="s">
        <v>109</v>
      </c>
    </row>
    <row r="91" spans="1:32" s="80" customFormat="1" ht="18.75">
      <c r="A91" s="20" t="s">
        <v>26</v>
      </c>
      <c r="B91" s="50">
        <f>H91+J91+L91+N91+P91+R91+T91+V91+X91+Z91+AB91+AD91</f>
        <v>1014.9</v>
      </c>
      <c r="C91" s="46">
        <f>C92+C93+C94+C95</f>
        <v>1014.9</v>
      </c>
      <c r="D91" s="46">
        <f>D92+D93+D94+D95</f>
        <v>1014.9</v>
      </c>
      <c r="E91" s="46">
        <f>E92+E93+E94+E95</f>
        <v>957</v>
      </c>
      <c r="F91" s="47">
        <f>E91/B91*100</f>
        <v>94.29500443393438</v>
      </c>
      <c r="G91" s="86">
        <f>E91/C91*100</f>
        <v>94.29500443393438</v>
      </c>
      <c r="H91" s="84">
        <f aca="true" t="shared" si="29" ref="H91:AE91">H92+H93+H94+H95</f>
        <v>0</v>
      </c>
      <c r="I91" s="84">
        <f t="shared" si="29"/>
        <v>0</v>
      </c>
      <c r="J91" s="84">
        <f t="shared" si="29"/>
        <v>259.3</v>
      </c>
      <c r="K91" s="84">
        <f t="shared" si="29"/>
        <v>259</v>
      </c>
      <c r="L91" s="84">
        <f t="shared" si="29"/>
        <v>154.4</v>
      </c>
      <c r="M91" s="84">
        <f t="shared" si="29"/>
        <v>154.4</v>
      </c>
      <c r="N91" s="84">
        <f t="shared" si="29"/>
        <v>177.1</v>
      </c>
      <c r="O91" s="84">
        <f t="shared" si="29"/>
        <v>169.8</v>
      </c>
      <c r="P91" s="84">
        <f t="shared" si="29"/>
        <v>17.3</v>
      </c>
      <c r="Q91" s="84">
        <f t="shared" si="29"/>
        <v>16.8</v>
      </c>
      <c r="R91" s="84">
        <f t="shared" si="29"/>
        <v>357</v>
      </c>
      <c r="S91" s="84">
        <f t="shared" si="29"/>
        <v>0</v>
      </c>
      <c r="T91" s="84">
        <f t="shared" si="29"/>
        <v>0</v>
      </c>
      <c r="U91" s="84">
        <f t="shared" si="29"/>
        <v>0</v>
      </c>
      <c r="V91" s="84">
        <f t="shared" si="29"/>
        <v>0</v>
      </c>
      <c r="W91" s="84">
        <f t="shared" si="29"/>
        <v>0</v>
      </c>
      <c r="X91" s="84">
        <f t="shared" si="29"/>
        <v>49.8</v>
      </c>
      <c r="Y91" s="84">
        <f t="shared" si="29"/>
        <v>357</v>
      </c>
      <c r="Z91" s="84">
        <f t="shared" si="29"/>
        <v>0</v>
      </c>
      <c r="AA91" s="84">
        <f t="shared" si="29"/>
        <v>0</v>
      </c>
      <c r="AB91" s="84">
        <f t="shared" si="29"/>
        <v>0</v>
      </c>
      <c r="AC91" s="84">
        <f t="shared" si="29"/>
        <v>0</v>
      </c>
      <c r="AD91" s="84">
        <f t="shared" si="29"/>
        <v>0</v>
      </c>
      <c r="AE91" s="84">
        <f t="shared" si="29"/>
        <v>0</v>
      </c>
      <c r="AF91" s="85"/>
    </row>
    <row r="92" spans="1:32" s="80" customFormat="1" ht="18.75">
      <c r="A92" s="35" t="s">
        <v>18</v>
      </c>
      <c r="B92" s="44"/>
      <c r="C92" s="48"/>
      <c r="D92" s="48"/>
      <c r="E92" s="46"/>
      <c r="F92" s="47"/>
      <c r="G92" s="86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</row>
    <row r="93" spans="1:32" s="80" customFormat="1" ht="18.75">
      <c r="A93" s="35" t="s">
        <v>19</v>
      </c>
      <c r="B93" s="45">
        <f>H93+J93+L93+N93+P93+R93+T93+V93+X93+Z93+AB93+AD93</f>
        <v>657.9</v>
      </c>
      <c r="C93" s="49">
        <f>H93+J93+L93+N93+P93+X93</f>
        <v>657.9</v>
      </c>
      <c r="D93" s="48">
        <v>657.9</v>
      </c>
      <c r="E93" s="49">
        <f>I93+K93+M93+O93+Q93+S93+U93+W93+Y93+AA93+AC93+AE93</f>
        <v>600</v>
      </c>
      <c r="F93" s="49">
        <f>E93/B93*100</f>
        <v>91.19927040583676</v>
      </c>
      <c r="G93" s="87">
        <f>E93/C93*100</f>
        <v>91.19927040583676</v>
      </c>
      <c r="H93" s="83">
        <v>0</v>
      </c>
      <c r="I93" s="83">
        <v>0</v>
      </c>
      <c r="J93" s="83">
        <v>259.3</v>
      </c>
      <c r="K93" s="83">
        <v>259</v>
      </c>
      <c r="L93" s="83">
        <v>154.4</v>
      </c>
      <c r="M93" s="83">
        <v>154.4</v>
      </c>
      <c r="N93" s="83">
        <v>177.1</v>
      </c>
      <c r="O93" s="83">
        <v>169.8</v>
      </c>
      <c r="P93" s="83">
        <v>17.3</v>
      </c>
      <c r="Q93" s="83">
        <v>16.8</v>
      </c>
      <c r="R93" s="83"/>
      <c r="S93" s="83"/>
      <c r="T93" s="83"/>
      <c r="U93" s="83"/>
      <c r="V93" s="83"/>
      <c r="W93" s="83"/>
      <c r="X93" s="83">
        <v>49.8</v>
      </c>
      <c r="Y93" s="83"/>
      <c r="Z93" s="83"/>
      <c r="AA93" s="83"/>
      <c r="AB93" s="83"/>
      <c r="AC93" s="83"/>
      <c r="AD93" s="83"/>
      <c r="AE93" s="83"/>
      <c r="AF93" s="85"/>
    </row>
    <row r="94" spans="1:32" s="80" customFormat="1" ht="18.75">
      <c r="A94" s="35" t="s">
        <v>20</v>
      </c>
      <c r="B94" s="44"/>
      <c r="C94" s="48"/>
      <c r="D94" s="48"/>
      <c r="E94" s="48"/>
      <c r="F94" s="48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5"/>
    </row>
    <row r="95" spans="1:32" s="80" customFormat="1" ht="56.25">
      <c r="A95" s="35" t="s">
        <v>21</v>
      </c>
      <c r="B95" s="45">
        <f>H95+J95+L95+N95+P95+R95+T95+V95+X95+Z95+AB95+AD95</f>
        <v>357</v>
      </c>
      <c r="C95" s="48">
        <v>357</v>
      </c>
      <c r="D95" s="48">
        <f>C95</f>
        <v>357</v>
      </c>
      <c r="E95" s="48">
        <f>Y95</f>
        <v>357</v>
      </c>
      <c r="F95" s="49">
        <f>E95/B95*100</f>
        <v>100</v>
      </c>
      <c r="G95" s="49">
        <f>E95/C95*100</f>
        <v>100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>
        <v>357</v>
      </c>
      <c r="S95" s="83"/>
      <c r="T95" s="83"/>
      <c r="U95" s="83"/>
      <c r="V95" s="83"/>
      <c r="W95" s="83"/>
      <c r="X95" s="83"/>
      <c r="Y95" s="83">
        <v>357</v>
      </c>
      <c r="Z95" s="83"/>
      <c r="AA95" s="83"/>
      <c r="AB95" s="83"/>
      <c r="AC95" s="83"/>
      <c r="AD95" s="83"/>
      <c r="AE95" s="83"/>
      <c r="AF95" s="82" t="s">
        <v>124</v>
      </c>
    </row>
    <row r="96" spans="1:32" s="36" customFormat="1" ht="239.25" customHeight="1">
      <c r="A96" s="35" t="s">
        <v>48</v>
      </c>
      <c r="B96" s="48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35" t="s">
        <v>84</v>
      </c>
    </row>
    <row r="97" spans="1:32" s="36" customFormat="1" ht="18.75">
      <c r="A97" s="20" t="s">
        <v>26</v>
      </c>
      <c r="B97" s="50">
        <f>H97+J97+L97+N97+P97+R97+T97+V97+X97+Z97+AB97+AD97</f>
        <v>100</v>
      </c>
      <c r="C97" s="46">
        <f>C98+C99+C100+C101</f>
        <v>100</v>
      </c>
      <c r="D97" s="46">
        <f>D98+D99+D100+D101</f>
        <v>100</v>
      </c>
      <c r="E97" s="46">
        <f>E98+E99+E100+E101</f>
        <v>100</v>
      </c>
      <c r="F97" s="47">
        <f>E97/B97*100</f>
        <v>100</v>
      </c>
      <c r="G97" s="47">
        <f>E97/C97*100</f>
        <v>100</v>
      </c>
      <c r="H97" s="46">
        <f aca="true" t="shared" si="30" ref="H97:AE97">H98+H99+H100+H101</f>
        <v>0</v>
      </c>
      <c r="I97" s="46">
        <f t="shared" si="30"/>
        <v>0</v>
      </c>
      <c r="J97" s="46">
        <f t="shared" si="30"/>
        <v>100</v>
      </c>
      <c r="K97" s="46">
        <f t="shared" si="30"/>
        <v>15</v>
      </c>
      <c r="L97" s="46">
        <f t="shared" si="30"/>
        <v>0</v>
      </c>
      <c r="M97" s="46">
        <f t="shared" si="30"/>
        <v>70</v>
      </c>
      <c r="N97" s="46">
        <f t="shared" si="30"/>
        <v>0</v>
      </c>
      <c r="O97" s="46">
        <f t="shared" si="30"/>
        <v>0</v>
      </c>
      <c r="P97" s="46">
        <f t="shared" si="30"/>
        <v>0</v>
      </c>
      <c r="Q97" s="46">
        <f t="shared" si="30"/>
        <v>15</v>
      </c>
      <c r="R97" s="46">
        <f t="shared" si="30"/>
        <v>0</v>
      </c>
      <c r="S97" s="46">
        <f t="shared" si="30"/>
        <v>0</v>
      </c>
      <c r="T97" s="46">
        <f t="shared" si="30"/>
        <v>0</v>
      </c>
      <c r="U97" s="46">
        <f t="shared" si="30"/>
        <v>0</v>
      </c>
      <c r="V97" s="46">
        <f t="shared" si="30"/>
        <v>0</v>
      </c>
      <c r="W97" s="46">
        <f t="shared" si="30"/>
        <v>0</v>
      </c>
      <c r="X97" s="46">
        <f t="shared" si="30"/>
        <v>0</v>
      </c>
      <c r="Y97" s="46">
        <f t="shared" si="30"/>
        <v>0</v>
      </c>
      <c r="Z97" s="46">
        <f t="shared" si="30"/>
        <v>0</v>
      </c>
      <c r="AA97" s="46">
        <f t="shared" si="30"/>
        <v>0</v>
      </c>
      <c r="AB97" s="46">
        <f t="shared" si="30"/>
        <v>0</v>
      </c>
      <c r="AC97" s="46">
        <f t="shared" si="30"/>
        <v>0</v>
      </c>
      <c r="AD97" s="46">
        <f t="shared" si="30"/>
        <v>0</v>
      </c>
      <c r="AE97" s="46">
        <f t="shared" si="30"/>
        <v>0</v>
      </c>
      <c r="AF97" s="20"/>
    </row>
    <row r="98" spans="1:32" s="36" customFormat="1" ht="18.75">
      <c r="A98" s="35" t="s">
        <v>18</v>
      </c>
      <c r="B98" s="44"/>
      <c r="C98" s="48"/>
      <c r="D98" s="48"/>
      <c r="E98" s="46"/>
      <c r="F98" s="47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0"/>
    </row>
    <row r="99" spans="1:32" s="36" customFormat="1" ht="18.75">
      <c r="A99" s="35" t="s">
        <v>19</v>
      </c>
      <c r="B99" s="45">
        <f>H99+J99+L99+N99+P99+R99+T99+V99+X99+Z99+AB99+AD99</f>
        <v>100</v>
      </c>
      <c r="C99" s="49">
        <f>J99+H99</f>
        <v>100</v>
      </c>
      <c r="D99" s="48">
        <v>100</v>
      </c>
      <c r="E99" s="49">
        <f>I99+K99+M99+O99+Q99+S99+U99+W99+Y99+AA99+AC99+AE99</f>
        <v>100</v>
      </c>
      <c r="F99" s="49">
        <f>E99/B99*100</f>
        <v>100</v>
      </c>
      <c r="G99" s="49">
        <f>E99/C99*100</f>
        <v>100</v>
      </c>
      <c r="H99" s="48">
        <v>0</v>
      </c>
      <c r="I99" s="48">
        <v>0</v>
      </c>
      <c r="J99" s="48">
        <v>100</v>
      </c>
      <c r="K99" s="48">
        <v>15</v>
      </c>
      <c r="L99" s="48"/>
      <c r="M99" s="48">
        <v>70</v>
      </c>
      <c r="N99" s="48"/>
      <c r="O99" s="48"/>
      <c r="P99" s="48"/>
      <c r="Q99" s="48">
        <v>15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20"/>
    </row>
    <row r="100" spans="1:32" s="36" customFormat="1" ht="18.75">
      <c r="A100" s="35" t="s">
        <v>20</v>
      </c>
      <c r="B100" s="44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20"/>
    </row>
    <row r="101" spans="1:32" s="36" customFormat="1" ht="18.75">
      <c r="A101" s="35" t="s">
        <v>21</v>
      </c>
      <c r="B101" s="44"/>
      <c r="C101" s="48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20"/>
    </row>
    <row r="102" spans="1:32" s="36" customFormat="1" ht="93.75">
      <c r="A102" s="20" t="s">
        <v>49</v>
      </c>
      <c r="B102" s="44"/>
      <c r="C102" s="48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0"/>
    </row>
    <row r="103" spans="1:32" s="36" customFormat="1" ht="18.75">
      <c r="A103" s="20" t="s">
        <v>26</v>
      </c>
      <c r="B103" s="50">
        <f>H103+J103+L103+N103+P103+R103+T103+V103+X103+Z103+AB103+AD103</f>
        <v>669.2</v>
      </c>
      <c r="C103" s="46">
        <f>C104+C105+C106+C107</f>
        <v>581.4000000000001</v>
      </c>
      <c r="D103" s="46">
        <f>D104+D105+D106+D107</f>
        <v>581.4</v>
      </c>
      <c r="E103" s="46">
        <f>E104+E105+E106+E107</f>
        <v>478.63000000000005</v>
      </c>
      <c r="F103" s="47">
        <f>E103/B103*100</f>
        <v>71.52271368798566</v>
      </c>
      <c r="G103" s="47">
        <f>E103/C103*100</f>
        <v>82.32370141038872</v>
      </c>
      <c r="H103" s="46">
        <f aca="true" t="shared" si="31" ref="H103:AE103">H104+H105+H106+H107</f>
        <v>0</v>
      </c>
      <c r="I103" s="46">
        <f t="shared" si="31"/>
        <v>0</v>
      </c>
      <c r="J103" s="46">
        <f t="shared" si="31"/>
        <v>203.8</v>
      </c>
      <c r="K103" s="46">
        <f t="shared" si="31"/>
        <v>203.8</v>
      </c>
      <c r="L103" s="46">
        <f t="shared" si="31"/>
        <v>0</v>
      </c>
      <c r="M103" s="46">
        <f t="shared" si="31"/>
        <v>0</v>
      </c>
      <c r="N103" s="46">
        <f t="shared" si="31"/>
        <v>197.4</v>
      </c>
      <c r="O103" s="46">
        <f t="shared" si="31"/>
        <v>195</v>
      </c>
      <c r="P103" s="46">
        <f t="shared" si="31"/>
        <v>0</v>
      </c>
      <c r="Q103" s="46">
        <f t="shared" si="31"/>
        <v>0</v>
      </c>
      <c r="R103" s="46">
        <f t="shared" si="31"/>
        <v>99.8</v>
      </c>
      <c r="S103" s="46">
        <f t="shared" si="31"/>
        <v>0</v>
      </c>
      <c r="T103" s="46">
        <f t="shared" si="31"/>
        <v>0</v>
      </c>
      <c r="U103" s="46">
        <f t="shared" si="31"/>
        <v>2.43</v>
      </c>
      <c r="V103" s="46">
        <f t="shared" si="31"/>
        <v>37.8</v>
      </c>
      <c r="W103" s="46">
        <f t="shared" si="31"/>
        <v>18.8</v>
      </c>
      <c r="X103" s="46">
        <f t="shared" si="31"/>
        <v>42.6</v>
      </c>
      <c r="Y103" s="46">
        <f t="shared" si="31"/>
        <v>58.6</v>
      </c>
      <c r="Z103" s="46">
        <f t="shared" si="31"/>
        <v>0</v>
      </c>
      <c r="AA103" s="46">
        <f t="shared" si="31"/>
        <v>0</v>
      </c>
      <c r="AB103" s="46">
        <f t="shared" si="31"/>
        <v>87.8</v>
      </c>
      <c r="AC103" s="46">
        <f t="shared" si="31"/>
        <v>0</v>
      </c>
      <c r="AD103" s="46">
        <f t="shared" si="31"/>
        <v>0</v>
      </c>
      <c r="AE103" s="46">
        <f t="shared" si="31"/>
        <v>0</v>
      </c>
      <c r="AF103" s="20"/>
    </row>
    <row r="104" spans="1:32" s="36" customFormat="1" ht="18.75">
      <c r="A104" s="35" t="s">
        <v>18</v>
      </c>
      <c r="B104" s="45">
        <f>H104+J104+L104+N104+P104+R104+T104+V104+X104+Z104+AB104+AD104</f>
        <v>37.8</v>
      </c>
      <c r="C104" s="48">
        <f aca="true" t="shared" si="32" ref="C104:E105">C110+C116</f>
        <v>37.8</v>
      </c>
      <c r="D104" s="48">
        <f t="shared" si="32"/>
        <v>37.8</v>
      </c>
      <c r="E104" s="48">
        <f t="shared" si="32"/>
        <v>37.8</v>
      </c>
      <c r="F104" s="49">
        <f>E104/B104*100</f>
        <v>100</v>
      </c>
      <c r="G104" s="49">
        <f>E104/C104*100</f>
        <v>100</v>
      </c>
      <c r="H104" s="48">
        <f>H110+H116</f>
        <v>0</v>
      </c>
      <c r="I104" s="48">
        <f aca="true" t="shared" si="33" ref="I104:AE104">I110+I116</f>
        <v>0</v>
      </c>
      <c r="J104" s="48">
        <f t="shared" si="33"/>
        <v>0</v>
      </c>
      <c r="K104" s="48">
        <f t="shared" si="33"/>
        <v>0</v>
      </c>
      <c r="L104" s="48">
        <f t="shared" si="33"/>
        <v>0</v>
      </c>
      <c r="M104" s="48">
        <f t="shared" si="33"/>
        <v>0</v>
      </c>
      <c r="N104" s="48">
        <f t="shared" si="33"/>
        <v>0</v>
      </c>
      <c r="O104" s="48">
        <f t="shared" si="33"/>
        <v>0</v>
      </c>
      <c r="P104" s="48">
        <f t="shared" si="33"/>
        <v>0</v>
      </c>
      <c r="Q104" s="48">
        <f t="shared" si="33"/>
        <v>0</v>
      </c>
      <c r="R104" s="48">
        <f t="shared" si="33"/>
        <v>0</v>
      </c>
      <c r="S104" s="48">
        <f t="shared" si="33"/>
        <v>0</v>
      </c>
      <c r="T104" s="48">
        <f t="shared" si="33"/>
        <v>0</v>
      </c>
      <c r="U104" s="48">
        <f t="shared" si="33"/>
        <v>0</v>
      </c>
      <c r="V104" s="48">
        <f t="shared" si="33"/>
        <v>37.8</v>
      </c>
      <c r="W104" s="48">
        <f t="shared" si="33"/>
        <v>18.8</v>
      </c>
      <c r="X104" s="48">
        <f t="shared" si="33"/>
        <v>0</v>
      </c>
      <c r="Y104" s="48">
        <f t="shared" si="33"/>
        <v>19</v>
      </c>
      <c r="Z104" s="48">
        <f t="shared" si="33"/>
        <v>0</v>
      </c>
      <c r="AA104" s="48">
        <f t="shared" si="33"/>
        <v>0</v>
      </c>
      <c r="AB104" s="48">
        <f t="shared" si="33"/>
        <v>0</v>
      </c>
      <c r="AC104" s="48">
        <f t="shared" si="33"/>
        <v>0</v>
      </c>
      <c r="AD104" s="48">
        <f t="shared" si="33"/>
        <v>0</v>
      </c>
      <c r="AE104" s="48">
        <f t="shared" si="33"/>
        <v>0</v>
      </c>
      <c r="AF104" s="20"/>
    </row>
    <row r="105" spans="1:32" s="36" customFormat="1" ht="18.75">
      <c r="A105" s="35" t="s">
        <v>19</v>
      </c>
      <c r="B105" s="45">
        <f>H105+J105+L105+N105+P105+R105+T105+V105+X105+Z105+AB105+AD105</f>
        <v>531.6</v>
      </c>
      <c r="C105" s="48">
        <f t="shared" si="32"/>
        <v>443.80000000000007</v>
      </c>
      <c r="D105" s="48">
        <f t="shared" si="32"/>
        <v>443.8</v>
      </c>
      <c r="E105" s="48">
        <f t="shared" si="32"/>
        <v>440.83000000000004</v>
      </c>
      <c r="F105" s="49">
        <f>E105/B105*100</f>
        <v>82.92513167795336</v>
      </c>
      <c r="G105" s="49">
        <f>E105/C105*100</f>
        <v>99.33077963046418</v>
      </c>
      <c r="H105" s="48">
        <f>H111+H117</f>
        <v>0</v>
      </c>
      <c r="I105" s="48">
        <f aca="true" t="shared" si="34" ref="I105:AE105">I111+I117</f>
        <v>0</v>
      </c>
      <c r="J105" s="48">
        <f t="shared" si="34"/>
        <v>203.8</v>
      </c>
      <c r="K105" s="48">
        <f t="shared" si="34"/>
        <v>203.8</v>
      </c>
      <c r="L105" s="48">
        <f t="shared" si="34"/>
        <v>0</v>
      </c>
      <c r="M105" s="48">
        <f t="shared" si="34"/>
        <v>0</v>
      </c>
      <c r="N105" s="48">
        <f t="shared" si="34"/>
        <v>197.4</v>
      </c>
      <c r="O105" s="48">
        <f t="shared" si="34"/>
        <v>195</v>
      </c>
      <c r="P105" s="48">
        <f t="shared" si="34"/>
        <v>0</v>
      </c>
      <c r="Q105" s="48">
        <f t="shared" si="34"/>
        <v>0</v>
      </c>
      <c r="R105" s="48">
        <f t="shared" si="34"/>
        <v>0</v>
      </c>
      <c r="S105" s="48">
        <f t="shared" si="34"/>
        <v>0</v>
      </c>
      <c r="T105" s="48">
        <f t="shared" si="34"/>
        <v>0</v>
      </c>
      <c r="U105" s="48">
        <f t="shared" si="34"/>
        <v>2.43</v>
      </c>
      <c r="V105" s="48">
        <f t="shared" si="34"/>
        <v>0</v>
      </c>
      <c r="W105" s="48">
        <f t="shared" si="34"/>
        <v>0</v>
      </c>
      <c r="X105" s="48">
        <f t="shared" si="34"/>
        <v>42.6</v>
      </c>
      <c r="Y105" s="48">
        <f t="shared" si="34"/>
        <v>39.6</v>
      </c>
      <c r="Z105" s="48">
        <f t="shared" si="34"/>
        <v>0</v>
      </c>
      <c r="AA105" s="48">
        <f t="shared" si="34"/>
        <v>0</v>
      </c>
      <c r="AB105" s="48">
        <f t="shared" si="34"/>
        <v>87.8</v>
      </c>
      <c r="AC105" s="48">
        <f t="shared" si="34"/>
        <v>0</v>
      </c>
      <c r="AD105" s="48">
        <f t="shared" si="34"/>
        <v>0</v>
      </c>
      <c r="AE105" s="48">
        <f t="shared" si="34"/>
        <v>0</v>
      </c>
      <c r="AF105" s="20"/>
    </row>
    <row r="106" spans="1:32" s="36" customFormat="1" ht="18.75">
      <c r="A106" s="35" t="s">
        <v>20</v>
      </c>
      <c r="B106" s="44"/>
      <c r="C106" s="48"/>
      <c r="D106" s="48"/>
      <c r="E106" s="48"/>
      <c r="F106" s="49"/>
      <c r="G106" s="49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20"/>
    </row>
    <row r="107" spans="1:32" s="36" customFormat="1" ht="18.75">
      <c r="A107" s="35" t="s">
        <v>21</v>
      </c>
      <c r="B107" s="45">
        <f>H107+J107+L107+N107+P107+R107+T107+V107+X107+Z107+AB107+AD107</f>
        <v>99.8</v>
      </c>
      <c r="C107" s="48">
        <f>C113</f>
        <v>99.8</v>
      </c>
      <c r="D107" s="48">
        <f>D113</f>
        <v>99.8</v>
      </c>
      <c r="E107" s="48">
        <f>E113</f>
        <v>0</v>
      </c>
      <c r="F107" s="49">
        <f>E107/B107*100</f>
        <v>0</v>
      </c>
      <c r="G107" s="49"/>
      <c r="H107" s="48">
        <f>H113+H119</f>
        <v>0</v>
      </c>
      <c r="I107" s="48">
        <f aca="true" t="shared" si="35" ref="I107:AE107">I113+I119</f>
        <v>0</v>
      </c>
      <c r="J107" s="48">
        <f t="shared" si="35"/>
        <v>0</v>
      </c>
      <c r="K107" s="48">
        <f t="shared" si="35"/>
        <v>0</v>
      </c>
      <c r="L107" s="48">
        <f t="shared" si="35"/>
        <v>0</v>
      </c>
      <c r="M107" s="48">
        <f t="shared" si="35"/>
        <v>0</v>
      </c>
      <c r="N107" s="48">
        <f t="shared" si="35"/>
        <v>0</v>
      </c>
      <c r="O107" s="48">
        <f t="shared" si="35"/>
        <v>0</v>
      </c>
      <c r="P107" s="48">
        <f t="shared" si="35"/>
        <v>0</v>
      </c>
      <c r="Q107" s="48">
        <f t="shared" si="35"/>
        <v>0</v>
      </c>
      <c r="R107" s="48">
        <f t="shared" si="35"/>
        <v>99.8</v>
      </c>
      <c r="S107" s="48">
        <f t="shared" si="35"/>
        <v>0</v>
      </c>
      <c r="T107" s="48">
        <f t="shared" si="35"/>
        <v>0</v>
      </c>
      <c r="U107" s="48">
        <f t="shared" si="35"/>
        <v>0</v>
      </c>
      <c r="V107" s="48">
        <f t="shared" si="35"/>
        <v>0</v>
      </c>
      <c r="W107" s="48">
        <f t="shared" si="35"/>
        <v>0</v>
      </c>
      <c r="X107" s="48">
        <f t="shared" si="35"/>
        <v>0</v>
      </c>
      <c r="Y107" s="48">
        <f t="shared" si="35"/>
        <v>0</v>
      </c>
      <c r="Z107" s="48">
        <f t="shared" si="35"/>
        <v>0</v>
      </c>
      <c r="AA107" s="48">
        <f t="shared" si="35"/>
        <v>0</v>
      </c>
      <c r="AB107" s="48">
        <f t="shared" si="35"/>
        <v>0</v>
      </c>
      <c r="AC107" s="48">
        <f t="shared" si="35"/>
        <v>0</v>
      </c>
      <c r="AD107" s="48">
        <f t="shared" si="35"/>
        <v>0</v>
      </c>
      <c r="AE107" s="48">
        <f t="shared" si="35"/>
        <v>0</v>
      </c>
      <c r="AF107" s="20"/>
    </row>
    <row r="108" spans="1:32" s="80" customFormat="1" ht="93.75">
      <c r="A108" s="35" t="s">
        <v>50</v>
      </c>
      <c r="B108" s="48"/>
      <c r="C108" s="46"/>
      <c r="D108" s="46"/>
      <c r="E108" s="46"/>
      <c r="F108" s="46"/>
      <c r="G108" s="46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2" t="s">
        <v>110</v>
      </c>
    </row>
    <row r="109" spans="1:32" s="80" customFormat="1" ht="18.75">
      <c r="A109" s="20" t="s">
        <v>26</v>
      </c>
      <c r="B109" s="50">
        <f>H109+J109+L109+N109+P109+R109+T109+V109+X109+Z109+AB109+AD109</f>
        <v>631.4</v>
      </c>
      <c r="C109" s="46">
        <f>C110+C111+C112+C113</f>
        <v>543.6</v>
      </c>
      <c r="D109" s="46">
        <f>D110+D111+D112+D113</f>
        <v>543.6</v>
      </c>
      <c r="E109" s="46">
        <f>E110+E111+E112+E113</f>
        <v>440.83000000000004</v>
      </c>
      <c r="F109" s="47">
        <f>E109/B109*100</f>
        <v>69.81786506176752</v>
      </c>
      <c r="G109" s="47">
        <f>E109/C109*100</f>
        <v>81.09455481972039</v>
      </c>
      <c r="H109" s="84">
        <f>H110+H111+H112+H113</f>
        <v>0</v>
      </c>
      <c r="I109" s="84">
        <f aca="true" t="shared" si="36" ref="I109:AE109">I110+I111+I112+I113</f>
        <v>0</v>
      </c>
      <c r="J109" s="84">
        <f t="shared" si="36"/>
        <v>203.8</v>
      </c>
      <c r="K109" s="84">
        <f t="shared" si="36"/>
        <v>203.8</v>
      </c>
      <c r="L109" s="84">
        <f t="shared" si="36"/>
        <v>0</v>
      </c>
      <c r="M109" s="84">
        <f t="shared" si="36"/>
        <v>0</v>
      </c>
      <c r="N109" s="84">
        <f t="shared" si="36"/>
        <v>197.4</v>
      </c>
      <c r="O109" s="84">
        <f t="shared" si="36"/>
        <v>195</v>
      </c>
      <c r="P109" s="84">
        <f t="shared" si="36"/>
        <v>0</v>
      </c>
      <c r="Q109" s="84">
        <f t="shared" si="36"/>
        <v>0</v>
      </c>
      <c r="R109" s="84">
        <f t="shared" si="36"/>
        <v>99.8</v>
      </c>
      <c r="S109" s="84">
        <f t="shared" si="36"/>
        <v>0</v>
      </c>
      <c r="T109" s="84">
        <f t="shared" si="36"/>
        <v>0</v>
      </c>
      <c r="U109" s="84">
        <f t="shared" si="36"/>
        <v>2.43</v>
      </c>
      <c r="V109" s="84">
        <f>V110+V111+V112+V113</f>
        <v>0</v>
      </c>
      <c r="W109" s="84">
        <f t="shared" si="36"/>
        <v>0</v>
      </c>
      <c r="X109" s="84">
        <f t="shared" si="36"/>
        <v>42.6</v>
      </c>
      <c r="Y109" s="84">
        <f t="shared" si="36"/>
        <v>39.6</v>
      </c>
      <c r="Z109" s="84">
        <f t="shared" si="36"/>
        <v>0</v>
      </c>
      <c r="AA109" s="84">
        <f t="shared" si="36"/>
        <v>0</v>
      </c>
      <c r="AB109" s="84">
        <f t="shared" si="36"/>
        <v>87.8</v>
      </c>
      <c r="AC109" s="84">
        <f t="shared" si="36"/>
        <v>0</v>
      </c>
      <c r="AD109" s="84">
        <f t="shared" si="36"/>
        <v>0</v>
      </c>
      <c r="AE109" s="84">
        <f t="shared" si="36"/>
        <v>0</v>
      </c>
      <c r="AF109" s="85"/>
    </row>
    <row r="110" spans="1:32" s="80" customFormat="1" ht="18.75">
      <c r="A110" s="35" t="s">
        <v>18</v>
      </c>
      <c r="B110" s="44"/>
      <c r="C110" s="48"/>
      <c r="D110" s="48"/>
      <c r="E110" s="46"/>
      <c r="F110" s="47"/>
      <c r="G110" s="47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</row>
    <row r="111" spans="1:32" s="80" customFormat="1" ht="18.75">
      <c r="A111" s="35" t="s">
        <v>19</v>
      </c>
      <c r="B111" s="45">
        <f>H111+J111+L111+N111+P111+R111+T111+V111+X111+Z111+AB111+AD111</f>
        <v>531.6</v>
      </c>
      <c r="C111" s="49">
        <f>H111+J111+L111+N111+X111</f>
        <v>443.80000000000007</v>
      </c>
      <c r="D111" s="48">
        <v>443.8</v>
      </c>
      <c r="E111" s="49">
        <f>I111+K111+M111+O111+Q111+S111+U111+W111+Y111+AA111+AC111+AE111</f>
        <v>440.83000000000004</v>
      </c>
      <c r="F111" s="49">
        <f>E111/B111*100</f>
        <v>82.92513167795336</v>
      </c>
      <c r="G111" s="49">
        <f>E111/C111*100</f>
        <v>99.33077963046418</v>
      </c>
      <c r="H111" s="83">
        <v>0</v>
      </c>
      <c r="I111" s="83">
        <v>0</v>
      </c>
      <c r="J111" s="83">
        <v>203.8</v>
      </c>
      <c r="K111" s="83">
        <v>203.8</v>
      </c>
      <c r="L111" s="83"/>
      <c r="M111" s="83"/>
      <c r="N111" s="83">
        <v>197.4</v>
      </c>
      <c r="O111" s="83">
        <v>195</v>
      </c>
      <c r="P111" s="83"/>
      <c r="Q111" s="83"/>
      <c r="R111" s="83"/>
      <c r="S111" s="83"/>
      <c r="T111" s="83"/>
      <c r="U111" s="83">
        <v>2.43</v>
      </c>
      <c r="V111" s="83"/>
      <c r="W111" s="83"/>
      <c r="X111" s="83">
        <v>42.6</v>
      </c>
      <c r="Y111" s="83">
        <v>39.6</v>
      </c>
      <c r="Z111" s="83"/>
      <c r="AA111" s="83"/>
      <c r="AB111" s="83">
        <v>87.8</v>
      </c>
      <c r="AC111" s="83"/>
      <c r="AD111" s="83"/>
      <c r="AE111" s="83"/>
      <c r="AF111" s="85"/>
    </row>
    <row r="112" spans="1:32" s="80" customFormat="1" ht="18.75">
      <c r="A112" s="35" t="s">
        <v>20</v>
      </c>
      <c r="B112" s="44"/>
      <c r="C112" s="48"/>
      <c r="D112" s="48"/>
      <c r="E112" s="48"/>
      <c r="F112" s="49"/>
      <c r="G112" s="49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5"/>
    </row>
    <row r="113" spans="1:32" s="80" customFormat="1" ht="18.75">
      <c r="A113" s="35" t="s">
        <v>21</v>
      </c>
      <c r="B113" s="45">
        <f>H113+J113+L113+N113+P113+R113+T113+V113+X113+Z113+AB113+AD113</f>
        <v>99.8</v>
      </c>
      <c r="C113" s="48">
        <v>99.8</v>
      </c>
      <c r="D113" s="48">
        <v>99.8</v>
      </c>
      <c r="E113" s="48">
        <f>E119</f>
        <v>0</v>
      </c>
      <c r="F113" s="49">
        <f>E113/B113*100</f>
        <v>0</v>
      </c>
      <c r="G113" s="49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>
        <v>99.8</v>
      </c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5"/>
    </row>
    <row r="114" spans="1:32" s="80" customFormat="1" ht="56.25">
      <c r="A114" s="35" t="s">
        <v>51</v>
      </c>
      <c r="B114" s="48"/>
      <c r="C114" s="46"/>
      <c r="D114" s="46"/>
      <c r="E114" s="48"/>
      <c r="F114" s="48"/>
      <c r="G114" s="48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48"/>
      <c r="X114" s="48"/>
      <c r="Y114" s="48"/>
      <c r="Z114" s="48"/>
      <c r="AA114" s="48"/>
      <c r="AB114" s="48"/>
      <c r="AC114" s="48"/>
      <c r="AD114" s="48"/>
      <c r="AE114" s="48"/>
      <c r="AF114" s="35" t="s">
        <v>129</v>
      </c>
    </row>
    <row r="115" spans="1:32" s="80" customFormat="1" ht="18.75">
      <c r="A115" s="20" t="s">
        <v>26</v>
      </c>
      <c r="B115" s="50">
        <f>H115+J115+L115+N115+P115+R115+T115+V115+X115+Z115+AB115+AD115</f>
        <v>37.8</v>
      </c>
      <c r="C115" s="46">
        <f>C116+C117+C118+C119</f>
        <v>37.8</v>
      </c>
      <c r="D115" s="46">
        <f>D116+D117+D118+D119</f>
        <v>37.8</v>
      </c>
      <c r="E115" s="46">
        <f>E116+E117+E118+E119</f>
        <v>37.8</v>
      </c>
      <c r="F115" s="47">
        <f>E115/B115*100</f>
        <v>100</v>
      </c>
      <c r="G115" s="47">
        <f>E115/C115*100</f>
        <v>100</v>
      </c>
      <c r="H115" s="84">
        <f>H116+H117+H118+H119</f>
        <v>0</v>
      </c>
      <c r="I115" s="84">
        <f aca="true" t="shared" si="37" ref="I115:AE115">I116+I117+I118+I119</f>
        <v>0</v>
      </c>
      <c r="J115" s="84">
        <f t="shared" si="37"/>
        <v>0</v>
      </c>
      <c r="K115" s="84">
        <f t="shared" si="37"/>
        <v>0</v>
      </c>
      <c r="L115" s="84">
        <f t="shared" si="37"/>
        <v>0</v>
      </c>
      <c r="M115" s="84">
        <f t="shared" si="37"/>
        <v>0</v>
      </c>
      <c r="N115" s="84">
        <f t="shared" si="37"/>
        <v>0</v>
      </c>
      <c r="O115" s="84">
        <f t="shared" si="37"/>
        <v>0</v>
      </c>
      <c r="P115" s="84">
        <f t="shared" si="37"/>
        <v>0</v>
      </c>
      <c r="Q115" s="84">
        <f t="shared" si="37"/>
        <v>0</v>
      </c>
      <c r="R115" s="84">
        <f t="shared" si="37"/>
        <v>0</v>
      </c>
      <c r="S115" s="84">
        <f t="shared" si="37"/>
        <v>0</v>
      </c>
      <c r="T115" s="84">
        <f t="shared" si="37"/>
        <v>0</v>
      </c>
      <c r="U115" s="84">
        <f t="shared" si="37"/>
        <v>0</v>
      </c>
      <c r="V115" s="84">
        <f>V116+V117+V118+V119</f>
        <v>37.8</v>
      </c>
      <c r="W115" s="46">
        <f t="shared" si="37"/>
        <v>18.8</v>
      </c>
      <c r="X115" s="46">
        <f t="shared" si="37"/>
        <v>0</v>
      </c>
      <c r="Y115" s="46">
        <f t="shared" si="37"/>
        <v>19</v>
      </c>
      <c r="Z115" s="46">
        <f t="shared" si="37"/>
        <v>0</v>
      </c>
      <c r="AA115" s="46">
        <f t="shared" si="37"/>
        <v>0</v>
      </c>
      <c r="AB115" s="46">
        <f t="shared" si="37"/>
        <v>0</v>
      </c>
      <c r="AC115" s="46">
        <f t="shared" si="37"/>
        <v>0</v>
      </c>
      <c r="AD115" s="46">
        <f t="shared" si="37"/>
        <v>0</v>
      </c>
      <c r="AE115" s="46">
        <f t="shared" si="37"/>
        <v>0</v>
      </c>
      <c r="AF115" s="20"/>
    </row>
    <row r="116" spans="1:32" s="80" customFormat="1" ht="18.75">
      <c r="A116" s="35" t="s">
        <v>18</v>
      </c>
      <c r="B116" s="45">
        <f>H116+J116+L116+N116+P116+R116+T116+V116+X116+Z116+AB116+AD116</f>
        <v>37.8</v>
      </c>
      <c r="C116" s="49">
        <f>H116+J116+L116+N116+V116</f>
        <v>37.8</v>
      </c>
      <c r="D116" s="48">
        <v>37.8</v>
      </c>
      <c r="E116" s="49">
        <f>I116+K116+M116+O116+Q116+S116+U116+W116+Y116+AA116+AC116+AE116</f>
        <v>37.8</v>
      </c>
      <c r="F116" s="49">
        <f>E116/B116*100</f>
        <v>100</v>
      </c>
      <c r="G116" s="49">
        <f>E116/C116*100</f>
        <v>100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3">
        <v>37.8</v>
      </c>
      <c r="W116" s="46">
        <v>18.8</v>
      </c>
      <c r="X116" s="46"/>
      <c r="Y116" s="46">
        <v>19</v>
      </c>
      <c r="Z116" s="46"/>
      <c r="AA116" s="46"/>
      <c r="AB116" s="46"/>
      <c r="AC116" s="46"/>
      <c r="AD116" s="46"/>
      <c r="AE116" s="46"/>
      <c r="AF116" s="20"/>
    </row>
    <row r="117" spans="1:32" s="80" customFormat="1" ht="18.75">
      <c r="A117" s="35" t="s">
        <v>19</v>
      </c>
      <c r="B117" s="44"/>
      <c r="C117" s="48"/>
      <c r="D117" s="48"/>
      <c r="E117" s="46"/>
      <c r="F117" s="46"/>
      <c r="G117" s="46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5"/>
    </row>
    <row r="118" spans="1:32" s="80" customFormat="1" ht="18.75">
      <c r="A118" s="35" t="s">
        <v>20</v>
      </c>
      <c r="B118" s="44"/>
      <c r="C118" s="48"/>
      <c r="D118" s="48"/>
      <c r="E118" s="46"/>
      <c r="F118" s="46"/>
      <c r="G118" s="46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5"/>
    </row>
    <row r="119" spans="1:32" s="80" customFormat="1" ht="18.75">
      <c r="A119" s="35" t="s">
        <v>21</v>
      </c>
      <c r="B119" s="44"/>
      <c r="C119" s="48"/>
      <c r="D119" s="48"/>
      <c r="E119" s="46"/>
      <c r="F119" s="46"/>
      <c r="G119" s="46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5"/>
    </row>
    <row r="120" spans="1:32" s="36" customFormat="1" ht="150">
      <c r="A120" s="20" t="s">
        <v>52</v>
      </c>
      <c r="B120" s="44"/>
      <c r="C120" s="48"/>
      <c r="D120" s="48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20"/>
    </row>
    <row r="121" spans="1:32" s="36" customFormat="1" ht="18.75">
      <c r="A121" s="20" t="s">
        <v>26</v>
      </c>
      <c r="B121" s="50">
        <f>H121+J121+L121+N121+P121+R121+T121+V121+X121+Z121+AB121+AD121</f>
        <v>25495.2</v>
      </c>
      <c r="C121" s="46">
        <f>C122+C123+C124+C125</f>
        <v>20845.3</v>
      </c>
      <c r="D121" s="46">
        <f>D122+D123+D124+D125</f>
        <v>20845.300000000003</v>
      </c>
      <c r="E121" s="46">
        <f>E122+E123+E124+E125</f>
        <v>17283.8</v>
      </c>
      <c r="F121" s="47">
        <f>E121/B121*100</f>
        <v>67.79236875960964</v>
      </c>
      <c r="G121" s="47">
        <f>E121/C121*100</f>
        <v>82.91461384580697</v>
      </c>
      <c r="H121" s="46">
        <f aca="true" t="shared" si="38" ref="H121:AE121">H122+H123+H124+H125</f>
        <v>2079.7</v>
      </c>
      <c r="I121" s="46">
        <f t="shared" si="38"/>
        <v>1554.4</v>
      </c>
      <c r="J121" s="46">
        <f t="shared" si="38"/>
        <v>1530.9</v>
      </c>
      <c r="K121" s="46">
        <f t="shared" si="38"/>
        <v>1497.1</v>
      </c>
      <c r="L121" s="46">
        <f t="shared" si="38"/>
        <v>1974.2</v>
      </c>
      <c r="M121" s="46">
        <f t="shared" si="38"/>
        <v>2025.9</v>
      </c>
      <c r="N121" s="46">
        <f t="shared" si="38"/>
        <v>3278.7</v>
      </c>
      <c r="O121" s="46">
        <f t="shared" si="38"/>
        <v>2591.3</v>
      </c>
      <c r="P121" s="46">
        <f t="shared" si="38"/>
        <v>2318.8</v>
      </c>
      <c r="Q121" s="46">
        <f t="shared" si="38"/>
        <v>1421.6</v>
      </c>
      <c r="R121" s="46">
        <f t="shared" si="38"/>
        <v>3025.7000000000003</v>
      </c>
      <c r="S121" s="46">
        <f t="shared" si="38"/>
        <v>2200.03</v>
      </c>
      <c r="T121" s="46">
        <f t="shared" si="38"/>
        <v>3327.1</v>
      </c>
      <c r="U121" s="46">
        <f t="shared" si="38"/>
        <v>2843.18</v>
      </c>
      <c r="V121" s="46">
        <f t="shared" si="38"/>
        <v>1760.4</v>
      </c>
      <c r="W121" s="46">
        <f t="shared" si="38"/>
        <v>2022.99</v>
      </c>
      <c r="X121" s="46">
        <f t="shared" si="38"/>
        <v>1549.8</v>
      </c>
      <c r="Y121" s="46">
        <f t="shared" si="38"/>
        <v>1127.3</v>
      </c>
      <c r="Z121" s="46">
        <f t="shared" si="38"/>
        <v>2199.1</v>
      </c>
      <c r="AA121" s="46">
        <f t="shared" si="38"/>
        <v>0</v>
      </c>
      <c r="AB121" s="46">
        <f t="shared" si="38"/>
        <v>1351.4</v>
      </c>
      <c r="AC121" s="46">
        <f t="shared" si="38"/>
        <v>0</v>
      </c>
      <c r="AD121" s="46">
        <f t="shared" si="38"/>
        <v>1099.4</v>
      </c>
      <c r="AE121" s="46">
        <f t="shared" si="38"/>
        <v>0</v>
      </c>
      <c r="AF121" s="20"/>
    </row>
    <row r="122" spans="1:32" s="36" customFormat="1" ht="18.75">
      <c r="A122" s="35" t="s">
        <v>18</v>
      </c>
      <c r="B122" s="44"/>
      <c r="C122" s="48">
        <f aca="true" t="shared" si="39" ref="C122:E125">C128</f>
        <v>0</v>
      </c>
      <c r="D122" s="48">
        <f t="shared" si="39"/>
        <v>0</v>
      </c>
      <c r="E122" s="48">
        <f t="shared" si="39"/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20"/>
    </row>
    <row r="123" spans="1:32" s="36" customFormat="1" ht="18.75">
      <c r="A123" s="35" t="s">
        <v>19</v>
      </c>
      <c r="B123" s="45">
        <f>H123+J123+L123+N123+P123+R123+T123+V123+X123+Z123+AB123+AD123</f>
        <v>25388.8</v>
      </c>
      <c r="C123" s="48">
        <f>C129</f>
        <v>20738.899999999998</v>
      </c>
      <c r="D123" s="48">
        <f t="shared" si="39"/>
        <v>20738.9</v>
      </c>
      <c r="E123" s="48">
        <f t="shared" si="39"/>
        <v>17283.8</v>
      </c>
      <c r="F123" s="49">
        <f>E123/B123*100</f>
        <v>68.07647466599445</v>
      </c>
      <c r="G123" s="49">
        <f>E123/C123*100</f>
        <v>83.34000356817383</v>
      </c>
      <c r="H123" s="48">
        <f>H129</f>
        <v>2079.7</v>
      </c>
      <c r="I123" s="48">
        <f aca="true" t="shared" si="40" ref="I123:AE123">I129</f>
        <v>1554.4</v>
      </c>
      <c r="J123" s="48">
        <f t="shared" si="40"/>
        <v>1530.9</v>
      </c>
      <c r="K123" s="48">
        <f t="shared" si="40"/>
        <v>1497.1</v>
      </c>
      <c r="L123" s="48">
        <f t="shared" si="40"/>
        <v>1974.2</v>
      </c>
      <c r="M123" s="48">
        <f t="shared" si="40"/>
        <v>2025.9</v>
      </c>
      <c r="N123" s="48">
        <f t="shared" si="40"/>
        <v>3278.7</v>
      </c>
      <c r="O123" s="48">
        <f t="shared" si="40"/>
        <v>2591.3</v>
      </c>
      <c r="P123" s="48">
        <f t="shared" si="40"/>
        <v>2318.8</v>
      </c>
      <c r="Q123" s="48">
        <f t="shared" si="40"/>
        <v>1421.6</v>
      </c>
      <c r="R123" s="48">
        <f t="shared" si="40"/>
        <v>2919.3</v>
      </c>
      <c r="S123" s="48">
        <f t="shared" si="40"/>
        <v>2200.03</v>
      </c>
      <c r="T123" s="48">
        <f t="shared" si="40"/>
        <v>3327.1</v>
      </c>
      <c r="U123" s="48">
        <f t="shared" si="40"/>
        <v>2843.18</v>
      </c>
      <c r="V123" s="48">
        <f t="shared" si="40"/>
        <v>1760.4</v>
      </c>
      <c r="W123" s="48">
        <f t="shared" si="40"/>
        <v>2022.99</v>
      </c>
      <c r="X123" s="48">
        <f t="shared" si="40"/>
        <v>1549.8</v>
      </c>
      <c r="Y123" s="48">
        <f t="shared" si="40"/>
        <v>1127.3</v>
      </c>
      <c r="Z123" s="48">
        <f t="shared" si="40"/>
        <v>2199.1</v>
      </c>
      <c r="AA123" s="48">
        <f t="shared" si="40"/>
        <v>0</v>
      </c>
      <c r="AB123" s="48">
        <f t="shared" si="40"/>
        <v>1351.4</v>
      </c>
      <c r="AC123" s="48">
        <f t="shared" si="40"/>
        <v>0</v>
      </c>
      <c r="AD123" s="48">
        <f t="shared" si="40"/>
        <v>1099.4</v>
      </c>
      <c r="AE123" s="48">
        <f t="shared" si="40"/>
        <v>0</v>
      </c>
      <c r="AF123" s="20"/>
    </row>
    <row r="124" spans="1:32" s="36" customFormat="1" ht="18.75">
      <c r="A124" s="35" t="s">
        <v>20</v>
      </c>
      <c r="B124" s="44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20"/>
    </row>
    <row r="125" spans="1:32" s="36" customFormat="1" ht="18.75">
      <c r="A125" s="35" t="s">
        <v>21</v>
      </c>
      <c r="B125" s="45">
        <f>H125+J125+L125+N125+P125+R125+T125+V125+X125+Z125+AB125+AD125</f>
        <v>106.4</v>
      </c>
      <c r="C125" s="48">
        <f>C131</f>
        <v>106.4</v>
      </c>
      <c r="D125" s="48">
        <f t="shared" si="39"/>
        <v>106.4</v>
      </c>
      <c r="E125" s="48">
        <f t="shared" si="39"/>
        <v>0</v>
      </c>
      <c r="F125" s="49">
        <f>E125/B125*100</f>
        <v>0</v>
      </c>
      <c r="G125" s="49"/>
      <c r="H125" s="48">
        <f>H131</f>
        <v>0</v>
      </c>
      <c r="I125" s="48">
        <f aca="true" t="shared" si="41" ref="I125:AE125">I131</f>
        <v>0</v>
      </c>
      <c r="J125" s="48">
        <f t="shared" si="41"/>
        <v>0</v>
      </c>
      <c r="K125" s="48">
        <f t="shared" si="41"/>
        <v>0</v>
      </c>
      <c r="L125" s="48">
        <f t="shared" si="41"/>
        <v>0</v>
      </c>
      <c r="M125" s="48">
        <f t="shared" si="41"/>
        <v>0</v>
      </c>
      <c r="N125" s="48">
        <f t="shared" si="41"/>
        <v>0</v>
      </c>
      <c r="O125" s="48">
        <f t="shared" si="41"/>
        <v>0</v>
      </c>
      <c r="P125" s="48">
        <f t="shared" si="41"/>
        <v>0</v>
      </c>
      <c r="Q125" s="48">
        <f t="shared" si="41"/>
        <v>0</v>
      </c>
      <c r="R125" s="48">
        <f t="shared" si="41"/>
        <v>106.4</v>
      </c>
      <c r="S125" s="48">
        <f t="shared" si="41"/>
        <v>0</v>
      </c>
      <c r="T125" s="48">
        <f t="shared" si="41"/>
        <v>0</v>
      </c>
      <c r="U125" s="48">
        <f t="shared" si="41"/>
        <v>0</v>
      </c>
      <c r="V125" s="48">
        <f t="shared" si="41"/>
        <v>0</v>
      </c>
      <c r="W125" s="48">
        <f t="shared" si="41"/>
        <v>0</v>
      </c>
      <c r="X125" s="48">
        <f t="shared" si="41"/>
        <v>0</v>
      </c>
      <c r="Y125" s="48">
        <f t="shared" si="41"/>
        <v>0</v>
      </c>
      <c r="Z125" s="48">
        <f t="shared" si="41"/>
        <v>0</v>
      </c>
      <c r="AA125" s="48">
        <f t="shared" si="41"/>
        <v>0</v>
      </c>
      <c r="AB125" s="48">
        <f t="shared" si="41"/>
        <v>0</v>
      </c>
      <c r="AC125" s="48">
        <f t="shared" si="41"/>
        <v>0</v>
      </c>
      <c r="AD125" s="48">
        <f t="shared" si="41"/>
        <v>0</v>
      </c>
      <c r="AE125" s="48">
        <f t="shared" si="41"/>
        <v>0</v>
      </c>
      <c r="AF125" s="20"/>
    </row>
    <row r="126" spans="1:32" s="80" customFormat="1" ht="131.25">
      <c r="A126" s="35" t="s">
        <v>53</v>
      </c>
      <c r="B126" s="93"/>
      <c r="C126" s="46"/>
      <c r="D126" s="46"/>
      <c r="E126" s="46"/>
      <c r="F126" s="4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2" t="s">
        <v>65</v>
      </c>
    </row>
    <row r="127" spans="1:32" s="80" customFormat="1" ht="18.75">
      <c r="A127" s="20" t="s">
        <v>26</v>
      </c>
      <c r="B127" s="50">
        <f>H127+J127+L127+N127+P127+R127+T127+V127+X127+Z127+AB127+AD127</f>
        <v>25495.2</v>
      </c>
      <c r="C127" s="46">
        <f>C128+C129+C130+C131</f>
        <v>20845.3</v>
      </c>
      <c r="D127" s="46">
        <f>D128+D129+D130+D131</f>
        <v>20845.300000000003</v>
      </c>
      <c r="E127" s="46">
        <f>E128+E129+E130+E131</f>
        <v>17283.8</v>
      </c>
      <c r="F127" s="47">
        <f>E127/B127*100</f>
        <v>67.79236875960964</v>
      </c>
      <c r="G127" s="86">
        <f>E127/C127*100</f>
        <v>82.91461384580697</v>
      </c>
      <c r="H127" s="84">
        <f>H128+H129+H130+H131</f>
        <v>2079.7</v>
      </c>
      <c r="I127" s="84">
        <f aca="true" t="shared" si="42" ref="I127:AE127">I128+I129+I130+I131</f>
        <v>1554.4</v>
      </c>
      <c r="J127" s="84">
        <f>J128+J129+J130+J131</f>
        <v>1530.9</v>
      </c>
      <c r="K127" s="84">
        <f t="shared" si="42"/>
        <v>1497.1</v>
      </c>
      <c r="L127" s="84">
        <f t="shared" si="42"/>
        <v>1974.2</v>
      </c>
      <c r="M127" s="84">
        <f t="shared" si="42"/>
        <v>2025.9</v>
      </c>
      <c r="N127" s="84">
        <f t="shared" si="42"/>
        <v>3278.7</v>
      </c>
      <c r="O127" s="84">
        <f t="shared" si="42"/>
        <v>2591.3</v>
      </c>
      <c r="P127" s="84">
        <f t="shared" si="42"/>
        <v>2318.8</v>
      </c>
      <c r="Q127" s="84">
        <f t="shared" si="42"/>
        <v>1421.6</v>
      </c>
      <c r="R127" s="84">
        <f t="shared" si="42"/>
        <v>3025.7000000000003</v>
      </c>
      <c r="S127" s="84">
        <f t="shared" si="42"/>
        <v>2200.03</v>
      </c>
      <c r="T127" s="84">
        <f t="shared" si="42"/>
        <v>3327.1</v>
      </c>
      <c r="U127" s="84">
        <f t="shared" si="42"/>
        <v>2843.18</v>
      </c>
      <c r="V127" s="84">
        <f t="shared" si="42"/>
        <v>1760.4</v>
      </c>
      <c r="W127" s="84">
        <f t="shared" si="42"/>
        <v>2022.99</v>
      </c>
      <c r="X127" s="84">
        <f t="shared" si="42"/>
        <v>1549.8</v>
      </c>
      <c r="Y127" s="84">
        <f t="shared" si="42"/>
        <v>1127.3</v>
      </c>
      <c r="Z127" s="84">
        <f t="shared" si="42"/>
        <v>2199.1</v>
      </c>
      <c r="AA127" s="84">
        <f t="shared" si="42"/>
        <v>0</v>
      </c>
      <c r="AB127" s="84">
        <f t="shared" si="42"/>
        <v>1351.4</v>
      </c>
      <c r="AC127" s="84">
        <f t="shared" si="42"/>
        <v>0</v>
      </c>
      <c r="AD127" s="84">
        <f t="shared" si="42"/>
        <v>1099.4</v>
      </c>
      <c r="AE127" s="84">
        <f t="shared" si="42"/>
        <v>0</v>
      </c>
      <c r="AF127" s="85"/>
    </row>
    <row r="128" spans="1:32" s="80" customFormat="1" ht="18.75">
      <c r="A128" s="35" t="s">
        <v>18</v>
      </c>
      <c r="B128" s="44"/>
      <c r="C128" s="48"/>
      <c r="D128" s="48"/>
      <c r="E128" s="46"/>
      <c r="F128" s="4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5"/>
    </row>
    <row r="129" spans="1:32" s="81" customFormat="1" ht="18.75">
      <c r="A129" s="24" t="s">
        <v>19</v>
      </c>
      <c r="B129" s="45">
        <f>H129+J129+L129+N129+P129+R129+T129+V129+X129+Z129+AB129+AD129</f>
        <v>25388.8</v>
      </c>
      <c r="C129" s="49">
        <f>H129+J129+L129+N129+P129+R129+T129+V129+X129</f>
        <v>20738.899999999998</v>
      </c>
      <c r="D129" s="49">
        <v>20738.9</v>
      </c>
      <c r="E129" s="49">
        <f>I129+K129+M129+O129+Q129+S129+U129+W129+Y129+AA129+AC129+AE129</f>
        <v>17283.8</v>
      </c>
      <c r="F129" s="49">
        <f>E129/B129*100</f>
        <v>68.07647466599445</v>
      </c>
      <c r="G129" s="87">
        <f>E129/C129*100</f>
        <v>83.34000356817383</v>
      </c>
      <c r="H129" s="87">
        <v>2079.7</v>
      </c>
      <c r="I129" s="87">
        <v>1554.4</v>
      </c>
      <c r="J129" s="87">
        <v>1530.9</v>
      </c>
      <c r="K129" s="87">
        <v>1497.1</v>
      </c>
      <c r="L129" s="87">
        <v>1974.2</v>
      </c>
      <c r="M129" s="87">
        <v>2025.9</v>
      </c>
      <c r="N129" s="87">
        <v>3278.7</v>
      </c>
      <c r="O129" s="87">
        <v>2591.3</v>
      </c>
      <c r="P129" s="87">
        <v>2318.8</v>
      </c>
      <c r="Q129" s="87">
        <v>1421.6</v>
      </c>
      <c r="R129" s="87">
        <v>2919.3</v>
      </c>
      <c r="S129" s="87">
        <v>2200.03</v>
      </c>
      <c r="T129" s="87">
        <v>3327.1</v>
      </c>
      <c r="U129" s="87">
        <v>2843.18</v>
      </c>
      <c r="V129" s="87">
        <v>1760.4</v>
      </c>
      <c r="W129" s="87">
        <v>2022.99</v>
      </c>
      <c r="X129" s="87">
        <v>1549.8</v>
      </c>
      <c r="Y129" s="87">
        <v>1127.3</v>
      </c>
      <c r="Z129" s="87">
        <v>2199.1</v>
      </c>
      <c r="AA129" s="87"/>
      <c r="AB129" s="87">
        <v>1351.4</v>
      </c>
      <c r="AC129" s="87"/>
      <c r="AD129" s="87">
        <v>1099.4</v>
      </c>
      <c r="AE129" s="87"/>
      <c r="AF129" s="89"/>
    </row>
    <row r="130" spans="1:32" s="80" customFormat="1" ht="18.75">
      <c r="A130" s="35" t="s">
        <v>20</v>
      </c>
      <c r="B130" s="44"/>
      <c r="C130" s="49">
        <f>H130+J130+L130+N130+P130+R130+T130</f>
        <v>0</v>
      </c>
      <c r="D130" s="48"/>
      <c r="E130" s="48"/>
      <c r="F130" s="48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5"/>
    </row>
    <row r="131" spans="1:32" s="80" customFormat="1" ht="18.75">
      <c r="A131" s="35" t="s">
        <v>21</v>
      </c>
      <c r="B131" s="45">
        <f>H131+J131+L131+N131+P131+R131+T131+V131+X131+Z131+AB131+AD131</f>
        <v>106.4</v>
      </c>
      <c r="C131" s="49">
        <f>H131+J131+L131+N131+P131+R131+T131+V131+X131</f>
        <v>106.4</v>
      </c>
      <c r="D131" s="49">
        <v>106.4</v>
      </c>
      <c r="E131" s="49">
        <f>I131+K131+M131+O131+Q131+S131+U131+W131+Y131+AA131+AC131+AE131</f>
        <v>0</v>
      </c>
      <c r="F131" s="49">
        <f>E131/B131*100</f>
        <v>0</v>
      </c>
      <c r="G131" s="87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>
        <v>106.4</v>
      </c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8"/>
    </row>
    <row r="132" spans="1:32" s="36" customFormat="1" ht="56.25">
      <c r="A132" s="38" t="s">
        <v>54</v>
      </c>
      <c r="B132" s="42">
        <f>B134+B152+B173</f>
        <v>183622.59999999998</v>
      </c>
      <c r="C132" s="42">
        <f>C134+C152+C173</f>
        <v>150552.5</v>
      </c>
      <c r="D132" s="42">
        <f>D134+D152+D173</f>
        <v>144728.8</v>
      </c>
      <c r="E132" s="42">
        <f>E134+E152+E173</f>
        <v>133601.8</v>
      </c>
      <c r="F132" s="43">
        <f>E132/B132*100</f>
        <v>72.75890876177552</v>
      </c>
      <c r="G132" s="43">
        <f>E132/C132*100</f>
        <v>88.74100396871523</v>
      </c>
      <c r="H132" s="42">
        <f aca="true" t="shared" si="43" ref="H132:AE132">H134+H152+H173</f>
        <v>16141.199999999999</v>
      </c>
      <c r="I132" s="42">
        <f t="shared" si="43"/>
        <v>6112.3</v>
      </c>
      <c r="J132" s="42">
        <f t="shared" si="43"/>
        <v>13018.4</v>
      </c>
      <c r="K132" s="42">
        <f t="shared" si="43"/>
        <v>12644.000000000002</v>
      </c>
      <c r="L132" s="42">
        <f t="shared" si="43"/>
        <v>11634.2</v>
      </c>
      <c r="M132" s="42">
        <f t="shared" si="43"/>
        <v>13188.2</v>
      </c>
      <c r="N132" s="42">
        <f t="shared" si="43"/>
        <v>16784.1</v>
      </c>
      <c r="O132" s="42">
        <f t="shared" si="43"/>
        <v>13809</v>
      </c>
      <c r="P132" s="42">
        <f t="shared" si="43"/>
        <v>15385.9</v>
      </c>
      <c r="Q132" s="42">
        <f t="shared" si="43"/>
        <v>20423.6</v>
      </c>
      <c r="R132" s="42">
        <f t="shared" si="43"/>
        <v>11886.6</v>
      </c>
      <c r="S132" s="42">
        <f t="shared" si="43"/>
        <v>3865</v>
      </c>
      <c r="T132" s="42">
        <f t="shared" si="43"/>
        <v>5637.400000000001</v>
      </c>
      <c r="U132" s="42">
        <f t="shared" si="43"/>
        <v>5342.7</v>
      </c>
      <c r="V132" s="42">
        <f t="shared" si="43"/>
        <v>50618.7</v>
      </c>
      <c r="W132" s="42">
        <f>W134+W152+W173</f>
        <v>31386</v>
      </c>
      <c r="X132" s="42">
        <f t="shared" si="43"/>
        <v>9446</v>
      </c>
      <c r="Y132" s="42">
        <f t="shared" si="43"/>
        <v>26831</v>
      </c>
      <c r="Z132" s="42">
        <f t="shared" si="43"/>
        <v>12117.3</v>
      </c>
      <c r="AA132" s="42">
        <f t="shared" si="43"/>
        <v>0</v>
      </c>
      <c r="AB132" s="42">
        <f t="shared" si="43"/>
        <v>10124.8</v>
      </c>
      <c r="AC132" s="42">
        <f t="shared" si="43"/>
        <v>0</v>
      </c>
      <c r="AD132" s="42">
        <f t="shared" si="43"/>
        <v>10828</v>
      </c>
      <c r="AE132" s="42">
        <f t="shared" si="43"/>
        <v>0</v>
      </c>
      <c r="AF132" s="20"/>
    </row>
    <row r="133" spans="1:32" s="36" customFormat="1" ht="75">
      <c r="A133" s="20" t="s">
        <v>55</v>
      </c>
      <c r="B133" s="44"/>
      <c r="C133" s="48"/>
      <c r="D133" s="48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20"/>
    </row>
    <row r="134" spans="1:32" s="36" customFormat="1" ht="18.75">
      <c r="A134" s="20" t="s">
        <v>26</v>
      </c>
      <c r="B134" s="50">
        <f>H134+J134+L134+N134+P134+R134+T134+V134+X134+Z134+AB134+AD134</f>
        <v>34390.7</v>
      </c>
      <c r="C134" s="46">
        <f>C135+C136+C137+C138</f>
        <v>27869.399999999998</v>
      </c>
      <c r="D134" s="46">
        <f>D135+D136+D137+D138</f>
        <v>27249.2</v>
      </c>
      <c r="E134" s="46">
        <f>E135+E136+E137+E138</f>
        <v>27249.199999999997</v>
      </c>
      <c r="F134" s="47">
        <f>E134/B134*100</f>
        <v>79.23421157464081</v>
      </c>
      <c r="G134" s="47">
        <f>E134/C134*100</f>
        <v>97.77462019275622</v>
      </c>
      <c r="H134" s="46">
        <f aca="true" t="shared" si="44" ref="H134:AE134">H135+H136+H137+H138</f>
        <v>7644.4</v>
      </c>
      <c r="I134" s="46">
        <f t="shared" si="44"/>
        <v>5902.2</v>
      </c>
      <c r="J134" s="46">
        <f t="shared" si="44"/>
        <v>2606.4</v>
      </c>
      <c r="K134" s="46">
        <f t="shared" si="44"/>
        <v>3255.5</v>
      </c>
      <c r="L134" s="46">
        <f t="shared" si="44"/>
        <v>1374.2</v>
      </c>
      <c r="M134" s="46">
        <f t="shared" si="44"/>
        <v>2259.4</v>
      </c>
      <c r="N134" s="46">
        <f t="shared" si="44"/>
        <v>3434.1</v>
      </c>
      <c r="O134" s="46">
        <f t="shared" si="44"/>
        <v>2802.7</v>
      </c>
      <c r="P134" s="46">
        <f t="shared" si="44"/>
        <v>2055</v>
      </c>
      <c r="Q134" s="46">
        <f t="shared" si="44"/>
        <v>2417.6</v>
      </c>
      <c r="R134" s="46">
        <f t="shared" si="44"/>
        <v>4495.6</v>
      </c>
      <c r="S134" s="46">
        <f t="shared" si="44"/>
        <v>3257.8</v>
      </c>
      <c r="T134" s="46">
        <f t="shared" si="44"/>
        <v>4068.8</v>
      </c>
      <c r="U134" s="46">
        <f t="shared" si="44"/>
        <v>4077.1</v>
      </c>
      <c r="V134" s="46">
        <f t="shared" si="44"/>
        <v>966.9</v>
      </c>
      <c r="W134" s="46">
        <f t="shared" si="44"/>
        <v>2060.2</v>
      </c>
      <c r="X134" s="46">
        <f t="shared" si="44"/>
        <v>1224</v>
      </c>
      <c r="Y134" s="46">
        <f t="shared" si="44"/>
        <v>1216.7</v>
      </c>
      <c r="Z134" s="46">
        <f t="shared" si="44"/>
        <v>2620.4</v>
      </c>
      <c r="AA134" s="46">
        <f t="shared" si="44"/>
        <v>0</v>
      </c>
      <c r="AB134" s="46">
        <f t="shared" si="44"/>
        <v>1012.5</v>
      </c>
      <c r="AC134" s="46">
        <f t="shared" si="44"/>
        <v>0</v>
      </c>
      <c r="AD134" s="46">
        <f t="shared" si="44"/>
        <v>2888.4</v>
      </c>
      <c r="AE134" s="46">
        <f t="shared" si="44"/>
        <v>0</v>
      </c>
      <c r="AF134" s="20"/>
    </row>
    <row r="135" spans="1:32" s="36" customFormat="1" ht="18.75">
      <c r="A135" s="35" t="s">
        <v>18</v>
      </c>
      <c r="B135" s="44"/>
      <c r="C135" s="48"/>
      <c r="D135" s="48"/>
      <c r="E135" s="4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20"/>
    </row>
    <row r="136" spans="1:32" s="36" customFormat="1" ht="18.75">
      <c r="A136" s="35" t="s">
        <v>19</v>
      </c>
      <c r="B136" s="44">
        <f>H136+J136+L136+N136+P136+R136+T136+V136+X136+Z136+AB136+AD136</f>
        <v>34390.7</v>
      </c>
      <c r="C136" s="48">
        <f>C142+C148</f>
        <v>27869.399999999998</v>
      </c>
      <c r="D136" s="48">
        <f>D142+D148</f>
        <v>27249.2</v>
      </c>
      <c r="E136" s="48">
        <f>E142+E148</f>
        <v>27249.199999999997</v>
      </c>
      <c r="F136" s="49">
        <f>E136/B136*100</f>
        <v>79.23421157464081</v>
      </c>
      <c r="G136" s="49">
        <f>E136/C136*100</f>
        <v>97.77462019275622</v>
      </c>
      <c r="H136" s="48">
        <f>H142+H148</f>
        <v>7644.4</v>
      </c>
      <c r="I136" s="48">
        <f aca="true" t="shared" si="45" ref="I136:AE136">I142+I148</f>
        <v>5902.2</v>
      </c>
      <c r="J136" s="48">
        <f t="shared" si="45"/>
        <v>2606.4</v>
      </c>
      <c r="K136" s="48">
        <f t="shared" si="45"/>
        <v>3255.5</v>
      </c>
      <c r="L136" s="48">
        <f t="shared" si="45"/>
        <v>1374.2</v>
      </c>
      <c r="M136" s="48">
        <f t="shared" si="45"/>
        <v>2259.4</v>
      </c>
      <c r="N136" s="48">
        <f t="shared" si="45"/>
        <v>3434.1</v>
      </c>
      <c r="O136" s="48">
        <f t="shared" si="45"/>
        <v>2802.7</v>
      </c>
      <c r="P136" s="48">
        <f t="shared" si="45"/>
        <v>2055</v>
      </c>
      <c r="Q136" s="48">
        <f t="shared" si="45"/>
        <v>2417.6</v>
      </c>
      <c r="R136" s="48">
        <f t="shared" si="45"/>
        <v>4495.6</v>
      </c>
      <c r="S136" s="48">
        <f t="shared" si="45"/>
        <v>3257.8</v>
      </c>
      <c r="T136" s="48">
        <f t="shared" si="45"/>
        <v>4068.8</v>
      </c>
      <c r="U136" s="48">
        <f t="shared" si="45"/>
        <v>4077.1</v>
      </c>
      <c r="V136" s="48">
        <f t="shared" si="45"/>
        <v>966.9</v>
      </c>
      <c r="W136" s="48">
        <f t="shared" si="45"/>
        <v>2060.2</v>
      </c>
      <c r="X136" s="48">
        <f t="shared" si="45"/>
        <v>1224</v>
      </c>
      <c r="Y136" s="48">
        <f t="shared" si="45"/>
        <v>1216.7</v>
      </c>
      <c r="Z136" s="48">
        <f t="shared" si="45"/>
        <v>2620.4</v>
      </c>
      <c r="AA136" s="48">
        <f t="shared" si="45"/>
        <v>0</v>
      </c>
      <c r="AB136" s="48">
        <f>AB142+AB148</f>
        <v>1012.5</v>
      </c>
      <c r="AC136" s="48">
        <f t="shared" si="45"/>
        <v>0</v>
      </c>
      <c r="AD136" s="48">
        <f t="shared" si="45"/>
        <v>2888.4</v>
      </c>
      <c r="AE136" s="48">
        <f t="shared" si="45"/>
        <v>0</v>
      </c>
      <c r="AF136" s="20"/>
    </row>
    <row r="137" spans="1:32" s="36" customFormat="1" ht="18.75">
      <c r="A137" s="35" t="s">
        <v>20</v>
      </c>
      <c r="B137" s="44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20"/>
    </row>
    <row r="138" spans="1:32" s="36" customFormat="1" ht="18.75">
      <c r="A138" s="35" t="s">
        <v>21</v>
      </c>
      <c r="B138" s="44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20"/>
    </row>
    <row r="139" spans="1:32" s="36" customFormat="1" ht="168.75">
      <c r="A139" s="35" t="s">
        <v>56</v>
      </c>
      <c r="B139" s="48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76" t="s">
        <v>81</v>
      </c>
    </row>
    <row r="140" spans="1:32" s="36" customFormat="1" ht="18.75">
      <c r="A140" s="20" t="s">
        <v>26</v>
      </c>
      <c r="B140" s="50">
        <f>H140+J140+L140+N140+P140+R140+T140+V140+X140+Z140+AB140+AD140</f>
        <v>34340.7</v>
      </c>
      <c r="C140" s="46">
        <f>C141+C142+C143+C144</f>
        <v>27864.899999999998</v>
      </c>
      <c r="D140" s="46">
        <f>D141+D142+D143+D144</f>
        <v>27244.7</v>
      </c>
      <c r="E140" s="46">
        <f>E141+E142+E143+E144</f>
        <v>27244.699999999997</v>
      </c>
      <c r="F140" s="47">
        <f>E140/B140*100</f>
        <v>79.33647246561661</v>
      </c>
      <c r="G140" s="47">
        <f>E140/C140*100</f>
        <v>97.77426080840053</v>
      </c>
      <c r="H140" s="46">
        <f aca="true" t="shared" si="46" ref="H140:AE140">H141+H142+H143+H144</f>
        <v>7644.4</v>
      </c>
      <c r="I140" s="46">
        <f t="shared" si="46"/>
        <v>5902.2</v>
      </c>
      <c r="J140" s="46">
        <f t="shared" si="46"/>
        <v>2606.4</v>
      </c>
      <c r="K140" s="46">
        <f t="shared" si="46"/>
        <v>3255.5</v>
      </c>
      <c r="L140" s="46">
        <f t="shared" si="46"/>
        <v>1374.2</v>
      </c>
      <c r="M140" s="46">
        <f t="shared" si="46"/>
        <v>2259.4</v>
      </c>
      <c r="N140" s="46">
        <f t="shared" si="46"/>
        <v>3434.1</v>
      </c>
      <c r="O140" s="46">
        <f t="shared" si="46"/>
        <v>2802.7</v>
      </c>
      <c r="P140" s="46">
        <f t="shared" si="46"/>
        <v>2055</v>
      </c>
      <c r="Q140" s="46">
        <f t="shared" si="46"/>
        <v>2417.6</v>
      </c>
      <c r="R140" s="46">
        <f t="shared" si="46"/>
        <v>4495.6</v>
      </c>
      <c r="S140" s="46">
        <f t="shared" si="46"/>
        <v>3257.8</v>
      </c>
      <c r="T140" s="46">
        <f t="shared" si="46"/>
        <v>4068.8</v>
      </c>
      <c r="U140" s="46">
        <f t="shared" si="46"/>
        <v>4077.1</v>
      </c>
      <c r="V140" s="46">
        <f t="shared" si="46"/>
        <v>962.4</v>
      </c>
      <c r="W140" s="46">
        <f t="shared" si="46"/>
        <v>2055.7</v>
      </c>
      <c r="X140" s="46">
        <f t="shared" si="46"/>
        <v>1224</v>
      </c>
      <c r="Y140" s="46">
        <f t="shared" si="46"/>
        <v>1216.7</v>
      </c>
      <c r="Z140" s="46">
        <f t="shared" si="46"/>
        <v>2620.4</v>
      </c>
      <c r="AA140" s="46">
        <f t="shared" si="46"/>
        <v>0</v>
      </c>
      <c r="AB140" s="46">
        <f t="shared" si="46"/>
        <v>967</v>
      </c>
      <c r="AC140" s="46">
        <f t="shared" si="46"/>
        <v>0</v>
      </c>
      <c r="AD140" s="46">
        <f t="shared" si="46"/>
        <v>2888.4</v>
      </c>
      <c r="AE140" s="46">
        <f t="shared" si="46"/>
        <v>0</v>
      </c>
      <c r="AF140" s="20"/>
    </row>
    <row r="141" spans="1:32" s="36" customFormat="1" ht="18.75">
      <c r="A141" s="35" t="s">
        <v>18</v>
      </c>
      <c r="B141" s="44"/>
      <c r="C141" s="48"/>
      <c r="D141" s="48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0"/>
    </row>
    <row r="142" spans="1:32" s="36" customFormat="1" ht="18.75">
      <c r="A142" s="35" t="s">
        <v>19</v>
      </c>
      <c r="B142" s="44">
        <f>H142+J142+L142+N142+P142+R142+T142+V142+X142+Z142+AB142+AD142</f>
        <v>34340.7</v>
      </c>
      <c r="C142" s="49">
        <f>H142+J142+L142+N142+P142+R142+T142+V142+X142</f>
        <v>27864.899999999998</v>
      </c>
      <c r="D142" s="48">
        <v>27244.7</v>
      </c>
      <c r="E142" s="49">
        <f>I142+K142+M142+O142+Q142+S142+U142+W142+Y142+AA142+AC142+AE142</f>
        <v>27244.699999999997</v>
      </c>
      <c r="F142" s="49">
        <f>E142/B142*100</f>
        <v>79.33647246561661</v>
      </c>
      <c r="G142" s="49">
        <f>E142/C142*100</f>
        <v>97.77426080840053</v>
      </c>
      <c r="H142" s="48">
        <v>7644.4</v>
      </c>
      <c r="I142" s="48">
        <v>5902.2</v>
      </c>
      <c r="J142" s="48">
        <v>2606.4</v>
      </c>
      <c r="K142" s="48">
        <v>3255.5</v>
      </c>
      <c r="L142" s="48">
        <v>1374.2</v>
      </c>
      <c r="M142" s="48">
        <v>2259.4</v>
      </c>
      <c r="N142" s="48">
        <v>3434.1</v>
      </c>
      <c r="O142" s="48">
        <v>2802.7</v>
      </c>
      <c r="P142" s="48">
        <v>2055</v>
      </c>
      <c r="Q142" s="48">
        <v>2417.6</v>
      </c>
      <c r="R142" s="48">
        <v>4495.6</v>
      </c>
      <c r="S142" s="48">
        <v>3257.8</v>
      </c>
      <c r="T142" s="48">
        <v>4068.8</v>
      </c>
      <c r="U142" s="48">
        <v>4077.1</v>
      </c>
      <c r="V142" s="48">
        <v>962.4</v>
      </c>
      <c r="W142" s="48">
        <v>2055.7</v>
      </c>
      <c r="X142" s="48">
        <v>1224</v>
      </c>
      <c r="Y142" s="48">
        <v>1216.7</v>
      </c>
      <c r="Z142" s="48">
        <v>2620.4</v>
      </c>
      <c r="AA142" s="48"/>
      <c r="AB142" s="48">
        <v>967</v>
      </c>
      <c r="AC142" s="48"/>
      <c r="AD142" s="48">
        <v>2888.4</v>
      </c>
      <c r="AE142" s="48"/>
      <c r="AF142" s="20"/>
    </row>
    <row r="143" spans="1:32" s="36" customFormat="1" ht="18.75">
      <c r="A143" s="35" t="s">
        <v>20</v>
      </c>
      <c r="B143" s="44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20"/>
    </row>
    <row r="144" spans="1:32" s="36" customFormat="1" ht="18.75">
      <c r="A144" s="35" t="s">
        <v>21</v>
      </c>
      <c r="B144" s="44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20"/>
    </row>
    <row r="145" spans="1:32" s="36" customFormat="1" ht="37.5">
      <c r="A145" s="35" t="s">
        <v>57</v>
      </c>
      <c r="B145" s="48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35" t="s">
        <v>126</v>
      </c>
    </row>
    <row r="146" spans="1:32" s="36" customFormat="1" ht="18.75">
      <c r="A146" s="20" t="s">
        <v>26</v>
      </c>
      <c r="B146" s="50">
        <f>H146+J146+L146+N146+P146+R146+T146+V146+X146+Z146+AB146+AD146</f>
        <v>50</v>
      </c>
      <c r="C146" s="46">
        <f>C147+C148+C149+C150</f>
        <v>4.5</v>
      </c>
      <c r="D146" s="46">
        <f>D147+D148+D149+D150</f>
        <v>4.5</v>
      </c>
      <c r="E146" s="46">
        <f>E147+E148+E149+E150</f>
        <v>4.5</v>
      </c>
      <c r="F146" s="47">
        <f>E146/B146*100</f>
        <v>9</v>
      </c>
      <c r="G146" s="47">
        <f>E146/C146*100</f>
        <v>100</v>
      </c>
      <c r="H146" s="46">
        <f>H147+H148+H149+H150</f>
        <v>0</v>
      </c>
      <c r="I146" s="46">
        <f aca="true" t="shared" si="47" ref="I146:AE146">I147+I148+I149+I150</f>
        <v>0</v>
      </c>
      <c r="J146" s="46">
        <f t="shared" si="47"/>
        <v>0</v>
      </c>
      <c r="K146" s="46">
        <f t="shared" si="47"/>
        <v>0</v>
      </c>
      <c r="L146" s="46">
        <f t="shared" si="47"/>
        <v>0</v>
      </c>
      <c r="M146" s="46">
        <f t="shared" si="47"/>
        <v>0</v>
      </c>
      <c r="N146" s="46">
        <f t="shared" si="47"/>
        <v>0</v>
      </c>
      <c r="O146" s="46">
        <f t="shared" si="47"/>
        <v>0</v>
      </c>
      <c r="P146" s="46">
        <f t="shared" si="47"/>
        <v>0</v>
      </c>
      <c r="Q146" s="46">
        <f t="shared" si="47"/>
        <v>0</v>
      </c>
      <c r="R146" s="46">
        <f t="shared" si="47"/>
        <v>0</v>
      </c>
      <c r="S146" s="46">
        <f t="shared" si="47"/>
        <v>0</v>
      </c>
      <c r="T146" s="46">
        <f t="shared" si="47"/>
        <v>0</v>
      </c>
      <c r="U146" s="46">
        <f t="shared" si="47"/>
        <v>0</v>
      </c>
      <c r="V146" s="46">
        <f t="shared" si="47"/>
        <v>4.5</v>
      </c>
      <c r="W146" s="46">
        <f t="shared" si="47"/>
        <v>4.5</v>
      </c>
      <c r="X146" s="46">
        <f t="shared" si="47"/>
        <v>0</v>
      </c>
      <c r="Y146" s="46">
        <f t="shared" si="47"/>
        <v>0</v>
      </c>
      <c r="Z146" s="46">
        <f t="shared" si="47"/>
        <v>0</v>
      </c>
      <c r="AA146" s="46">
        <f t="shared" si="47"/>
        <v>0</v>
      </c>
      <c r="AB146" s="46">
        <f t="shared" si="47"/>
        <v>45.5</v>
      </c>
      <c r="AC146" s="46">
        <f t="shared" si="47"/>
        <v>0</v>
      </c>
      <c r="AD146" s="46">
        <f t="shared" si="47"/>
        <v>0</v>
      </c>
      <c r="AE146" s="46">
        <f t="shared" si="47"/>
        <v>0</v>
      </c>
      <c r="AF146" s="20"/>
    </row>
    <row r="147" spans="1:32" s="36" customFormat="1" ht="18.75">
      <c r="A147" s="35" t="s">
        <v>18</v>
      </c>
      <c r="B147" s="44"/>
      <c r="C147" s="48"/>
      <c r="D147" s="48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20"/>
    </row>
    <row r="148" spans="1:32" s="36" customFormat="1" ht="18.75">
      <c r="A148" s="35" t="s">
        <v>19</v>
      </c>
      <c r="B148" s="44">
        <f>H148+J148+L148+N148+P148+R148+T148+V148+X148+Z148+AB148+AD148</f>
        <v>50</v>
      </c>
      <c r="C148" s="49">
        <f>H148+J148+L148+N148+P148+R148+T148+V148</f>
        <v>4.5</v>
      </c>
      <c r="D148" s="48">
        <v>4.5</v>
      </c>
      <c r="E148" s="49">
        <f>I148+K148+M148+O148+Q148+S148+U148+W148+Y148+AA148+AC148+AE148</f>
        <v>4.5</v>
      </c>
      <c r="F148" s="49">
        <f>E148/B148*100</f>
        <v>9</v>
      </c>
      <c r="G148" s="49">
        <f>E148/C148*100</f>
        <v>100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>
        <v>4.5</v>
      </c>
      <c r="W148" s="48">
        <v>4.5</v>
      </c>
      <c r="X148" s="48"/>
      <c r="Y148" s="48"/>
      <c r="Z148" s="48"/>
      <c r="AA148" s="48"/>
      <c r="AB148" s="48">
        <v>45.5</v>
      </c>
      <c r="AC148" s="48"/>
      <c r="AD148" s="48"/>
      <c r="AE148" s="48"/>
      <c r="AF148" s="20"/>
    </row>
    <row r="149" spans="1:32" s="36" customFormat="1" ht="18.75">
      <c r="A149" s="35" t="s">
        <v>20</v>
      </c>
      <c r="B149" s="44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20"/>
    </row>
    <row r="150" spans="1:32" s="36" customFormat="1" ht="18.75">
      <c r="A150" s="35" t="s">
        <v>21</v>
      </c>
      <c r="B150" s="44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20"/>
    </row>
    <row r="151" spans="1:32" s="36" customFormat="1" ht="198" customHeight="1">
      <c r="A151" s="20" t="s">
        <v>58</v>
      </c>
      <c r="B151" s="44"/>
      <c r="C151" s="44"/>
      <c r="D151" s="44"/>
      <c r="E151" s="44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35"/>
    </row>
    <row r="152" spans="1:32" s="36" customFormat="1" ht="26.25" customHeight="1">
      <c r="A152" s="20" t="s">
        <v>26</v>
      </c>
      <c r="B152" s="50">
        <f>H152+J152+L152+N152+P152+R152+T152+V152+X152+Z152+AB152+AD152</f>
        <v>147389.1</v>
      </c>
      <c r="C152" s="46">
        <f>C153+C154+C156+C157</f>
        <v>120840.3</v>
      </c>
      <c r="D152" s="46">
        <f>D153+D154+D156+D157</f>
        <v>115636.8</v>
      </c>
      <c r="E152" s="46">
        <f>E153+E154+E156+E157</f>
        <v>104789.80000000002</v>
      </c>
      <c r="F152" s="47">
        <f>E152/B152*100</f>
        <v>71.09738779869068</v>
      </c>
      <c r="G152" s="47">
        <f>E152/C152*100</f>
        <v>86.71759338565033</v>
      </c>
      <c r="H152" s="46">
        <f aca="true" t="shared" si="48" ref="H152:AE152">H153+H154+H156+H157</f>
        <v>8212</v>
      </c>
      <c r="I152" s="46">
        <f t="shared" si="48"/>
        <v>210.1</v>
      </c>
      <c r="J152" s="46">
        <f t="shared" si="48"/>
        <v>10212</v>
      </c>
      <c r="K152" s="46">
        <f t="shared" si="48"/>
        <v>9043.800000000001</v>
      </c>
      <c r="L152" s="46">
        <f t="shared" si="48"/>
        <v>10260</v>
      </c>
      <c r="M152" s="46">
        <f t="shared" si="48"/>
        <v>10788.7</v>
      </c>
      <c r="N152" s="46">
        <f t="shared" si="48"/>
        <v>13350</v>
      </c>
      <c r="O152" s="46">
        <f t="shared" si="48"/>
        <v>11006.3</v>
      </c>
      <c r="P152" s="46">
        <f t="shared" si="48"/>
        <v>13330.9</v>
      </c>
      <c r="Q152" s="46">
        <f t="shared" si="48"/>
        <v>18006</v>
      </c>
      <c r="R152" s="46">
        <f t="shared" si="48"/>
        <v>7391</v>
      </c>
      <c r="S152" s="46">
        <f t="shared" si="48"/>
        <v>607.2</v>
      </c>
      <c r="T152" s="46">
        <f t="shared" si="48"/>
        <v>1273.3</v>
      </c>
      <c r="U152" s="46">
        <f t="shared" si="48"/>
        <v>1170.3</v>
      </c>
      <c r="V152" s="46">
        <f t="shared" si="48"/>
        <v>48989.1</v>
      </c>
      <c r="W152" s="46">
        <f t="shared" si="48"/>
        <v>28822.8</v>
      </c>
      <c r="X152" s="46">
        <f t="shared" si="48"/>
        <v>7822</v>
      </c>
      <c r="Y152" s="46">
        <f t="shared" si="48"/>
        <v>25134.6</v>
      </c>
      <c r="Z152" s="46">
        <f t="shared" si="48"/>
        <v>9496.9</v>
      </c>
      <c r="AA152" s="46">
        <f t="shared" si="48"/>
        <v>0</v>
      </c>
      <c r="AB152" s="46">
        <f t="shared" si="48"/>
        <v>9112.3</v>
      </c>
      <c r="AC152" s="46">
        <f t="shared" si="48"/>
        <v>0</v>
      </c>
      <c r="AD152" s="46">
        <f t="shared" si="48"/>
        <v>7939.6</v>
      </c>
      <c r="AE152" s="46">
        <f t="shared" si="48"/>
        <v>0</v>
      </c>
      <c r="AF152" s="20"/>
    </row>
    <row r="153" spans="1:32" s="36" customFormat="1" ht="18.75">
      <c r="A153" s="35" t="s">
        <v>18</v>
      </c>
      <c r="B153" s="44">
        <f>H153+J153+L153+N153+P153+R153+T153+V153+X153+Z153+AB153+AD153</f>
        <v>122308.1</v>
      </c>
      <c r="C153" s="48">
        <f aca="true" t="shared" si="49" ref="C153:E154">C160+C167</f>
        <v>98828.6</v>
      </c>
      <c r="D153" s="48">
        <f>D160+D167</f>
        <v>98828.6</v>
      </c>
      <c r="E153" s="48">
        <f t="shared" si="49"/>
        <v>87050.80000000002</v>
      </c>
      <c r="F153" s="48">
        <f>E153/B153*100</f>
        <v>71.17337281831702</v>
      </c>
      <c r="G153" s="48">
        <f>E153/C153*100</f>
        <v>88.08259957137915</v>
      </c>
      <c r="H153" s="48">
        <f>H160+H167</f>
        <v>7056</v>
      </c>
      <c r="I153" s="48">
        <f aca="true" t="shared" si="50" ref="I153:AE153">I160+I167</f>
        <v>0</v>
      </c>
      <c r="J153" s="48">
        <f t="shared" si="50"/>
        <v>8724</v>
      </c>
      <c r="K153" s="48">
        <f t="shared" si="50"/>
        <v>8442.7</v>
      </c>
      <c r="L153" s="48">
        <f t="shared" si="50"/>
        <v>8778</v>
      </c>
      <c r="M153" s="48">
        <f t="shared" si="50"/>
        <v>9424.6</v>
      </c>
      <c r="N153" s="48">
        <f t="shared" si="50"/>
        <v>9598</v>
      </c>
      <c r="O153" s="48">
        <f t="shared" si="50"/>
        <v>7794.9</v>
      </c>
      <c r="P153" s="48">
        <f t="shared" si="50"/>
        <v>11788</v>
      </c>
      <c r="Q153" s="48">
        <f t="shared" si="50"/>
        <v>16492.2</v>
      </c>
      <c r="R153" s="48">
        <f t="shared" si="50"/>
        <v>6475</v>
      </c>
      <c r="S153" s="48">
        <f t="shared" si="50"/>
        <v>600.7</v>
      </c>
      <c r="T153" s="48">
        <f t="shared" si="50"/>
        <v>1260.7</v>
      </c>
      <c r="U153" s="48">
        <f t="shared" si="50"/>
        <v>1170.3</v>
      </c>
      <c r="V153" s="48">
        <f t="shared" si="50"/>
        <v>38396.9</v>
      </c>
      <c r="W153" s="48">
        <f t="shared" si="50"/>
        <v>24038.3</v>
      </c>
      <c r="X153" s="48">
        <f t="shared" si="50"/>
        <v>6752</v>
      </c>
      <c r="Y153" s="48">
        <f t="shared" si="50"/>
        <v>19087.1</v>
      </c>
      <c r="Z153" s="48">
        <f t="shared" si="50"/>
        <v>8246.9</v>
      </c>
      <c r="AA153" s="48">
        <f t="shared" si="50"/>
        <v>0</v>
      </c>
      <c r="AB153" s="48">
        <f t="shared" si="50"/>
        <v>8192.3</v>
      </c>
      <c r="AC153" s="48">
        <f t="shared" si="50"/>
        <v>0</v>
      </c>
      <c r="AD153" s="48">
        <f t="shared" si="50"/>
        <v>7040.3</v>
      </c>
      <c r="AE153" s="48">
        <f t="shared" si="50"/>
        <v>0</v>
      </c>
      <c r="AF153" s="20"/>
    </row>
    <row r="154" spans="1:32" s="36" customFormat="1" ht="18.75">
      <c r="A154" s="35" t="s">
        <v>19</v>
      </c>
      <c r="B154" s="44">
        <f>H154+J154+L154+N154+P154+R154+T154+V154+X154+Z154+AB154+AD154</f>
        <v>17647.5</v>
      </c>
      <c r="C154" s="48">
        <f t="shared" si="49"/>
        <v>14578.2</v>
      </c>
      <c r="D154" s="48">
        <f t="shared" si="49"/>
        <v>14578.2</v>
      </c>
      <c r="E154" s="48">
        <f t="shared" si="49"/>
        <v>10305.5</v>
      </c>
      <c r="F154" s="49">
        <f>E154/B154*100</f>
        <v>58.39637342399774</v>
      </c>
      <c r="G154" s="49">
        <f>E154/C154*100</f>
        <v>70.69116900577575</v>
      </c>
      <c r="H154" s="48">
        <f>H161+H168</f>
        <v>1156</v>
      </c>
      <c r="I154" s="48">
        <f aca="true" t="shared" si="51" ref="I154:AE154">I161+I168</f>
        <v>210.1</v>
      </c>
      <c r="J154" s="48">
        <f t="shared" si="51"/>
        <v>1488</v>
      </c>
      <c r="K154" s="48">
        <f t="shared" si="51"/>
        <v>601.1</v>
      </c>
      <c r="L154" s="48">
        <f t="shared" si="51"/>
        <v>1482</v>
      </c>
      <c r="M154" s="48">
        <f t="shared" si="51"/>
        <v>1364.1</v>
      </c>
      <c r="N154" s="48">
        <f t="shared" si="51"/>
        <v>1522</v>
      </c>
      <c r="O154" s="48">
        <f t="shared" si="51"/>
        <v>981.4</v>
      </c>
      <c r="P154" s="48">
        <f t="shared" si="51"/>
        <v>1542.9</v>
      </c>
      <c r="Q154" s="48">
        <f t="shared" si="51"/>
        <v>1513.8</v>
      </c>
      <c r="R154" s="48">
        <f t="shared" si="51"/>
        <v>916</v>
      </c>
      <c r="S154" s="48">
        <f t="shared" si="51"/>
        <v>6.5</v>
      </c>
      <c r="T154" s="48">
        <f t="shared" si="51"/>
        <v>12.6</v>
      </c>
      <c r="U154" s="48">
        <f t="shared" si="51"/>
        <v>0</v>
      </c>
      <c r="V154" s="48">
        <f t="shared" si="51"/>
        <v>5388.7</v>
      </c>
      <c r="W154" s="48">
        <f t="shared" si="51"/>
        <v>4784.5</v>
      </c>
      <c r="X154" s="48">
        <f t="shared" si="51"/>
        <v>1070</v>
      </c>
      <c r="Y154" s="48">
        <f t="shared" si="51"/>
        <v>844</v>
      </c>
      <c r="Z154" s="48">
        <f t="shared" si="51"/>
        <v>1250</v>
      </c>
      <c r="AA154" s="48">
        <f t="shared" si="51"/>
        <v>0</v>
      </c>
      <c r="AB154" s="48">
        <f t="shared" si="51"/>
        <v>920</v>
      </c>
      <c r="AC154" s="48">
        <f t="shared" si="51"/>
        <v>0</v>
      </c>
      <c r="AD154" s="48">
        <f t="shared" si="51"/>
        <v>899.3</v>
      </c>
      <c r="AE154" s="48">
        <f t="shared" si="51"/>
        <v>0</v>
      </c>
      <c r="AF154" s="20"/>
    </row>
    <row r="155" spans="1:32" s="36" customFormat="1" ht="37.5">
      <c r="A155" s="37" t="s">
        <v>62</v>
      </c>
      <c r="B155" s="44">
        <f>H155+J155+L155+N155+P155+R155+T155+V155+X155+Z155+AB155+AD155</f>
        <v>7971.06</v>
      </c>
      <c r="C155" s="48">
        <f>C162+C169</f>
        <v>6107.653</v>
      </c>
      <c r="D155" s="48">
        <f>D162+D169</f>
        <v>6107.650000000001</v>
      </c>
      <c r="E155" s="48">
        <f>E163+E169</f>
        <v>3945.7</v>
      </c>
      <c r="F155" s="49">
        <f>E155/B155*100</f>
        <v>49.50031739818794</v>
      </c>
      <c r="G155" s="49">
        <f>E155/C155*100</f>
        <v>64.60255682501936</v>
      </c>
      <c r="H155" s="48">
        <f>H162+H169</f>
        <v>723.979</v>
      </c>
      <c r="I155" s="48">
        <f aca="true" t="shared" si="52" ref="I155:AE155">I162+I169</f>
        <v>157.2</v>
      </c>
      <c r="J155" s="48">
        <f t="shared" si="52"/>
        <v>922.159</v>
      </c>
      <c r="K155" s="48">
        <f t="shared" si="52"/>
        <v>461</v>
      </c>
      <c r="L155" s="48">
        <f t="shared" si="52"/>
        <v>928.659</v>
      </c>
      <c r="M155" s="48">
        <f t="shared" si="52"/>
        <v>992.2</v>
      </c>
      <c r="N155" s="48">
        <f>N162+N169</f>
        <v>958.659</v>
      </c>
      <c r="O155" s="48">
        <f t="shared" si="52"/>
        <v>736.3</v>
      </c>
      <c r="P155" s="48">
        <f t="shared" si="52"/>
        <v>974.619</v>
      </c>
      <c r="Q155" s="48">
        <f t="shared" si="52"/>
        <v>1240.1</v>
      </c>
      <c r="R155" s="48">
        <f t="shared" si="52"/>
        <v>536.479</v>
      </c>
      <c r="S155" s="48">
        <f t="shared" si="52"/>
        <v>6.5</v>
      </c>
      <c r="T155" s="48">
        <f t="shared" si="52"/>
        <v>12.6</v>
      </c>
      <c r="U155" s="48">
        <f t="shared" si="52"/>
        <v>0</v>
      </c>
      <c r="V155" s="48">
        <f t="shared" si="52"/>
        <v>358.7</v>
      </c>
      <c r="W155" s="48">
        <f t="shared" si="52"/>
        <v>229.8</v>
      </c>
      <c r="X155" s="48">
        <f t="shared" si="52"/>
        <v>691.799</v>
      </c>
      <c r="Y155" s="48">
        <f t="shared" si="52"/>
        <v>473.9</v>
      </c>
      <c r="Z155" s="48">
        <f t="shared" si="52"/>
        <v>794.299</v>
      </c>
      <c r="AA155" s="48">
        <f t="shared" si="52"/>
        <v>0</v>
      </c>
      <c r="AB155" s="48">
        <f t="shared" si="52"/>
        <v>521.799</v>
      </c>
      <c r="AC155" s="48">
        <f t="shared" si="52"/>
        <v>0</v>
      </c>
      <c r="AD155" s="48">
        <f t="shared" si="52"/>
        <v>547.309</v>
      </c>
      <c r="AE155" s="48">
        <f t="shared" si="52"/>
        <v>0</v>
      </c>
      <c r="AF155" s="20"/>
    </row>
    <row r="156" spans="1:32" s="36" customFormat="1" ht="18.75">
      <c r="A156" s="35" t="s">
        <v>20</v>
      </c>
      <c r="B156" s="44"/>
      <c r="C156" s="48"/>
      <c r="D156" s="48">
        <f>D163+D170</f>
        <v>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20"/>
    </row>
    <row r="157" spans="1:32" s="36" customFormat="1" ht="33.75" customHeight="1">
      <c r="A157" s="35" t="s">
        <v>21</v>
      </c>
      <c r="B157" s="44">
        <f>H157+J157+L157+N157+P157+R157+T157+V157+X157+Z157+AB157+AD157</f>
        <v>7433.5</v>
      </c>
      <c r="C157" s="48">
        <f>C164+C171</f>
        <v>7433.5</v>
      </c>
      <c r="D157" s="48">
        <f>D164+D171</f>
        <v>2230</v>
      </c>
      <c r="E157" s="49">
        <f>I157+K157+M157+O157+Q157+S157+U157+W157+Y157+AA157+AC157+AE157</f>
        <v>7433.5</v>
      </c>
      <c r="F157" s="49">
        <f>E157/B157*100</f>
        <v>100</v>
      </c>
      <c r="G157" s="49">
        <f>E157/C157*100</f>
        <v>100</v>
      </c>
      <c r="H157" s="48">
        <v>0</v>
      </c>
      <c r="I157" s="48">
        <v>0</v>
      </c>
      <c r="J157" s="48"/>
      <c r="K157" s="48"/>
      <c r="L157" s="48"/>
      <c r="M157" s="48"/>
      <c r="N157" s="48">
        <f>N164+N171</f>
        <v>2230</v>
      </c>
      <c r="O157" s="48">
        <f aca="true" t="shared" si="53" ref="O157:AE157">O164+O171</f>
        <v>2230</v>
      </c>
      <c r="P157" s="48">
        <f t="shared" si="53"/>
        <v>0</v>
      </c>
      <c r="Q157" s="48">
        <f t="shared" si="53"/>
        <v>0</v>
      </c>
      <c r="R157" s="48">
        <f t="shared" si="53"/>
        <v>0</v>
      </c>
      <c r="S157" s="48">
        <f t="shared" si="53"/>
        <v>0</v>
      </c>
      <c r="T157" s="48">
        <f t="shared" si="53"/>
        <v>0</v>
      </c>
      <c r="U157" s="48">
        <f t="shared" si="53"/>
        <v>0</v>
      </c>
      <c r="V157" s="48">
        <f t="shared" si="53"/>
        <v>5203.5</v>
      </c>
      <c r="W157" s="48">
        <f t="shared" si="53"/>
        <v>0</v>
      </c>
      <c r="X157" s="48">
        <f t="shared" si="53"/>
        <v>0</v>
      </c>
      <c r="Y157" s="48">
        <f t="shared" si="53"/>
        <v>5203.5</v>
      </c>
      <c r="Z157" s="48">
        <f t="shared" si="53"/>
        <v>0</v>
      </c>
      <c r="AA157" s="48">
        <f t="shared" si="53"/>
        <v>0</v>
      </c>
      <c r="AB157" s="48">
        <f t="shared" si="53"/>
        <v>0</v>
      </c>
      <c r="AC157" s="48">
        <f t="shared" si="53"/>
        <v>0</v>
      </c>
      <c r="AD157" s="48">
        <f t="shared" si="53"/>
        <v>0</v>
      </c>
      <c r="AE157" s="48">
        <f t="shared" si="53"/>
        <v>0</v>
      </c>
      <c r="AF157" s="35"/>
    </row>
    <row r="158" spans="1:32" s="36" customFormat="1" ht="131.25">
      <c r="A158" s="35" t="s">
        <v>59</v>
      </c>
      <c r="B158" s="48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35" t="s">
        <v>127</v>
      </c>
    </row>
    <row r="159" spans="1:32" s="36" customFormat="1" ht="18.75">
      <c r="A159" s="20" t="s">
        <v>26</v>
      </c>
      <c r="B159" s="50">
        <f>H159+J159+L159+N159+P159+R159+T159+V159+X159+Z159+AB159+AD159</f>
        <v>53098.4</v>
      </c>
      <c r="C159" s="46">
        <f>C160+C161+C163+C164</f>
        <v>53098.4</v>
      </c>
      <c r="D159" s="46">
        <f>D160+D162+D163+D164</f>
        <v>42864.9</v>
      </c>
      <c r="E159" s="46">
        <f>E160+E162+E163+E164</f>
        <v>47671.600000000006</v>
      </c>
      <c r="F159" s="47">
        <f>E159/B159*100</f>
        <v>89.77972970936978</v>
      </c>
      <c r="G159" s="47">
        <f>E159/C159*100</f>
        <v>89.77972970936978</v>
      </c>
      <c r="H159" s="46">
        <f>H160+H163+H164</f>
        <v>0</v>
      </c>
      <c r="I159" s="46">
        <f>I160+I163+I164</f>
        <v>0</v>
      </c>
      <c r="J159" s="46">
        <f aca="true" t="shared" si="54" ref="J159:V159">J160+J161+J163+J164</f>
        <v>606</v>
      </c>
      <c r="K159" s="46">
        <f t="shared" si="54"/>
        <v>0</v>
      </c>
      <c r="L159" s="46">
        <f t="shared" si="54"/>
        <v>0</v>
      </c>
      <c r="M159" s="46">
        <f t="shared" si="54"/>
        <v>0</v>
      </c>
      <c r="N159" s="46">
        <f t="shared" si="54"/>
        <v>2230</v>
      </c>
      <c r="O159" s="46">
        <f t="shared" si="54"/>
        <v>2230</v>
      </c>
      <c r="P159" s="46">
        <f t="shared" si="54"/>
        <v>0</v>
      </c>
      <c r="Q159" s="46">
        <f t="shared" si="54"/>
        <v>606</v>
      </c>
      <c r="R159" s="46">
        <f t="shared" si="54"/>
        <v>0</v>
      </c>
      <c r="S159" s="46">
        <f t="shared" si="54"/>
        <v>0</v>
      </c>
      <c r="T159" s="46">
        <f t="shared" si="54"/>
        <v>1273.3</v>
      </c>
      <c r="U159" s="46">
        <f t="shared" si="54"/>
        <v>1170.3</v>
      </c>
      <c r="V159" s="46">
        <f t="shared" si="54"/>
        <v>48989.1</v>
      </c>
      <c r="W159" s="46">
        <f aca="true" t="shared" si="55" ref="W159:AE159">W160+W161+W163+W164</f>
        <v>28822.8</v>
      </c>
      <c r="X159" s="46">
        <f t="shared" si="55"/>
        <v>0</v>
      </c>
      <c r="Y159" s="46">
        <f t="shared" si="55"/>
        <v>19872.2</v>
      </c>
      <c r="Z159" s="46">
        <f t="shared" si="55"/>
        <v>0</v>
      </c>
      <c r="AA159" s="46">
        <f t="shared" si="55"/>
        <v>0</v>
      </c>
      <c r="AB159" s="46">
        <f t="shared" si="55"/>
        <v>0</v>
      </c>
      <c r="AC159" s="46">
        <f t="shared" si="55"/>
        <v>0</v>
      </c>
      <c r="AD159" s="46">
        <f t="shared" si="55"/>
        <v>0</v>
      </c>
      <c r="AE159" s="46">
        <f t="shared" si="55"/>
        <v>0</v>
      </c>
      <c r="AF159" s="20"/>
    </row>
    <row r="160" spans="1:32" s="36" customFormat="1" ht="181.5" customHeight="1">
      <c r="A160" s="35" t="s">
        <v>18</v>
      </c>
      <c r="B160" s="115">
        <f>H160+J160+L160+N160+P160+R160+T160+V160+X160+Z160+AB160+AD160</f>
        <v>40257.6</v>
      </c>
      <c r="C160" s="116">
        <f>J160+H160+T160+V160</f>
        <v>40257.6</v>
      </c>
      <c r="D160" s="117">
        <v>40257.6</v>
      </c>
      <c r="E160" s="116">
        <f>I160+K160+M160+O160+Q160+S160+U160+W160+Y160+AA160+AC160+AE160</f>
        <v>39886.8</v>
      </c>
      <c r="F160" s="116">
        <f>E160/B160*100</f>
        <v>99.07893167998093</v>
      </c>
      <c r="G160" s="116">
        <f>E160/C160*100</f>
        <v>99.07893167998093</v>
      </c>
      <c r="H160" s="117">
        <v>0</v>
      </c>
      <c r="I160" s="48">
        <v>0</v>
      </c>
      <c r="J160" s="48">
        <v>600</v>
      </c>
      <c r="K160" s="48">
        <v>0</v>
      </c>
      <c r="L160" s="48"/>
      <c r="M160" s="48"/>
      <c r="N160" s="48"/>
      <c r="O160" s="48"/>
      <c r="P160" s="48"/>
      <c r="Q160" s="48">
        <v>600</v>
      </c>
      <c r="R160" s="48"/>
      <c r="S160" s="48"/>
      <c r="T160" s="48">
        <v>1260.7</v>
      </c>
      <c r="U160" s="48">
        <v>1170.3</v>
      </c>
      <c r="V160" s="48">
        <v>38396.9</v>
      </c>
      <c r="W160" s="48">
        <v>24038.3</v>
      </c>
      <c r="X160" s="48"/>
      <c r="Y160" s="48">
        <v>14078.2</v>
      </c>
      <c r="Z160" s="48"/>
      <c r="AA160" s="48"/>
      <c r="AB160" s="48"/>
      <c r="AC160" s="48"/>
      <c r="AD160" s="48"/>
      <c r="AE160" s="48"/>
      <c r="AF160" s="35" t="s">
        <v>137</v>
      </c>
    </row>
    <row r="161" spans="1:32" s="36" customFormat="1" ht="106.5" customHeight="1">
      <c r="A161" s="35" t="s">
        <v>122</v>
      </c>
      <c r="B161" s="44">
        <f>H161+J161+L161+N161+P161+R161+T161+V161+X161+Z161+AB161+AD161</f>
        <v>5407.3</v>
      </c>
      <c r="C161" s="49">
        <f>J161+H161+T161+V161</f>
        <v>5407.3</v>
      </c>
      <c r="D161" s="48">
        <v>5407.3</v>
      </c>
      <c r="E161" s="49">
        <f>I161+K161+M161+O161+Q161+S161+U161+W161+Y161+AA161+AC161+AE161</f>
        <v>5381</v>
      </c>
      <c r="F161" s="49">
        <f>E161/B161*100</f>
        <v>99.51362047602315</v>
      </c>
      <c r="G161" s="49">
        <f>E161/C161*100</f>
        <v>99.51362047602315</v>
      </c>
      <c r="H161" s="48">
        <f>H162</f>
        <v>0</v>
      </c>
      <c r="I161" s="48">
        <f>I162</f>
        <v>0</v>
      </c>
      <c r="J161" s="48">
        <f>J162</f>
        <v>6</v>
      </c>
      <c r="K161" s="48">
        <f aca="true" t="shared" si="56" ref="K161:P161">K162</f>
        <v>0</v>
      </c>
      <c r="L161" s="48">
        <f t="shared" si="56"/>
        <v>0</v>
      </c>
      <c r="M161" s="48">
        <f t="shared" si="56"/>
        <v>0</v>
      </c>
      <c r="N161" s="48">
        <f t="shared" si="56"/>
        <v>0</v>
      </c>
      <c r="O161" s="48">
        <f t="shared" si="56"/>
        <v>0</v>
      </c>
      <c r="P161" s="48">
        <f t="shared" si="56"/>
        <v>0</v>
      </c>
      <c r="Q161" s="48">
        <f>Q162</f>
        <v>6</v>
      </c>
      <c r="R161" s="48">
        <f>R162</f>
        <v>0</v>
      </c>
      <c r="S161" s="48">
        <f>S162</f>
        <v>0</v>
      </c>
      <c r="T161" s="48">
        <f>T162</f>
        <v>12.6</v>
      </c>
      <c r="U161" s="48">
        <f>U162</f>
        <v>0</v>
      </c>
      <c r="V161" s="48">
        <f>5030+V162</f>
        <v>5388.7</v>
      </c>
      <c r="W161" s="48">
        <v>4784.5</v>
      </c>
      <c r="X161" s="48"/>
      <c r="Y161" s="48">
        <v>590.5</v>
      </c>
      <c r="Z161" s="48"/>
      <c r="AA161" s="48"/>
      <c r="AB161" s="48"/>
      <c r="AC161" s="48"/>
      <c r="AD161" s="48"/>
      <c r="AE161" s="48"/>
      <c r="AF161" s="123" t="s">
        <v>138</v>
      </c>
    </row>
    <row r="162" spans="1:32" s="36" customFormat="1" ht="82.5" customHeight="1">
      <c r="A162" s="37" t="s">
        <v>62</v>
      </c>
      <c r="B162" s="44">
        <f>H162+J162+L162+N162+P162+R162+T162+V162+X162+Z162+AB162+AD162</f>
        <v>377.3</v>
      </c>
      <c r="C162" s="49">
        <f>J162+H162+T162+V162</f>
        <v>377.3</v>
      </c>
      <c r="D162" s="48">
        <v>377.3</v>
      </c>
      <c r="E162" s="49">
        <f>I162+K162+M162+O162+Q162+S162+U162+W162+Y162+AA162+AC162+AE162</f>
        <v>351.3</v>
      </c>
      <c r="F162" s="49">
        <f>E162/B162*100</f>
        <v>93.10893188444209</v>
      </c>
      <c r="G162" s="49">
        <f>E162/C162*100</f>
        <v>93.10893188444209</v>
      </c>
      <c r="H162" s="48">
        <v>0</v>
      </c>
      <c r="I162" s="48">
        <v>0</v>
      </c>
      <c r="J162" s="48">
        <v>6</v>
      </c>
      <c r="K162" s="48">
        <v>0</v>
      </c>
      <c r="L162" s="48"/>
      <c r="M162" s="48"/>
      <c r="N162" s="48"/>
      <c r="O162" s="48"/>
      <c r="P162" s="48"/>
      <c r="Q162" s="48">
        <v>6</v>
      </c>
      <c r="R162" s="48"/>
      <c r="S162" s="48"/>
      <c r="T162" s="48">
        <v>12.6</v>
      </c>
      <c r="U162" s="90"/>
      <c r="V162" s="48">
        <v>358.7</v>
      </c>
      <c r="W162" s="48">
        <v>229.8</v>
      </c>
      <c r="X162" s="48"/>
      <c r="Y162" s="48">
        <v>115.5</v>
      </c>
      <c r="Z162" s="48"/>
      <c r="AA162" s="48"/>
      <c r="AB162" s="48"/>
      <c r="AC162" s="48"/>
      <c r="AD162" s="48"/>
      <c r="AE162" s="48"/>
      <c r="AF162" s="124"/>
    </row>
    <row r="163" spans="1:32" s="36" customFormat="1" ht="18.75">
      <c r="A163" s="35" t="s">
        <v>20</v>
      </c>
      <c r="B163" s="44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20"/>
    </row>
    <row r="164" spans="1:32" s="36" customFormat="1" ht="153.75" customHeight="1">
      <c r="A164" s="35" t="s">
        <v>21</v>
      </c>
      <c r="B164" s="44">
        <f>H164+J164+L164+N164+P164+R164+T164+V164+X164+Z164+AB164+AD164</f>
        <v>7433.5</v>
      </c>
      <c r="C164" s="49">
        <f>J164+H164+T164+V164+N164</f>
        <v>7433.5</v>
      </c>
      <c r="D164" s="48">
        <v>2230</v>
      </c>
      <c r="E164" s="49">
        <f>I164+K164+M164+O164+Q164+S164+U164+W164+Y164+AA164+AC164+AE164</f>
        <v>7433.5</v>
      </c>
      <c r="F164" s="49">
        <f>E164/B164*100</f>
        <v>100</v>
      </c>
      <c r="G164" s="49">
        <f>E164/C164*100</f>
        <v>100</v>
      </c>
      <c r="H164" s="48">
        <v>0</v>
      </c>
      <c r="I164" s="48">
        <v>0</v>
      </c>
      <c r="J164" s="48"/>
      <c r="K164" s="48"/>
      <c r="L164" s="48"/>
      <c r="M164" s="48"/>
      <c r="N164" s="48">
        <v>2230</v>
      </c>
      <c r="O164" s="48">
        <v>2230</v>
      </c>
      <c r="P164" s="48"/>
      <c r="Q164" s="48"/>
      <c r="R164" s="48"/>
      <c r="S164" s="48"/>
      <c r="T164" s="48"/>
      <c r="U164" s="48"/>
      <c r="V164" s="48">
        <v>5203.5</v>
      </c>
      <c r="W164" s="48"/>
      <c r="X164" s="48"/>
      <c r="Y164" s="48">
        <v>5203.5</v>
      </c>
      <c r="Z164" s="48"/>
      <c r="AA164" s="48"/>
      <c r="AB164" s="48"/>
      <c r="AC164" s="48"/>
      <c r="AD164" s="48"/>
      <c r="AE164" s="48"/>
      <c r="AF164" s="35" t="s">
        <v>136</v>
      </c>
    </row>
    <row r="165" spans="1:32" s="36" customFormat="1" ht="75">
      <c r="A165" s="35" t="s">
        <v>85</v>
      </c>
      <c r="B165" s="44"/>
      <c r="C165" s="48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76"/>
    </row>
    <row r="166" spans="1:32" s="36" customFormat="1" ht="18.75">
      <c r="A166" s="20" t="s">
        <v>26</v>
      </c>
      <c r="B166" s="50">
        <f>H166+J166+L166+N166+P166+R166+T166+V166+X166+Z166+AB166+AD166</f>
        <v>94290.7</v>
      </c>
      <c r="C166" s="46">
        <f>C167+C168+C170+C171</f>
        <v>67741.9</v>
      </c>
      <c r="D166" s="46">
        <f>D167+D168+D170+D171</f>
        <v>67741.9</v>
      </c>
      <c r="E166" s="46">
        <f>E167+E168+E170+E171</f>
        <v>52088.50000000001</v>
      </c>
      <c r="F166" s="47">
        <f>E166/B166*100</f>
        <v>55.242457633679685</v>
      </c>
      <c r="G166" s="47">
        <f>E166/C166*100</f>
        <v>76.89258789611748</v>
      </c>
      <c r="H166" s="46">
        <f>H167+H168+H170+H171</f>
        <v>8212</v>
      </c>
      <c r="I166" s="46">
        <f>I167+I168+I170+I171</f>
        <v>210.1</v>
      </c>
      <c r="J166" s="46">
        <f aca="true" t="shared" si="57" ref="J166:AE166">J167+J168+J170+J171</f>
        <v>9606</v>
      </c>
      <c r="K166" s="46">
        <f t="shared" si="57"/>
        <v>9043.800000000001</v>
      </c>
      <c r="L166" s="46">
        <f t="shared" si="57"/>
        <v>10260</v>
      </c>
      <c r="M166" s="46">
        <f t="shared" si="57"/>
        <v>10788.7</v>
      </c>
      <c r="N166" s="46">
        <f t="shared" si="57"/>
        <v>11120</v>
      </c>
      <c r="O166" s="46">
        <f t="shared" si="57"/>
        <v>8776.3</v>
      </c>
      <c r="P166" s="46">
        <f t="shared" si="57"/>
        <v>13330.9</v>
      </c>
      <c r="Q166" s="46">
        <f t="shared" si="57"/>
        <v>17400</v>
      </c>
      <c r="R166" s="46">
        <f t="shared" si="57"/>
        <v>7391</v>
      </c>
      <c r="S166" s="46">
        <f t="shared" si="57"/>
        <v>607.2</v>
      </c>
      <c r="T166" s="46">
        <f t="shared" si="57"/>
        <v>0</v>
      </c>
      <c r="U166" s="46">
        <f t="shared" si="57"/>
        <v>0</v>
      </c>
      <c r="V166" s="46">
        <f t="shared" si="57"/>
        <v>0</v>
      </c>
      <c r="W166" s="46">
        <f t="shared" si="57"/>
        <v>0</v>
      </c>
      <c r="X166" s="46">
        <f t="shared" si="57"/>
        <v>7822</v>
      </c>
      <c r="Y166" s="46">
        <f t="shared" si="57"/>
        <v>5262.4</v>
      </c>
      <c r="Z166" s="46">
        <f t="shared" si="57"/>
        <v>9496.9</v>
      </c>
      <c r="AA166" s="46">
        <f t="shared" si="57"/>
        <v>0</v>
      </c>
      <c r="AB166" s="46">
        <f t="shared" si="57"/>
        <v>9112.3</v>
      </c>
      <c r="AC166" s="46">
        <f t="shared" si="57"/>
        <v>0</v>
      </c>
      <c r="AD166" s="46">
        <f t="shared" si="57"/>
        <v>7939.6</v>
      </c>
      <c r="AE166" s="46">
        <f t="shared" si="57"/>
        <v>0</v>
      </c>
      <c r="AF166" s="20"/>
    </row>
    <row r="167" spans="1:32" s="36" customFormat="1" ht="356.25">
      <c r="A167" s="35" t="s">
        <v>18</v>
      </c>
      <c r="B167" s="44">
        <f>H167+J167+L167+N167+P167+R167+T167+V167+X167+Z167+AB167+AD167</f>
        <v>82050.5</v>
      </c>
      <c r="C167" s="49">
        <f>H167+J167+L167+N167+P167+R167+T167+V167+X167</f>
        <v>58571</v>
      </c>
      <c r="D167" s="48">
        <v>58571</v>
      </c>
      <c r="E167" s="49">
        <f>I167+K167+M167+O167+Q167+S167+U167+W167+Y167+AA167+AC167+AE167</f>
        <v>47164.00000000001</v>
      </c>
      <c r="F167" s="49">
        <f>E167/B167*100</f>
        <v>57.481672872194565</v>
      </c>
      <c r="G167" s="49">
        <f>E167/C167*100</f>
        <v>80.52449164262178</v>
      </c>
      <c r="H167" s="48">
        <v>7056</v>
      </c>
      <c r="I167" s="48">
        <v>0</v>
      </c>
      <c r="J167" s="48">
        <v>8124</v>
      </c>
      <c r="K167" s="48">
        <v>8442.7</v>
      </c>
      <c r="L167" s="48">
        <v>8778</v>
      </c>
      <c r="M167" s="48">
        <v>9424.6</v>
      </c>
      <c r="N167" s="48">
        <v>9598</v>
      </c>
      <c r="O167" s="48">
        <v>7794.9</v>
      </c>
      <c r="P167" s="48">
        <v>11788</v>
      </c>
      <c r="Q167" s="48">
        <v>15892.2</v>
      </c>
      <c r="R167" s="48">
        <v>6475</v>
      </c>
      <c r="S167" s="48">
        <v>600.7</v>
      </c>
      <c r="T167" s="48"/>
      <c r="U167" s="48"/>
      <c r="V167" s="48"/>
      <c r="W167" s="48"/>
      <c r="X167" s="48">
        <v>6752</v>
      </c>
      <c r="Y167" s="48">
        <v>5008.9</v>
      </c>
      <c r="Z167" s="48">
        <v>8246.9</v>
      </c>
      <c r="AA167" s="48"/>
      <c r="AB167" s="48">
        <v>8192.3</v>
      </c>
      <c r="AC167" s="48"/>
      <c r="AD167" s="48">
        <v>7040.3</v>
      </c>
      <c r="AE167" s="48"/>
      <c r="AF167" s="35" t="s">
        <v>149</v>
      </c>
    </row>
    <row r="168" spans="1:32" s="36" customFormat="1" ht="18.75">
      <c r="A168" s="35" t="s">
        <v>19</v>
      </c>
      <c r="B168" s="44">
        <f>H168+J168+L168+N168+P168+R168+T168+V168+X168+Z168+AB168+AD168</f>
        <v>12240.199999999999</v>
      </c>
      <c r="C168" s="49">
        <f>H168+J168+L168+N168+P168+R168+T168+V168+X168</f>
        <v>9170.9</v>
      </c>
      <c r="D168" s="48">
        <v>9170.9</v>
      </c>
      <c r="E168" s="49">
        <f>I168+K168+M168+O168+Q168+S168+U168+W168+Y168+AA168+AC168+AE168</f>
        <v>4924.5</v>
      </c>
      <c r="F168" s="49">
        <f>E168/B168*100</f>
        <v>40.23218574859888</v>
      </c>
      <c r="G168" s="49">
        <f>E168/C168*100</f>
        <v>53.697019921708886</v>
      </c>
      <c r="H168" s="48">
        <v>1156</v>
      </c>
      <c r="I168" s="48">
        <v>210.1</v>
      </c>
      <c r="J168" s="48">
        <v>1482</v>
      </c>
      <c r="K168" s="48">
        <v>601.1</v>
      </c>
      <c r="L168" s="48">
        <v>1482</v>
      </c>
      <c r="M168" s="48">
        <v>1364.1</v>
      </c>
      <c r="N168" s="48">
        <v>1522</v>
      </c>
      <c r="O168" s="48">
        <v>981.4</v>
      </c>
      <c r="P168" s="48">
        <v>1542.9</v>
      </c>
      <c r="Q168" s="48">
        <v>1507.8</v>
      </c>
      <c r="R168" s="48">
        <v>916</v>
      </c>
      <c r="S168" s="48">
        <v>6.5</v>
      </c>
      <c r="T168" s="48"/>
      <c r="U168" s="48"/>
      <c r="V168" s="48"/>
      <c r="W168" s="48"/>
      <c r="X168" s="48">
        <v>1070</v>
      </c>
      <c r="Y168" s="48">
        <v>253.5</v>
      </c>
      <c r="Z168" s="48">
        <v>1250</v>
      </c>
      <c r="AA168" s="48"/>
      <c r="AB168" s="48">
        <v>920</v>
      </c>
      <c r="AC168" s="48"/>
      <c r="AD168" s="48">
        <v>899.3</v>
      </c>
      <c r="AE168" s="48"/>
      <c r="AF168" s="20"/>
    </row>
    <row r="169" spans="1:32" s="36" customFormat="1" ht="37.5">
      <c r="A169" s="37" t="s">
        <v>62</v>
      </c>
      <c r="B169" s="44">
        <f>H169+J169+L169+N169+P169+R169+T169+V169+X169+Z169+AB169+AD169</f>
        <v>7593.76</v>
      </c>
      <c r="C169" s="49">
        <f>H169+J169+L169+N169+P169+R169+T169+V169+X169</f>
        <v>5730.353</v>
      </c>
      <c r="D169" s="48">
        <v>5730.35</v>
      </c>
      <c r="E169" s="49">
        <f>I169+K169+M169+O169+Q169+S169+U169+W169+Y169+AA169+AC169+AE169</f>
        <v>3945.7</v>
      </c>
      <c r="F169" s="49">
        <f>E169/B169*100</f>
        <v>51.959766966562015</v>
      </c>
      <c r="G169" s="49">
        <f>E169/C169*100</f>
        <v>68.85614202126814</v>
      </c>
      <c r="H169" s="48">
        <v>723.979</v>
      </c>
      <c r="I169" s="48">
        <v>157.2</v>
      </c>
      <c r="J169" s="48">
        <v>916.159</v>
      </c>
      <c r="K169" s="48">
        <v>461</v>
      </c>
      <c r="L169" s="48">
        <v>928.659</v>
      </c>
      <c r="M169" s="48">
        <v>992.2</v>
      </c>
      <c r="N169" s="48">
        <v>958.659</v>
      </c>
      <c r="O169" s="48">
        <v>736.3</v>
      </c>
      <c r="P169" s="48">
        <v>974.619</v>
      </c>
      <c r="Q169" s="48">
        <v>1234.1</v>
      </c>
      <c r="R169" s="48">
        <v>536.479</v>
      </c>
      <c r="S169" s="48">
        <v>6.5</v>
      </c>
      <c r="T169" s="48"/>
      <c r="U169" s="48"/>
      <c r="V169" s="48"/>
      <c r="W169" s="48"/>
      <c r="X169" s="48">
        <v>691.799</v>
      </c>
      <c r="Y169" s="48">
        <v>358.4</v>
      </c>
      <c r="Z169" s="48">
        <v>794.299</v>
      </c>
      <c r="AA169" s="48"/>
      <c r="AB169" s="48">
        <v>521.799</v>
      </c>
      <c r="AC169" s="48"/>
      <c r="AD169" s="48">
        <v>547.309</v>
      </c>
      <c r="AE169" s="48"/>
      <c r="AF169" s="20"/>
    </row>
    <row r="170" spans="1:32" s="36" customFormat="1" ht="18.75">
      <c r="A170" s="35" t="s">
        <v>20</v>
      </c>
      <c r="B170" s="44"/>
      <c r="C170" s="48"/>
      <c r="D170" s="48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20"/>
    </row>
    <row r="171" spans="1:32" s="36" customFormat="1" ht="18.75">
      <c r="A171" s="35" t="s">
        <v>21</v>
      </c>
      <c r="B171" s="44"/>
      <c r="C171" s="48"/>
      <c r="D171" s="48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20"/>
    </row>
    <row r="172" spans="1:32" s="36" customFormat="1" ht="93.75">
      <c r="A172" s="20" t="s">
        <v>87</v>
      </c>
      <c r="B172" s="44"/>
      <c r="C172" s="48"/>
      <c r="D172" s="48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20"/>
    </row>
    <row r="173" spans="1:32" s="36" customFormat="1" ht="18.75">
      <c r="A173" s="20" t="s">
        <v>26</v>
      </c>
      <c r="B173" s="50">
        <f>H173+J173+L173+N173+P173+R173+T173+V173+X173+Z173+AB173+AD173</f>
        <v>1842.8000000000002</v>
      </c>
      <c r="C173" s="46">
        <f>C174+C175+C176+C177</f>
        <v>1842.8</v>
      </c>
      <c r="D173" s="46">
        <f>D174+D175+D176+D177</f>
        <v>1842.8</v>
      </c>
      <c r="E173" s="46">
        <f>E174+E175+E176+E177</f>
        <v>1562.8000000000002</v>
      </c>
      <c r="F173" s="47">
        <f>E173/B173*100</f>
        <v>84.80573041024529</v>
      </c>
      <c r="G173" s="47">
        <f>E173/C173*100</f>
        <v>84.80573041024529</v>
      </c>
      <c r="H173" s="46">
        <f>H174+H175+H176+H177</f>
        <v>284.8</v>
      </c>
      <c r="I173" s="46">
        <f aca="true" t="shared" si="58" ref="I173:AE173">I174+I175+I176+I177</f>
        <v>0</v>
      </c>
      <c r="J173" s="46">
        <f t="shared" si="58"/>
        <v>200</v>
      </c>
      <c r="K173" s="46">
        <f t="shared" si="58"/>
        <v>344.7</v>
      </c>
      <c r="L173" s="46">
        <f t="shared" si="58"/>
        <v>0</v>
      </c>
      <c r="M173" s="46">
        <f t="shared" si="58"/>
        <v>140.1</v>
      </c>
      <c r="N173" s="46">
        <f t="shared" si="58"/>
        <v>0</v>
      </c>
      <c r="O173" s="46">
        <f t="shared" si="58"/>
        <v>0</v>
      </c>
      <c r="P173" s="46">
        <f t="shared" si="58"/>
        <v>0</v>
      </c>
      <c r="Q173" s="46">
        <f t="shared" si="58"/>
        <v>0</v>
      </c>
      <c r="R173" s="46">
        <f t="shared" si="58"/>
        <v>0</v>
      </c>
      <c r="S173" s="46">
        <f t="shared" si="58"/>
        <v>0</v>
      </c>
      <c r="T173" s="46">
        <f t="shared" si="58"/>
        <v>295.3</v>
      </c>
      <c r="U173" s="46">
        <f t="shared" si="58"/>
        <v>95.3</v>
      </c>
      <c r="V173" s="46">
        <f t="shared" si="58"/>
        <v>662.7</v>
      </c>
      <c r="W173" s="46">
        <f t="shared" si="58"/>
        <v>503</v>
      </c>
      <c r="X173" s="46">
        <f t="shared" si="58"/>
        <v>400</v>
      </c>
      <c r="Y173" s="46">
        <f t="shared" si="58"/>
        <v>479.70000000000005</v>
      </c>
      <c r="Z173" s="46">
        <f t="shared" si="58"/>
        <v>0</v>
      </c>
      <c r="AA173" s="46">
        <f t="shared" si="58"/>
        <v>0</v>
      </c>
      <c r="AB173" s="46">
        <f t="shared" si="58"/>
        <v>0</v>
      </c>
      <c r="AC173" s="46">
        <f t="shared" si="58"/>
        <v>0</v>
      </c>
      <c r="AD173" s="46">
        <f t="shared" si="58"/>
        <v>0</v>
      </c>
      <c r="AE173" s="46">
        <f t="shared" si="58"/>
        <v>0</v>
      </c>
      <c r="AF173" s="20"/>
    </row>
    <row r="174" spans="1:32" s="36" customFormat="1" ht="18.75">
      <c r="A174" s="35" t="s">
        <v>18</v>
      </c>
      <c r="B174" s="44">
        <f>B180+B186</f>
        <v>1075.3</v>
      </c>
      <c r="C174" s="44">
        <f>C180+C186</f>
        <v>1075.3</v>
      </c>
      <c r="D174" s="44">
        <f>D180+D186</f>
        <v>1075.3</v>
      </c>
      <c r="E174" s="44">
        <f>E180+E186</f>
        <v>935.3000000000001</v>
      </c>
      <c r="F174" s="49">
        <f>E174/B174*100</f>
        <v>86.9803775690505</v>
      </c>
      <c r="G174" s="49">
        <f>E174/C174*100</f>
        <v>86.9803775690505</v>
      </c>
      <c r="H174" s="44">
        <f aca="true" t="shared" si="59" ref="H174:AE177">H180+H186</f>
        <v>0</v>
      </c>
      <c r="I174" s="44">
        <f t="shared" si="59"/>
        <v>0</v>
      </c>
      <c r="J174" s="44">
        <f t="shared" si="59"/>
        <v>200</v>
      </c>
      <c r="K174" s="44">
        <f t="shared" si="59"/>
        <v>60</v>
      </c>
      <c r="L174" s="44">
        <f t="shared" si="59"/>
        <v>0</v>
      </c>
      <c r="M174" s="44">
        <f t="shared" si="59"/>
        <v>140</v>
      </c>
      <c r="N174" s="44">
        <f t="shared" si="59"/>
        <v>0</v>
      </c>
      <c r="O174" s="44">
        <f t="shared" si="59"/>
        <v>0</v>
      </c>
      <c r="P174" s="44">
        <f t="shared" si="59"/>
        <v>0</v>
      </c>
      <c r="Q174" s="44">
        <f t="shared" si="59"/>
        <v>0</v>
      </c>
      <c r="R174" s="44">
        <f t="shared" si="59"/>
        <v>0</v>
      </c>
      <c r="S174" s="44">
        <f t="shared" si="59"/>
        <v>0</v>
      </c>
      <c r="T174" s="44">
        <f t="shared" si="59"/>
        <v>295.3</v>
      </c>
      <c r="U174" s="44">
        <f t="shared" si="59"/>
        <v>95.3</v>
      </c>
      <c r="V174" s="44">
        <f t="shared" si="59"/>
        <v>380</v>
      </c>
      <c r="W174" s="44">
        <f t="shared" si="59"/>
        <v>279.9</v>
      </c>
      <c r="X174" s="44">
        <f t="shared" si="59"/>
        <v>200</v>
      </c>
      <c r="Y174" s="44">
        <f t="shared" si="59"/>
        <v>360.1</v>
      </c>
      <c r="Z174" s="44">
        <f t="shared" si="59"/>
        <v>0</v>
      </c>
      <c r="AA174" s="44">
        <f t="shared" si="59"/>
        <v>0</v>
      </c>
      <c r="AB174" s="44">
        <f t="shared" si="59"/>
        <v>0</v>
      </c>
      <c r="AC174" s="44">
        <f t="shared" si="59"/>
        <v>0</v>
      </c>
      <c r="AD174" s="44">
        <f t="shared" si="59"/>
        <v>0</v>
      </c>
      <c r="AE174" s="44">
        <f t="shared" si="59"/>
        <v>0</v>
      </c>
      <c r="AF174" s="20"/>
    </row>
    <row r="175" spans="1:32" s="36" customFormat="1" ht="18.75">
      <c r="A175" s="35" t="s">
        <v>19</v>
      </c>
      <c r="B175" s="44">
        <f>B181+B187</f>
        <v>0</v>
      </c>
      <c r="C175" s="49">
        <f>J175+H175</f>
        <v>0</v>
      </c>
      <c r="D175" s="44">
        <f aca="true" t="shared" si="60" ref="D175:E177">D181+D187</f>
        <v>0</v>
      </c>
      <c r="E175" s="44">
        <f t="shared" si="60"/>
        <v>0</v>
      </c>
      <c r="F175" s="49">
        <v>0</v>
      </c>
      <c r="G175" s="49">
        <v>0</v>
      </c>
      <c r="H175" s="44">
        <f t="shared" si="59"/>
        <v>0</v>
      </c>
      <c r="I175" s="44">
        <f t="shared" si="59"/>
        <v>0</v>
      </c>
      <c r="J175" s="44">
        <f t="shared" si="59"/>
        <v>0</v>
      </c>
      <c r="K175" s="44">
        <f t="shared" si="59"/>
        <v>0</v>
      </c>
      <c r="L175" s="44">
        <f t="shared" si="59"/>
        <v>0</v>
      </c>
      <c r="M175" s="44">
        <f t="shared" si="59"/>
        <v>0</v>
      </c>
      <c r="N175" s="44">
        <f t="shared" si="59"/>
        <v>0</v>
      </c>
      <c r="O175" s="44">
        <f t="shared" si="59"/>
        <v>0</v>
      </c>
      <c r="P175" s="44">
        <f t="shared" si="59"/>
        <v>0</v>
      </c>
      <c r="Q175" s="44">
        <f t="shared" si="59"/>
        <v>0</v>
      </c>
      <c r="R175" s="44">
        <f t="shared" si="59"/>
        <v>0</v>
      </c>
      <c r="S175" s="44">
        <f t="shared" si="59"/>
        <v>0</v>
      </c>
      <c r="T175" s="44">
        <f t="shared" si="59"/>
        <v>0</v>
      </c>
      <c r="U175" s="44">
        <f t="shared" si="59"/>
        <v>0</v>
      </c>
      <c r="V175" s="44">
        <f t="shared" si="59"/>
        <v>0</v>
      </c>
      <c r="W175" s="44">
        <f t="shared" si="59"/>
        <v>0</v>
      </c>
      <c r="X175" s="44">
        <f t="shared" si="59"/>
        <v>0</v>
      </c>
      <c r="Y175" s="44">
        <f t="shared" si="59"/>
        <v>0</v>
      </c>
      <c r="Z175" s="44">
        <f t="shared" si="59"/>
        <v>0</v>
      </c>
      <c r="AA175" s="44">
        <f t="shared" si="59"/>
        <v>0</v>
      </c>
      <c r="AB175" s="44">
        <f t="shared" si="59"/>
        <v>0</v>
      </c>
      <c r="AC175" s="44">
        <f t="shared" si="59"/>
        <v>0</v>
      </c>
      <c r="AD175" s="44">
        <f t="shared" si="59"/>
        <v>0</v>
      </c>
      <c r="AE175" s="44">
        <f t="shared" si="59"/>
        <v>0</v>
      </c>
      <c r="AF175" s="20"/>
    </row>
    <row r="176" spans="1:32" s="36" customFormat="1" ht="18.75">
      <c r="A176" s="35" t="s">
        <v>20</v>
      </c>
      <c r="B176" s="44">
        <f>B182+B188</f>
        <v>0</v>
      </c>
      <c r="C176" s="49">
        <f>J176+H176</f>
        <v>0</v>
      </c>
      <c r="D176" s="44">
        <f t="shared" si="60"/>
        <v>0</v>
      </c>
      <c r="E176" s="44">
        <f t="shared" si="60"/>
        <v>0</v>
      </c>
      <c r="F176" s="49">
        <v>0</v>
      </c>
      <c r="G176" s="49">
        <v>0</v>
      </c>
      <c r="H176" s="44">
        <f t="shared" si="59"/>
        <v>0</v>
      </c>
      <c r="I176" s="44">
        <f t="shared" si="59"/>
        <v>0</v>
      </c>
      <c r="J176" s="44">
        <f t="shared" si="59"/>
        <v>0</v>
      </c>
      <c r="K176" s="44">
        <f t="shared" si="59"/>
        <v>0</v>
      </c>
      <c r="L176" s="44">
        <f t="shared" si="59"/>
        <v>0</v>
      </c>
      <c r="M176" s="44">
        <f t="shared" si="59"/>
        <v>0</v>
      </c>
      <c r="N176" s="44">
        <f t="shared" si="59"/>
        <v>0</v>
      </c>
      <c r="O176" s="44">
        <f t="shared" si="59"/>
        <v>0</v>
      </c>
      <c r="P176" s="44">
        <f t="shared" si="59"/>
        <v>0</v>
      </c>
      <c r="Q176" s="44">
        <f t="shared" si="59"/>
        <v>0</v>
      </c>
      <c r="R176" s="44">
        <f t="shared" si="59"/>
        <v>0</v>
      </c>
      <c r="S176" s="44">
        <f t="shared" si="59"/>
        <v>0</v>
      </c>
      <c r="T176" s="44">
        <f t="shared" si="59"/>
        <v>0</v>
      </c>
      <c r="U176" s="44">
        <f t="shared" si="59"/>
        <v>0</v>
      </c>
      <c r="V176" s="44">
        <f t="shared" si="59"/>
        <v>0</v>
      </c>
      <c r="W176" s="44">
        <f t="shared" si="59"/>
        <v>0</v>
      </c>
      <c r="X176" s="44">
        <f t="shared" si="59"/>
        <v>0</v>
      </c>
      <c r="Y176" s="44">
        <f t="shared" si="59"/>
        <v>0</v>
      </c>
      <c r="Z176" s="44">
        <f t="shared" si="59"/>
        <v>0</v>
      </c>
      <c r="AA176" s="44">
        <f t="shared" si="59"/>
        <v>0</v>
      </c>
      <c r="AB176" s="44">
        <f t="shared" si="59"/>
        <v>0</v>
      </c>
      <c r="AC176" s="44">
        <f t="shared" si="59"/>
        <v>0</v>
      </c>
      <c r="AD176" s="44">
        <f t="shared" si="59"/>
        <v>0</v>
      </c>
      <c r="AE176" s="44">
        <f t="shared" si="59"/>
        <v>0</v>
      </c>
      <c r="AF176" s="20"/>
    </row>
    <row r="177" spans="1:32" s="36" customFormat="1" ht="18.75">
      <c r="A177" s="35" t="s">
        <v>21</v>
      </c>
      <c r="B177" s="44">
        <f>B183+B189</f>
        <v>767.5</v>
      </c>
      <c r="C177" s="44">
        <f>C183+C189</f>
        <v>767.5</v>
      </c>
      <c r="D177" s="44">
        <f>D183+D189</f>
        <v>767.5</v>
      </c>
      <c r="E177" s="44">
        <f t="shared" si="60"/>
        <v>627.5</v>
      </c>
      <c r="F177" s="49">
        <f>E177/B177*100</f>
        <v>81.75895765472313</v>
      </c>
      <c r="G177" s="49">
        <f>E177/C177*100</f>
        <v>81.75895765472313</v>
      </c>
      <c r="H177" s="44">
        <f t="shared" si="59"/>
        <v>284.8</v>
      </c>
      <c r="I177" s="44">
        <f t="shared" si="59"/>
        <v>0</v>
      </c>
      <c r="J177" s="44">
        <f t="shared" si="59"/>
        <v>0</v>
      </c>
      <c r="K177" s="44">
        <f t="shared" si="59"/>
        <v>284.7</v>
      </c>
      <c r="L177" s="44">
        <f t="shared" si="59"/>
        <v>0</v>
      </c>
      <c r="M177" s="44">
        <f>M183+M189</f>
        <v>0.1</v>
      </c>
      <c r="N177" s="44">
        <f t="shared" si="59"/>
        <v>0</v>
      </c>
      <c r="O177" s="44">
        <f t="shared" si="59"/>
        <v>0</v>
      </c>
      <c r="P177" s="44">
        <f t="shared" si="59"/>
        <v>0</v>
      </c>
      <c r="Q177" s="44">
        <f t="shared" si="59"/>
        <v>0</v>
      </c>
      <c r="R177" s="44">
        <f t="shared" si="59"/>
        <v>0</v>
      </c>
      <c r="S177" s="44">
        <f t="shared" si="59"/>
        <v>0</v>
      </c>
      <c r="T177" s="44">
        <f t="shared" si="59"/>
        <v>0</v>
      </c>
      <c r="U177" s="44">
        <f t="shared" si="59"/>
        <v>0</v>
      </c>
      <c r="V177" s="44">
        <f t="shared" si="59"/>
        <v>282.7</v>
      </c>
      <c r="W177" s="44">
        <f t="shared" si="59"/>
        <v>223.1</v>
      </c>
      <c r="X177" s="44">
        <f t="shared" si="59"/>
        <v>200</v>
      </c>
      <c r="Y177" s="44">
        <f t="shared" si="59"/>
        <v>119.6</v>
      </c>
      <c r="Z177" s="44">
        <f t="shared" si="59"/>
        <v>0</v>
      </c>
      <c r="AA177" s="44">
        <f t="shared" si="59"/>
        <v>0</v>
      </c>
      <c r="AB177" s="44">
        <f t="shared" si="59"/>
        <v>0</v>
      </c>
      <c r="AC177" s="44">
        <f t="shared" si="59"/>
        <v>0</v>
      </c>
      <c r="AD177" s="44">
        <f t="shared" si="59"/>
        <v>0</v>
      </c>
      <c r="AE177" s="44">
        <f t="shared" si="59"/>
        <v>0</v>
      </c>
      <c r="AF177" s="20"/>
    </row>
    <row r="178" spans="1:32" s="36" customFormat="1" ht="56.25">
      <c r="A178" s="35" t="s">
        <v>60</v>
      </c>
      <c r="B178" s="48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20"/>
    </row>
    <row r="179" spans="1:32" s="36" customFormat="1" ht="18.75">
      <c r="A179" s="20" t="s">
        <v>26</v>
      </c>
      <c r="B179" s="44"/>
      <c r="C179" s="48"/>
      <c r="D179" s="48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20"/>
    </row>
    <row r="180" spans="1:32" s="36" customFormat="1" ht="18.75">
      <c r="A180" s="35" t="s">
        <v>18</v>
      </c>
      <c r="B180" s="44"/>
      <c r="C180" s="48"/>
      <c r="D180" s="48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20"/>
    </row>
    <row r="181" spans="1:32" s="36" customFormat="1" ht="18.75">
      <c r="A181" s="35" t="s">
        <v>19</v>
      </c>
      <c r="B181" s="44"/>
      <c r="C181" s="48"/>
      <c r="D181" s="48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20"/>
    </row>
    <row r="182" spans="1:32" s="36" customFormat="1" ht="18.75">
      <c r="A182" s="35" t="s">
        <v>20</v>
      </c>
      <c r="B182" s="44"/>
      <c r="C182" s="48"/>
      <c r="D182" s="48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20"/>
    </row>
    <row r="183" spans="1:32" s="36" customFormat="1" ht="18.75">
      <c r="A183" s="35" t="s">
        <v>21</v>
      </c>
      <c r="B183" s="44"/>
      <c r="C183" s="48"/>
      <c r="D183" s="48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20"/>
    </row>
    <row r="184" spans="1:32" s="36" customFormat="1" ht="93.75">
      <c r="A184" s="35" t="s">
        <v>86</v>
      </c>
      <c r="B184" s="48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20"/>
    </row>
    <row r="185" spans="1:32" s="36" customFormat="1" ht="18.75">
      <c r="A185" s="20" t="s">
        <v>26</v>
      </c>
      <c r="B185" s="50">
        <f>H185+J185+L185+N185+P185+R185+T185+V185+X185+Z185+AB185+AD185</f>
        <v>1842.8000000000002</v>
      </c>
      <c r="C185" s="46">
        <f>C186+C187+C188+C189</f>
        <v>1842.8</v>
      </c>
      <c r="D185" s="46">
        <f>D186+D187+D188+D189</f>
        <v>1842.8</v>
      </c>
      <c r="E185" s="46">
        <f>E186+E187+E188+E189</f>
        <v>1562.8000000000002</v>
      </c>
      <c r="F185" s="47">
        <f>E185/B185*100</f>
        <v>84.80573041024529</v>
      </c>
      <c r="G185" s="47">
        <f>E185/C185*100</f>
        <v>84.80573041024529</v>
      </c>
      <c r="H185" s="46">
        <f aca="true" t="shared" si="61" ref="H185:AE185">H186+H187+H188+H189</f>
        <v>284.8</v>
      </c>
      <c r="I185" s="46">
        <f t="shared" si="61"/>
        <v>0</v>
      </c>
      <c r="J185" s="46">
        <f t="shared" si="61"/>
        <v>200</v>
      </c>
      <c r="K185" s="46">
        <f t="shared" si="61"/>
        <v>344.7</v>
      </c>
      <c r="L185" s="46">
        <f t="shared" si="61"/>
        <v>0</v>
      </c>
      <c r="M185" s="46">
        <f t="shared" si="61"/>
        <v>140.1</v>
      </c>
      <c r="N185" s="46">
        <f t="shared" si="61"/>
        <v>0</v>
      </c>
      <c r="O185" s="46">
        <f t="shared" si="61"/>
        <v>0</v>
      </c>
      <c r="P185" s="46">
        <f t="shared" si="61"/>
        <v>0</v>
      </c>
      <c r="Q185" s="46">
        <f t="shared" si="61"/>
        <v>0</v>
      </c>
      <c r="R185" s="46">
        <f t="shared" si="61"/>
        <v>0</v>
      </c>
      <c r="S185" s="46">
        <f t="shared" si="61"/>
        <v>0</v>
      </c>
      <c r="T185" s="46">
        <f t="shared" si="61"/>
        <v>295.3</v>
      </c>
      <c r="U185" s="46">
        <f t="shared" si="61"/>
        <v>95.3</v>
      </c>
      <c r="V185" s="46">
        <f t="shared" si="61"/>
        <v>662.7</v>
      </c>
      <c r="W185" s="46">
        <f t="shared" si="61"/>
        <v>503</v>
      </c>
      <c r="X185" s="46">
        <f t="shared" si="61"/>
        <v>400</v>
      </c>
      <c r="Y185" s="46">
        <f t="shared" si="61"/>
        <v>479.70000000000005</v>
      </c>
      <c r="Z185" s="46">
        <f t="shared" si="61"/>
        <v>0</v>
      </c>
      <c r="AA185" s="46">
        <f t="shared" si="61"/>
        <v>0</v>
      </c>
      <c r="AB185" s="46">
        <f t="shared" si="61"/>
        <v>0</v>
      </c>
      <c r="AC185" s="46">
        <f t="shared" si="61"/>
        <v>0</v>
      </c>
      <c r="AD185" s="46">
        <f t="shared" si="61"/>
        <v>0</v>
      </c>
      <c r="AE185" s="46">
        <f t="shared" si="61"/>
        <v>0</v>
      </c>
      <c r="AF185" s="20"/>
    </row>
    <row r="186" spans="1:32" s="36" customFormat="1" ht="37.5">
      <c r="A186" s="35" t="s">
        <v>18</v>
      </c>
      <c r="B186" s="44">
        <f>H186+J186+L186+N186+P186+R186+T186+V186+X186+Z186+AB186+AD186</f>
        <v>1075.3</v>
      </c>
      <c r="C186" s="49">
        <f>H186+J186+L186+N186+P186+R186+T186+V186+X186</f>
        <v>1075.3</v>
      </c>
      <c r="D186" s="48">
        <v>1075.3</v>
      </c>
      <c r="E186" s="49">
        <f>I186+K186+M186+O186+Q186+S186+U186+W186+Y186+AA186+AC186+AE186</f>
        <v>935.3000000000001</v>
      </c>
      <c r="F186" s="49">
        <f>E186/B186*100</f>
        <v>86.9803775690505</v>
      </c>
      <c r="G186" s="49">
        <f>E186/C186*100</f>
        <v>86.9803775690505</v>
      </c>
      <c r="H186" s="48">
        <v>0</v>
      </c>
      <c r="I186" s="48">
        <v>0</v>
      </c>
      <c r="J186" s="48">
        <v>200</v>
      </c>
      <c r="K186" s="48">
        <v>60</v>
      </c>
      <c r="L186" s="48"/>
      <c r="M186" s="48">
        <v>140</v>
      </c>
      <c r="N186" s="48"/>
      <c r="O186" s="48"/>
      <c r="P186" s="48"/>
      <c r="Q186" s="48"/>
      <c r="R186" s="48"/>
      <c r="S186" s="48"/>
      <c r="T186" s="48">
        <v>295.3</v>
      </c>
      <c r="U186" s="48">
        <v>95.3</v>
      </c>
      <c r="V186" s="48">
        <v>380</v>
      </c>
      <c r="W186" s="48">
        <v>279.9</v>
      </c>
      <c r="X186" s="48">
        <v>200</v>
      </c>
      <c r="Y186" s="48">
        <v>360.1</v>
      </c>
      <c r="Z186" s="48"/>
      <c r="AA186" s="48"/>
      <c r="AB186" s="48"/>
      <c r="AC186" s="48"/>
      <c r="AD186" s="48"/>
      <c r="AE186" s="48"/>
      <c r="AF186" s="35" t="s">
        <v>123</v>
      </c>
    </row>
    <row r="187" spans="1:32" s="36" customFormat="1" ht="18.75">
      <c r="A187" s="35" t="s">
        <v>19</v>
      </c>
      <c r="B187" s="44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20"/>
    </row>
    <row r="188" spans="1:32" s="36" customFormat="1" ht="18.75">
      <c r="A188" s="35" t="s">
        <v>20</v>
      </c>
      <c r="B188" s="44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20"/>
    </row>
    <row r="189" spans="1:32" s="36" customFormat="1" ht="180.75" customHeight="1">
      <c r="A189" s="35" t="s">
        <v>21</v>
      </c>
      <c r="B189" s="44">
        <f>H189+J189+L189+N189+P189+R189+T189+V189+X189+Z189+AB189+AD189</f>
        <v>767.5</v>
      </c>
      <c r="C189" s="49">
        <f>H189+J189+L189+N189+P189+R189+T189+V189+X189</f>
        <v>767.5</v>
      </c>
      <c r="D189" s="48">
        <v>767.5</v>
      </c>
      <c r="E189" s="49">
        <f>I189+K189+M189+O189+Q189+S189+U189+W189+Y189+AA189+AC189+AE189</f>
        <v>627.5</v>
      </c>
      <c r="F189" s="49">
        <f>E189/B189*100</f>
        <v>81.75895765472313</v>
      </c>
      <c r="G189" s="49">
        <f>E189/C189*100</f>
        <v>81.75895765472313</v>
      </c>
      <c r="H189" s="48">
        <v>284.8</v>
      </c>
      <c r="I189" s="48">
        <v>0</v>
      </c>
      <c r="J189" s="48">
        <v>0</v>
      </c>
      <c r="K189" s="48">
        <v>284.7</v>
      </c>
      <c r="L189" s="48"/>
      <c r="M189" s="48">
        <v>0.1</v>
      </c>
      <c r="N189" s="48"/>
      <c r="O189" s="48"/>
      <c r="P189" s="48"/>
      <c r="Q189" s="48"/>
      <c r="R189" s="48"/>
      <c r="S189" s="48"/>
      <c r="T189" s="48"/>
      <c r="U189" s="48"/>
      <c r="V189" s="48">
        <v>282.7</v>
      </c>
      <c r="W189" s="48">
        <v>223.1</v>
      </c>
      <c r="X189" s="48">
        <v>200</v>
      </c>
      <c r="Y189" s="48">
        <v>119.6</v>
      </c>
      <c r="Z189" s="48"/>
      <c r="AA189" s="48"/>
      <c r="AB189" s="48"/>
      <c r="AC189" s="48"/>
      <c r="AD189" s="48"/>
      <c r="AE189" s="48"/>
      <c r="AF189" s="35" t="s">
        <v>128</v>
      </c>
    </row>
    <row r="190" spans="1:32" s="36" customFormat="1" ht="18.75">
      <c r="A190" s="35"/>
      <c r="B190" s="50"/>
      <c r="C190" s="48"/>
      <c r="D190" s="48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20"/>
    </row>
    <row r="191" spans="1:32" ht="32.25" customHeight="1">
      <c r="A191" s="38" t="s">
        <v>27</v>
      </c>
      <c r="B191" s="92">
        <f>H191+J191+L191+N191+P191+R191+T191+V191+X191+Z191+AB191+AD191</f>
        <v>1893192.4</v>
      </c>
      <c r="C191" s="94">
        <f aca="true" t="shared" si="62" ref="C191:C196">H191+J191+L191+N191+P191+R191+T191+V191</f>
        <v>1306690.7</v>
      </c>
      <c r="D191" s="42">
        <f>D132+D83+D64+D6</f>
        <v>1422786.6</v>
      </c>
      <c r="E191" s="94">
        <f aca="true" t="shared" si="63" ref="E191:E196">K191+M191+O191+Q191+S191+U191+W191+Y191+AA191+AC191+AE191+AG191+E66</f>
        <v>1294519.53</v>
      </c>
      <c r="F191" s="43">
        <f>E191/B191*100</f>
        <v>68.37760018474614</v>
      </c>
      <c r="G191" s="43">
        <f>E191/C191*100</f>
        <v>99.06855004018932</v>
      </c>
      <c r="H191" s="42">
        <f>H132+H83+H64+H6</f>
        <v>116801.9</v>
      </c>
      <c r="I191" s="42">
        <f aca="true" t="shared" si="64" ref="I191:AE191">I132+I83+I64+I6</f>
        <v>40207.2</v>
      </c>
      <c r="J191" s="42">
        <f t="shared" si="64"/>
        <v>148702.09999999998</v>
      </c>
      <c r="K191" s="42">
        <f t="shared" si="64"/>
        <v>134206.19999999998</v>
      </c>
      <c r="L191" s="42">
        <f t="shared" si="64"/>
        <v>140134.30000000002</v>
      </c>
      <c r="M191" s="42">
        <f>M132+M83+M64+M6</f>
        <v>138596.5</v>
      </c>
      <c r="N191" s="42">
        <f>N132+N83+N64+N6</f>
        <v>153087.8</v>
      </c>
      <c r="O191" s="42">
        <f t="shared" si="64"/>
        <v>171508.9</v>
      </c>
      <c r="P191" s="42">
        <f>P132+P83+P64+P6</f>
        <v>364885.5</v>
      </c>
      <c r="Q191" s="42">
        <f t="shared" si="64"/>
        <v>176731.80000000002</v>
      </c>
      <c r="R191" s="42">
        <f t="shared" si="64"/>
        <v>186079.69999999998</v>
      </c>
      <c r="S191" s="42">
        <f t="shared" si="64"/>
        <v>291441.43000000005</v>
      </c>
      <c r="T191" s="42">
        <f t="shared" si="64"/>
        <v>82695.7</v>
      </c>
      <c r="U191" s="42">
        <f t="shared" si="64"/>
        <v>158032.11000000002</v>
      </c>
      <c r="V191" s="42">
        <f>V132+V83+V64+V6</f>
        <v>114303.7</v>
      </c>
      <c r="W191" s="42">
        <f>W132+W83+W64+W6</f>
        <v>100003.69</v>
      </c>
      <c r="X191" s="42">
        <f t="shared" si="64"/>
        <v>127038.6</v>
      </c>
      <c r="Y191" s="42">
        <f t="shared" si="64"/>
        <v>115073.90000000001</v>
      </c>
      <c r="Z191" s="42">
        <f t="shared" si="64"/>
        <v>137800.4</v>
      </c>
      <c r="AA191" s="42">
        <f t="shared" si="64"/>
        <v>0</v>
      </c>
      <c r="AB191" s="42">
        <f t="shared" si="64"/>
        <v>132583.3</v>
      </c>
      <c r="AC191" s="42">
        <f t="shared" si="64"/>
        <v>0</v>
      </c>
      <c r="AD191" s="42">
        <f t="shared" si="64"/>
        <v>189079.40000000002</v>
      </c>
      <c r="AE191" s="42">
        <f t="shared" si="64"/>
        <v>0</v>
      </c>
      <c r="AF191" s="20"/>
    </row>
    <row r="192" spans="1:32" s="36" customFormat="1" ht="18.75">
      <c r="A192" s="35" t="s">
        <v>18</v>
      </c>
      <c r="B192" s="44">
        <f>H192+J192+L192+N192+P192+R192+T192+V192+X192+Z192+AB192+AD192</f>
        <v>1460303.7999999998</v>
      </c>
      <c r="C192" s="44">
        <f t="shared" si="62"/>
        <v>987951.7</v>
      </c>
      <c r="D192" s="48">
        <f>D186+D180+D167+D160+D147+D116+D79+D59+D40</f>
        <v>1082974.8</v>
      </c>
      <c r="E192" s="44">
        <f>K192+M192+O192+Q192+S192+U192+W192+Y192+AA192+AC192+AE192+AG192+E67</f>
        <v>991987.5</v>
      </c>
      <c r="F192" s="49">
        <f>E192/B192*100</f>
        <v>67.9302142471998</v>
      </c>
      <c r="G192" s="49">
        <f>E192/C192*100</f>
        <v>100.40850175165446</v>
      </c>
      <c r="H192" s="48">
        <f>H33+H53+H67+H86+H104+H122+H135+H153+H174</f>
        <v>76933</v>
      </c>
      <c r="I192" s="48">
        <f aca="true" t="shared" si="65" ref="I192:AE192">I33+I53+I67+I86+I104+I122+I135+I153+I174</f>
        <v>18899.3</v>
      </c>
      <c r="J192" s="48">
        <f t="shared" si="65"/>
        <v>111646</v>
      </c>
      <c r="K192" s="48">
        <f t="shared" si="65"/>
        <v>101168.9</v>
      </c>
      <c r="L192" s="48">
        <f t="shared" si="65"/>
        <v>107258</v>
      </c>
      <c r="M192" s="48">
        <f t="shared" si="65"/>
        <v>105332.1</v>
      </c>
      <c r="N192" s="48">
        <f t="shared" si="65"/>
        <v>108407</v>
      </c>
      <c r="O192" s="48">
        <f t="shared" si="65"/>
        <v>134402.6</v>
      </c>
      <c r="P192" s="48">
        <f t="shared" si="65"/>
        <v>307934</v>
      </c>
      <c r="Q192" s="48">
        <f t="shared" si="65"/>
        <v>137532</v>
      </c>
      <c r="R192" s="48">
        <f t="shared" si="65"/>
        <v>145270</v>
      </c>
      <c r="S192" s="48">
        <f t="shared" si="65"/>
        <v>256325.90000000002</v>
      </c>
      <c r="T192" s="48">
        <f t="shared" si="65"/>
        <v>47973</v>
      </c>
      <c r="U192" s="48">
        <f t="shared" si="65"/>
        <v>108912.90000000001</v>
      </c>
      <c r="V192" s="48">
        <f t="shared" si="65"/>
        <v>82530.70000000001</v>
      </c>
      <c r="W192" s="48">
        <f t="shared" si="65"/>
        <v>67066</v>
      </c>
      <c r="X192" s="48">
        <f t="shared" si="65"/>
        <v>99907</v>
      </c>
      <c r="Y192" s="48">
        <f t="shared" si="65"/>
        <v>81187.1</v>
      </c>
      <c r="Z192" s="48">
        <f t="shared" si="65"/>
        <v>104250.9</v>
      </c>
      <c r="AA192" s="48">
        <f t="shared" si="65"/>
        <v>0</v>
      </c>
      <c r="AB192" s="48">
        <f t="shared" si="65"/>
        <v>105773.3</v>
      </c>
      <c r="AC192" s="48">
        <f t="shared" si="65"/>
        <v>0</v>
      </c>
      <c r="AD192" s="48">
        <f t="shared" si="65"/>
        <v>162420.9</v>
      </c>
      <c r="AE192" s="48">
        <f t="shared" si="65"/>
        <v>0</v>
      </c>
      <c r="AF192" s="20"/>
    </row>
    <row r="193" spans="1:32" s="36" customFormat="1" ht="18.75">
      <c r="A193" s="35" t="s">
        <v>19</v>
      </c>
      <c r="B193" s="44">
        <f>H193+J193+L193+N193+P193+R193+T193+V193+X193+Z193+AB193+AD193</f>
        <v>419472</v>
      </c>
      <c r="C193" s="44">
        <f t="shared" si="62"/>
        <v>307513.4</v>
      </c>
      <c r="D193" s="48">
        <f>D168+D161+D148+D142+D129+D111+D99+D93+D74+D60+D48+D41+D22+D16</f>
        <v>332489.7</v>
      </c>
      <c r="E193" s="44">
        <f t="shared" si="63"/>
        <v>290780.73</v>
      </c>
      <c r="F193" s="49">
        <f>E193/B193*100</f>
        <v>69.32065310676279</v>
      </c>
      <c r="G193" s="49">
        <f>E193/C193*100</f>
        <v>94.55871841682345</v>
      </c>
      <c r="H193" s="48">
        <f aca="true" t="shared" si="66" ref="H193:AE193">H168+H162+H148+H142+H129+H111+H99+H93+H74+H60+H48+H41+H22+H16</f>
        <v>39336.100000000006</v>
      </c>
      <c r="I193" s="48">
        <f t="shared" si="66"/>
        <v>21307.9</v>
      </c>
      <c r="J193" s="48">
        <f t="shared" si="66"/>
        <v>36668.200000000004</v>
      </c>
      <c r="K193" s="48">
        <f t="shared" si="66"/>
        <v>32691.399999999998</v>
      </c>
      <c r="L193" s="48">
        <f t="shared" si="66"/>
        <v>32496.299999999996</v>
      </c>
      <c r="M193" s="48">
        <f t="shared" si="66"/>
        <v>32822.00000000001</v>
      </c>
      <c r="N193" s="48">
        <f t="shared" si="66"/>
        <v>42300.8</v>
      </c>
      <c r="O193" s="48">
        <f t="shared" si="66"/>
        <v>34513.5</v>
      </c>
      <c r="P193" s="48">
        <f t="shared" si="66"/>
        <v>55456</v>
      </c>
      <c r="Q193" s="48">
        <f t="shared" si="66"/>
        <v>38813.2</v>
      </c>
      <c r="R193" s="48">
        <f t="shared" si="66"/>
        <v>40246.5</v>
      </c>
      <c r="S193" s="48">
        <f t="shared" si="66"/>
        <v>35072.729999999996</v>
      </c>
      <c r="T193" s="48">
        <f t="shared" si="66"/>
        <v>34722.7</v>
      </c>
      <c r="U193" s="48">
        <f t="shared" si="66"/>
        <v>49117.71</v>
      </c>
      <c r="V193" s="48">
        <f>V168+V161+V148+V142+V129+V111+V99+V93+V74+V60+V48+V41+V22+V16</f>
        <v>26286.8</v>
      </c>
      <c r="W193" s="48">
        <f>W168+W161+W148+W142+W129+W111+W99+W93+W74+W60+W48+W41+W22+W16</f>
        <v>31757.09</v>
      </c>
      <c r="X193" s="48">
        <f>X168+X162+X148+X142+X129+X111+X99+X93+X74+X60+X48+X41+X22+X16</f>
        <v>25831.600000000002</v>
      </c>
      <c r="Y193" s="48">
        <f t="shared" si="66"/>
        <v>27128.1</v>
      </c>
      <c r="Z193" s="48">
        <f>Z168+Z162+Z148+Z142+Z129+Z111+Z99+Z93+Z74+Z60+Z48+Z41+Z22+Z16</f>
        <v>33049.5</v>
      </c>
      <c r="AA193" s="48">
        <f t="shared" si="66"/>
        <v>0</v>
      </c>
      <c r="AB193" s="48">
        <f>AB168+AB162+AB148+AB142+AB129+AB111+AB99+AB93+AB74+AB60+AB48+AB41+AB22+AB16</f>
        <v>26419</v>
      </c>
      <c r="AC193" s="48">
        <f t="shared" si="66"/>
        <v>0</v>
      </c>
      <c r="AD193" s="48">
        <f t="shared" si="66"/>
        <v>26658.5</v>
      </c>
      <c r="AE193" s="48">
        <f t="shared" si="66"/>
        <v>0</v>
      </c>
      <c r="AF193" s="20"/>
    </row>
    <row r="194" spans="1:32" s="36" customFormat="1" ht="37.5">
      <c r="A194" s="37" t="s">
        <v>62</v>
      </c>
      <c r="B194" s="44">
        <f>H194+J194+L194+N194+P194+R194+T194+V194+X194+Z194+AB194+AD194</f>
        <v>8111.06</v>
      </c>
      <c r="C194" s="44">
        <f t="shared" si="62"/>
        <v>5465.854</v>
      </c>
      <c r="D194" s="48">
        <f>D169+D162+D42</f>
        <v>6177.650000000001</v>
      </c>
      <c r="E194" s="44">
        <f t="shared" si="63"/>
        <v>4209.8</v>
      </c>
      <c r="F194" s="49">
        <f>E194/B194*100</f>
        <v>51.90197088913163</v>
      </c>
      <c r="G194" s="49">
        <f>E194/C194*100</f>
        <v>77.01998626381166</v>
      </c>
      <c r="H194" s="48">
        <f aca="true" t="shared" si="67" ref="H194:AE194">H169+H162+H42</f>
        <v>723.979</v>
      </c>
      <c r="I194" s="48">
        <f t="shared" si="67"/>
        <v>157.2</v>
      </c>
      <c r="J194" s="48">
        <f t="shared" si="67"/>
        <v>927.159</v>
      </c>
      <c r="K194" s="48">
        <f t="shared" si="67"/>
        <v>461</v>
      </c>
      <c r="L194" s="48">
        <f t="shared" si="67"/>
        <v>933.659</v>
      </c>
      <c r="M194" s="48">
        <f t="shared" si="67"/>
        <v>1002.2</v>
      </c>
      <c r="N194" s="48">
        <f t="shared" si="67"/>
        <v>963.659</v>
      </c>
      <c r="O194" s="48">
        <f t="shared" si="67"/>
        <v>741.3</v>
      </c>
      <c r="P194" s="48">
        <f t="shared" si="67"/>
        <v>989.619</v>
      </c>
      <c r="Q194" s="48">
        <f t="shared" si="67"/>
        <v>1255.1</v>
      </c>
      <c r="R194" s="48">
        <f t="shared" si="67"/>
        <v>536.479</v>
      </c>
      <c r="S194" s="48">
        <f t="shared" si="67"/>
        <v>6.5</v>
      </c>
      <c r="T194" s="48">
        <f t="shared" si="67"/>
        <v>12.6</v>
      </c>
      <c r="U194" s="48">
        <f t="shared" si="67"/>
        <v>0</v>
      </c>
      <c r="V194" s="48">
        <f t="shared" si="67"/>
        <v>378.7</v>
      </c>
      <c r="W194" s="48">
        <f>W169+W162+W42</f>
        <v>269.8</v>
      </c>
      <c r="X194" s="48">
        <f t="shared" si="67"/>
        <v>711.799</v>
      </c>
      <c r="Y194" s="48">
        <f t="shared" si="67"/>
        <v>473.9</v>
      </c>
      <c r="Z194" s="48">
        <f t="shared" si="67"/>
        <v>814.299</v>
      </c>
      <c r="AA194" s="48">
        <f t="shared" si="67"/>
        <v>0</v>
      </c>
      <c r="AB194" s="48">
        <f t="shared" si="67"/>
        <v>541.799</v>
      </c>
      <c r="AC194" s="48">
        <f t="shared" si="67"/>
        <v>0</v>
      </c>
      <c r="AD194" s="48">
        <f t="shared" si="67"/>
        <v>577.309</v>
      </c>
      <c r="AE194" s="48">
        <f t="shared" si="67"/>
        <v>0</v>
      </c>
      <c r="AF194" s="20"/>
    </row>
    <row r="195" spans="1:32" s="36" customFormat="1" ht="18.75">
      <c r="A195" s="35" t="s">
        <v>20</v>
      </c>
      <c r="B195" s="44">
        <v>0</v>
      </c>
      <c r="C195" s="44">
        <f t="shared" si="62"/>
        <v>0</v>
      </c>
      <c r="D195" s="48">
        <v>0</v>
      </c>
      <c r="E195" s="44">
        <f t="shared" si="63"/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20"/>
    </row>
    <row r="196" spans="1:32" s="36" customFormat="1" ht="18.75">
      <c r="A196" s="35" t="s">
        <v>21</v>
      </c>
      <c r="B196" s="44">
        <f>B30+B189+B125+B107+B89+B18+B157</f>
        <v>13416.6</v>
      </c>
      <c r="C196" s="44">
        <f t="shared" si="62"/>
        <v>11225.599999999999</v>
      </c>
      <c r="D196" s="44">
        <f>D189+D164+D131+D113+D95+D30+D18</f>
        <v>7322.1</v>
      </c>
      <c r="E196" s="44">
        <f t="shared" si="63"/>
        <v>11276.3</v>
      </c>
      <c r="F196" s="49">
        <f>E196/B196*100</f>
        <v>84.04737414844297</v>
      </c>
      <c r="G196" s="49">
        <f>E196/C196*100</f>
        <v>100.45164623717217</v>
      </c>
      <c r="H196" s="44">
        <f aca="true" t="shared" si="68" ref="H196:AE196">H30+H189+H125+H107+H89+H18+H157</f>
        <v>532.8</v>
      </c>
      <c r="I196" s="44">
        <f t="shared" si="68"/>
        <v>0</v>
      </c>
      <c r="J196" s="44">
        <f t="shared" si="68"/>
        <v>387.9</v>
      </c>
      <c r="K196" s="44">
        <f t="shared" si="68"/>
        <v>345.9</v>
      </c>
      <c r="L196" s="44">
        <f t="shared" si="68"/>
        <v>380</v>
      </c>
      <c r="M196" s="44">
        <f t="shared" si="68"/>
        <v>442.40000000000003</v>
      </c>
      <c r="N196" s="44">
        <f t="shared" si="68"/>
        <v>2380</v>
      </c>
      <c r="O196" s="44">
        <f t="shared" si="68"/>
        <v>2592.8</v>
      </c>
      <c r="P196" s="44">
        <f t="shared" si="68"/>
        <v>1495.5</v>
      </c>
      <c r="Q196" s="44">
        <f t="shared" si="68"/>
        <v>386.6</v>
      </c>
      <c r="R196" s="44">
        <f t="shared" si="68"/>
        <v>563.2</v>
      </c>
      <c r="S196" s="44">
        <f t="shared" si="68"/>
        <v>42.8</v>
      </c>
      <c r="T196" s="44">
        <f t="shared" si="68"/>
        <v>0</v>
      </c>
      <c r="U196" s="44">
        <f t="shared" si="68"/>
        <v>1.5</v>
      </c>
      <c r="V196" s="44">
        <f t="shared" si="68"/>
        <v>5486.2</v>
      </c>
      <c r="W196" s="44">
        <f>W30+W189+W125+W107+W89+W18+W157</f>
        <v>1180.6</v>
      </c>
      <c r="X196" s="44">
        <f t="shared" si="68"/>
        <v>1300</v>
      </c>
      <c r="Y196" s="44">
        <f t="shared" si="68"/>
        <v>6283.7</v>
      </c>
      <c r="Z196" s="44">
        <f t="shared" si="68"/>
        <v>500</v>
      </c>
      <c r="AA196" s="44">
        <f t="shared" si="68"/>
        <v>0</v>
      </c>
      <c r="AB196" s="44">
        <f t="shared" si="68"/>
        <v>391</v>
      </c>
      <c r="AC196" s="44">
        <f t="shared" si="68"/>
        <v>0</v>
      </c>
      <c r="AD196" s="44">
        <f t="shared" si="68"/>
        <v>0</v>
      </c>
      <c r="AE196" s="44">
        <f t="shared" si="68"/>
        <v>0</v>
      </c>
      <c r="AF196" s="20"/>
    </row>
    <row r="197" spans="1:32" s="36" customFormat="1" ht="29.25" customHeight="1">
      <c r="A197" s="39"/>
      <c r="B197" s="95"/>
      <c r="C197" s="95"/>
      <c r="D197" s="95"/>
      <c r="E197" s="95"/>
      <c r="F197" s="133"/>
      <c r="G197" s="133"/>
      <c r="H197" s="133"/>
      <c r="I197" s="133"/>
      <c r="J197" s="133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</row>
    <row r="198" spans="2:43" s="41" customFormat="1" ht="36" customHeight="1">
      <c r="B198" s="129" t="s">
        <v>106</v>
      </c>
      <c r="C198" s="129"/>
      <c r="D198" s="129"/>
      <c r="E198" s="129"/>
      <c r="F198" s="129"/>
      <c r="G198" s="129"/>
      <c r="H198" s="52"/>
      <c r="I198" s="52"/>
      <c r="J198" s="52"/>
      <c r="K198" s="52"/>
      <c r="L198" s="52"/>
      <c r="M198" s="52"/>
      <c r="N198" s="52"/>
      <c r="O198" s="52"/>
      <c r="P198" s="52"/>
      <c r="Q198" s="53"/>
      <c r="R198" s="52"/>
      <c r="S198" s="52"/>
      <c r="V198" s="91"/>
      <c r="W198" s="96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2:43" ht="19.5" customHeight="1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52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2:43" s="41" customFormat="1" ht="48.75" customHeight="1">
      <c r="B200" s="129" t="s">
        <v>61</v>
      </c>
      <c r="C200" s="129"/>
      <c r="D200" s="129"/>
      <c r="E200" s="129"/>
      <c r="F200" s="129"/>
      <c r="G200" s="129"/>
      <c r="H200" s="129"/>
      <c r="I200" s="52"/>
      <c r="J200" s="52"/>
      <c r="K200" s="52"/>
      <c r="L200" s="52"/>
      <c r="M200" s="52"/>
      <c r="N200" s="52"/>
      <c r="O200" s="52"/>
      <c r="P200" s="52"/>
      <c r="Q200" s="53"/>
      <c r="R200" s="52"/>
      <c r="S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2:7" ht="19.5" customHeight="1">
      <c r="B201" s="129"/>
      <c r="C201" s="129"/>
      <c r="D201" s="129"/>
      <c r="E201" s="129"/>
      <c r="F201" s="129"/>
      <c r="G201" s="129"/>
    </row>
    <row r="202" spans="3:7" ht="48.75" customHeight="1">
      <c r="C202" s="29"/>
      <c r="D202" s="29"/>
      <c r="E202" s="29"/>
      <c r="F202" s="29"/>
      <c r="G202" s="29"/>
    </row>
    <row r="203" spans="2:7" ht="18.75">
      <c r="B203" s="129"/>
      <c r="C203" s="129"/>
      <c r="D203" s="129"/>
      <c r="E203" s="129"/>
      <c r="F203" s="129"/>
      <c r="G203" s="29"/>
    </row>
  </sheetData>
  <sheetProtection/>
  <mergeCells count="26">
    <mergeCell ref="B201:G201"/>
    <mergeCell ref="H2:I2"/>
    <mergeCell ref="E2:E3"/>
    <mergeCell ref="AB2:AC2"/>
    <mergeCell ref="AD2:AE2"/>
    <mergeCell ref="X2:Y2"/>
    <mergeCell ref="V2:W2"/>
    <mergeCell ref="Z2:AA2"/>
    <mergeCell ref="F197:J197"/>
    <mergeCell ref="A1:S1"/>
    <mergeCell ref="B203:F203"/>
    <mergeCell ref="B198:G198"/>
    <mergeCell ref="C2:C3"/>
    <mergeCell ref="D2:D3"/>
    <mergeCell ref="A2:A3"/>
    <mergeCell ref="F2:G2"/>
    <mergeCell ref="B200:H200"/>
    <mergeCell ref="J2:K2"/>
    <mergeCell ref="B2:B3"/>
    <mergeCell ref="AF161:AF162"/>
    <mergeCell ref="AF2:AF3"/>
    <mergeCell ref="L2:M2"/>
    <mergeCell ref="N2:O2"/>
    <mergeCell ref="P2:Q2"/>
    <mergeCell ref="R2:S2"/>
    <mergeCell ref="T2:U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97" max="31" man="1"/>
    <brk id="201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4">
      <selection activeCell="J10" sqref="J10:J12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0"/>
      <c r="B1" s="125" t="s">
        <v>69</v>
      </c>
      <c r="C1" s="130" t="s">
        <v>29</v>
      </c>
      <c r="D1" s="130" t="s">
        <v>70</v>
      </c>
      <c r="E1" s="130" t="s">
        <v>71</v>
      </c>
      <c r="F1" s="130" t="s">
        <v>72</v>
      </c>
      <c r="G1" s="130" t="s">
        <v>73</v>
      </c>
      <c r="H1" s="130" t="s">
        <v>74</v>
      </c>
      <c r="I1" s="130" t="s">
        <v>75</v>
      </c>
      <c r="J1" s="125" t="s">
        <v>17</v>
      </c>
    </row>
    <row r="2" spans="1:10" s="8" customFormat="1" ht="80.25" customHeight="1">
      <c r="A2" s="21"/>
      <c r="B2" s="125"/>
      <c r="C2" s="131"/>
      <c r="D2" s="131"/>
      <c r="E2" s="131"/>
      <c r="F2" s="131"/>
      <c r="G2" s="131"/>
      <c r="H2" s="131"/>
      <c r="I2" s="131"/>
      <c r="J2" s="125"/>
    </row>
    <row r="3" spans="1:10" s="10" customFormat="1" ht="24.75" customHeight="1">
      <c r="A3" s="22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3"/>
      <c r="B4" s="15" t="s">
        <v>98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7" t="s">
        <v>76</v>
      </c>
      <c r="B5" s="19" t="s">
        <v>80</v>
      </c>
      <c r="C5" s="24">
        <v>82050.5</v>
      </c>
      <c r="D5" s="24">
        <v>58571</v>
      </c>
      <c r="E5" s="24">
        <v>58571</v>
      </c>
      <c r="F5" s="16">
        <f>E5/C5*100</f>
        <v>71.38408662957568</v>
      </c>
      <c r="G5" s="24">
        <v>47164</v>
      </c>
      <c r="H5" s="16">
        <f>G5/E5*100</f>
        <v>80.52449164262178</v>
      </c>
      <c r="I5" s="16">
        <f>G5/D5*100</f>
        <v>80.52449164262178</v>
      </c>
      <c r="J5" s="123" t="s">
        <v>149</v>
      </c>
    </row>
    <row r="6" spans="1:10" s="13" customFormat="1" ht="115.5" customHeight="1">
      <c r="A6" s="27" t="s">
        <v>78</v>
      </c>
      <c r="B6" s="19" t="s">
        <v>79</v>
      </c>
      <c r="C6" s="24">
        <v>7593.8</v>
      </c>
      <c r="D6" s="24">
        <v>5730.4</v>
      </c>
      <c r="E6" s="24">
        <v>5730.4</v>
      </c>
      <c r="F6" s="16">
        <f>E6/C6*100</f>
        <v>75.46156074692512</v>
      </c>
      <c r="G6" s="24">
        <v>3945.7</v>
      </c>
      <c r="H6" s="16">
        <f>G6/E6*100</f>
        <v>68.8555772720927</v>
      </c>
      <c r="I6" s="16">
        <f>G6/D6*100</f>
        <v>68.8555772720927</v>
      </c>
      <c r="J6" s="134"/>
    </row>
    <row r="7" spans="1:10" s="13" customFormat="1" ht="45.75" customHeight="1">
      <c r="A7" s="23"/>
      <c r="B7" s="69" t="s">
        <v>105</v>
      </c>
      <c r="C7" s="25">
        <f>SUM(C5:C6)</f>
        <v>89644.3</v>
      </c>
      <c r="D7" s="25">
        <f>SUM(D5:D6)</f>
        <v>64301.4</v>
      </c>
      <c r="E7" s="25">
        <f>SUM(E5:E6)</f>
        <v>64301.4</v>
      </c>
      <c r="F7" s="68">
        <f>E7/C7*100</f>
        <v>71.72949088787574</v>
      </c>
      <c r="G7" s="25">
        <f>SUM(G5:G6)</f>
        <v>51109.7</v>
      </c>
      <c r="H7" s="68">
        <f>G7/E7*100</f>
        <v>79.48458353939417</v>
      </c>
      <c r="I7" s="68">
        <f>G7/D7*100</f>
        <v>79.48458353939417</v>
      </c>
      <c r="J7" s="124"/>
    </row>
    <row r="8" ht="27" customHeight="1">
      <c r="J8" s="26"/>
    </row>
    <row r="9" spans="1:10" s="12" customFormat="1" ht="30" customHeight="1">
      <c r="A9" s="23"/>
      <c r="B9" s="135" t="s">
        <v>99</v>
      </c>
      <c r="C9" s="136"/>
      <c r="D9" s="136"/>
      <c r="E9" s="136"/>
      <c r="F9" s="136"/>
      <c r="G9" s="136"/>
      <c r="H9" s="136"/>
      <c r="I9" s="137"/>
      <c r="J9" s="11"/>
    </row>
    <row r="10" spans="1:10" s="12" customFormat="1" ht="54.75" customHeight="1">
      <c r="A10" s="27" t="s">
        <v>76</v>
      </c>
      <c r="B10" s="19" t="s">
        <v>100</v>
      </c>
      <c r="C10" s="24">
        <v>40257.6</v>
      </c>
      <c r="D10" s="24">
        <v>40257.6</v>
      </c>
      <c r="E10" s="24">
        <v>40257.6</v>
      </c>
      <c r="F10" s="16">
        <f aca="true" t="shared" si="0" ref="F10:F16">E10/C10*100</f>
        <v>100</v>
      </c>
      <c r="G10" s="24">
        <v>39886.8</v>
      </c>
      <c r="H10" s="16">
        <f aca="true" t="shared" si="1" ref="H10:H16">G10/E10*100</f>
        <v>99.07893167998093</v>
      </c>
      <c r="I10" s="16">
        <f aca="true" t="shared" si="2" ref="I10:I16">G10/D10*100</f>
        <v>99.07893167998093</v>
      </c>
      <c r="J10" s="123" t="s">
        <v>139</v>
      </c>
    </row>
    <row r="11" spans="1:10" s="13" customFormat="1" ht="53.25" customHeight="1">
      <c r="A11" s="27" t="s">
        <v>78</v>
      </c>
      <c r="B11" s="19" t="s">
        <v>101</v>
      </c>
      <c r="C11" s="24">
        <v>377.3</v>
      </c>
      <c r="D11" s="24">
        <v>377.3</v>
      </c>
      <c r="E11" s="24">
        <v>377.3</v>
      </c>
      <c r="F11" s="16">
        <f t="shared" si="0"/>
        <v>100</v>
      </c>
      <c r="G11" s="24">
        <v>351.3</v>
      </c>
      <c r="H11" s="16">
        <f t="shared" si="1"/>
        <v>93.10893188444209</v>
      </c>
      <c r="I11" s="16">
        <f t="shared" si="2"/>
        <v>93.10893188444209</v>
      </c>
      <c r="J11" s="134"/>
    </row>
    <row r="12" spans="1:10" s="13" customFormat="1" ht="45.75" customHeight="1">
      <c r="A12" s="23"/>
      <c r="B12" s="2" t="s">
        <v>77</v>
      </c>
      <c r="C12" s="25">
        <f>SUM(C10:C11)</f>
        <v>40634.9</v>
      </c>
      <c r="D12" s="25">
        <f>SUM(D10:D11)</f>
        <v>40634.9</v>
      </c>
      <c r="E12" s="25">
        <f>SUM(E10:E11)</f>
        <v>40634.9</v>
      </c>
      <c r="F12" s="68">
        <f t="shared" si="0"/>
        <v>100</v>
      </c>
      <c r="G12" s="25">
        <f>SUM(G10:G11)</f>
        <v>40238.100000000006</v>
      </c>
      <c r="H12" s="68">
        <f t="shared" si="1"/>
        <v>99.02349950412085</v>
      </c>
      <c r="I12" s="68">
        <f t="shared" si="2"/>
        <v>99.02349950412085</v>
      </c>
      <c r="J12" s="124"/>
    </row>
    <row r="13" spans="1:10" s="12" customFormat="1" ht="55.5" customHeight="1">
      <c r="A13" s="27" t="s">
        <v>76</v>
      </c>
      <c r="B13" s="19" t="s">
        <v>102</v>
      </c>
      <c r="C13" s="24">
        <v>2658.9</v>
      </c>
      <c r="D13" s="24">
        <v>1406</v>
      </c>
      <c r="E13" s="24">
        <v>1406</v>
      </c>
      <c r="F13" s="16">
        <f t="shared" si="0"/>
        <v>52.87901011696567</v>
      </c>
      <c r="G13" s="24">
        <v>1406</v>
      </c>
      <c r="H13" s="16">
        <f t="shared" si="1"/>
        <v>100</v>
      </c>
      <c r="I13" s="16">
        <f t="shared" si="2"/>
        <v>100</v>
      </c>
      <c r="J13" s="123" t="s">
        <v>104</v>
      </c>
    </row>
    <row r="14" spans="1:10" s="13" customFormat="1" ht="55.5" customHeight="1">
      <c r="A14" s="27" t="s">
        <v>78</v>
      </c>
      <c r="B14" s="19" t="s">
        <v>103</v>
      </c>
      <c r="C14" s="24">
        <v>140</v>
      </c>
      <c r="D14" s="24">
        <v>70</v>
      </c>
      <c r="E14" s="24">
        <v>70</v>
      </c>
      <c r="F14" s="16">
        <f t="shared" si="0"/>
        <v>50</v>
      </c>
      <c r="G14" s="24">
        <v>70</v>
      </c>
      <c r="H14" s="16">
        <f t="shared" si="1"/>
        <v>100</v>
      </c>
      <c r="I14" s="16">
        <f t="shared" si="2"/>
        <v>100</v>
      </c>
      <c r="J14" s="134"/>
    </row>
    <row r="15" spans="1:10" s="13" customFormat="1" ht="38.25" customHeight="1">
      <c r="A15" s="23"/>
      <c r="B15" s="2" t="s">
        <v>77</v>
      </c>
      <c r="C15" s="25">
        <f>SUM(C13:C14)</f>
        <v>2798.9</v>
      </c>
      <c r="D15" s="25">
        <f>SUM(D13:D14)</f>
        <v>1476</v>
      </c>
      <c r="E15" s="25">
        <f>SUM(E13:E14)</f>
        <v>1476</v>
      </c>
      <c r="F15" s="68">
        <f t="shared" si="0"/>
        <v>52.73500303690736</v>
      </c>
      <c r="G15" s="25">
        <f>SUM(G13:G14)</f>
        <v>1476</v>
      </c>
      <c r="H15" s="68">
        <f t="shared" si="1"/>
        <v>100</v>
      </c>
      <c r="I15" s="68">
        <f t="shared" si="2"/>
        <v>100</v>
      </c>
      <c r="J15" s="124"/>
    </row>
    <row r="16" spans="1:10" s="13" customFormat="1" ht="45.75" customHeight="1">
      <c r="A16" s="23"/>
      <c r="B16" s="69" t="s">
        <v>105</v>
      </c>
      <c r="C16" s="25">
        <f>C15+C12</f>
        <v>43433.8</v>
      </c>
      <c r="D16" s="25">
        <f>D15+D12</f>
        <v>42110.9</v>
      </c>
      <c r="E16" s="25">
        <f>E15+E12</f>
        <v>42110.9</v>
      </c>
      <c r="F16" s="68">
        <f t="shared" si="0"/>
        <v>96.95421538064825</v>
      </c>
      <c r="G16" s="25">
        <f>G15+G12</f>
        <v>41714.100000000006</v>
      </c>
      <c r="H16" s="68">
        <f t="shared" si="1"/>
        <v>99.05772614691209</v>
      </c>
      <c r="I16" s="68">
        <f t="shared" si="2"/>
        <v>99.05772614691209</v>
      </c>
      <c r="J16" s="70"/>
    </row>
  </sheetData>
  <sheetProtection/>
  <mergeCells count="13">
    <mergeCell ref="E1:E2"/>
    <mergeCell ref="F1:F2"/>
    <mergeCell ref="G1:G2"/>
    <mergeCell ref="J13:J15"/>
    <mergeCell ref="J10:J12"/>
    <mergeCell ref="B9:I9"/>
    <mergeCell ref="J5:J7"/>
    <mergeCell ref="H1:H2"/>
    <mergeCell ref="I1:I2"/>
    <mergeCell ref="J1:J2"/>
    <mergeCell ref="B1:B2"/>
    <mergeCell ref="C1:C2"/>
    <mergeCell ref="D1:D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zoomScalePageLayoutView="0" workbookViewId="0" topLeftCell="K1">
      <selection activeCell="Y28" sqref="Y28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98" customWidth="1"/>
    <col min="7" max="7" width="9.140625" style="98" customWidth="1"/>
    <col min="8" max="8" width="11.7109375" style="98" customWidth="1"/>
    <col min="9" max="9" width="11.00390625" style="98" customWidth="1"/>
    <col min="10" max="10" width="15.8515625" style="98" customWidth="1"/>
    <col min="11" max="12" width="14.7109375" style="98" customWidth="1"/>
    <col min="13" max="13" width="9.140625" style="98" customWidth="1"/>
    <col min="14" max="14" width="11.7109375" style="98" customWidth="1"/>
    <col min="15" max="15" width="11.00390625" style="98" customWidth="1"/>
    <col min="16" max="16" width="15.8515625" style="98" customWidth="1"/>
    <col min="17" max="17" width="9.140625" style="98" customWidth="1"/>
    <col min="18" max="18" width="11.7109375" style="98" customWidth="1"/>
    <col min="19" max="19" width="11.00390625" style="98" customWidth="1"/>
    <col min="20" max="20" width="15.8515625" style="98" customWidth="1"/>
    <col min="21" max="21" width="14.57421875" style="98" customWidth="1"/>
    <col min="22" max="22" width="16.00390625" style="54" customWidth="1"/>
    <col min="23" max="23" width="22.57421875" style="54" customWidth="1"/>
    <col min="24" max="16384" width="9.140625" style="54" customWidth="1"/>
  </cols>
  <sheetData>
    <row r="2" spans="2:6" ht="25.5" customHeight="1">
      <c r="B2" s="142" t="s">
        <v>107</v>
      </c>
      <c r="C2" s="142"/>
      <c r="D2" s="142"/>
      <c r="E2" s="142"/>
      <c r="F2" s="142"/>
    </row>
    <row r="3" spans="1:8" ht="24.75" customHeight="1">
      <c r="A3" s="58"/>
      <c r="B3" s="143"/>
      <c r="C3" s="143"/>
      <c r="D3" s="143"/>
      <c r="E3" s="143"/>
      <c r="F3" s="143"/>
      <c r="G3" s="143"/>
      <c r="H3" s="143"/>
    </row>
    <row r="4" spans="1:21" ht="12.75">
      <c r="A4" s="58"/>
      <c r="B4" s="57"/>
      <c r="C4" s="57"/>
      <c r="D4" s="57"/>
      <c r="E4" s="57"/>
      <c r="F4" s="104"/>
      <c r="G4" s="104"/>
      <c r="H4" s="104"/>
      <c r="I4" s="104"/>
      <c r="J4" s="104"/>
      <c r="K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9.75" customHeight="1">
      <c r="A5" s="58"/>
      <c r="B5" s="57"/>
      <c r="C5" s="57"/>
      <c r="D5" s="57"/>
      <c r="E5" s="57"/>
      <c r="F5" s="104"/>
      <c r="G5" s="104"/>
      <c r="H5" s="104"/>
      <c r="I5" s="104"/>
      <c r="J5" s="104"/>
      <c r="K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3" ht="57" customHeight="1">
      <c r="A6" s="144"/>
      <c r="B6" s="144"/>
      <c r="C6" s="146" t="s">
        <v>140</v>
      </c>
      <c r="D6" s="146"/>
      <c r="E6" s="146"/>
      <c r="F6" s="146"/>
      <c r="G6" s="141" t="s">
        <v>141</v>
      </c>
      <c r="H6" s="141"/>
      <c r="I6" s="141"/>
      <c r="J6" s="141"/>
      <c r="K6" s="99" t="s">
        <v>143</v>
      </c>
      <c r="L6" s="99" t="s">
        <v>142</v>
      </c>
      <c r="M6" s="141" t="s">
        <v>144</v>
      </c>
      <c r="N6" s="141"/>
      <c r="O6" s="141"/>
      <c r="P6" s="141"/>
      <c r="Q6" s="141" t="s">
        <v>145</v>
      </c>
      <c r="R6" s="141"/>
      <c r="S6" s="141"/>
      <c r="T6" s="141"/>
      <c r="U6" s="99" t="s">
        <v>147</v>
      </c>
      <c r="V6" s="64" t="s">
        <v>146</v>
      </c>
      <c r="W6" s="64" t="s">
        <v>97</v>
      </c>
    </row>
    <row r="7" spans="1:23" s="56" customFormat="1" ht="30" customHeight="1">
      <c r="A7" s="145"/>
      <c r="B7" s="145"/>
      <c r="C7" s="60" t="s">
        <v>91</v>
      </c>
      <c r="D7" s="60" t="s">
        <v>108</v>
      </c>
      <c r="E7" s="60" t="s">
        <v>92</v>
      </c>
      <c r="F7" s="105" t="s">
        <v>93</v>
      </c>
      <c r="G7" s="105" t="s">
        <v>91</v>
      </c>
      <c r="H7" s="105" t="s">
        <v>108</v>
      </c>
      <c r="I7" s="105" t="s">
        <v>92</v>
      </c>
      <c r="J7" s="105" t="s">
        <v>93</v>
      </c>
      <c r="K7" s="106"/>
      <c r="L7" s="100"/>
      <c r="M7" s="105" t="s">
        <v>91</v>
      </c>
      <c r="N7" s="105" t="s">
        <v>108</v>
      </c>
      <c r="O7" s="105" t="s">
        <v>92</v>
      </c>
      <c r="P7" s="105" t="s">
        <v>93</v>
      </c>
      <c r="Q7" s="105" t="s">
        <v>91</v>
      </c>
      <c r="R7" s="105" t="s">
        <v>108</v>
      </c>
      <c r="S7" s="105" t="s">
        <v>92</v>
      </c>
      <c r="T7" s="105" t="s">
        <v>93</v>
      </c>
      <c r="U7" s="106"/>
      <c r="V7" s="65"/>
      <c r="W7" s="138" t="s">
        <v>148</v>
      </c>
    </row>
    <row r="8" spans="1:23" ht="33" customHeight="1">
      <c r="A8" s="139" t="s">
        <v>18</v>
      </c>
      <c r="B8" s="61" t="s">
        <v>88</v>
      </c>
      <c r="C8" s="62">
        <v>1270</v>
      </c>
      <c r="D8" s="62">
        <v>160</v>
      </c>
      <c r="E8" s="62">
        <v>201.6</v>
      </c>
      <c r="F8" s="97">
        <f>C8*D8*E8</f>
        <v>40965120</v>
      </c>
      <c r="G8" s="108">
        <v>1270</v>
      </c>
      <c r="H8" s="108">
        <v>79.5</v>
      </c>
      <c r="I8" s="108">
        <v>201.6</v>
      </c>
      <c r="J8" s="107">
        <f>G8*H8*I8</f>
        <v>20354544</v>
      </c>
      <c r="K8" s="109">
        <v>530926</v>
      </c>
      <c r="L8" s="101">
        <f>SUM(J8:K8)</f>
        <v>20885470</v>
      </c>
      <c r="M8" s="108">
        <v>757</v>
      </c>
      <c r="N8" s="108">
        <v>80</v>
      </c>
      <c r="O8" s="108">
        <v>201.6</v>
      </c>
      <c r="P8" s="107">
        <f>M8*N8*O8</f>
        <v>12208896</v>
      </c>
      <c r="Q8" s="108">
        <v>478</v>
      </c>
      <c r="R8" s="108">
        <v>95</v>
      </c>
      <c r="S8" s="108">
        <v>201.6</v>
      </c>
      <c r="T8" s="107">
        <f>Q8*R8*S8</f>
        <v>9154656</v>
      </c>
      <c r="U8" s="114">
        <f>L8+P8+T8</f>
        <v>42249022</v>
      </c>
      <c r="V8" s="112">
        <f>F8-U8</f>
        <v>-1283902</v>
      </c>
      <c r="W8" s="138"/>
    </row>
    <row r="9" spans="1:23" ht="33" customHeight="1">
      <c r="A9" s="139"/>
      <c r="B9" s="61" t="s">
        <v>89</v>
      </c>
      <c r="C9" s="62">
        <v>5836</v>
      </c>
      <c r="D9" s="62">
        <v>160</v>
      </c>
      <c r="E9" s="62">
        <v>44</v>
      </c>
      <c r="F9" s="97">
        <f>C9*D9*E9</f>
        <v>41085440</v>
      </c>
      <c r="G9" s="108">
        <v>5841</v>
      </c>
      <c r="H9" s="110">
        <v>79.6</v>
      </c>
      <c r="I9" s="108">
        <v>44</v>
      </c>
      <c r="J9" s="107">
        <f>G9*H9*I9</f>
        <v>20457518.4</v>
      </c>
      <c r="K9" s="109">
        <v>812111.6</v>
      </c>
      <c r="L9" s="101">
        <f>SUM(J9:K9)</f>
        <v>21269630</v>
      </c>
      <c r="M9" s="108">
        <v>3402</v>
      </c>
      <c r="N9" s="113">
        <v>80</v>
      </c>
      <c r="O9" s="108">
        <v>44</v>
      </c>
      <c r="P9" s="107">
        <f>M9*N9*O9</f>
        <v>11975040</v>
      </c>
      <c r="Q9" s="108">
        <v>2593</v>
      </c>
      <c r="R9" s="113">
        <v>95</v>
      </c>
      <c r="S9" s="108">
        <v>44</v>
      </c>
      <c r="T9" s="107">
        <f>Q9*R9*S9</f>
        <v>10838740</v>
      </c>
      <c r="U9" s="114">
        <f>L9+P9+T9</f>
        <v>44083410</v>
      </c>
      <c r="V9" s="112">
        <f>F9-U9</f>
        <v>-2997970</v>
      </c>
      <c r="W9" s="138"/>
    </row>
    <row r="10" spans="1:23" ht="33" customHeight="1">
      <c r="A10" s="139"/>
      <c r="B10" s="61" t="s">
        <v>90</v>
      </c>
      <c r="C10" s="62">
        <f>SUM(C8:C9)</f>
        <v>7106</v>
      </c>
      <c r="D10" s="62"/>
      <c r="E10" s="62"/>
      <c r="F10" s="97">
        <f>SUM(F8:F9)</f>
        <v>82050560</v>
      </c>
      <c r="G10" s="108">
        <f>SUM(G8:G9)</f>
        <v>7111</v>
      </c>
      <c r="H10" s="108"/>
      <c r="I10" s="108"/>
      <c r="J10" s="107">
        <f>SUM(J8:J9)</f>
        <v>40812062.4</v>
      </c>
      <c r="K10" s="111">
        <v>1343037.6</v>
      </c>
      <c r="L10" s="102">
        <v>42155100</v>
      </c>
      <c r="M10" s="108">
        <f>SUM(M8:M9)</f>
        <v>4159</v>
      </c>
      <c r="N10" s="108"/>
      <c r="O10" s="108"/>
      <c r="P10" s="107">
        <f>SUM(P8:P9)</f>
        <v>24183936</v>
      </c>
      <c r="Q10" s="108">
        <f>SUM(Q8:Q9)</f>
        <v>3071</v>
      </c>
      <c r="R10" s="108"/>
      <c r="S10" s="108"/>
      <c r="T10" s="107">
        <f>SUM(T8:T9)</f>
        <v>19993396</v>
      </c>
      <c r="U10" s="114">
        <f>SUM(U8:U9)</f>
        <v>86332432</v>
      </c>
      <c r="V10" s="112">
        <f>F10-U10</f>
        <v>-4281872</v>
      </c>
      <c r="W10" s="138"/>
    </row>
    <row r="11" spans="1:23" ht="12.75">
      <c r="A11" s="55"/>
      <c r="F11" s="72"/>
      <c r="W11" s="138"/>
    </row>
    <row r="12" spans="1:23" ht="30.75" customHeight="1">
      <c r="A12" s="139" t="s">
        <v>78</v>
      </c>
      <c r="B12" s="61" t="s">
        <v>95</v>
      </c>
      <c r="C12" s="62">
        <v>6124</v>
      </c>
      <c r="D12" s="62">
        <v>160</v>
      </c>
      <c r="E12" s="62">
        <v>7.75</v>
      </c>
      <c r="F12" s="97">
        <f>C12*D12*E12</f>
        <v>7593760</v>
      </c>
      <c r="G12" s="108">
        <v>5841</v>
      </c>
      <c r="H12" s="108">
        <v>75</v>
      </c>
      <c r="I12" s="108">
        <v>7.75</v>
      </c>
      <c r="J12" s="107">
        <f>G12*H12*I12</f>
        <v>3395081.25</v>
      </c>
      <c r="K12" s="109"/>
      <c r="L12" s="101">
        <f>J12</f>
        <v>3395081.25</v>
      </c>
      <c r="M12" s="108">
        <v>3402</v>
      </c>
      <c r="N12" s="108">
        <v>80</v>
      </c>
      <c r="O12" s="108">
        <v>7.75</v>
      </c>
      <c r="P12" s="107">
        <f>M12*N12*O12</f>
        <v>2109240</v>
      </c>
      <c r="Q12" s="108">
        <v>2593</v>
      </c>
      <c r="R12" s="108">
        <v>95</v>
      </c>
      <c r="S12" s="108">
        <v>7.75</v>
      </c>
      <c r="T12" s="107">
        <f>Q12*R12*S12</f>
        <v>1909096.25</v>
      </c>
      <c r="U12" s="114">
        <f>L12+P12+T12</f>
        <v>7413417.5</v>
      </c>
      <c r="V12" s="112">
        <f>F12-U12</f>
        <v>180342.5</v>
      </c>
      <c r="W12" s="138"/>
    </row>
    <row r="13" spans="1:23" ht="43.5" customHeight="1">
      <c r="A13" s="139"/>
      <c r="B13" s="61" t="s">
        <v>96</v>
      </c>
      <c r="C13" s="62">
        <v>1320</v>
      </c>
      <c r="D13" s="62">
        <v>160</v>
      </c>
      <c r="E13" s="62">
        <v>22</v>
      </c>
      <c r="F13" s="97">
        <f>C13*D13*E13</f>
        <v>4646400</v>
      </c>
      <c r="G13" s="108">
        <v>773</v>
      </c>
      <c r="H13" s="108">
        <v>75</v>
      </c>
      <c r="I13" s="108">
        <v>22</v>
      </c>
      <c r="J13" s="107">
        <f>G13*H13*I13</f>
        <v>1275450</v>
      </c>
      <c r="K13" s="109"/>
      <c r="L13" s="101">
        <f>J13</f>
        <v>1275450</v>
      </c>
      <c r="M13" s="108">
        <v>1320</v>
      </c>
      <c r="N13" s="108">
        <v>80</v>
      </c>
      <c r="O13" s="108">
        <v>22</v>
      </c>
      <c r="P13" s="107">
        <f>M13*N13*O13</f>
        <v>2323200</v>
      </c>
      <c r="Q13" s="108"/>
      <c r="R13" s="108"/>
      <c r="S13" s="108"/>
      <c r="T13" s="107">
        <f>Q13*R13*S13</f>
        <v>0</v>
      </c>
      <c r="U13" s="114">
        <f>L13+P13+T13</f>
        <v>3598650</v>
      </c>
      <c r="V13" s="112">
        <f>F13-U13</f>
        <v>1047750</v>
      </c>
      <c r="W13" s="138"/>
    </row>
    <row r="14" spans="1:23" ht="27.75" customHeight="1">
      <c r="A14" s="139"/>
      <c r="B14" s="61" t="s">
        <v>90</v>
      </c>
      <c r="C14" s="62"/>
      <c r="D14" s="62"/>
      <c r="E14" s="62"/>
      <c r="F14" s="97">
        <f>SUM(F12:F13)</f>
        <v>12240160</v>
      </c>
      <c r="G14" s="108"/>
      <c r="H14" s="108"/>
      <c r="I14" s="108"/>
      <c r="J14" s="107">
        <f>SUM(J12:J13)</f>
        <v>4670531.25</v>
      </c>
      <c r="K14" s="109"/>
      <c r="L14" s="102">
        <v>4670531</v>
      </c>
      <c r="M14" s="108"/>
      <c r="N14" s="108"/>
      <c r="O14" s="108"/>
      <c r="P14" s="107">
        <f>SUM(P12:P13)</f>
        <v>4432440</v>
      </c>
      <c r="Q14" s="108"/>
      <c r="R14" s="108"/>
      <c r="S14" s="108"/>
      <c r="T14" s="107">
        <f>SUM(T12:T13)</f>
        <v>1909096.25</v>
      </c>
      <c r="U14" s="114">
        <f>SUM(U12:U13)</f>
        <v>11012067.5</v>
      </c>
      <c r="V14" s="67">
        <f>SUM(V12:V13)</f>
        <v>1228092.5</v>
      </c>
      <c r="W14" s="138"/>
    </row>
    <row r="15" ht="12.75">
      <c r="W15" s="138"/>
    </row>
    <row r="16" spans="1:23" ht="18">
      <c r="A16" s="140" t="s">
        <v>90</v>
      </c>
      <c r="B16" s="140"/>
      <c r="C16" s="140"/>
      <c r="D16" s="140"/>
      <c r="E16" s="140"/>
      <c r="F16" s="107">
        <f>F14+F10</f>
        <v>94290720</v>
      </c>
      <c r="G16" s="108"/>
      <c r="H16" s="108"/>
      <c r="I16" s="108"/>
      <c r="J16" s="107">
        <f>J14+J10</f>
        <v>45482593.65</v>
      </c>
      <c r="K16" s="109"/>
      <c r="L16" s="102">
        <f>L14+L10</f>
        <v>46825631</v>
      </c>
      <c r="M16" s="108"/>
      <c r="N16" s="108"/>
      <c r="O16" s="108"/>
      <c r="P16" s="107">
        <f>P14+P10</f>
        <v>28616376</v>
      </c>
      <c r="Q16" s="108"/>
      <c r="R16" s="108"/>
      <c r="S16" s="108"/>
      <c r="T16" s="107">
        <f>T14+T10</f>
        <v>21902492.25</v>
      </c>
      <c r="U16" s="109"/>
      <c r="V16" s="67"/>
      <c r="W16" s="138"/>
    </row>
    <row r="18" ht="12.75">
      <c r="V18" s="74"/>
    </row>
    <row r="19" ht="12.75">
      <c r="L19" s="103"/>
    </row>
    <row r="20" ht="12.75">
      <c r="L20" s="103"/>
    </row>
    <row r="22" ht="12.75">
      <c r="L22" s="103"/>
    </row>
    <row r="24" ht="12.75">
      <c r="W24" s="74"/>
    </row>
  </sheetData>
  <sheetProtection/>
  <mergeCells count="12">
    <mergeCell ref="B2:F2"/>
    <mergeCell ref="B3:H3"/>
    <mergeCell ref="A6:A7"/>
    <mergeCell ref="B6:B7"/>
    <mergeCell ref="C6:F6"/>
    <mergeCell ref="G6:J6"/>
    <mergeCell ref="W7:W16"/>
    <mergeCell ref="A8:A10"/>
    <mergeCell ref="A12:A14"/>
    <mergeCell ref="A16:E16"/>
    <mergeCell ref="M6:P6"/>
    <mergeCell ref="Q6:T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54" customWidth="1"/>
    <col min="7" max="7" width="15.00390625" style="54" customWidth="1"/>
    <col min="8" max="8" width="9.140625" style="54" customWidth="1"/>
    <col min="9" max="9" width="11.7109375" style="54" customWidth="1"/>
    <col min="10" max="10" width="11.00390625" style="54" customWidth="1"/>
    <col min="11" max="11" width="15.8515625" style="54" customWidth="1"/>
    <col min="12" max="12" width="14.7109375" style="54" customWidth="1"/>
    <col min="13" max="13" width="16.00390625" style="54" customWidth="1"/>
    <col min="14" max="14" width="38.57421875" style="54" customWidth="1"/>
    <col min="15" max="16384" width="9.140625" style="54" customWidth="1"/>
  </cols>
  <sheetData>
    <row r="2" spans="2:6" ht="25.5" customHeight="1">
      <c r="B2" s="142" t="s">
        <v>107</v>
      </c>
      <c r="C2" s="142"/>
      <c r="D2" s="142"/>
      <c r="E2" s="142"/>
      <c r="F2" s="142"/>
    </row>
    <row r="3" spans="1:9" ht="24.75" customHeight="1">
      <c r="A3" s="58"/>
      <c r="B3" s="143"/>
      <c r="C3" s="143"/>
      <c r="D3" s="143"/>
      <c r="E3" s="143"/>
      <c r="F3" s="143"/>
      <c r="G3" s="143"/>
      <c r="H3" s="143"/>
      <c r="I3" s="143"/>
    </row>
    <row r="4" spans="1:11" ht="12.75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9.75" customHeight="1">
      <c r="A5" s="58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4" ht="40.5" customHeight="1">
      <c r="A6" s="144"/>
      <c r="B6" s="144"/>
      <c r="C6" s="146" t="s">
        <v>117</v>
      </c>
      <c r="D6" s="146"/>
      <c r="E6" s="146"/>
      <c r="F6" s="146"/>
      <c r="G6" s="64" t="s">
        <v>94</v>
      </c>
      <c r="H6" s="146" t="s">
        <v>120</v>
      </c>
      <c r="I6" s="146"/>
      <c r="J6" s="146"/>
      <c r="K6" s="146"/>
      <c r="L6" s="64" t="s">
        <v>118</v>
      </c>
      <c r="M6" s="64" t="s">
        <v>119</v>
      </c>
      <c r="N6" s="64" t="s">
        <v>97</v>
      </c>
    </row>
    <row r="7" spans="1:14" s="56" customFormat="1" ht="30" customHeight="1">
      <c r="A7" s="145"/>
      <c r="B7" s="145"/>
      <c r="C7" s="60" t="s">
        <v>91</v>
      </c>
      <c r="D7" s="60" t="s">
        <v>108</v>
      </c>
      <c r="E7" s="60" t="s">
        <v>92</v>
      </c>
      <c r="F7" s="60" t="s">
        <v>93</v>
      </c>
      <c r="G7" s="59"/>
      <c r="H7" s="60" t="s">
        <v>91</v>
      </c>
      <c r="I7" s="60" t="s">
        <v>108</v>
      </c>
      <c r="J7" s="60" t="s">
        <v>92</v>
      </c>
      <c r="K7" s="60" t="s">
        <v>93</v>
      </c>
      <c r="L7" s="65"/>
      <c r="M7" s="65"/>
      <c r="N7" s="138" t="s">
        <v>121</v>
      </c>
    </row>
    <row r="8" spans="1:14" ht="33" customHeight="1">
      <c r="A8" s="139" t="s">
        <v>18</v>
      </c>
      <c r="B8" s="61" t="s">
        <v>88</v>
      </c>
      <c r="C8" s="62">
        <v>876</v>
      </c>
      <c r="D8" s="62">
        <v>110</v>
      </c>
      <c r="E8" s="62">
        <v>201.6</v>
      </c>
      <c r="F8" s="63">
        <f>C8*D8*E8</f>
        <v>19426176</v>
      </c>
      <c r="G8" s="62"/>
      <c r="H8" s="62">
        <v>1270</v>
      </c>
      <c r="I8" s="62">
        <v>79.5</v>
      </c>
      <c r="J8" s="62">
        <v>201.6</v>
      </c>
      <c r="K8" s="63">
        <f>H8*I8*J8</f>
        <v>20354544</v>
      </c>
      <c r="L8" s="66"/>
      <c r="M8" s="66"/>
      <c r="N8" s="138"/>
    </row>
    <row r="9" spans="1:14" ht="33" customHeight="1">
      <c r="A9" s="139"/>
      <c r="B9" s="61" t="s">
        <v>89</v>
      </c>
      <c r="C9" s="62">
        <v>6240</v>
      </c>
      <c r="D9" s="62">
        <v>110</v>
      </c>
      <c r="E9" s="62">
        <v>44</v>
      </c>
      <c r="F9" s="63">
        <f>C9*D9*E9</f>
        <v>30201600</v>
      </c>
      <c r="G9" s="62"/>
      <c r="H9" s="62">
        <v>5841</v>
      </c>
      <c r="I9" s="78">
        <v>79.6</v>
      </c>
      <c r="J9" s="62">
        <v>44</v>
      </c>
      <c r="K9" s="63">
        <f>H9*I9*J9</f>
        <v>20457518.4</v>
      </c>
      <c r="L9" s="66"/>
      <c r="M9" s="66"/>
      <c r="N9" s="138"/>
    </row>
    <row r="10" spans="1:14" ht="33" customHeight="1">
      <c r="A10" s="139"/>
      <c r="B10" s="61" t="s">
        <v>90</v>
      </c>
      <c r="C10" s="62">
        <f>SUM(C8:C9)</f>
        <v>7116</v>
      </c>
      <c r="D10" s="62"/>
      <c r="E10" s="62"/>
      <c r="F10" s="63">
        <f>SUM(F8:F9)</f>
        <v>49627776</v>
      </c>
      <c r="G10" s="63">
        <v>51819000</v>
      </c>
      <c r="H10" s="62">
        <f>SUM(H8:H9)</f>
        <v>7111</v>
      </c>
      <c r="I10" s="62"/>
      <c r="J10" s="62"/>
      <c r="K10" s="63">
        <f>SUM(K8:K9)</f>
        <v>40812062.4</v>
      </c>
      <c r="L10" s="71">
        <v>42155100</v>
      </c>
      <c r="M10" s="67">
        <f>L10-K10</f>
        <v>1343037.6000000015</v>
      </c>
      <c r="N10" s="138"/>
    </row>
    <row r="11" spans="1:14" ht="12.75">
      <c r="A11" s="55"/>
      <c r="L11" s="72"/>
      <c r="N11" s="138"/>
    </row>
    <row r="12" spans="1:14" ht="30.75" customHeight="1">
      <c r="A12" s="139" t="s">
        <v>78</v>
      </c>
      <c r="B12" s="61" t="s">
        <v>95</v>
      </c>
      <c r="C12" s="62">
        <v>6240</v>
      </c>
      <c r="D12" s="62">
        <v>110</v>
      </c>
      <c r="E12" s="62">
        <v>7.75</v>
      </c>
      <c r="F12" s="63">
        <f>C12*D12*E12</f>
        <v>5319600</v>
      </c>
      <c r="G12" s="62"/>
      <c r="H12" s="62">
        <v>5841</v>
      </c>
      <c r="I12" s="62">
        <v>75</v>
      </c>
      <c r="J12" s="62">
        <v>7.75</v>
      </c>
      <c r="K12" s="63">
        <f>H12*I12*J12</f>
        <v>3395081.25</v>
      </c>
      <c r="L12" s="73"/>
      <c r="M12" s="66"/>
      <c r="N12" s="138"/>
    </row>
    <row r="13" spans="1:14" ht="43.5" customHeight="1">
      <c r="A13" s="139"/>
      <c r="B13" s="61" t="s">
        <v>96</v>
      </c>
      <c r="C13" s="62">
        <v>1320</v>
      </c>
      <c r="D13" s="62">
        <v>110</v>
      </c>
      <c r="E13" s="62">
        <v>22</v>
      </c>
      <c r="F13" s="63">
        <f>C13*D13*E13</f>
        <v>3194400</v>
      </c>
      <c r="G13" s="62"/>
      <c r="H13" s="62">
        <v>856</v>
      </c>
      <c r="I13" s="62">
        <v>75</v>
      </c>
      <c r="J13" s="62">
        <v>22</v>
      </c>
      <c r="K13" s="63">
        <f>H13*I13*J13</f>
        <v>1412400</v>
      </c>
      <c r="L13" s="73"/>
      <c r="M13" s="66"/>
      <c r="N13" s="138"/>
    </row>
    <row r="14" spans="1:14" ht="27.75" customHeight="1">
      <c r="A14" s="139"/>
      <c r="B14" s="61" t="s">
        <v>90</v>
      </c>
      <c r="C14" s="62"/>
      <c r="D14" s="62"/>
      <c r="E14" s="62"/>
      <c r="F14" s="63">
        <f>SUM(F12:F13)</f>
        <v>8514000</v>
      </c>
      <c r="G14" s="63">
        <v>8100900</v>
      </c>
      <c r="H14" s="62"/>
      <c r="I14" s="62"/>
      <c r="J14" s="62"/>
      <c r="K14" s="63">
        <f>SUM(K12:K13)</f>
        <v>4807481.25</v>
      </c>
      <c r="L14" s="71">
        <v>4671000</v>
      </c>
      <c r="M14" s="67"/>
      <c r="N14" s="138"/>
    </row>
    <row r="15" spans="12:14" ht="12.75">
      <c r="L15" s="72"/>
      <c r="N15" s="138"/>
    </row>
    <row r="16" spans="1:14" ht="18">
      <c r="A16" s="140" t="s">
        <v>90</v>
      </c>
      <c r="B16" s="140"/>
      <c r="C16" s="140"/>
      <c r="D16" s="140"/>
      <c r="E16" s="140"/>
      <c r="F16" s="63">
        <f>F14+F10</f>
        <v>58141776</v>
      </c>
      <c r="G16" s="63">
        <f>G14+G10</f>
        <v>59919900</v>
      </c>
      <c r="H16" s="62"/>
      <c r="I16" s="62"/>
      <c r="J16" s="62"/>
      <c r="K16" s="63">
        <f>K14+K10</f>
        <v>45619543.65</v>
      </c>
      <c r="L16" s="71">
        <f>L14+L10</f>
        <v>46826100</v>
      </c>
      <c r="M16" s="67"/>
      <c r="N16" s="138"/>
    </row>
    <row r="18" ht="12.75">
      <c r="M18" s="74"/>
    </row>
    <row r="19" ht="12.75">
      <c r="L19" s="74"/>
    </row>
    <row r="20" ht="12.75">
      <c r="L20" s="74"/>
    </row>
    <row r="22" ht="12.75">
      <c r="L22" s="74"/>
    </row>
    <row r="24" ht="12.75">
      <c r="N24" s="74"/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2016-10-05T06:08:10Z</cp:lastPrinted>
  <dcterms:created xsi:type="dcterms:W3CDTF">1996-10-08T23:32:33Z</dcterms:created>
  <dcterms:modified xsi:type="dcterms:W3CDTF">2016-10-31T04:35:20Z</dcterms:modified>
  <cp:category/>
  <cp:version/>
  <cp:contentType/>
  <cp:contentStatus/>
</cp:coreProperties>
</file>