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'!$A$1:$AF$153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</authors>
  <commentList>
    <comment ref="V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910,0 УО
</t>
        </r>
      </text>
    </comment>
    <comment ref="B120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эту сумму и помесячно испр. УЭ Наина</t>
        </r>
      </text>
    </comment>
    <comment ref="W56" authorId="0">
      <text>
        <r>
          <rPr>
            <b/>
            <sz val="9"/>
            <rFont val="Tahoma"/>
            <family val="2"/>
          </rPr>
          <t>Ольга А. Малофеева:</t>
        </r>
        <r>
          <rPr>
            <sz val="9"/>
            <rFont val="Tahoma"/>
            <family val="2"/>
          </rPr>
          <t xml:space="preserve">
650 УО
</t>
        </r>
      </text>
    </comment>
    <comment ref="AB42" authorId="0">
      <text>
        <r>
          <rPr>
            <b/>
            <sz val="9"/>
            <rFont val="Tahoma"/>
            <family val="0"/>
          </rPr>
          <t>Ольга А. Малофеева:</t>
        </r>
        <r>
          <rPr>
            <sz val="9"/>
            <rFont val="Tahoma"/>
            <family val="0"/>
          </rPr>
          <t xml:space="preserve">
УКС</t>
        </r>
      </text>
    </comment>
  </commentList>
</comments>
</file>

<file path=xl/sharedStrings.xml><?xml version="1.0" encoding="utf-8"?>
<sst xmlns="http://schemas.openxmlformats.org/spreadsheetml/2006/main" count="253" uniqueCount="127">
  <si>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</si>
  <si>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</si>
  <si>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</si>
  <si>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</si>
  <si>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</si>
  <si>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</si>
  <si>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</si>
  <si>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</si>
  <si>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</si>
  <si>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</si>
  <si>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</si>
  <si>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</si>
  <si>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</si>
  <si>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</si>
  <si>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</si>
  <si>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</si>
  <si>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</si>
  <si>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</si>
  <si>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</si>
  <si>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</si>
  <si>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</si>
  <si>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</si>
  <si>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</si>
  <si>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</si>
  <si>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</si>
  <si>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</si>
  <si>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</si>
  <si>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</si>
  <si>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</si>
  <si>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</si>
  <si>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</si>
  <si>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</si>
  <si>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</si>
  <si>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</si>
  <si>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</si>
  <si>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</si>
  <si>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</si>
  <si>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</si>
  <si>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</si>
  <si>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</si>
  <si>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</si>
  <si>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</si>
  <si>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</si>
  <si>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</si>
  <si>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</si>
  <si>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</si>
  <si>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</si>
  <si>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</si>
  <si>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</si>
  <si>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</si>
  <si>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</si>
  <si>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</si>
  <si>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</si>
  <si>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</si>
  <si>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</si>
  <si>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</si>
  <si>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</si>
  <si>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</si>
  <si>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</si>
  <si>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</si>
  <si>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</si>
  <si>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</si>
  <si>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</si>
  <si>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</si>
  <si>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</si>
  <si>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</si>
  <si>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Оплата расходов согласно фактически предоставленных счетов.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</si>
  <si>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</si>
  <si>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</si>
  <si>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</si>
  <si>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</si>
  <si>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</si>
  <si>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</si>
  <si>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</si>
  <si>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</si>
  <si>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</si>
  <si>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Средства ОБ выделенные по Соглашению на повышение оплаты труда педагогических работников доп. образования (ДШИ) софинансирование из МБ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</si>
  <si>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</si>
  <si>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</si>
  <si>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</si>
  <si>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</si>
  <si>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</si>
  <si>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</si>
  <si>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</si>
  <si>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</si>
  <si>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</si>
  <si>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</si>
  <si>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 xml:space="preserve">бюджет города Когалыма - 101 направление </t>
  </si>
  <si>
    <t>Приобретение и монтаж многофункциональных спортивных площадок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</si>
  <si>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</si>
  <si>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УКС д\с по ул. Градостроителей</t>
  </si>
  <si>
    <t>% исполнения к плану</t>
  </si>
  <si>
    <t xml:space="preserve">Строительство детского сада (ПИР). 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год, выставлено 3 претензии. 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экспертизу рабочая документация (договор от 23.03.2015). 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</si>
  <si>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</si>
  <si>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>Выделение средств из фонда депутатов на финансирование наказов избирателей депутатами Думы ХМАО-Югры</t>
  </si>
  <si>
    <t>привлечённые</t>
  </si>
  <si>
    <t>Средства выделенные НО "Благотворительный фонд "ЛУКОЙЛ" на покраску и ремонт фасадов СОШ № 8.</t>
  </si>
  <si>
    <t xml:space="preserve"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год. 
Выполнение работ предусмотрено в два этапа, в 2014 году исполнен I этап работ на сумму 784,7 тыс. руб., в настоящее время ведется выполнение II этапа работ.
Проектной организацией предоставлено:
- положительное заключение государственной экспертизы №86-1-4-0221-14 от 10.11.2014;
- отрицательное заключение о проверке достоверности определения сметной стоимости объектов капиттального строительства, строительство которых финансируется с привлечением средств бюджета автономного округа №86-4-6-0106-14 от 10.11.2014. 
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эксперизу рабочая документация (договор от 23.03.2015). Проведён электронный аукцион. контракт заключён 03.06.2015 по 20.08.2015 года. </t>
  </si>
  <si>
    <t>Выплачена премия победителям конкурса "Сердце отдаю детям" - 103,5 тыс. руб., победителям конкурса "Педагог года" - 103,5 тыс. руб., гранты Администрации города - 550,0 тыс. руб.</t>
  </si>
  <si>
    <t xml:space="preserve">бюджет города Когалыма </t>
  </si>
  <si>
    <t>в т.ч. 101 направление</t>
  </si>
  <si>
    <t>Задача  9 "Содействие формированию эффективного поведения и успешной социализации молодёжи на рынке труда".</t>
  </si>
  <si>
    <t>9.1."Организация деятельности молодёжных трудовых отрядов"</t>
  </si>
  <si>
    <t>Заключён контракт на сумму 6 376,07 тыс.руб., функции заказчика по контракту переданы 15.05.2015г., срок окончания выполнения работ 27.07.2015г. На отчётную дату работы выполнены и оплачены в полном объёме.</t>
  </si>
  <si>
    <t>Ответственный за составление сетевого графика  Малофеева О.А.</t>
  </si>
  <si>
    <t>тел.: 93-648</t>
  </si>
  <si>
    <t>Гл специалист</t>
  </si>
  <si>
    <t>О.А. Малофеева</t>
  </si>
  <si>
    <t>Начальник управления образования</t>
  </si>
  <si>
    <t>С.Г. Гришина</t>
  </si>
  <si>
    <t xml:space="preserve"> Средства выделенные НО "Благотворительный фонд "ЛУКОЙЛ" на покраску и ремонт фасадов СОШ № 8.</t>
  </si>
  <si>
    <t>Оплата расходов Управления образования согласно фактического начисления. Оплата расходов согласно фактически предоставленных счетов.</t>
  </si>
  <si>
    <t xml:space="preserve">Строительство спортивных площадок - проведён электронный аукцион. Контракт заключён 03.06.2015г. на сумму 4 477,5 т.р., срок выполнения работ с 03.06.2015 по 20.08.2015 года. Ведется выполнение работ с нарушением срока, выставлена претензия. На экономию средств, сложившуюся по результатам электронного аукциона, в размере 22,5 тыс. руб. ведется определение видов работ. </t>
  </si>
  <si>
    <t>Ремонтные работы МАОУ СОШ № 1, 3, 5, 6, 7, 8, 10.  МАУ ДОД "ДДТ". МАУ "Школа искусств".  Дошкольные образовательные организации. Оплата произведена в сентябре месяце по факту выполненных работ и оказанных услуг. Сумма по неисполнению сложилась по ремонту МАУ "Школа искусств" - не подписан акт выполненных работ в связи с незаконченными работами, ремонт кровли в дошкольных организациях в связи с погодными условиями завершён в конце сентября, оплата будет произведена в октябре м-це.</t>
  </si>
  <si>
    <t>Приобретение оборудования МАОУ "СОШ № 8" в рамках проекта "Формула успеха"-1890,2 тыс. руб. (приобретены: интерактивные доски, проекторы, ноутбук, цифровой микшер, вокальная радиосистема, швейная машина, оборудование для актового зала)  Средства выделенные по распоряжению Правительства ТО СОШ №1 102,0 тыс. руб.(конструктор Робототехника, датчик света, инфракрасный маяк, дисплей);  СОШ №3 215,6 тыс. руб. (наборы ЛЕГО, книги по Робототехнике). Остаток средств 532,0 тыс. руб. будет освоен на приобретение ученической мебели, учебная литература.</t>
  </si>
  <si>
    <t>144,3 т. руб. - выездные сборы, 237,6 т. руб. - приобретение формы, 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</si>
  <si>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 xml:space="preserve">Сумма выделеная из окружного бюджета на повышение оплаты труда работников в целях реализации указов Президента РФ. </t>
  </si>
  <si>
    <t>Освоение средств выделеных Депутатами ХМАО-Югры по наказам избирателей 790,0 тыс.руб. - СОШ 1,7, 8, 10  сады (ноутбук, микрофон, МФУ, ширмы, песочницы, стол, компьютерная техника, орг.техника, мбель, логопедическое оборудование)  Остаток депутатских средств в сумме 120,0 тыс. руб. будет освоен в октябре по факту поставки товара СОШ 3, ДДТ (приобретение: доски информационные, вокальная радиосистема, микшерный пульт).</t>
  </si>
  <si>
    <t>Средства окружного бюджета на повышение оплаты труда работников в целях реализации указов Президента РФ   Экономия 31,5 тыс. руб. согласно фактически начисленной заработной платы, имеющимися больничными листами.</t>
  </si>
  <si>
    <t xml:space="preserve">  На экономию средств, сложившуюся по результатам электронного аукциона, ведется определение видов работ. </t>
  </si>
  <si>
    <t>на 01.11.2015 г.</t>
  </si>
  <si>
    <t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Проведение "Учебно-полевых сборов". Городские соревнования "Школа безопасности". Участие в Форуме для членов детских общественных советов при Уполномоченных по правам ребёнка. Участие МАУ ДО "ДДТ" в 4 Международном конкурсе детского и молодёжного творчества "Славься отечество". Научная сессия старшеклассников г. Ханты-Мансийск. Международный конкурс "Музыкальный калейдоскоп".</t>
  </si>
  <si>
    <t xml:space="preserve">Финансирование МАОУ "СОШ № 8" в рамках проекта "Формула успеха"-2765,1 тыс. руб.; Именные премии учащимся ООО "ЛУКОЙЛ" - 119,6 тыс. руб  </t>
  </si>
  <si>
    <t xml:space="preserve">Ремонтные работы МАОУ СОШ № 1, 3, 5, 6, 7, 8, 10.  МАУ ДОД "ДДТ". МАУ "Школа искусств".  Дошкольные образовательные организации. </t>
  </si>
  <si>
    <t>Строительство спортивных площадок - проведён электронный аукцион. Контракт заключён 03.06.2015г. на сумму 4 477,5 т.р., срок выполнения работ с 03.06.2015 по 20.08.2015 года. Работы выполнены, оплата произведена в полном объёме. Освоение средств выделеных Депутатами ХМАО-Югры по наказам избирателей 790,0 тыс.руб. - СОШ 1,7, 8, 10  сады (ноутбук, микрофон, МФУ, ширмы, песочницы, стол, компьютерная техника, орг.техника, мбель, логопедическое оборудование)  Остаток депутатских средств в сумме 96,0 тыс. руб. будет освоен в ноябре по факту поставки товара СОШ 3, ДДТ (приобретение: доски информационные, вокальная радиосистема, микшерный пульт).</t>
  </si>
  <si>
    <t>Ремонтные работы оплачено- 383,3 тыс. рублей проведен частьичный объём работ по ремонту кровли здания. 3256,2 тыс. руб. МБ - окончание работ в 2016 году, оплата ремонта наружних инженерных сетей пройдет в 2016 году.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</si>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</sst>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  <numFmt numFmtId="185" formatCode="_(* #,##0_);_(* \(#,##0\);_(* &quot;-&quot;??_);_(@_)"/>
    <numFmt numFmtId="186" formatCode="_-* #,##0.0_р_._-;\-* #,##0.0_р_._-;_-* &quot;-&quot;?_р_._-;_-@_-"/>
    <numFmt numFmtId="187" formatCode="#,##0.0\ &quot;р.&quot;;[Red]\-#,##0.0\ &quot;р.&quot;"/>
    <numFmt numFmtId="188" formatCode="_-* #,##0.0\ _₽_-;\-* #,##0.0\ _₽_-;_-* &quot;-&quot;?\ _₽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60" applyNumberFormat="1" applyFont="1" applyFill="1" applyBorder="1" applyAlignment="1" applyProtection="1">
      <alignment horizontal="center" vertical="center"/>
      <protection locked="0"/>
    </xf>
    <xf numFmtId="183" fontId="5" fillId="0" borderId="10" xfId="6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3" fontId="5" fillId="0" borderId="0" xfId="0" applyNumberFormat="1" applyFont="1" applyFill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wrapText="1"/>
      <protection/>
    </xf>
    <xf numFmtId="43" fontId="5" fillId="0" borderId="0" xfId="0" applyNumberFormat="1" applyFont="1" applyFill="1" applyAlignment="1">
      <alignment horizontal="left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60" applyNumberFormat="1" applyFont="1" applyFill="1" applyBorder="1" applyAlignment="1" applyProtection="1">
      <alignment vertical="center" wrapText="1"/>
      <protection/>
    </xf>
    <xf numFmtId="183" fontId="4" fillId="0" borderId="10" xfId="6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/>
    </xf>
    <xf numFmtId="173" fontId="3" fillId="0" borderId="14" xfId="0" applyNumberFormat="1" applyFont="1" applyFill="1" applyBorder="1" applyAlignment="1" applyProtection="1">
      <alignment horizontal="left" vertical="center"/>
      <protection/>
    </xf>
    <xf numFmtId="173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6384" width="9.140625" style="18" customWidth="1"/>
  </cols>
  <sheetData>
    <row r="1" spans="1:2" ht="18.75">
      <c r="A1" s="69"/>
      <c r="B1" s="69"/>
    </row>
    <row r="10" spans="1:9" ht="23.25">
      <c r="A10" s="70" t="s">
        <v>40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28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29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30</v>
      </c>
      <c r="B14" s="71"/>
      <c r="C14" s="71"/>
      <c r="D14" s="71"/>
      <c r="E14" s="71"/>
      <c r="F14" s="71"/>
      <c r="G14" s="71"/>
      <c r="H14" s="71"/>
      <c r="I14" s="71"/>
    </row>
    <row r="15" spans="1:9" ht="27" customHeight="1">
      <c r="A15" s="71" t="s">
        <v>81</v>
      </c>
      <c r="B15" s="71"/>
      <c r="C15" s="71"/>
      <c r="D15" s="71"/>
      <c r="E15" s="71"/>
      <c r="F15" s="71"/>
      <c r="G15" s="71"/>
      <c r="H15" s="71"/>
      <c r="I15" s="71"/>
    </row>
    <row r="18" spans="1:9" ht="27" customHeight="1">
      <c r="A18" s="71" t="s">
        <v>120</v>
      </c>
      <c r="B18" s="71"/>
      <c r="C18" s="71"/>
      <c r="D18" s="71"/>
      <c r="E18" s="71"/>
      <c r="F18" s="71"/>
      <c r="G18" s="71"/>
      <c r="H18" s="71"/>
      <c r="I18" s="71"/>
    </row>
    <row r="46" spans="1:9" ht="16.5">
      <c r="A46" s="68" t="s">
        <v>31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82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3"/>
  <sheetViews>
    <sheetView showGridLines="0" tabSelected="1" view="pageBreakPreview" zoomScale="75" zoomScaleNormal="70" zoomScaleSheetLayoutView="75" zoomScalePageLayoutView="0" workbookViewId="0" topLeftCell="A1">
      <pane ySplit="4" topLeftCell="A126" activePane="bottomLeft" state="frozen"/>
      <selection pane="topLeft" activeCell="A1" sqref="A1"/>
      <selection pane="bottomLeft" activeCell="C132" sqref="C132"/>
    </sheetView>
  </sheetViews>
  <sheetFormatPr defaultColWidth="9.140625" defaultRowHeight="12.75"/>
  <cols>
    <col min="1" max="1" width="45.28125" style="3" customWidth="1"/>
    <col min="2" max="2" width="19.7109375" style="3" customWidth="1"/>
    <col min="3" max="3" width="18.57421875" style="4" customWidth="1"/>
    <col min="4" max="4" width="18.28125" style="4" customWidth="1"/>
    <col min="5" max="5" width="19.00390625" style="4" customWidth="1"/>
    <col min="6" max="7" width="13.421875" style="4" customWidth="1"/>
    <col min="8" max="19" width="16.140625" style="1" customWidth="1"/>
    <col min="20" max="31" width="16.140625" style="4" customWidth="1"/>
    <col min="32" max="32" width="75.28125" style="3" customWidth="1"/>
    <col min="33" max="16384" width="9.140625" style="1" customWidth="1"/>
  </cols>
  <sheetData>
    <row r="1" spans="1:32" s="5" customFormat="1" ht="77.2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9" t="s">
        <v>14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19" t="s">
        <v>14</v>
      </c>
    </row>
    <row r="2" spans="1:32" s="7" customFormat="1" ht="18.75" customHeight="1">
      <c r="A2" s="79" t="s">
        <v>5</v>
      </c>
      <c r="B2" s="75" t="s">
        <v>61</v>
      </c>
      <c r="C2" s="75" t="s">
        <v>19</v>
      </c>
      <c r="D2" s="75" t="s">
        <v>62</v>
      </c>
      <c r="E2" s="75" t="s">
        <v>20</v>
      </c>
      <c r="F2" s="74" t="s">
        <v>15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6</v>
      </c>
      <c r="S2" s="74"/>
      <c r="T2" s="74" t="s">
        <v>7</v>
      </c>
      <c r="U2" s="74"/>
      <c r="V2" s="74" t="s">
        <v>8</v>
      </c>
      <c r="W2" s="74"/>
      <c r="X2" s="74" t="s">
        <v>9</v>
      </c>
      <c r="Y2" s="74"/>
      <c r="Z2" s="74" t="s">
        <v>10</v>
      </c>
      <c r="AA2" s="74"/>
      <c r="AB2" s="74" t="s">
        <v>11</v>
      </c>
      <c r="AC2" s="74"/>
      <c r="AD2" s="74" t="s">
        <v>12</v>
      </c>
      <c r="AE2" s="74"/>
      <c r="AF2" s="79" t="s">
        <v>21</v>
      </c>
    </row>
    <row r="3" spans="1:32" s="9" customFormat="1" ht="84" customHeight="1">
      <c r="A3" s="79"/>
      <c r="B3" s="76"/>
      <c r="C3" s="76"/>
      <c r="D3" s="76"/>
      <c r="E3" s="76"/>
      <c r="F3" s="6" t="s">
        <v>17</v>
      </c>
      <c r="G3" s="6" t="s">
        <v>16</v>
      </c>
      <c r="H3" s="8" t="s">
        <v>13</v>
      </c>
      <c r="I3" s="8" t="s">
        <v>18</v>
      </c>
      <c r="J3" s="8" t="s">
        <v>13</v>
      </c>
      <c r="K3" s="8" t="s">
        <v>18</v>
      </c>
      <c r="L3" s="8" t="s">
        <v>13</v>
      </c>
      <c r="M3" s="8" t="s">
        <v>18</v>
      </c>
      <c r="N3" s="8" t="s">
        <v>13</v>
      </c>
      <c r="O3" s="8" t="s">
        <v>18</v>
      </c>
      <c r="P3" s="8" t="s">
        <v>13</v>
      </c>
      <c r="Q3" s="8" t="s">
        <v>18</v>
      </c>
      <c r="R3" s="8" t="s">
        <v>13</v>
      </c>
      <c r="S3" s="8" t="s">
        <v>18</v>
      </c>
      <c r="T3" s="8" t="s">
        <v>13</v>
      </c>
      <c r="U3" s="8" t="s">
        <v>18</v>
      </c>
      <c r="V3" s="8" t="s">
        <v>13</v>
      </c>
      <c r="W3" s="8" t="s">
        <v>18</v>
      </c>
      <c r="X3" s="8" t="s">
        <v>13</v>
      </c>
      <c r="Y3" s="8" t="s">
        <v>18</v>
      </c>
      <c r="Z3" s="8" t="s">
        <v>13</v>
      </c>
      <c r="AA3" s="8" t="s">
        <v>18</v>
      </c>
      <c r="AB3" s="8" t="s">
        <v>13</v>
      </c>
      <c r="AC3" s="8" t="s">
        <v>18</v>
      </c>
      <c r="AD3" s="8" t="s">
        <v>13</v>
      </c>
      <c r="AE3" s="8" t="s">
        <v>18</v>
      </c>
      <c r="AF3" s="79"/>
    </row>
    <row r="4" spans="1:32" s="11" customFormat="1" ht="24.75" customHeight="1">
      <c r="A4" s="10">
        <v>1</v>
      </c>
      <c r="B4" s="10">
        <v>2</v>
      </c>
      <c r="C4" s="10">
        <v>3</v>
      </c>
      <c r="D4" s="10"/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</row>
    <row r="5" spans="1:32" s="13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s="13" customFormat="1" ht="18.75">
      <c r="A6" s="12" t="s">
        <v>63</v>
      </c>
      <c r="B6" s="1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14" customFormat="1" ht="65.25" customHeight="1">
      <c r="A7" s="21" t="s">
        <v>42</v>
      </c>
      <c r="B7" s="40">
        <f>B8+B23+B37+B52</f>
        <v>1769958.4659999998</v>
      </c>
      <c r="C7" s="40">
        <f>C8+C23+C37+C52</f>
        <v>1529110.3660000002</v>
      </c>
      <c r="D7" s="40">
        <f>D8+D23+D37+D52</f>
        <v>1520186.56</v>
      </c>
      <c r="E7" s="40">
        <f>E8+E23+E37+E52</f>
        <v>1329980.5300000003</v>
      </c>
      <c r="F7" s="39">
        <f>E7/B7*100</f>
        <v>75.14190618301213</v>
      </c>
      <c r="G7" s="39">
        <f>E7/C7*100</f>
        <v>86.97740591995962</v>
      </c>
      <c r="H7" s="40">
        <f aca="true" t="shared" si="0" ref="H7:AE7">H8+H23+H37+H52</f>
        <v>85402.5</v>
      </c>
      <c r="I7" s="40">
        <f t="shared" si="0"/>
        <v>28802.999999999996</v>
      </c>
      <c r="J7" s="40">
        <f t="shared" si="0"/>
        <v>157767.09999999998</v>
      </c>
      <c r="K7" s="40">
        <f t="shared" si="0"/>
        <v>121617.09999999999</v>
      </c>
      <c r="L7" s="40">
        <f t="shared" si="0"/>
        <v>132245.90000000002</v>
      </c>
      <c r="M7" s="40">
        <f t="shared" si="0"/>
        <v>129266.49999999999</v>
      </c>
      <c r="N7" s="40">
        <f t="shared" si="0"/>
        <v>152257.8</v>
      </c>
      <c r="O7" s="40">
        <f t="shared" si="0"/>
        <v>135702.5</v>
      </c>
      <c r="P7" s="40">
        <f t="shared" si="0"/>
        <v>335982.89</v>
      </c>
      <c r="Q7" s="40">
        <f t="shared" si="0"/>
        <v>201926.09</v>
      </c>
      <c r="R7" s="40">
        <f t="shared" si="0"/>
        <v>201851.60000000003</v>
      </c>
      <c r="S7" s="40">
        <f t="shared" si="0"/>
        <v>292813.67</v>
      </c>
      <c r="T7" s="40">
        <f t="shared" si="0"/>
        <v>129327.076</v>
      </c>
      <c r="U7" s="40">
        <f t="shared" si="0"/>
        <v>127714.1</v>
      </c>
      <c r="V7" s="40">
        <f t="shared" si="0"/>
        <v>93948.4</v>
      </c>
      <c r="W7" s="40">
        <f t="shared" si="0"/>
        <v>76283.20000000001</v>
      </c>
      <c r="X7" s="40">
        <f t="shared" si="0"/>
        <v>99967.70000000001</v>
      </c>
      <c r="Y7" s="40">
        <f t="shared" si="0"/>
        <v>66503.5</v>
      </c>
      <c r="Z7" s="40">
        <f t="shared" si="0"/>
        <v>140359.4</v>
      </c>
      <c r="AA7" s="40">
        <f t="shared" si="0"/>
        <v>149350.9</v>
      </c>
      <c r="AB7" s="40">
        <f t="shared" si="0"/>
        <v>126446.90000000001</v>
      </c>
      <c r="AC7" s="40">
        <f t="shared" si="0"/>
        <v>0</v>
      </c>
      <c r="AD7" s="40">
        <f t="shared" si="0"/>
        <v>114401.20000000001</v>
      </c>
      <c r="AE7" s="40">
        <f t="shared" si="0"/>
        <v>0</v>
      </c>
      <c r="AF7" s="21"/>
    </row>
    <row r="8" spans="1:32" s="14" customFormat="1" ht="56.25">
      <c r="A8" s="53" t="s">
        <v>43</v>
      </c>
      <c r="B8" s="41">
        <f>B10+B16</f>
        <v>1636337.7999999998</v>
      </c>
      <c r="C8" s="41">
        <f>C10+C16</f>
        <v>1411057.4000000001</v>
      </c>
      <c r="D8" s="41">
        <f>D10+D16</f>
        <v>1402182.7</v>
      </c>
      <c r="E8" s="41">
        <f>E10+E16</f>
        <v>1222658.07</v>
      </c>
      <c r="F8" s="39">
        <f>E8/B8*100</f>
        <v>74.71917289938546</v>
      </c>
      <c r="G8" s="39">
        <f>E8/C8*100</f>
        <v>86.64835817451508</v>
      </c>
      <c r="H8" s="41">
        <f aca="true" t="shared" si="1" ref="H8:AE8">H10+H16</f>
        <v>78933.5</v>
      </c>
      <c r="I8" s="41">
        <f t="shared" si="1"/>
        <v>27402.1</v>
      </c>
      <c r="J8" s="41">
        <f t="shared" si="1"/>
        <v>149857.69999999998</v>
      </c>
      <c r="K8" s="41">
        <f t="shared" si="1"/>
        <v>113780.2</v>
      </c>
      <c r="L8" s="41">
        <f t="shared" si="1"/>
        <v>123929.3</v>
      </c>
      <c r="M8" s="41">
        <f t="shared" si="1"/>
        <v>121417.9</v>
      </c>
      <c r="N8" s="41">
        <f t="shared" si="1"/>
        <v>142744.5</v>
      </c>
      <c r="O8" s="41">
        <f t="shared" si="1"/>
        <v>126851.5</v>
      </c>
      <c r="P8" s="41">
        <f t="shared" si="1"/>
        <v>322932.1</v>
      </c>
      <c r="Q8" s="41">
        <f t="shared" si="1"/>
        <v>188668.6</v>
      </c>
      <c r="R8" s="41">
        <f t="shared" si="1"/>
        <v>192281.90000000002</v>
      </c>
      <c r="S8" s="41">
        <f t="shared" si="1"/>
        <v>288925.17</v>
      </c>
      <c r="T8" s="41">
        <f t="shared" si="1"/>
        <v>118825.2</v>
      </c>
      <c r="U8" s="41">
        <f t="shared" si="1"/>
        <v>116794.9</v>
      </c>
      <c r="V8" s="41">
        <f t="shared" si="1"/>
        <v>69274.4</v>
      </c>
      <c r="W8" s="41">
        <f t="shared" si="1"/>
        <v>54934.700000000004</v>
      </c>
      <c r="X8" s="41">
        <f t="shared" si="1"/>
        <v>85551.40000000001</v>
      </c>
      <c r="Y8" s="41">
        <f t="shared" si="1"/>
        <v>56580.9</v>
      </c>
      <c r="Z8" s="41">
        <f t="shared" si="1"/>
        <v>126727.40000000001</v>
      </c>
      <c r="AA8" s="41">
        <f t="shared" si="1"/>
        <v>127302.1</v>
      </c>
      <c r="AB8" s="41">
        <f t="shared" si="1"/>
        <v>119010.3</v>
      </c>
      <c r="AC8" s="41">
        <f t="shared" si="1"/>
        <v>0</v>
      </c>
      <c r="AD8" s="41">
        <f t="shared" si="1"/>
        <v>106270.1</v>
      </c>
      <c r="AE8" s="41">
        <f t="shared" si="1"/>
        <v>0</v>
      </c>
      <c r="AF8" s="15"/>
    </row>
    <row r="9" spans="1:32" s="14" customFormat="1" ht="18.75">
      <c r="A9" s="2" t="s">
        <v>22</v>
      </c>
      <c r="B9" s="42"/>
      <c r="C9" s="39"/>
      <c r="D9" s="39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5"/>
    </row>
    <row r="10" spans="1:32" s="13" customFormat="1" ht="94.5">
      <c r="A10" s="55" t="s">
        <v>44</v>
      </c>
      <c r="B10" s="43">
        <f>B11</f>
        <v>1550678.5999999999</v>
      </c>
      <c r="C10" s="43">
        <f>C11</f>
        <v>1340149.3</v>
      </c>
      <c r="D10" s="43">
        <f>D11</f>
        <v>1331586.7</v>
      </c>
      <c r="E10" s="43">
        <f>E11</f>
        <v>1156513.07</v>
      </c>
      <c r="F10" s="39">
        <f>E10/B10*100</f>
        <v>74.58109436733055</v>
      </c>
      <c r="G10" s="39">
        <f>E10/C10*100</f>
        <v>86.29733045415165</v>
      </c>
      <c r="H10" s="43">
        <f aca="true" t="shared" si="2" ref="H10:AE10">H11</f>
        <v>75558.3</v>
      </c>
      <c r="I10" s="43">
        <f t="shared" si="2"/>
        <v>25572</v>
      </c>
      <c r="J10" s="43">
        <f t="shared" si="2"/>
        <v>143103.9</v>
      </c>
      <c r="K10" s="43">
        <f t="shared" si="2"/>
        <v>107690.4</v>
      </c>
      <c r="L10" s="43">
        <f t="shared" si="2"/>
        <v>119107.8</v>
      </c>
      <c r="M10" s="43">
        <f t="shared" si="2"/>
        <v>114913.29999999999</v>
      </c>
      <c r="N10" s="43">
        <f t="shared" si="2"/>
        <v>133697.3</v>
      </c>
      <c r="O10" s="43">
        <f t="shared" si="2"/>
        <v>120798.7</v>
      </c>
      <c r="P10" s="43">
        <f t="shared" si="2"/>
        <v>301860.5</v>
      </c>
      <c r="Q10" s="43">
        <f t="shared" si="2"/>
        <v>179443.9</v>
      </c>
      <c r="R10" s="43">
        <f t="shared" si="2"/>
        <v>183458.7</v>
      </c>
      <c r="S10" s="43">
        <f t="shared" si="2"/>
        <v>269061.67</v>
      </c>
      <c r="T10" s="43">
        <f t="shared" si="2"/>
        <v>114894.9</v>
      </c>
      <c r="U10" s="43">
        <f t="shared" si="2"/>
        <v>111114.2</v>
      </c>
      <c r="V10" s="43">
        <f t="shared" si="2"/>
        <v>67077.4</v>
      </c>
      <c r="W10" s="43">
        <f t="shared" si="2"/>
        <v>53730.8</v>
      </c>
      <c r="X10" s="43">
        <f t="shared" si="2"/>
        <v>81346.8</v>
      </c>
      <c r="Y10" s="43">
        <f t="shared" si="2"/>
        <v>51776.3</v>
      </c>
      <c r="Z10" s="43">
        <f t="shared" si="2"/>
        <v>120043.70000000001</v>
      </c>
      <c r="AA10" s="43">
        <f t="shared" si="2"/>
        <v>122411.8</v>
      </c>
      <c r="AB10" s="43">
        <f t="shared" si="2"/>
        <v>113218.2</v>
      </c>
      <c r="AC10" s="43">
        <f t="shared" si="2"/>
        <v>0</v>
      </c>
      <c r="AD10" s="43">
        <f t="shared" si="2"/>
        <v>97311.1</v>
      </c>
      <c r="AE10" s="43">
        <f t="shared" si="2"/>
        <v>0</v>
      </c>
      <c r="AF10" s="30" t="s">
        <v>65</v>
      </c>
    </row>
    <row r="11" spans="1:32" s="14" customFormat="1" ht="18.75">
      <c r="A11" s="56" t="s">
        <v>32</v>
      </c>
      <c r="B11" s="8">
        <f>H11+J11+L11+N11+P11+R11+T11+V11+X11+Z11+AB11+AD11</f>
        <v>1550678.5999999999</v>
      </c>
      <c r="C11" s="24">
        <f>C12+C13+C14+C15</f>
        <v>1340149.3</v>
      </c>
      <c r="D11" s="24">
        <f>D12+D13+D14+D15</f>
        <v>1331586.7</v>
      </c>
      <c r="E11" s="24">
        <f>E12+E13+E14+E15</f>
        <v>1156513.07</v>
      </c>
      <c r="F11" s="39">
        <f>E11/B11*100</f>
        <v>74.58109436733055</v>
      </c>
      <c r="G11" s="39">
        <f>E11/C11*100</f>
        <v>86.29733045415165</v>
      </c>
      <c r="H11" s="24">
        <f>H12+H13</f>
        <v>75558.3</v>
      </c>
      <c r="I11" s="24">
        <f aca="true" t="shared" si="3" ref="I11:AE11">I12+I13</f>
        <v>25572</v>
      </c>
      <c r="J11" s="24">
        <f t="shared" si="3"/>
        <v>143103.9</v>
      </c>
      <c r="K11" s="24">
        <f t="shared" si="3"/>
        <v>107690.4</v>
      </c>
      <c r="L11" s="24">
        <f t="shared" si="3"/>
        <v>119107.8</v>
      </c>
      <c r="M11" s="24">
        <f t="shared" si="3"/>
        <v>114913.29999999999</v>
      </c>
      <c r="N11" s="24">
        <f t="shared" si="3"/>
        <v>133697.3</v>
      </c>
      <c r="O11" s="24">
        <f t="shared" si="3"/>
        <v>120798.7</v>
      </c>
      <c r="P11" s="24">
        <f t="shared" si="3"/>
        <v>301860.5</v>
      </c>
      <c r="Q11" s="24">
        <f t="shared" si="3"/>
        <v>179443.9</v>
      </c>
      <c r="R11" s="24">
        <f t="shared" si="3"/>
        <v>183458.7</v>
      </c>
      <c r="S11" s="24">
        <f t="shared" si="3"/>
        <v>269061.67</v>
      </c>
      <c r="T11" s="24">
        <f t="shared" si="3"/>
        <v>114894.9</v>
      </c>
      <c r="U11" s="24">
        <f t="shared" si="3"/>
        <v>111114.2</v>
      </c>
      <c r="V11" s="24">
        <f t="shared" si="3"/>
        <v>67077.4</v>
      </c>
      <c r="W11" s="24">
        <f t="shared" si="3"/>
        <v>53730.8</v>
      </c>
      <c r="X11" s="24">
        <f t="shared" si="3"/>
        <v>81346.8</v>
      </c>
      <c r="Y11" s="24">
        <f t="shared" si="3"/>
        <v>51776.3</v>
      </c>
      <c r="Z11" s="24">
        <f t="shared" si="3"/>
        <v>120043.70000000001</v>
      </c>
      <c r="AA11" s="24">
        <f t="shared" si="3"/>
        <v>122411.8</v>
      </c>
      <c r="AB11" s="24">
        <f t="shared" si="3"/>
        <v>113218.2</v>
      </c>
      <c r="AC11" s="24">
        <f t="shared" si="3"/>
        <v>0</v>
      </c>
      <c r="AD11" s="24">
        <f t="shared" si="3"/>
        <v>97311.1</v>
      </c>
      <c r="AE11" s="24">
        <f t="shared" si="3"/>
        <v>0</v>
      </c>
      <c r="AF11" s="15"/>
    </row>
    <row r="12" spans="1:32" s="13" customFormat="1" ht="18.75">
      <c r="A12" s="2" t="s">
        <v>24</v>
      </c>
      <c r="B12" s="8">
        <f>H12+J12+L12+N12+P12+R12+T12+V12+X12+Z12+AB12+AD12</f>
        <v>1322376</v>
      </c>
      <c r="C12" s="39">
        <f>H12+J12+L12+N12+P12+R12+T12+V12+X12+Z12</f>
        <v>1143996</v>
      </c>
      <c r="D12" s="39">
        <v>1139062.5</v>
      </c>
      <c r="E12" s="39">
        <f>I12+K12+M12+O12+Q12+S12+U12+W12+Y12+AA12+AC12+AE12</f>
        <v>989762.67</v>
      </c>
      <c r="F12" s="39">
        <f>E12/B12*100</f>
        <v>74.84729532296413</v>
      </c>
      <c r="G12" s="39">
        <f>E12/C12*100</f>
        <v>86.51801841964483</v>
      </c>
      <c r="H12" s="39">
        <v>59287</v>
      </c>
      <c r="I12" s="39">
        <v>18094</v>
      </c>
      <c r="J12" s="39">
        <v>121091</v>
      </c>
      <c r="K12" s="39">
        <v>87749.2</v>
      </c>
      <c r="L12" s="39">
        <v>104762</v>
      </c>
      <c r="M12" s="39">
        <v>97327.4</v>
      </c>
      <c r="N12" s="39">
        <v>110032</v>
      </c>
      <c r="O12" s="39">
        <v>107300.2</v>
      </c>
      <c r="P12" s="39">
        <v>279843</v>
      </c>
      <c r="Q12" s="39">
        <v>163758.6</v>
      </c>
      <c r="R12" s="39">
        <v>162948.5</v>
      </c>
      <c r="S12" s="39">
        <v>239240.97</v>
      </c>
      <c r="T12" s="39">
        <v>82099.4</v>
      </c>
      <c r="U12" s="39">
        <v>90461</v>
      </c>
      <c r="V12" s="39">
        <v>53088</v>
      </c>
      <c r="W12" s="39">
        <v>49310.4</v>
      </c>
      <c r="X12" s="39">
        <v>68695</v>
      </c>
      <c r="Y12" s="39">
        <v>35798.6</v>
      </c>
      <c r="Z12" s="39">
        <v>102150.1</v>
      </c>
      <c r="AA12" s="39">
        <v>100722.3</v>
      </c>
      <c r="AB12" s="39">
        <v>97923</v>
      </c>
      <c r="AC12" s="39"/>
      <c r="AD12" s="39">
        <v>80457</v>
      </c>
      <c r="AE12" s="39"/>
      <c r="AF12" s="30"/>
    </row>
    <row r="13" spans="1:32" s="14" customFormat="1" ht="18.75">
      <c r="A13" s="2" t="s">
        <v>25</v>
      </c>
      <c r="B13" s="8">
        <f>H13+J13+L13+N13+P13+R13+T13+V13+X13+Z13+AB13+AD13</f>
        <v>228302.6</v>
      </c>
      <c r="C13" s="39">
        <f>H13+J13+L13+N13+P13+R13+T13+V13+X13+Z13</f>
        <v>196153.3</v>
      </c>
      <c r="D13" s="39">
        <v>192524.2</v>
      </c>
      <c r="E13" s="39">
        <f>I13+K13+M13+O13+Q13+S13+U13+W13+Y13+AA13+AC13+AE13</f>
        <v>166750.4</v>
      </c>
      <c r="F13" s="39">
        <f>E13/B13*100</f>
        <v>73.0392032329023</v>
      </c>
      <c r="G13" s="39">
        <f>E13/C13*100</f>
        <v>85.01024453832792</v>
      </c>
      <c r="H13" s="39">
        <v>16271.3</v>
      </c>
      <c r="I13" s="39">
        <v>7478</v>
      </c>
      <c r="J13" s="39">
        <v>22012.9</v>
      </c>
      <c r="K13" s="39">
        <v>19941.2</v>
      </c>
      <c r="L13" s="39">
        <v>14345.8</v>
      </c>
      <c r="M13" s="39">
        <v>17585.9</v>
      </c>
      <c r="N13" s="39">
        <v>23665.3</v>
      </c>
      <c r="O13" s="39">
        <v>13498.5</v>
      </c>
      <c r="P13" s="39">
        <v>22017.5</v>
      </c>
      <c r="Q13" s="39">
        <v>15685.3</v>
      </c>
      <c r="R13" s="39">
        <v>20510.2</v>
      </c>
      <c r="S13" s="39">
        <v>29820.7</v>
      </c>
      <c r="T13" s="39">
        <v>32795.5</v>
      </c>
      <c r="U13" s="39">
        <v>20653.2</v>
      </c>
      <c r="V13" s="39">
        <v>13989.4</v>
      </c>
      <c r="W13" s="39">
        <v>4420.4</v>
      </c>
      <c r="X13" s="39">
        <v>12651.8</v>
      </c>
      <c r="Y13" s="39">
        <v>15977.7</v>
      </c>
      <c r="Z13" s="39">
        <v>17893.6</v>
      </c>
      <c r="AA13" s="39">
        <v>21689.5</v>
      </c>
      <c r="AB13" s="39">
        <v>15295.2</v>
      </c>
      <c r="AC13" s="39">
        <v>0</v>
      </c>
      <c r="AD13" s="39">
        <v>16854.1</v>
      </c>
      <c r="AE13" s="39">
        <v>0</v>
      </c>
      <c r="AF13" s="15"/>
    </row>
    <row r="14" spans="1:32" s="14" customFormat="1" ht="18.75">
      <c r="A14" s="2" t="s">
        <v>26</v>
      </c>
      <c r="B14" s="42"/>
      <c r="C14" s="39"/>
      <c r="D14" s="3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15"/>
    </row>
    <row r="15" spans="1:32" s="14" customFormat="1" ht="18.75">
      <c r="A15" s="2" t="s">
        <v>27</v>
      </c>
      <c r="B15" s="42"/>
      <c r="C15" s="39"/>
      <c r="D15" s="3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5"/>
    </row>
    <row r="16" spans="1:32" s="13" customFormat="1" ht="93.75">
      <c r="A16" s="55" t="s">
        <v>45</v>
      </c>
      <c r="B16" s="43">
        <f>B17</f>
        <v>85659.20000000001</v>
      </c>
      <c r="C16" s="43">
        <f>C17</f>
        <v>70908.1</v>
      </c>
      <c r="D16" s="43">
        <f>D17</f>
        <v>70596</v>
      </c>
      <c r="E16" s="43">
        <f>E17</f>
        <v>66145</v>
      </c>
      <c r="F16" s="39">
        <f>E16/B16*100</f>
        <v>77.21879261071781</v>
      </c>
      <c r="G16" s="39">
        <f>E16/C16*100</f>
        <v>93.2827138225393</v>
      </c>
      <c r="H16" s="43">
        <f aca="true" t="shared" si="4" ref="H16:AE16">H17</f>
        <v>3375.2</v>
      </c>
      <c r="I16" s="43">
        <f t="shared" si="4"/>
        <v>1830.1</v>
      </c>
      <c r="J16" s="43">
        <f t="shared" si="4"/>
        <v>6753.8</v>
      </c>
      <c r="K16" s="43">
        <f t="shared" si="4"/>
        <v>6089.8</v>
      </c>
      <c r="L16" s="43">
        <f t="shared" si="4"/>
        <v>4821.5</v>
      </c>
      <c r="M16" s="43">
        <f t="shared" si="4"/>
        <v>6504.6</v>
      </c>
      <c r="N16" s="43">
        <f t="shared" si="4"/>
        <v>9047.2</v>
      </c>
      <c r="O16" s="43">
        <f t="shared" si="4"/>
        <v>6052.8</v>
      </c>
      <c r="P16" s="43">
        <f t="shared" si="4"/>
        <v>21071.6</v>
      </c>
      <c r="Q16" s="43">
        <f t="shared" si="4"/>
        <v>9224.7</v>
      </c>
      <c r="R16" s="43">
        <f t="shared" si="4"/>
        <v>8823.2</v>
      </c>
      <c r="S16" s="43">
        <f t="shared" si="4"/>
        <v>19863.5</v>
      </c>
      <c r="T16" s="43">
        <f t="shared" si="4"/>
        <v>3930.3</v>
      </c>
      <c r="U16" s="43">
        <f t="shared" si="4"/>
        <v>5680.7</v>
      </c>
      <c r="V16" s="43">
        <f t="shared" si="4"/>
        <v>2197</v>
      </c>
      <c r="W16" s="43">
        <f t="shared" si="4"/>
        <v>1203.8999999999999</v>
      </c>
      <c r="X16" s="43">
        <f t="shared" si="4"/>
        <v>4204.6</v>
      </c>
      <c r="Y16" s="43">
        <f t="shared" si="4"/>
        <v>4804.599999999999</v>
      </c>
      <c r="Z16" s="43">
        <f t="shared" si="4"/>
        <v>6683.7</v>
      </c>
      <c r="AA16" s="43">
        <f t="shared" si="4"/>
        <v>4890.3</v>
      </c>
      <c r="AB16" s="43">
        <f t="shared" si="4"/>
        <v>5792.1</v>
      </c>
      <c r="AC16" s="43">
        <f t="shared" si="4"/>
        <v>0</v>
      </c>
      <c r="AD16" s="43">
        <f t="shared" si="4"/>
        <v>8959</v>
      </c>
      <c r="AE16" s="43">
        <f t="shared" si="4"/>
        <v>0</v>
      </c>
      <c r="AF16" s="30" t="s">
        <v>85</v>
      </c>
    </row>
    <row r="17" spans="1:32" s="14" customFormat="1" ht="18.75">
      <c r="A17" s="56" t="s">
        <v>32</v>
      </c>
      <c r="B17" s="8">
        <f>H17+J17+L17+N17+P17+R17+T17+V17+X17+Z17+AB17+AD17</f>
        <v>85659.20000000001</v>
      </c>
      <c r="C17" s="24">
        <f>C18+C19+C21+C22</f>
        <v>70908.1</v>
      </c>
      <c r="D17" s="24">
        <f>D18+D19+D21+D22</f>
        <v>70596</v>
      </c>
      <c r="E17" s="24">
        <f>E18+E19+E21+E22</f>
        <v>66145</v>
      </c>
      <c r="F17" s="39">
        <f>E17/B17*100</f>
        <v>77.21879261071781</v>
      </c>
      <c r="G17" s="39">
        <f>E17/C17*100</f>
        <v>93.2827138225393</v>
      </c>
      <c r="H17" s="24">
        <f aca="true" t="shared" si="5" ref="H17:AE17">H18+H19</f>
        <v>3375.2</v>
      </c>
      <c r="I17" s="24">
        <f>I18+I19</f>
        <v>1830.1</v>
      </c>
      <c r="J17" s="24">
        <f t="shared" si="5"/>
        <v>6753.8</v>
      </c>
      <c r="K17" s="24">
        <f t="shared" si="5"/>
        <v>6089.8</v>
      </c>
      <c r="L17" s="24">
        <f t="shared" si="5"/>
        <v>4821.5</v>
      </c>
      <c r="M17" s="24">
        <f t="shared" si="5"/>
        <v>6504.6</v>
      </c>
      <c r="N17" s="24">
        <f t="shared" si="5"/>
        <v>9047.2</v>
      </c>
      <c r="O17" s="24">
        <f t="shared" si="5"/>
        <v>6052.8</v>
      </c>
      <c r="P17" s="24">
        <f t="shared" si="5"/>
        <v>21071.6</v>
      </c>
      <c r="Q17" s="24">
        <f t="shared" si="5"/>
        <v>9224.7</v>
      </c>
      <c r="R17" s="24">
        <f t="shared" si="5"/>
        <v>8823.2</v>
      </c>
      <c r="S17" s="24">
        <f t="shared" si="5"/>
        <v>19863.5</v>
      </c>
      <c r="T17" s="24">
        <f t="shared" si="5"/>
        <v>3930.3</v>
      </c>
      <c r="U17" s="24">
        <f t="shared" si="5"/>
        <v>5680.7</v>
      </c>
      <c r="V17" s="24">
        <f t="shared" si="5"/>
        <v>2197</v>
      </c>
      <c r="W17" s="24">
        <f t="shared" si="5"/>
        <v>1203.8999999999999</v>
      </c>
      <c r="X17" s="24">
        <f t="shared" si="5"/>
        <v>4204.6</v>
      </c>
      <c r="Y17" s="24">
        <f t="shared" si="5"/>
        <v>4804.599999999999</v>
      </c>
      <c r="Z17" s="24">
        <f t="shared" si="5"/>
        <v>6683.7</v>
      </c>
      <c r="AA17" s="24">
        <f t="shared" si="5"/>
        <v>4890.3</v>
      </c>
      <c r="AB17" s="24">
        <f t="shared" si="5"/>
        <v>5792.1</v>
      </c>
      <c r="AC17" s="24">
        <f t="shared" si="5"/>
        <v>0</v>
      </c>
      <c r="AD17" s="24">
        <f t="shared" si="5"/>
        <v>8959</v>
      </c>
      <c r="AE17" s="24">
        <f t="shared" si="5"/>
        <v>0</v>
      </c>
      <c r="AF17" s="15"/>
    </row>
    <row r="18" spans="1:32" s="13" customFormat="1" ht="191.25" customHeight="1">
      <c r="A18" s="2" t="s">
        <v>24</v>
      </c>
      <c r="B18" s="8">
        <f>H18+J18+L18+N18+P18+R18+T18+V18+X18+Z18+AB18+AD18</f>
        <v>3400.4</v>
      </c>
      <c r="C18" s="39">
        <f>H18+J18+L18+N18+P18+R18+T18+V18+X18+Z18</f>
        <v>1962</v>
      </c>
      <c r="D18" s="39">
        <v>1962</v>
      </c>
      <c r="E18" s="39">
        <f>I18+K18+M18+O18+Q18+S18+U18+W18+Y18+AA18+AC18+AE18</f>
        <v>1962</v>
      </c>
      <c r="F18" s="39">
        <f>E18/B18*100</f>
        <v>57.69909422420891</v>
      </c>
      <c r="G18" s="39">
        <f>E18/C18*100</f>
        <v>100</v>
      </c>
      <c r="H18" s="39"/>
      <c r="I18" s="39"/>
      <c r="J18" s="39">
        <v>218</v>
      </c>
      <c r="K18" s="39"/>
      <c r="L18" s="39">
        <v>218</v>
      </c>
      <c r="M18" s="39">
        <v>436</v>
      </c>
      <c r="N18" s="39">
        <v>218</v>
      </c>
      <c r="O18" s="39">
        <v>68.1</v>
      </c>
      <c r="P18" s="39">
        <v>218</v>
      </c>
      <c r="Q18" s="39">
        <v>62.7</v>
      </c>
      <c r="R18" s="39">
        <v>654</v>
      </c>
      <c r="S18" s="39">
        <v>522.3</v>
      </c>
      <c r="T18" s="39"/>
      <c r="U18" s="39">
        <v>305.2</v>
      </c>
      <c r="V18" s="39"/>
      <c r="W18" s="39">
        <v>23.8</v>
      </c>
      <c r="X18" s="39">
        <v>218</v>
      </c>
      <c r="Y18" s="39">
        <v>325.9</v>
      </c>
      <c r="Z18" s="39">
        <v>218</v>
      </c>
      <c r="AA18" s="39">
        <v>218</v>
      </c>
      <c r="AB18" s="39">
        <v>218</v>
      </c>
      <c r="AC18" s="39"/>
      <c r="AD18" s="39">
        <v>1220.4</v>
      </c>
      <c r="AE18" s="39"/>
      <c r="AF18" s="23"/>
    </row>
    <row r="19" spans="1:32" s="14" customFormat="1" ht="18.75">
      <c r="A19" s="2" t="s">
        <v>25</v>
      </c>
      <c r="B19" s="8">
        <f>H19+J19+L19+N19+P19+R19+T19+V19+X19+Z19+AB19+AD19</f>
        <v>82258.80000000002</v>
      </c>
      <c r="C19" s="39">
        <f>H19+J19+L19+N19+P19+R19+T19+V19+X19+Z19</f>
        <v>68946.1</v>
      </c>
      <c r="D19" s="39">
        <v>68634</v>
      </c>
      <c r="E19" s="39">
        <f>I19+K19+M19+O19+Q19+S19+U19+W19+Y19+AA19+AC19+AE19</f>
        <v>64183</v>
      </c>
      <c r="F19" s="39">
        <f>E19/B19*100</f>
        <v>78.02569451535882</v>
      </c>
      <c r="G19" s="39">
        <f>E19/C19*100</f>
        <v>93.09155992869792</v>
      </c>
      <c r="H19" s="39">
        <v>3375.2</v>
      </c>
      <c r="I19" s="39">
        <v>1830.1</v>
      </c>
      <c r="J19" s="39">
        <v>6535.8</v>
      </c>
      <c r="K19" s="39">
        <v>6089.8</v>
      </c>
      <c r="L19" s="39">
        <v>4603.5</v>
      </c>
      <c r="M19" s="39">
        <v>6068.6</v>
      </c>
      <c r="N19" s="39">
        <v>8829.2</v>
      </c>
      <c r="O19" s="39">
        <v>5984.7</v>
      </c>
      <c r="P19" s="39">
        <v>20853.6</v>
      </c>
      <c r="Q19" s="39">
        <v>9162</v>
      </c>
      <c r="R19" s="39">
        <f>7781.5+387.7</f>
        <v>8169.2</v>
      </c>
      <c r="S19" s="39">
        <f>18774.4+566.8</f>
        <v>19341.2</v>
      </c>
      <c r="T19" s="39">
        <v>3930.3</v>
      </c>
      <c r="U19" s="39">
        <v>5375.5</v>
      </c>
      <c r="V19" s="39">
        <f>2584.7-387.7</f>
        <v>2197</v>
      </c>
      <c r="W19" s="39">
        <v>1180.1</v>
      </c>
      <c r="X19" s="39">
        <v>3986.6</v>
      </c>
      <c r="Y19" s="39">
        <v>4478.7</v>
      </c>
      <c r="Z19" s="39">
        <v>6465.7</v>
      </c>
      <c r="AA19" s="39">
        <v>4672.3</v>
      </c>
      <c r="AB19" s="39">
        <v>5574.1</v>
      </c>
      <c r="AC19" s="39"/>
      <c r="AD19" s="39">
        <v>7738.6</v>
      </c>
      <c r="AE19" s="39"/>
      <c r="AF19" s="15"/>
    </row>
    <row r="20" spans="1:32" s="14" customFormat="1" ht="18.75">
      <c r="A20" s="2" t="s">
        <v>86</v>
      </c>
      <c r="B20" s="8">
        <f>H20+J20+L20+N20+P20+R20+T20+V20+X20+Z20+AB20+AD20</f>
        <v>573.9</v>
      </c>
      <c r="C20" s="39">
        <f>H20+J20+L20+N20+P20+R20+T20+V20+X20+Z20</f>
        <v>481.7999999999999</v>
      </c>
      <c r="D20" s="39">
        <v>481.8</v>
      </c>
      <c r="E20" s="39">
        <f>I20+K20+M20+O20+Q20+S20+U20+W20+Y20+AA20+AC20+AE20</f>
        <v>437</v>
      </c>
      <c r="F20" s="39">
        <f>E20/B20*100</f>
        <v>76.14566997734798</v>
      </c>
      <c r="G20" s="39">
        <f>E20/C20*100</f>
        <v>90.70153590701537</v>
      </c>
      <c r="H20" s="39"/>
      <c r="I20" s="39"/>
      <c r="J20" s="39">
        <v>50.3</v>
      </c>
      <c r="K20" s="39"/>
      <c r="L20" s="39">
        <v>40.9</v>
      </c>
      <c r="M20" s="39">
        <v>91.2</v>
      </c>
      <c r="N20" s="39">
        <v>53.4</v>
      </c>
      <c r="O20" s="39">
        <v>1</v>
      </c>
      <c r="P20" s="39">
        <v>168.7</v>
      </c>
      <c r="Q20" s="39">
        <v>1</v>
      </c>
      <c r="R20" s="39">
        <v>79.4</v>
      </c>
      <c r="S20" s="39">
        <v>79.4</v>
      </c>
      <c r="T20" s="39"/>
      <c r="U20" s="39"/>
      <c r="V20" s="39"/>
      <c r="W20" s="39">
        <v>103.9</v>
      </c>
      <c r="X20" s="39">
        <v>31.4</v>
      </c>
      <c r="Y20" s="39">
        <v>116.2</v>
      </c>
      <c r="Z20" s="39">
        <v>57.7</v>
      </c>
      <c r="AA20" s="39">
        <v>44.3</v>
      </c>
      <c r="AB20" s="39">
        <v>40</v>
      </c>
      <c r="AC20" s="39"/>
      <c r="AD20" s="39">
        <v>52.1</v>
      </c>
      <c r="AE20" s="39"/>
      <c r="AF20" s="15"/>
    </row>
    <row r="21" spans="1:32" s="14" customFormat="1" ht="18.75">
      <c r="A21" s="2" t="s">
        <v>26</v>
      </c>
      <c r="B21" s="42"/>
      <c r="C21" s="39"/>
      <c r="D21" s="39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</row>
    <row r="22" spans="1:32" s="14" customFormat="1" ht="18.75">
      <c r="A22" s="2" t="s">
        <v>27</v>
      </c>
      <c r="B22" s="42"/>
      <c r="C22" s="39"/>
      <c r="D22" s="39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5"/>
    </row>
    <row r="23" spans="1:32" s="14" customFormat="1" ht="93.75">
      <c r="A23" s="53" t="s">
        <v>46</v>
      </c>
      <c r="B23" s="41">
        <f>B25+B31</f>
        <v>4958.7</v>
      </c>
      <c r="C23" s="41">
        <f>C25+C31</f>
        <v>2389.2</v>
      </c>
      <c r="D23" s="41">
        <f>D25+D31</f>
        <v>2350.3</v>
      </c>
      <c r="E23" s="41">
        <f>E25+E31</f>
        <v>2182.5</v>
      </c>
      <c r="F23" s="39">
        <f>E23/B23*100</f>
        <v>44.013551939016274</v>
      </c>
      <c r="G23" s="39">
        <f>E23/C23*100</f>
        <v>91.34856855851332</v>
      </c>
      <c r="H23" s="41">
        <f aca="true" t="shared" si="6" ref="H23:AE23">H25+H31</f>
        <v>378</v>
      </c>
      <c r="I23" s="41">
        <f t="shared" si="6"/>
        <v>189.3</v>
      </c>
      <c r="J23" s="41">
        <f t="shared" si="6"/>
        <v>139.4</v>
      </c>
      <c r="K23" s="41">
        <f t="shared" si="6"/>
        <v>128.5</v>
      </c>
      <c r="L23" s="41">
        <f t="shared" si="6"/>
        <v>353.4</v>
      </c>
      <c r="M23" s="41">
        <f t="shared" si="6"/>
        <v>166.7</v>
      </c>
      <c r="N23" s="41">
        <f t="shared" si="6"/>
        <v>337.29999999999995</v>
      </c>
      <c r="O23" s="41">
        <f t="shared" si="6"/>
        <v>516.2</v>
      </c>
      <c r="P23" s="41">
        <f t="shared" si="6"/>
        <v>311.7</v>
      </c>
      <c r="Q23" s="41">
        <f t="shared" si="6"/>
        <v>223.1</v>
      </c>
      <c r="R23" s="41">
        <f t="shared" si="6"/>
        <v>580</v>
      </c>
      <c r="S23" s="41">
        <f t="shared" si="6"/>
        <v>550</v>
      </c>
      <c r="T23" s="41">
        <f t="shared" si="6"/>
        <v>0</v>
      </c>
      <c r="U23" s="41">
        <f t="shared" si="6"/>
        <v>262.1</v>
      </c>
      <c r="V23" s="41">
        <f t="shared" si="6"/>
        <v>81.5</v>
      </c>
      <c r="W23" s="41">
        <f t="shared" si="6"/>
        <v>33.6</v>
      </c>
      <c r="X23" s="41">
        <f t="shared" si="6"/>
        <v>48.5</v>
      </c>
      <c r="Y23" s="41">
        <f t="shared" si="6"/>
        <v>90.3</v>
      </c>
      <c r="Z23" s="41">
        <f t="shared" si="6"/>
        <v>159.4</v>
      </c>
      <c r="AA23" s="41">
        <f t="shared" si="6"/>
        <v>22.7</v>
      </c>
      <c r="AB23" s="41">
        <f t="shared" si="6"/>
        <v>0</v>
      </c>
      <c r="AC23" s="41">
        <f t="shared" si="6"/>
        <v>0</v>
      </c>
      <c r="AD23" s="41">
        <f t="shared" si="6"/>
        <v>2569.5</v>
      </c>
      <c r="AE23" s="41">
        <f t="shared" si="6"/>
        <v>0</v>
      </c>
      <c r="AF23" s="15"/>
    </row>
    <row r="24" spans="1:32" s="14" customFormat="1" ht="18.75">
      <c r="A24" s="2" t="s">
        <v>22</v>
      </c>
      <c r="B24" s="42"/>
      <c r="C24" s="39"/>
      <c r="D24" s="3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</row>
    <row r="25" spans="1:32" s="13" customFormat="1" ht="129" customHeight="1">
      <c r="A25" s="55" t="s">
        <v>47</v>
      </c>
      <c r="B25" s="43">
        <f>B26</f>
        <v>4159.2</v>
      </c>
      <c r="C25" s="43">
        <f>C26</f>
        <v>1632.2</v>
      </c>
      <c r="D25" s="43">
        <f>D26</f>
        <v>1593.3</v>
      </c>
      <c r="E25" s="43">
        <f>E26</f>
        <v>1425.5</v>
      </c>
      <c r="F25" s="39">
        <f>E25/B25*100</f>
        <v>34.27341796499327</v>
      </c>
      <c r="G25" s="39">
        <f>E25/C25*100</f>
        <v>87.33611077073887</v>
      </c>
      <c r="H25" s="43">
        <f aca="true" t="shared" si="7" ref="H25:AE25">H26</f>
        <v>378</v>
      </c>
      <c r="I25" s="43">
        <f t="shared" si="7"/>
        <v>189.3</v>
      </c>
      <c r="J25" s="43">
        <f t="shared" si="7"/>
        <v>35.9</v>
      </c>
      <c r="K25" s="43">
        <f t="shared" si="7"/>
        <v>128.5</v>
      </c>
      <c r="L25" s="43">
        <f t="shared" si="7"/>
        <v>249.9</v>
      </c>
      <c r="M25" s="43">
        <f t="shared" si="7"/>
        <v>63.2</v>
      </c>
      <c r="N25" s="43">
        <f t="shared" si="7"/>
        <v>337.29999999999995</v>
      </c>
      <c r="O25" s="43">
        <f t="shared" si="7"/>
        <v>516.2</v>
      </c>
      <c r="P25" s="43">
        <f t="shared" si="7"/>
        <v>311.7</v>
      </c>
      <c r="Q25" s="43">
        <f t="shared" si="7"/>
        <v>119.6</v>
      </c>
      <c r="R25" s="43">
        <f t="shared" si="7"/>
        <v>30</v>
      </c>
      <c r="S25" s="43">
        <f t="shared" si="7"/>
        <v>0</v>
      </c>
      <c r="T25" s="43">
        <f t="shared" si="7"/>
        <v>0</v>
      </c>
      <c r="U25" s="43">
        <f t="shared" si="7"/>
        <v>262.1</v>
      </c>
      <c r="V25" s="43">
        <f t="shared" si="7"/>
        <v>81.5</v>
      </c>
      <c r="W25" s="43">
        <f t="shared" si="7"/>
        <v>33.6</v>
      </c>
      <c r="X25" s="43">
        <f t="shared" si="7"/>
        <v>48.5</v>
      </c>
      <c r="Y25" s="43">
        <f t="shared" si="7"/>
        <v>90.3</v>
      </c>
      <c r="Z25" s="43">
        <f t="shared" si="7"/>
        <v>159.4</v>
      </c>
      <c r="AA25" s="43">
        <f t="shared" si="7"/>
        <v>22.7</v>
      </c>
      <c r="AB25" s="43">
        <f t="shared" si="7"/>
        <v>0</v>
      </c>
      <c r="AC25" s="43">
        <f t="shared" si="7"/>
        <v>0</v>
      </c>
      <c r="AD25" s="43">
        <f t="shared" si="7"/>
        <v>2527</v>
      </c>
      <c r="AE25" s="43">
        <f t="shared" si="7"/>
        <v>0</v>
      </c>
      <c r="AF25" s="94" t="s">
        <v>121</v>
      </c>
    </row>
    <row r="26" spans="1:32" s="14" customFormat="1" ht="18.75">
      <c r="A26" s="56" t="s">
        <v>32</v>
      </c>
      <c r="B26" s="8">
        <f>H26+J26+L26+N26+P26+R26+T26+V26+X26+Z26+AB26+AD26</f>
        <v>4159.2</v>
      </c>
      <c r="C26" s="24">
        <f>C27+C28+C29+C30</f>
        <v>1632.2</v>
      </c>
      <c r="D26" s="24">
        <f>D27+D28+D29+D30</f>
        <v>1593.3</v>
      </c>
      <c r="E26" s="24">
        <f>E27+E28+E29+E30</f>
        <v>1425.5</v>
      </c>
      <c r="F26" s="39">
        <f>E26/B26*100</f>
        <v>34.27341796499327</v>
      </c>
      <c r="G26" s="39">
        <f>E26/C26*100</f>
        <v>87.33611077073887</v>
      </c>
      <c r="H26" s="24">
        <f>H27+H28+H30</f>
        <v>378</v>
      </c>
      <c r="I26" s="24">
        <f aca="true" t="shared" si="8" ref="I26:AE26">I27+I28+I30</f>
        <v>189.3</v>
      </c>
      <c r="J26" s="24">
        <f t="shared" si="8"/>
        <v>35.9</v>
      </c>
      <c r="K26" s="24">
        <f t="shared" si="8"/>
        <v>128.5</v>
      </c>
      <c r="L26" s="24">
        <f t="shared" si="8"/>
        <v>249.9</v>
      </c>
      <c r="M26" s="24">
        <f t="shared" si="8"/>
        <v>63.2</v>
      </c>
      <c r="N26" s="24">
        <f t="shared" si="8"/>
        <v>337.29999999999995</v>
      </c>
      <c r="O26" s="24">
        <f t="shared" si="8"/>
        <v>516.2</v>
      </c>
      <c r="P26" s="24">
        <f t="shared" si="8"/>
        <v>311.7</v>
      </c>
      <c r="Q26" s="24">
        <f t="shared" si="8"/>
        <v>119.6</v>
      </c>
      <c r="R26" s="24">
        <f t="shared" si="8"/>
        <v>30</v>
      </c>
      <c r="S26" s="24">
        <f t="shared" si="8"/>
        <v>0</v>
      </c>
      <c r="T26" s="24">
        <f t="shared" si="8"/>
        <v>0</v>
      </c>
      <c r="U26" s="24">
        <f t="shared" si="8"/>
        <v>262.1</v>
      </c>
      <c r="V26" s="24">
        <f t="shared" si="8"/>
        <v>81.5</v>
      </c>
      <c r="W26" s="24">
        <f t="shared" si="8"/>
        <v>33.6</v>
      </c>
      <c r="X26" s="24">
        <f t="shared" si="8"/>
        <v>48.5</v>
      </c>
      <c r="Y26" s="24">
        <f t="shared" si="8"/>
        <v>90.3</v>
      </c>
      <c r="Z26" s="24">
        <f t="shared" si="8"/>
        <v>159.4</v>
      </c>
      <c r="AA26" s="24">
        <f t="shared" si="8"/>
        <v>22.7</v>
      </c>
      <c r="AB26" s="24">
        <f t="shared" si="8"/>
        <v>0</v>
      </c>
      <c r="AC26" s="24">
        <f t="shared" si="8"/>
        <v>0</v>
      </c>
      <c r="AD26" s="24">
        <f t="shared" si="8"/>
        <v>2527</v>
      </c>
      <c r="AE26" s="24">
        <f t="shared" si="8"/>
        <v>0</v>
      </c>
      <c r="AF26" s="95"/>
    </row>
    <row r="27" spans="1:32" s="13" customFormat="1" ht="48.75" customHeight="1">
      <c r="A27" s="2" t="s">
        <v>24</v>
      </c>
      <c r="B27" s="8">
        <f>H27+J27+L27+N27+P27+R27+T27+V27+X27+Z27+AB27+AD27</f>
        <v>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95"/>
    </row>
    <row r="28" spans="1:32" s="14" customFormat="1" ht="48.75" customHeight="1">
      <c r="A28" s="2" t="s">
        <v>25</v>
      </c>
      <c r="B28" s="8">
        <f>H28+J28+L28+N28+P28+R28+T28+V28+X28+Z28+AB28+AD28</f>
        <v>1274.5</v>
      </c>
      <c r="C28" s="39">
        <f>H28+J28+L28+N28+P28+R28+T28+V28+X28+Z28</f>
        <v>1169.5</v>
      </c>
      <c r="D28" s="39">
        <v>1130.6</v>
      </c>
      <c r="E28" s="39">
        <f>I28+K28+M28+O28+Q28+S28+U28+W28+Y28+AA28+AC28+AE28</f>
        <v>962.8000000000001</v>
      </c>
      <c r="F28" s="39">
        <f>E28/B28*100</f>
        <v>75.5433503334641</v>
      </c>
      <c r="G28" s="39">
        <f>E28/C28*100</f>
        <v>82.32578024796922</v>
      </c>
      <c r="H28" s="39">
        <v>378</v>
      </c>
      <c r="I28" s="39">
        <v>189.3</v>
      </c>
      <c r="J28" s="39">
        <v>35.9</v>
      </c>
      <c r="K28" s="39">
        <v>128.5</v>
      </c>
      <c r="L28" s="39">
        <v>49.9</v>
      </c>
      <c r="M28" s="39">
        <v>63.2</v>
      </c>
      <c r="N28" s="39">
        <v>194.2</v>
      </c>
      <c r="O28" s="39">
        <v>216.2</v>
      </c>
      <c r="P28" s="39">
        <v>192.1</v>
      </c>
      <c r="Q28" s="39"/>
      <c r="R28" s="39">
        <v>30</v>
      </c>
      <c r="S28" s="39"/>
      <c r="T28" s="39"/>
      <c r="U28" s="39">
        <v>219</v>
      </c>
      <c r="V28" s="39">
        <v>81.5</v>
      </c>
      <c r="W28" s="39">
        <v>33.6</v>
      </c>
      <c r="X28" s="39">
        <v>48.5</v>
      </c>
      <c r="Y28" s="39">
        <v>90.3</v>
      </c>
      <c r="Z28" s="39">
        <v>159.4</v>
      </c>
      <c r="AA28" s="39">
        <v>22.7</v>
      </c>
      <c r="AB28" s="39"/>
      <c r="AC28" s="39"/>
      <c r="AD28" s="39">
        <v>105</v>
      </c>
      <c r="AE28" s="39"/>
      <c r="AF28" s="96"/>
    </row>
    <row r="29" spans="1:32" s="14" customFormat="1" ht="18.75">
      <c r="A29" s="2" t="s">
        <v>26</v>
      </c>
      <c r="B29" s="42"/>
      <c r="C29" s="39"/>
      <c r="D29" s="3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15"/>
    </row>
    <row r="30" spans="1:32" s="14" customFormat="1" ht="56.25">
      <c r="A30" s="2" t="s">
        <v>27</v>
      </c>
      <c r="B30" s="8">
        <f>H30+J30+L30+N30+P30+R30+T30+V30+X30+Z30+AB30+AD30</f>
        <v>2884.7</v>
      </c>
      <c r="C30" s="39">
        <f>H30+J30+L30+N30+P30+R30+T30+V30+X30+Z30</f>
        <v>462.70000000000005</v>
      </c>
      <c r="D30" s="39">
        <v>462.7</v>
      </c>
      <c r="E30" s="39">
        <f>I30+K30+M30+O30+Q30+S30+U30+W30+Y30+AA30+AC30+AE30</f>
        <v>462.70000000000005</v>
      </c>
      <c r="F30" s="39">
        <f>E30/B30*100</f>
        <v>16.039796165979133</v>
      </c>
      <c r="G30" s="39">
        <f>E30/C30*100</f>
        <v>100</v>
      </c>
      <c r="H30" s="24"/>
      <c r="I30" s="24"/>
      <c r="J30" s="24"/>
      <c r="K30" s="24"/>
      <c r="L30" s="39">
        <v>200</v>
      </c>
      <c r="M30" s="39"/>
      <c r="N30" s="39">
        <v>143.1</v>
      </c>
      <c r="O30" s="39">
        <v>300</v>
      </c>
      <c r="P30" s="39">
        <v>119.6</v>
      </c>
      <c r="Q30" s="24">
        <v>119.6</v>
      </c>
      <c r="R30" s="24"/>
      <c r="S30" s="24"/>
      <c r="T30" s="24"/>
      <c r="U30" s="24">
        <v>43.1</v>
      </c>
      <c r="V30" s="24"/>
      <c r="W30" s="24"/>
      <c r="X30" s="24"/>
      <c r="Y30" s="24"/>
      <c r="Z30" s="24"/>
      <c r="AA30" s="24"/>
      <c r="AB30" s="24"/>
      <c r="AC30" s="24"/>
      <c r="AD30" s="24">
        <v>2422</v>
      </c>
      <c r="AE30" s="24"/>
      <c r="AF30" s="23" t="s">
        <v>122</v>
      </c>
    </row>
    <row r="31" spans="1:32" s="13" customFormat="1" ht="112.5">
      <c r="A31" s="55" t="s">
        <v>64</v>
      </c>
      <c r="B31" s="43">
        <f>B32</f>
        <v>799.5</v>
      </c>
      <c r="C31" s="43">
        <f>C32</f>
        <v>757</v>
      </c>
      <c r="D31" s="43">
        <f>D32</f>
        <v>757</v>
      </c>
      <c r="E31" s="43">
        <f>E32</f>
        <v>757</v>
      </c>
      <c r="F31" s="44">
        <f>E31/B31*100</f>
        <v>94.68417761100689</v>
      </c>
      <c r="G31" s="39">
        <f>E31/C31*100</f>
        <v>100</v>
      </c>
      <c r="H31" s="43">
        <f aca="true" t="shared" si="9" ref="H31:AE31">H32</f>
        <v>0</v>
      </c>
      <c r="I31" s="43">
        <f t="shared" si="9"/>
        <v>0</v>
      </c>
      <c r="J31" s="43">
        <f t="shared" si="9"/>
        <v>103.5</v>
      </c>
      <c r="K31" s="43">
        <f t="shared" si="9"/>
        <v>0</v>
      </c>
      <c r="L31" s="43">
        <f t="shared" si="9"/>
        <v>103.5</v>
      </c>
      <c r="M31" s="43">
        <f t="shared" si="9"/>
        <v>103.5</v>
      </c>
      <c r="N31" s="43">
        <f t="shared" si="9"/>
        <v>0</v>
      </c>
      <c r="O31" s="43">
        <f t="shared" si="9"/>
        <v>0</v>
      </c>
      <c r="P31" s="43">
        <f t="shared" si="9"/>
        <v>0</v>
      </c>
      <c r="Q31" s="43">
        <f t="shared" si="9"/>
        <v>103.5</v>
      </c>
      <c r="R31" s="43">
        <f t="shared" si="9"/>
        <v>550</v>
      </c>
      <c r="S31" s="43">
        <f t="shared" si="9"/>
        <v>550</v>
      </c>
      <c r="T31" s="43">
        <f t="shared" si="9"/>
        <v>0</v>
      </c>
      <c r="U31" s="43">
        <f t="shared" si="9"/>
        <v>0</v>
      </c>
      <c r="V31" s="43">
        <f t="shared" si="9"/>
        <v>0</v>
      </c>
      <c r="W31" s="43">
        <f t="shared" si="9"/>
        <v>0</v>
      </c>
      <c r="X31" s="43">
        <f t="shared" si="9"/>
        <v>0</v>
      </c>
      <c r="Y31" s="43">
        <f t="shared" si="9"/>
        <v>0</v>
      </c>
      <c r="Z31" s="43">
        <f t="shared" si="9"/>
        <v>0</v>
      </c>
      <c r="AA31" s="43">
        <f t="shared" si="9"/>
        <v>0</v>
      </c>
      <c r="AB31" s="43">
        <f t="shared" si="9"/>
        <v>0</v>
      </c>
      <c r="AC31" s="43">
        <f t="shared" si="9"/>
        <v>0</v>
      </c>
      <c r="AD31" s="43">
        <f t="shared" si="9"/>
        <v>42.5</v>
      </c>
      <c r="AE31" s="43">
        <f t="shared" si="9"/>
        <v>0</v>
      </c>
      <c r="AF31" s="30" t="s">
        <v>98</v>
      </c>
    </row>
    <row r="32" spans="1:32" s="14" customFormat="1" ht="18.75">
      <c r="A32" s="56" t="s">
        <v>32</v>
      </c>
      <c r="B32" s="36">
        <f>H32+J32+L32+N32+P32+R32+T32+V32+X32+Z32+AB32+AD32</f>
        <v>799.5</v>
      </c>
      <c r="C32" s="45">
        <f>C33+C34+C35+C36</f>
        <v>757</v>
      </c>
      <c r="D32" s="45">
        <f>D33+D34</f>
        <v>757</v>
      </c>
      <c r="E32" s="45">
        <f>E33+E34+E35+E36</f>
        <v>757</v>
      </c>
      <c r="F32" s="44">
        <f>E32/B32*100</f>
        <v>94.68417761100689</v>
      </c>
      <c r="G32" s="39">
        <f>E32/C32*100</f>
        <v>100</v>
      </c>
      <c r="H32" s="45">
        <f aca="true" t="shared" si="10" ref="H32:AE32">H33+H34</f>
        <v>0</v>
      </c>
      <c r="I32" s="45">
        <f t="shared" si="10"/>
        <v>0</v>
      </c>
      <c r="J32" s="45">
        <f t="shared" si="10"/>
        <v>103.5</v>
      </c>
      <c r="K32" s="45">
        <f t="shared" si="10"/>
        <v>0</v>
      </c>
      <c r="L32" s="45">
        <f t="shared" si="10"/>
        <v>103.5</v>
      </c>
      <c r="M32" s="45">
        <f t="shared" si="10"/>
        <v>103.5</v>
      </c>
      <c r="N32" s="45">
        <f t="shared" si="10"/>
        <v>0</v>
      </c>
      <c r="O32" s="45">
        <f t="shared" si="10"/>
        <v>0</v>
      </c>
      <c r="P32" s="45">
        <f t="shared" si="10"/>
        <v>0</v>
      </c>
      <c r="Q32" s="45">
        <f t="shared" si="10"/>
        <v>103.5</v>
      </c>
      <c r="R32" s="45">
        <f t="shared" si="10"/>
        <v>550</v>
      </c>
      <c r="S32" s="45">
        <f t="shared" si="10"/>
        <v>550</v>
      </c>
      <c r="T32" s="45">
        <f t="shared" si="10"/>
        <v>0</v>
      </c>
      <c r="U32" s="45">
        <f t="shared" si="10"/>
        <v>0</v>
      </c>
      <c r="V32" s="45">
        <f t="shared" si="10"/>
        <v>0</v>
      </c>
      <c r="W32" s="45">
        <f t="shared" si="10"/>
        <v>0</v>
      </c>
      <c r="X32" s="45">
        <f t="shared" si="10"/>
        <v>0</v>
      </c>
      <c r="Y32" s="45">
        <f t="shared" si="10"/>
        <v>0</v>
      </c>
      <c r="Z32" s="45">
        <f t="shared" si="10"/>
        <v>0</v>
      </c>
      <c r="AA32" s="45">
        <f t="shared" si="10"/>
        <v>0</v>
      </c>
      <c r="AB32" s="45">
        <f t="shared" si="10"/>
        <v>0</v>
      </c>
      <c r="AC32" s="45">
        <f t="shared" si="10"/>
        <v>0</v>
      </c>
      <c r="AD32" s="45">
        <f t="shared" si="10"/>
        <v>42.5</v>
      </c>
      <c r="AE32" s="45">
        <f t="shared" si="10"/>
        <v>0</v>
      </c>
      <c r="AF32" s="15"/>
    </row>
    <row r="33" spans="1:32" s="13" customFormat="1" ht="18.75">
      <c r="A33" s="2" t="s">
        <v>24</v>
      </c>
      <c r="B33" s="36">
        <f>H33+J33+L33+N33+P33+R33+T33+V33+X33+Z33+AB33+AD33</f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23"/>
    </row>
    <row r="34" spans="1:32" s="14" customFormat="1" ht="18.75">
      <c r="A34" s="2" t="s">
        <v>25</v>
      </c>
      <c r="B34" s="36">
        <f>H34+J34+L34+N34+P34+R34+T34+V34+X34+Z34+AB34+AD34</f>
        <v>799.5</v>
      </c>
      <c r="C34" s="39">
        <f>H34+J34+L34+N34+P34+R34+T34+V34+X34+Z34</f>
        <v>757</v>
      </c>
      <c r="D34" s="44">
        <v>757</v>
      </c>
      <c r="E34" s="44">
        <f>I34+K34+M34+O34+Q34+S34+U34+W34+Y34+AA34+AC34+AE34</f>
        <v>757</v>
      </c>
      <c r="F34" s="44">
        <f>E34/B34*100</f>
        <v>94.68417761100689</v>
      </c>
      <c r="G34" s="39">
        <f>E34/C34*100</f>
        <v>100</v>
      </c>
      <c r="H34" s="44"/>
      <c r="I34" s="44"/>
      <c r="J34" s="44">
        <v>103.5</v>
      </c>
      <c r="K34" s="44"/>
      <c r="L34" s="44">
        <v>103.5</v>
      </c>
      <c r="M34" s="44">
        <v>103.5</v>
      </c>
      <c r="N34" s="44"/>
      <c r="O34" s="44"/>
      <c r="P34" s="44"/>
      <c r="Q34" s="44">
        <v>103.5</v>
      </c>
      <c r="R34" s="44">
        <v>550</v>
      </c>
      <c r="S34" s="44">
        <v>550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>
        <v>42.5</v>
      </c>
      <c r="AE34" s="44"/>
      <c r="AF34" s="15"/>
    </row>
    <row r="35" spans="1:32" s="14" customFormat="1" ht="18.75">
      <c r="A35" s="2" t="s">
        <v>26</v>
      </c>
      <c r="B35" s="36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15"/>
    </row>
    <row r="36" spans="1:32" s="14" customFormat="1" ht="18.75">
      <c r="A36" s="2" t="s">
        <v>27</v>
      </c>
      <c r="B36" s="36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15"/>
    </row>
    <row r="37" spans="1:32" s="14" customFormat="1" ht="75">
      <c r="A37" s="53" t="s">
        <v>48</v>
      </c>
      <c r="B37" s="41">
        <f>B39+B46</f>
        <v>117681.106</v>
      </c>
      <c r="C37" s="41">
        <f>C39+C46</f>
        <v>105672.906</v>
      </c>
      <c r="D37" s="41">
        <f>D39+D46</f>
        <v>105672.70000000001</v>
      </c>
      <c r="E37" s="41">
        <f>E39+E46</f>
        <v>95787.09999999999</v>
      </c>
      <c r="F37" s="39">
        <f>E37/B37*100</f>
        <v>81.39547906696254</v>
      </c>
      <c r="G37" s="39">
        <f>E37/C37*100</f>
        <v>90.64490002763812</v>
      </c>
      <c r="H37" s="41">
        <f aca="true" t="shared" si="11" ref="H37:AE37">H39+H46</f>
        <v>6091</v>
      </c>
      <c r="I37" s="41">
        <f t="shared" si="11"/>
        <v>1211.6000000000001</v>
      </c>
      <c r="J37" s="41">
        <f t="shared" si="11"/>
        <v>7770</v>
      </c>
      <c r="K37" s="41">
        <f t="shared" si="11"/>
        <v>7708.400000000001</v>
      </c>
      <c r="L37" s="41">
        <f t="shared" si="11"/>
        <v>7341</v>
      </c>
      <c r="M37" s="41">
        <f t="shared" si="11"/>
        <v>7059.7</v>
      </c>
      <c r="N37" s="41">
        <f t="shared" si="11"/>
        <v>7908</v>
      </c>
      <c r="O37" s="41">
        <f t="shared" si="11"/>
        <v>7066.8</v>
      </c>
      <c r="P37" s="41">
        <f t="shared" si="11"/>
        <v>10676.03</v>
      </c>
      <c r="Q37" s="41">
        <f t="shared" si="11"/>
        <v>11203.33</v>
      </c>
      <c r="R37" s="41">
        <f t="shared" si="11"/>
        <v>8672.1</v>
      </c>
      <c r="S37" s="41">
        <f t="shared" si="11"/>
        <v>3338.5</v>
      </c>
      <c r="T37" s="41">
        <f t="shared" si="11"/>
        <v>10501.876</v>
      </c>
      <c r="U37" s="41">
        <f t="shared" si="11"/>
        <v>10625.1</v>
      </c>
      <c r="V37" s="41">
        <f t="shared" si="11"/>
        <v>22134</v>
      </c>
      <c r="W37" s="41">
        <f t="shared" si="11"/>
        <v>18830.8</v>
      </c>
      <c r="X37" s="41">
        <f t="shared" si="11"/>
        <v>11116.3</v>
      </c>
      <c r="Y37" s="41">
        <f t="shared" si="11"/>
        <v>6763.299999999999</v>
      </c>
      <c r="Z37" s="41">
        <f t="shared" si="11"/>
        <v>13462.6</v>
      </c>
      <c r="AA37" s="41">
        <f t="shared" si="11"/>
        <v>21979.6</v>
      </c>
      <c r="AB37" s="41">
        <f t="shared" si="11"/>
        <v>6526.6</v>
      </c>
      <c r="AC37" s="41">
        <f t="shared" si="11"/>
        <v>0</v>
      </c>
      <c r="AD37" s="41">
        <f t="shared" si="11"/>
        <v>5481.6</v>
      </c>
      <c r="AE37" s="41">
        <f t="shared" si="11"/>
        <v>0</v>
      </c>
      <c r="AF37" s="15"/>
    </row>
    <row r="38" spans="1:32" s="14" customFormat="1" ht="18.75">
      <c r="A38" s="2" t="s">
        <v>22</v>
      </c>
      <c r="B38" s="42"/>
      <c r="C38" s="39"/>
      <c r="D38" s="3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15"/>
    </row>
    <row r="39" spans="1:32" s="13" customFormat="1" ht="112.5">
      <c r="A39" s="55" t="s">
        <v>49</v>
      </c>
      <c r="B39" s="43">
        <f>B40</f>
        <v>48522.406</v>
      </c>
      <c r="C39" s="43">
        <f>C40</f>
        <v>48448.806000000004</v>
      </c>
      <c r="D39" s="43">
        <f>D40</f>
        <v>48448.700000000004</v>
      </c>
      <c r="E39" s="43">
        <f>E40</f>
        <v>48175.799999999996</v>
      </c>
      <c r="F39" s="39">
        <f>E39/B39*100</f>
        <v>99.28567845543354</v>
      </c>
      <c r="G39" s="39">
        <f>E39/C39*100</f>
        <v>99.43650623711963</v>
      </c>
      <c r="H39" s="43">
        <f aca="true" t="shared" si="12" ref="H39:AE39">H40</f>
        <v>0</v>
      </c>
      <c r="I39" s="43">
        <f t="shared" si="12"/>
        <v>0</v>
      </c>
      <c r="J39" s="43">
        <f t="shared" si="12"/>
        <v>0</v>
      </c>
      <c r="K39" s="43">
        <f t="shared" si="12"/>
        <v>0</v>
      </c>
      <c r="L39" s="43">
        <f t="shared" si="12"/>
        <v>0</v>
      </c>
      <c r="M39" s="43">
        <f t="shared" si="12"/>
        <v>0</v>
      </c>
      <c r="N39" s="43">
        <f t="shared" si="12"/>
        <v>0</v>
      </c>
      <c r="O39" s="43">
        <f t="shared" si="12"/>
        <v>0</v>
      </c>
      <c r="P39" s="43">
        <f t="shared" si="12"/>
        <v>3188.03</v>
      </c>
      <c r="Q39" s="43">
        <f t="shared" si="12"/>
        <v>3188.03</v>
      </c>
      <c r="R39" s="43">
        <f t="shared" si="12"/>
        <v>4218.1</v>
      </c>
      <c r="S39" s="43">
        <f t="shared" si="12"/>
        <v>0</v>
      </c>
      <c r="T39" s="43">
        <f t="shared" si="12"/>
        <v>10501.876</v>
      </c>
      <c r="U39" s="43">
        <f t="shared" si="12"/>
        <v>10625.1</v>
      </c>
      <c r="V39" s="43">
        <f t="shared" si="12"/>
        <v>21564</v>
      </c>
      <c r="W39" s="43">
        <f t="shared" si="12"/>
        <v>18830.8</v>
      </c>
      <c r="X39" s="43">
        <f t="shared" si="12"/>
        <v>3634.8</v>
      </c>
      <c r="Y39" s="43">
        <f t="shared" si="12"/>
        <v>2878.2</v>
      </c>
      <c r="Z39" s="43">
        <f t="shared" si="12"/>
        <v>5342</v>
      </c>
      <c r="AA39" s="43">
        <f t="shared" si="12"/>
        <v>12653.7</v>
      </c>
      <c r="AB39" s="43">
        <f t="shared" si="12"/>
        <v>73.6</v>
      </c>
      <c r="AC39" s="43">
        <f t="shared" si="12"/>
        <v>0</v>
      </c>
      <c r="AD39" s="43">
        <f t="shared" si="12"/>
        <v>0</v>
      </c>
      <c r="AE39" s="43">
        <f t="shared" si="12"/>
        <v>0</v>
      </c>
      <c r="AF39" s="22"/>
    </row>
    <row r="40" spans="1:32" s="14" customFormat="1" ht="18.75">
      <c r="A40" s="56" t="s">
        <v>32</v>
      </c>
      <c r="B40" s="8">
        <f>H40+J40+L40+N40+P40+R40+T40+V40+X40+Z40+AB40+AD40</f>
        <v>48522.406</v>
      </c>
      <c r="C40" s="24">
        <f>C41+C42+C44+C45</f>
        <v>48448.806000000004</v>
      </c>
      <c r="D40" s="24">
        <f>D41+D42+D44+D45</f>
        <v>48448.700000000004</v>
      </c>
      <c r="E40" s="24">
        <f>E41+E42+E44+E45</f>
        <v>48175.799999999996</v>
      </c>
      <c r="F40" s="39">
        <f>E40/B40*100</f>
        <v>99.28567845543354</v>
      </c>
      <c r="G40" s="39">
        <f>E40/C40*100</f>
        <v>99.43650623711963</v>
      </c>
      <c r="H40" s="24">
        <f>H41+H42+H45</f>
        <v>0</v>
      </c>
      <c r="I40" s="24">
        <f aca="true" t="shared" si="13" ref="I40:AE40">I41+I42+I45</f>
        <v>0</v>
      </c>
      <c r="J40" s="24">
        <f t="shared" si="13"/>
        <v>0</v>
      </c>
      <c r="K40" s="24">
        <f t="shared" si="13"/>
        <v>0</v>
      </c>
      <c r="L40" s="24">
        <f t="shared" si="13"/>
        <v>0</v>
      </c>
      <c r="M40" s="24">
        <f t="shared" si="13"/>
        <v>0</v>
      </c>
      <c r="N40" s="24">
        <f t="shared" si="13"/>
        <v>0</v>
      </c>
      <c r="O40" s="24">
        <f t="shared" si="13"/>
        <v>0</v>
      </c>
      <c r="P40" s="24">
        <f t="shared" si="13"/>
        <v>3188.03</v>
      </c>
      <c r="Q40" s="24">
        <f t="shared" si="13"/>
        <v>3188.03</v>
      </c>
      <c r="R40" s="24">
        <f t="shared" si="13"/>
        <v>4218.1</v>
      </c>
      <c r="S40" s="24">
        <f t="shared" si="13"/>
        <v>0</v>
      </c>
      <c r="T40" s="24">
        <f t="shared" si="13"/>
        <v>10501.876</v>
      </c>
      <c r="U40" s="24">
        <f t="shared" si="13"/>
        <v>10625.1</v>
      </c>
      <c r="V40" s="24">
        <f t="shared" si="13"/>
        <v>21564</v>
      </c>
      <c r="W40" s="24">
        <f t="shared" si="13"/>
        <v>18830.8</v>
      </c>
      <c r="X40" s="24">
        <f t="shared" si="13"/>
        <v>3634.8</v>
      </c>
      <c r="Y40" s="24">
        <f t="shared" si="13"/>
        <v>2878.2</v>
      </c>
      <c r="Z40" s="24">
        <f t="shared" si="13"/>
        <v>5342</v>
      </c>
      <c r="AA40" s="24">
        <f t="shared" si="13"/>
        <v>12653.7</v>
      </c>
      <c r="AB40" s="24">
        <f t="shared" si="13"/>
        <v>73.6</v>
      </c>
      <c r="AC40" s="24">
        <f t="shared" si="13"/>
        <v>0</v>
      </c>
      <c r="AD40" s="24">
        <f t="shared" si="13"/>
        <v>0</v>
      </c>
      <c r="AE40" s="24">
        <f t="shared" si="13"/>
        <v>0</v>
      </c>
      <c r="AF40" s="15"/>
    </row>
    <row r="41" spans="1:32" s="13" customFormat="1" ht="188.25" customHeight="1">
      <c r="A41" s="2" t="s">
        <v>24</v>
      </c>
      <c r="B41" s="8">
        <f>H41+J41+L41+N41+P41+R41+T41+V41+X41+Z41+AB41+AD41</f>
        <v>32998.876000000004</v>
      </c>
      <c r="C41" s="39">
        <f>H41+J41+L41+N41+P41+R41+T41+V41+X41</f>
        <v>32998.876000000004</v>
      </c>
      <c r="D41" s="39">
        <v>32998.8</v>
      </c>
      <c r="E41" s="44">
        <f>I41+K41+M41+O41+Q41+S41+U41+W41+Y41+AA41+AC41+AE41</f>
        <v>32855</v>
      </c>
      <c r="F41" s="39">
        <f>E41/B41*100</f>
        <v>99.5639972706949</v>
      </c>
      <c r="G41" s="39">
        <f>E41/C41*100</f>
        <v>99.5639972706949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v>2970</v>
      </c>
      <c r="S41" s="39"/>
      <c r="T41" s="39">
        <f>4851+194.776</f>
        <v>5045.776</v>
      </c>
      <c r="U41" s="39">
        <v>7419</v>
      </c>
      <c r="V41" s="39">
        <v>21348.3</v>
      </c>
      <c r="W41" s="39">
        <v>18459.3</v>
      </c>
      <c r="X41" s="39">
        <v>3634.8</v>
      </c>
      <c r="Y41" s="39">
        <v>656.2</v>
      </c>
      <c r="Z41" s="39"/>
      <c r="AA41" s="39">
        <v>6320.5</v>
      </c>
      <c r="AB41" s="39"/>
      <c r="AC41" s="39"/>
      <c r="AD41" s="39"/>
      <c r="AE41" s="39"/>
      <c r="AF41" s="23" t="s">
        <v>123</v>
      </c>
    </row>
    <row r="42" spans="1:32" s="14" customFormat="1" ht="18.75">
      <c r="A42" s="2" t="s">
        <v>99</v>
      </c>
      <c r="B42" s="8">
        <f>H42+J42+L42+N42+P42+R42+T42+V42+X42+Z42+AB42+AD42</f>
        <v>9147.4</v>
      </c>
      <c r="C42" s="39">
        <f>H42+J42+L42+N42+P42+R42+T42+V42+X42+Z42</f>
        <v>9073.8</v>
      </c>
      <c r="D42" s="39">
        <v>9073.8</v>
      </c>
      <c r="E42" s="39">
        <f>I42+K42+M42+O42+Q42+S42+U42+W42+Y42+AA42+AC42+AE42</f>
        <v>8944.7</v>
      </c>
      <c r="F42" s="39">
        <f>E42/B42*100</f>
        <v>97.78406979032295</v>
      </c>
      <c r="G42" s="39">
        <f>E42/C42*100</f>
        <v>98.57722233242964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v>1248.1</v>
      </c>
      <c r="S42" s="39"/>
      <c r="T42" s="39">
        <v>2268</v>
      </c>
      <c r="U42" s="39">
        <v>18</v>
      </c>
      <c r="V42" s="39">
        <v>215.7</v>
      </c>
      <c r="W42" s="39">
        <v>371.5</v>
      </c>
      <c r="X42" s="39">
        <v>0</v>
      </c>
      <c r="Y42" s="39">
        <v>2222</v>
      </c>
      <c r="Z42" s="39">
        <v>5342</v>
      </c>
      <c r="AA42" s="39">
        <v>6333.2</v>
      </c>
      <c r="AB42" s="39">
        <v>73.6</v>
      </c>
      <c r="AC42" s="39"/>
      <c r="AD42" s="39"/>
      <c r="AE42" s="39"/>
      <c r="AF42" s="15"/>
    </row>
    <row r="43" spans="1:32" s="14" customFormat="1" ht="18.75">
      <c r="A43" s="2" t="s">
        <v>100</v>
      </c>
      <c r="B43" s="8">
        <f>H43+J43+L43+N43+P43+R43+T43+V43+X43+Z43+AB43+AD43</f>
        <v>331.4</v>
      </c>
      <c r="C43" s="39">
        <f>H43+J43+L43+N43+P43+R43+T43+V43+X43+Z43</f>
        <v>331.4</v>
      </c>
      <c r="D43" s="39">
        <v>331.4</v>
      </c>
      <c r="E43" s="39">
        <f>I43+K43+M43+O43+Q43+S43+U43+W43+Y43+AA43+AC43+AE43</f>
        <v>311.9</v>
      </c>
      <c r="F43" s="39">
        <f>E43/B43*100</f>
        <v>94.11587205793602</v>
      </c>
      <c r="G43" s="39">
        <f>E43/C43*100</f>
        <v>94.11587205793602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v>66.7</v>
      </c>
      <c r="S43" s="39"/>
      <c r="T43" s="39">
        <v>49</v>
      </c>
      <c r="U43" s="39">
        <v>18</v>
      </c>
      <c r="V43" s="39">
        <v>215.7</v>
      </c>
      <c r="W43" s="39">
        <v>237.1</v>
      </c>
      <c r="X43" s="39">
        <v>0</v>
      </c>
      <c r="Y43" s="39">
        <v>3.1</v>
      </c>
      <c r="Z43" s="39"/>
      <c r="AA43" s="39">
        <v>53.7</v>
      </c>
      <c r="AB43" s="39"/>
      <c r="AC43" s="39"/>
      <c r="AD43" s="39"/>
      <c r="AE43" s="39"/>
      <c r="AF43" s="15"/>
    </row>
    <row r="44" spans="1:32" s="14" customFormat="1" ht="18.75">
      <c r="A44" s="2" t="s">
        <v>26</v>
      </c>
      <c r="B44" s="42"/>
      <c r="C44" s="39"/>
      <c r="D44" s="3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5"/>
    </row>
    <row r="45" spans="1:32" s="14" customFormat="1" ht="105" customHeight="1">
      <c r="A45" s="2" t="s">
        <v>27</v>
      </c>
      <c r="B45" s="8">
        <f>H45+J45+L45+N45+P45+R45+T45+V45+X45+Z45+AB45+AD45</f>
        <v>6376.13</v>
      </c>
      <c r="C45" s="39">
        <f>H45+J45+L45+N45+P45+R45+T45</f>
        <v>6376.13</v>
      </c>
      <c r="D45" s="39">
        <v>6376.1</v>
      </c>
      <c r="E45" s="24">
        <v>6376.1</v>
      </c>
      <c r="F45" s="39">
        <f>E45/B45*100</f>
        <v>99.999529495164</v>
      </c>
      <c r="G45" s="39">
        <f>E45/C45*100</f>
        <v>99.999529495164</v>
      </c>
      <c r="H45" s="24"/>
      <c r="I45" s="24"/>
      <c r="J45" s="24"/>
      <c r="K45" s="24"/>
      <c r="L45" s="24"/>
      <c r="M45" s="24"/>
      <c r="N45" s="24"/>
      <c r="O45" s="24"/>
      <c r="P45" s="24">
        <v>3188.03</v>
      </c>
      <c r="Q45" s="24">
        <v>3188.03</v>
      </c>
      <c r="R45" s="24"/>
      <c r="S45" s="24"/>
      <c r="T45" s="24">
        <v>3188.1</v>
      </c>
      <c r="U45" s="24">
        <v>3188.1</v>
      </c>
      <c r="V45" s="39"/>
      <c r="W45" s="24"/>
      <c r="X45" s="24"/>
      <c r="Y45" s="24"/>
      <c r="Z45" s="24"/>
      <c r="AA45" s="24"/>
      <c r="AB45" s="24"/>
      <c r="AC45" s="24"/>
      <c r="AD45" s="24"/>
      <c r="AE45" s="24"/>
      <c r="AF45" s="30" t="s">
        <v>103</v>
      </c>
    </row>
    <row r="46" spans="1:32" s="13" customFormat="1" ht="75">
      <c r="A46" s="55" t="s">
        <v>50</v>
      </c>
      <c r="B46" s="43">
        <f>B47</f>
        <v>69158.7</v>
      </c>
      <c r="C46" s="43">
        <f>C47</f>
        <v>57224.1</v>
      </c>
      <c r="D46" s="43">
        <f>D47</f>
        <v>57224</v>
      </c>
      <c r="E46" s="43">
        <f>E47</f>
        <v>47611.299999999996</v>
      </c>
      <c r="F46" s="39">
        <f>E46/B46*100</f>
        <v>68.84354390698495</v>
      </c>
      <c r="G46" s="39">
        <f>E46/C46*100</f>
        <v>83.20148329113083</v>
      </c>
      <c r="H46" s="43">
        <f aca="true" t="shared" si="14" ref="H46:AE46">H47</f>
        <v>6091</v>
      </c>
      <c r="I46" s="43">
        <f t="shared" si="14"/>
        <v>1211.6000000000001</v>
      </c>
      <c r="J46" s="43">
        <f t="shared" si="14"/>
        <v>7770</v>
      </c>
      <c r="K46" s="43">
        <f t="shared" si="14"/>
        <v>7708.400000000001</v>
      </c>
      <c r="L46" s="43">
        <f t="shared" si="14"/>
        <v>7341</v>
      </c>
      <c r="M46" s="43">
        <f t="shared" si="14"/>
        <v>7059.7</v>
      </c>
      <c r="N46" s="43">
        <f t="shared" si="14"/>
        <v>7908</v>
      </c>
      <c r="O46" s="43">
        <f t="shared" si="14"/>
        <v>7066.8</v>
      </c>
      <c r="P46" s="43">
        <f t="shared" si="14"/>
        <v>7488</v>
      </c>
      <c r="Q46" s="43">
        <f t="shared" si="14"/>
        <v>8015.299999999999</v>
      </c>
      <c r="R46" s="43">
        <f t="shared" si="14"/>
        <v>4454</v>
      </c>
      <c r="S46" s="43">
        <f t="shared" si="14"/>
        <v>3338.5</v>
      </c>
      <c r="T46" s="43">
        <f t="shared" si="14"/>
        <v>0</v>
      </c>
      <c r="U46" s="43">
        <f t="shared" si="14"/>
        <v>0</v>
      </c>
      <c r="V46" s="43">
        <f t="shared" si="14"/>
        <v>570</v>
      </c>
      <c r="W46" s="43">
        <f t="shared" si="14"/>
        <v>0</v>
      </c>
      <c r="X46" s="43">
        <f t="shared" si="14"/>
        <v>7481.5</v>
      </c>
      <c r="Y46" s="43">
        <f t="shared" si="14"/>
        <v>3885.1</v>
      </c>
      <c r="Z46" s="43">
        <f t="shared" si="14"/>
        <v>8120.6</v>
      </c>
      <c r="AA46" s="43">
        <f t="shared" si="14"/>
        <v>9325.9</v>
      </c>
      <c r="AB46" s="43">
        <f t="shared" si="14"/>
        <v>6453</v>
      </c>
      <c r="AC46" s="43">
        <f t="shared" si="14"/>
        <v>0</v>
      </c>
      <c r="AD46" s="43">
        <f t="shared" si="14"/>
        <v>5481.6</v>
      </c>
      <c r="AE46" s="43">
        <f t="shared" si="14"/>
        <v>0</v>
      </c>
      <c r="AF46" s="30" t="s">
        <v>93</v>
      </c>
    </row>
    <row r="47" spans="1:32" s="14" customFormat="1" ht="18.75">
      <c r="A47" s="56" t="s">
        <v>32</v>
      </c>
      <c r="B47" s="8">
        <f>H47+J47+L47+N47+P47+R47+T47+V47+X47+Z47+AB47+AD47</f>
        <v>69158.7</v>
      </c>
      <c r="C47" s="24">
        <f>C48+C49+C50+C51</f>
        <v>57224.1</v>
      </c>
      <c r="D47" s="24">
        <f>D48+D49+D50+D51</f>
        <v>57224</v>
      </c>
      <c r="E47" s="24">
        <f>E48+E49+E50+E51</f>
        <v>47611.299999999996</v>
      </c>
      <c r="F47" s="39">
        <f>E47/B47*100</f>
        <v>68.84354390698495</v>
      </c>
      <c r="G47" s="39">
        <f>E47/C47*100</f>
        <v>83.20148329113083</v>
      </c>
      <c r="H47" s="24">
        <f aca="true" t="shared" si="15" ref="H47:AE47">H48+H49</f>
        <v>6091</v>
      </c>
      <c r="I47" s="24">
        <f t="shared" si="15"/>
        <v>1211.6000000000001</v>
      </c>
      <c r="J47" s="24">
        <f t="shared" si="15"/>
        <v>7770</v>
      </c>
      <c r="K47" s="24">
        <f t="shared" si="15"/>
        <v>7708.400000000001</v>
      </c>
      <c r="L47" s="24">
        <f t="shared" si="15"/>
        <v>7341</v>
      </c>
      <c r="M47" s="24">
        <f t="shared" si="15"/>
        <v>7059.7</v>
      </c>
      <c r="N47" s="24">
        <f t="shared" si="15"/>
        <v>7908</v>
      </c>
      <c r="O47" s="24">
        <f t="shared" si="15"/>
        <v>7066.8</v>
      </c>
      <c r="P47" s="24">
        <f t="shared" si="15"/>
        <v>7488</v>
      </c>
      <c r="Q47" s="24">
        <f t="shared" si="15"/>
        <v>8015.299999999999</v>
      </c>
      <c r="R47" s="24">
        <f t="shared" si="15"/>
        <v>4454</v>
      </c>
      <c r="S47" s="24">
        <f t="shared" si="15"/>
        <v>3338.5</v>
      </c>
      <c r="T47" s="24">
        <f t="shared" si="15"/>
        <v>0</v>
      </c>
      <c r="U47" s="24">
        <f t="shared" si="15"/>
        <v>0</v>
      </c>
      <c r="V47" s="24">
        <f t="shared" si="15"/>
        <v>570</v>
      </c>
      <c r="W47" s="24">
        <f t="shared" si="15"/>
        <v>0</v>
      </c>
      <c r="X47" s="24">
        <f t="shared" si="15"/>
        <v>7481.5</v>
      </c>
      <c r="Y47" s="24">
        <f t="shared" si="15"/>
        <v>3885.1</v>
      </c>
      <c r="Z47" s="24">
        <f t="shared" si="15"/>
        <v>8120.6</v>
      </c>
      <c r="AA47" s="24">
        <f t="shared" si="15"/>
        <v>9325.9</v>
      </c>
      <c r="AB47" s="24">
        <f t="shared" si="15"/>
        <v>6453</v>
      </c>
      <c r="AC47" s="24">
        <f t="shared" si="15"/>
        <v>0</v>
      </c>
      <c r="AD47" s="24">
        <f t="shared" si="15"/>
        <v>5481.6</v>
      </c>
      <c r="AE47" s="24">
        <f t="shared" si="15"/>
        <v>0</v>
      </c>
      <c r="AF47" s="15"/>
    </row>
    <row r="48" spans="1:32" s="13" customFormat="1" ht="18.75">
      <c r="A48" s="2" t="s">
        <v>24</v>
      </c>
      <c r="B48" s="8">
        <f>H48+J48+L48+N48+P48+R48+T48+V48+X48+Z48+AB48+AD48</f>
        <v>63027.1</v>
      </c>
      <c r="C48" s="39">
        <f>H48+J48+L48+N48+P48+R48+T48+V48+X48+Z48</f>
        <v>51433.1</v>
      </c>
      <c r="D48" s="39">
        <v>51433</v>
      </c>
      <c r="E48" s="39">
        <f>I48+K48+M48+O48+Q48+S48+U48+W48+Y48+AA48+AC48+AE48</f>
        <v>45721.7</v>
      </c>
      <c r="F48" s="39">
        <f>E48/B48*100</f>
        <v>72.5429220129119</v>
      </c>
      <c r="G48" s="39">
        <f>E48/C48*100</f>
        <v>88.89547781487018</v>
      </c>
      <c r="H48" s="39">
        <v>5378</v>
      </c>
      <c r="I48" s="39">
        <v>1140.7</v>
      </c>
      <c r="J48" s="39">
        <v>6925</v>
      </c>
      <c r="K48" s="39">
        <v>7370.1</v>
      </c>
      <c r="L48" s="39">
        <v>6492</v>
      </c>
      <c r="M48" s="39">
        <v>6657.8</v>
      </c>
      <c r="N48" s="39">
        <v>7040</v>
      </c>
      <c r="O48" s="39">
        <v>6718</v>
      </c>
      <c r="P48" s="39">
        <v>6617</v>
      </c>
      <c r="Q48" s="39">
        <v>7631.4</v>
      </c>
      <c r="R48" s="39">
        <v>3972</v>
      </c>
      <c r="S48" s="39">
        <v>3312.6</v>
      </c>
      <c r="T48" s="39"/>
      <c r="U48" s="39"/>
      <c r="V48" s="39">
        <v>420</v>
      </c>
      <c r="W48" s="39"/>
      <c r="X48" s="39">
        <v>6756</v>
      </c>
      <c r="Y48" s="39">
        <v>3864.6</v>
      </c>
      <c r="Z48" s="39">
        <v>7833.1</v>
      </c>
      <c r="AA48" s="39">
        <v>9026.5</v>
      </c>
      <c r="AB48" s="39">
        <v>6292</v>
      </c>
      <c r="AC48" s="39"/>
      <c r="AD48" s="39">
        <v>5302</v>
      </c>
      <c r="AE48" s="39"/>
      <c r="AF48" s="23"/>
    </row>
    <row r="49" spans="1:32" s="14" customFormat="1" ht="18.75">
      <c r="A49" s="2" t="s">
        <v>25</v>
      </c>
      <c r="B49" s="8">
        <f>H49+J49+L49+N49+P49+R49+T49+V49+X49+Z49+AB49+AD49</f>
        <v>6131.6</v>
      </c>
      <c r="C49" s="39">
        <f>H49+J49+L49+N49+P49+R49+T49+V49+X49+Z49</f>
        <v>5791</v>
      </c>
      <c r="D49" s="39">
        <v>5791</v>
      </c>
      <c r="E49" s="39">
        <f>I49+K49+M49+O49+Q49+S49+U49+W49+Y49+AA49+AC49+AE49</f>
        <v>1889.6000000000004</v>
      </c>
      <c r="F49" s="39">
        <f>E49/B49*100</f>
        <v>30.8174049187814</v>
      </c>
      <c r="G49" s="39">
        <f>E49/C49*100</f>
        <v>32.629943015023315</v>
      </c>
      <c r="H49" s="39">
        <v>713</v>
      </c>
      <c r="I49" s="39">
        <v>70.9</v>
      </c>
      <c r="J49" s="39">
        <v>845</v>
      </c>
      <c r="K49" s="39">
        <v>338.3</v>
      </c>
      <c r="L49" s="39">
        <v>849</v>
      </c>
      <c r="M49" s="39">
        <v>401.9</v>
      </c>
      <c r="N49" s="39">
        <v>868</v>
      </c>
      <c r="O49" s="39">
        <v>348.8</v>
      </c>
      <c r="P49" s="39">
        <v>871</v>
      </c>
      <c r="Q49" s="39">
        <v>383.9</v>
      </c>
      <c r="R49" s="39">
        <v>482</v>
      </c>
      <c r="S49" s="39">
        <v>25.9</v>
      </c>
      <c r="T49" s="39"/>
      <c r="U49" s="39"/>
      <c r="V49" s="39">
        <v>150</v>
      </c>
      <c r="W49" s="39"/>
      <c r="X49" s="39">
        <v>725.5</v>
      </c>
      <c r="Y49" s="39">
        <v>20.5</v>
      </c>
      <c r="Z49" s="39">
        <v>287.5</v>
      </c>
      <c r="AA49" s="39">
        <v>299.4</v>
      </c>
      <c r="AB49" s="39">
        <v>161</v>
      </c>
      <c r="AC49" s="39"/>
      <c r="AD49" s="39">
        <v>179.6</v>
      </c>
      <c r="AE49" s="39"/>
      <c r="AF49" s="15"/>
    </row>
    <row r="50" spans="1:32" s="14" customFormat="1" ht="18.75">
      <c r="A50" s="2" t="s">
        <v>26</v>
      </c>
      <c r="B50" s="42"/>
      <c r="C50" s="39"/>
      <c r="D50" s="3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5"/>
    </row>
    <row r="51" spans="1:32" s="14" customFormat="1" ht="18.75">
      <c r="A51" s="2" t="s">
        <v>27</v>
      </c>
      <c r="B51" s="42"/>
      <c r="C51" s="39"/>
      <c r="D51" s="3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5"/>
    </row>
    <row r="52" spans="1:32" s="14" customFormat="1" ht="75">
      <c r="A52" s="53" t="s">
        <v>51</v>
      </c>
      <c r="B52" s="41">
        <f>B54+B60</f>
        <v>10980.859999999999</v>
      </c>
      <c r="C52" s="41">
        <f>C54+C60</f>
        <v>9990.859999999999</v>
      </c>
      <c r="D52" s="41">
        <f>D54+D60</f>
        <v>9980.86</v>
      </c>
      <c r="E52" s="41">
        <f>E54+E60</f>
        <v>9352.86</v>
      </c>
      <c r="F52" s="39">
        <f>E52/B52*100</f>
        <v>85.17420311341736</v>
      </c>
      <c r="G52" s="39">
        <f>E52/C52*100</f>
        <v>93.61416334529761</v>
      </c>
      <c r="H52" s="41">
        <f aca="true" t="shared" si="16" ref="H52:AE52">H54+H60</f>
        <v>0</v>
      </c>
      <c r="I52" s="41">
        <f t="shared" si="16"/>
        <v>0</v>
      </c>
      <c r="J52" s="41">
        <f t="shared" si="16"/>
        <v>0</v>
      </c>
      <c r="K52" s="41">
        <f t="shared" si="16"/>
        <v>0</v>
      </c>
      <c r="L52" s="41">
        <f t="shared" si="16"/>
        <v>622.2</v>
      </c>
      <c r="M52" s="41">
        <f t="shared" si="16"/>
        <v>622.2</v>
      </c>
      <c r="N52" s="41">
        <f t="shared" si="16"/>
        <v>1268</v>
      </c>
      <c r="O52" s="41">
        <f t="shared" si="16"/>
        <v>1268</v>
      </c>
      <c r="P52" s="41">
        <f t="shared" si="16"/>
        <v>2063.06</v>
      </c>
      <c r="Q52" s="41">
        <f t="shared" si="16"/>
        <v>1831.06</v>
      </c>
      <c r="R52" s="41">
        <f t="shared" si="16"/>
        <v>317.6</v>
      </c>
      <c r="S52" s="41">
        <f t="shared" si="16"/>
        <v>0</v>
      </c>
      <c r="T52" s="41">
        <f t="shared" si="16"/>
        <v>0</v>
      </c>
      <c r="U52" s="41">
        <f t="shared" si="16"/>
        <v>32</v>
      </c>
      <c r="V52" s="41">
        <f t="shared" si="16"/>
        <v>2458.5</v>
      </c>
      <c r="W52" s="41">
        <f t="shared" si="16"/>
        <v>2484.1</v>
      </c>
      <c r="X52" s="41">
        <f t="shared" si="16"/>
        <v>3251.5</v>
      </c>
      <c r="Y52" s="41">
        <f t="shared" si="16"/>
        <v>3069</v>
      </c>
      <c r="Z52" s="41">
        <f t="shared" si="16"/>
        <v>10</v>
      </c>
      <c r="AA52" s="41">
        <f t="shared" si="16"/>
        <v>46.5</v>
      </c>
      <c r="AB52" s="41">
        <f t="shared" si="16"/>
        <v>910</v>
      </c>
      <c r="AC52" s="41">
        <f t="shared" si="16"/>
        <v>0</v>
      </c>
      <c r="AD52" s="41">
        <f t="shared" si="16"/>
        <v>80</v>
      </c>
      <c r="AE52" s="41">
        <f t="shared" si="16"/>
        <v>0</v>
      </c>
      <c r="AF52" s="15"/>
    </row>
    <row r="53" spans="1:32" s="14" customFormat="1" ht="18.75">
      <c r="A53" s="2" t="s">
        <v>22</v>
      </c>
      <c r="B53" s="42"/>
      <c r="C53" s="39"/>
      <c r="D53" s="3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15"/>
    </row>
    <row r="54" spans="1:32" s="13" customFormat="1" ht="168.75">
      <c r="A54" s="55" t="s">
        <v>83</v>
      </c>
      <c r="B54" s="43">
        <f>B55</f>
        <v>9149.8</v>
      </c>
      <c r="C54" s="43">
        <f>C55</f>
        <v>8159.799999999999</v>
      </c>
      <c r="D54" s="43">
        <f>D55</f>
        <v>8149.8</v>
      </c>
      <c r="E54" s="43">
        <f>E55</f>
        <v>7521.8</v>
      </c>
      <c r="F54" s="39">
        <f>E54/B54*100</f>
        <v>82.20726136090407</v>
      </c>
      <c r="G54" s="39">
        <f>E54/C54*100</f>
        <v>92.18118091129685</v>
      </c>
      <c r="H54" s="43">
        <f aca="true" t="shared" si="17" ref="H54:AE54">H55</f>
        <v>0</v>
      </c>
      <c r="I54" s="43">
        <f t="shared" si="17"/>
        <v>0</v>
      </c>
      <c r="J54" s="43">
        <f t="shared" si="17"/>
        <v>0</v>
      </c>
      <c r="K54" s="43">
        <f t="shared" si="17"/>
        <v>0</v>
      </c>
      <c r="L54" s="43">
        <f t="shared" si="17"/>
        <v>622.2</v>
      </c>
      <c r="M54" s="43">
        <f t="shared" si="17"/>
        <v>622.2</v>
      </c>
      <c r="N54" s="43">
        <f t="shared" si="17"/>
        <v>1268</v>
      </c>
      <c r="O54" s="43">
        <f t="shared" si="17"/>
        <v>1268</v>
      </c>
      <c r="P54" s="43">
        <f t="shared" si="17"/>
        <v>232</v>
      </c>
      <c r="Q54" s="43">
        <f t="shared" si="17"/>
        <v>0</v>
      </c>
      <c r="R54" s="43">
        <f t="shared" si="17"/>
        <v>317.6</v>
      </c>
      <c r="S54" s="43">
        <f t="shared" si="17"/>
        <v>0</v>
      </c>
      <c r="T54" s="43">
        <f t="shared" si="17"/>
        <v>0</v>
      </c>
      <c r="U54" s="43">
        <f t="shared" si="17"/>
        <v>32</v>
      </c>
      <c r="V54" s="43">
        <f t="shared" si="17"/>
        <v>2458.5</v>
      </c>
      <c r="W54" s="43">
        <f t="shared" si="17"/>
        <v>2484.1</v>
      </c>
      <c r="X54" s="43">
        <f t="shared" si="17"/>
        <v>3251.5</v>
      </c>
      <c r="Y54" s="43">
        <f t="shared" si="17"/>
        <v>3069</v>
      </c>
      <c r="Z54" s="43">
        <f t="shared" si="17"/>
        <v>10</v>
      </c>
      <c r="AA54" s="43">
        <f t="shared" si="17"/>
        <v>46.5</v>
      </c>
      <c r="AB54" s="43">
        <f t="shared" si="17"/>
        <v>910</v>
      </c>
      <c r="AC54" s="43">
        <f t="shared" si="17"/>
        <v>0</v>
      </c>
      <c r="AD54" s="43">
        <f t="shared" si="17"/>
        <v>80</v>
      </c>
      <c r="AE54" s="43">
        <f t="shared" si="17"/>
        <v>0</v>
      </c>
      <c r="AF54" s="22"/>
    </row>
    <row r="55" spans="1:32" s="14" customFormat="1" ht="18.75">
      <c r="A55" s="56" t="s">
        <v>32</v>
      </c>
      <c r="B55" s="8">
        <f>H55+J55+L55+N55+P55+R55+T55+V55+X55+Z55+AB55+AD55</f>
        <v>9149.8</v>
      </c>
      <c r="C55" s="24">
        <f>C56+C57+C58+C59</f>
        <v>8159.799999999999</v>
      </c>
      <c r="D55" s="24">
        <f>D56+D57+D58+D59</f>
        <v>8149.8</v>
      </c>
      <c r="E55" s="24">
        <f>E56+E57+E58+E59</f>
        <v>7521.8</v>
      </c>
      <c r="F55" s="39">
        <f>E55/B55*100</f>
        <v>82.20726136090407</v>
      </c>
      <c r="G55" s="39">
        <f>E55/C55*100</f>
        <v>92.18118091129685</v>
      </c>
      <c r="H55" s="24">
        <f>H56+H57+H58+H59</f>
        <v>0</v>
      </c>
      <c r="I55" s="24">
        <f aca="true" t="shared" si="18" ref="I55:AE55">I56+I57+I58+I59</f>
        <v>0</v>
      </c>
      <c r="J55" s="24">
        <f t="shared" si="18"/>
        <v>0</v>
      </c>
      <c r="K55" s="24">
        <f t="shared" si="18"/>
        <v>0</v>
      </c>
      <c r="L55" s="24">
        <f>L56+L57+L58+L59</f>
        <v>622.2</v>
      </c>
      <c r="M55" s="24">
        <f t="shared" si="18"/>
        <v>622.2</v>
      </c>
      <c r="N55" s="24">
        <f t="shared" si="18"/>
        <v>1268</v>
      </c>
      <c r="O55" s="24">
        <f t="shared" si="18"/>
        <v>1268</v>
      </c>
      <c r="P55" s="24">
        <f t="shared" si="18"/>
        <v>232</v>
      </c>
      <c r="Q55" s="24">
        <f t="shared" si="18"/>
        <v>0</v>
      </c>
      <c r="R55" s="24">
        <f t="shared" si="18"/>
        <v>317.6</v>
      </c>
      <c r="S55" s="24">
        <f t="shared" si="18"/>
        <v>0</v>
      </c>
      <c r="T55" s="24">
        <f t="shared" si="18"/>
        <v>0</v>
      </c>
      <c r="U55" s="24">
        <f t="shared" si="18"/>
        <v>32</v>
      </c>
      <c r="V55" s="24">
        <f t="shared" si="18"/>
        <v>2458.5</v>
      </c>
      <c r="W55" s="24">
        <f t="shared" si="18"/>
        <v>2484.1</v>
      </c>
      <c r="X55" s="24">
        <f t="shared" si="18"/>
        <v>3251.5</v>
      </c>
      <c r="Y55" s="24">
        <f t="shared" si="18"/>
        <v>3069</v>
      </c>
      <c r="Z55" s="24">
        <f t="shared" si="18"/>
        <v>10</v>
      </c>
      <c r="AA55" s="24">
        <f t="shared" si="18"/>
        <v>46.5</v>
      </c>
      <c r="AB55" s="24">
        <f t="shared" si="18"/>
        <v>910</v>
      </c>
      <c r="AC55" s="24">
        <f t="shared" si="18"/>
        <v>0</v>
      </c>
      <c r="AD55" s="24">
        <f t="shared" si="18"/>
        <v>80</v>
      </c>
      <c r="AE55" s="24">
        <f t="shared" si="18"/>
        <v>0</v>
      </c>
      <c r="AF55" s="15"/>
    </row>
    <row r="56" spans="1:32" s="13" customFormat="1" ht="18.75">
      <c r="A56" s="2" t="s">
        <v>24</v>
      </c>
      <c r="B56" s="8">
        <f>H56+J56+L56+N56+P56+R56+T56+V56+X56+Z56+AB56+AD56</f>
        <v>5365</v>
      </c>
      <c r="C56" s="39">
        <f>H56+J56+L56+N56+P56+R56+T56+V56+X56</f>
        <v>5365</v>
      </c>
      <c r="D56" s="43">
        <v>5365</v>
      </c>
      <c r="E56" s="39">
        <f>I56+K56+M56+O56+Q56+S56+U56+W56+Y56+AA56+AC56+AE56</f>
        <v>5269</v>
      </c>
      <c r="F56" s="39">
        <f>E56/B56*100</f>
        <v>98.21062441752096</v>
      </c>
      <c r="G56" s="39">
        <f>E56/C56*100</f>
        <v>98.21062441752096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>
        <f>1533+910</f>
        <v>2443</v>
      </c>
      <c r="W56" s="39">
        <f>1533+650</f>
        <v>2183</v>
      </c>
      <c r="X56" s="39">
        <v>2922</v>
      </c>
      <c r="Y56" s="39">
        <f>2899.7+140</f>
        <v>3039.7</v>
      </c>
      <c r="Z56" s="39"/>
      <c r="AA56" s="39">
        <f>22.3+24</f>
        <v>46.3</v>
      </c>
      <c r="AB56" s="39"/>
      <c r="AC56" s="39"/>
      <c r="AD56" s="39"/>
      <c r="AE56" s="39"/>
      <c r="AF56" s="83" t="s">
        <v>124</v>
      </c>
    </row>
    <row r="57" spans="1:32" s="14" customFormat="1" ht="289.5" customHeight="1">
      <c r="A57" s="2" t="s">
        <v>87</v>
      </c>
      <c r="B57" s="8">
        <f>H57+J57+L57+N57+P57+R57+T57+V57+X57+Z57+AB57+AD57</f>
        <v>45</v>
      </c>
      <c r="C57" s="39">
        <f>H57+J57+L57+N57+P57+R57+T57+V57+X57</f>
        <v>45</v>
      </c>
      <c r="D57" s="43">
        <v>45</v>
      </c>
      <c r="E57" s="39">
        <f>I57+K57+M57+O57+Q57+S57+U57+W57+Y57+AA57+AC57+AE57</f>
        <v>45</v>
      </c>
      <c r="F57" s="39">
        <f>E57/B57*100</f>
        <v>100</v>
      </c>
      <c r="G57" s="39">
        <f>E57/C57*100</f>
        <v>100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>
        <v>15.5</v>
      </c>
      <c r="W57" s="39">
        <v>15.5</v>
      </c>
      <c r="X57" s="39">
        <v>29.5</v>
      </c>
      <c r="Y57" s="39">
        <v>29.3</v>
      </c>
      <c r="Z57" s="39"/>
      <c r="AA57" s="39">
        <v>0.2</v>
      </c>
      <c r="AB57" s="39"/>
      <c r="AC57" s="39"/>
      <c r="AD57" s="39"/>
      <c r="AE57" s="39"/>
      <c r="AF57" s="84"/>
    </row>
    <row r="58" spans="1:32" s="14" customFormat="1" ht="18.75">
      <c r="A58" s="2" t="s">
        <v>26</v>
      </c>
      <c r="B58" s="8">
        <f>H58+J58+L58+N58+P58+R58+T58+V58+X58+Z58+AB58+AD58</f>
        <v>0</v>
      </c>
      <c r="C58" s="39"/>
      <c r="D58" s="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15"/>
    </row>
    <row r="59" spans="1:32" s="14" customFormat="1" ht="207.75" customHeight="1">
      <c r="A59" s="2" t="s">
        <v>27</v>
      </c>
      <c r="B59" s="8">
        <f>H59+J59+L59+N59+P59+R59+T59+V59+X59+Z59+AB59+AD59</f>
        <v>3739.7999999999997</v>
      </c>
      <c r="C59" s="39">
        <f>H59+J59+L59+N59+P59+R59+T59+V59+X59+Z59</f>
        <v>2749.7999999999997</v>
      </c>
      <c r="D59" s="39">
        <v>2739.8</v>
      </c>
      <c r="E59" s="39">
        <f>I59+K59+M59+O59+Q59+S59+U59+W59+Y59+AA59+AC59+AE59</f>
        <v>2207.8</v>
      </c>
      <c r="F59" s="39">
        <f>E59/B59*100</f>
        <v>59.035242526338315</v>
      </c>
      <c r="G59" s="39">
        <f>E59/C59*100</f>
        <v>80.28947559822534</v>
      </c>
      <c r="H59" s="24"/>
      <c r="I59" s="24"/>
      <c r="J59" s="24"/>
      <c r="K59" s="24"/>
      <c r="L59" s="24">
        <v>622.2</v>
      </c>
      <c r="M59" s="24">
        <v>622.2</v>
      </c>
      <c r="N59" s="24">
        <v>1268</v>
      </c>
      <c r="O59" s="24">
        <v>1268</v>
      </c>
      <c r="P59" s="24">
        <v>232</v>
      </c>
      <c r="Q59" s="24"/>
      <c r="R59" s="24">
        <v>317.6</v>
      </c>
      <c r="S59" s="24"/>
      <c r="T59" s="24"/>
      <c r="U59" s="24">
        <v>32</v>
      </c>
      <c r="V59" s="24"/>
      <c r="W59" s="24">
        <v>285.6</v>
      </c>
      <c r="X59" s="24">
        <v>300</v>
      </c>
      <c r="Y59" s="24"/>
      <c r="Z59" s="24">
        <v>10</v>
      </c>
      <c r="AA59" s="24"/>
      <c r="AB59" s="24">
        <v>910</v>
      </c>
      <c r="AC59" s="24"/>
      <c r="AD59" s="24">
        <v>80</v>
      </c>
      <c r="AE59" s="24"/>
      <c r="AF59" s="23" t="s">
        <v>114</v>
      </c>
    </row>
    <row r="60" spans="1:32" s="13" customFormat="1" ht="82.5" customHeight="1">
      <c r="A60" s="55" t="s">
        <v>52</v>
      </c>
      <c r="B60" s="43">
        <f>B61</f>
        <v>1831.06</v>
      </c>
      <c r="C60" s="39">
        <f>H60+J60+L60+N60+P60+R60+T60+V60</f>
        <v>1831.06</v>
      </c>
      <c r="D60" s="43">
        <f>D61</f>
        <v>1831.06</v>
      </c>
      <c r="E60" s="43">
        <f>E61</f>
        <v>1831.06</v>
      </c>
      <c r="F60" s="39">
        <f>E60/B60*100</f>
        <v>100</v>
      </c>
      <c r="G60" s="39">
        <f>E60/C60*100</f>
        <v>100</v>
      </c>
      <c r="H60" s="43">
        <f aca="true" t="shared" si="19" ref="H60:AE60">H61</f>
        <v>0</v>
      </c>
      <c r="I60" s="43">
        <f t="shared" si="19"/>
        <v>0</v>
      </c>
      <c r="J60" s="43">
        <f t="shared" si="19"/>
        <v>0</v>
      </c>
      <c r="K60" s="43">
        <f t="shared" si="19"/>
        <v>0</v>
      </c>
      <c r="L60" s="43">
        <f t="shared" si="19"/>
        <v>0</v>
      </c>
      <c r="M60" s="43">
        <f t="shared" si="19"/>
        <v>0</v>
      </c>
      <c r="N60" s="43">
        <f t="shared" si="19"/>
        <v>0</v>
      </c>
      <c r="O60" s="43">
        <f t="shared" si="19"/>
        <v>0</v>
      </c>
      <c r="P60" s="43">
        <f t="shared" si="19"/>
        <v>1831.06</v>
      </c>
      <c r="Q60" s="43">
        <f t="shared" si="19"/>
        <v>1831.06</v>
      </c>
      <c r="R60" s="43">
        <f t="shared" si="19"/>
        <v>0</v>
      </c>
      <c r="S60" s="43">
        <f t="shared" si="19"/>
        <v>0</v>
      </c>
      <c r="T60" s="43">
        <f t="shared" si="19"/>
        <v>0</v>
      </c>
      <c r="U60" s="43">
        <f t="shared" si="19"/>
        <v>0</v>
      </c>
      <c r="V60" s="43">
        <f t="shared" si="19"/>
        <v>0</v>
      </c>
      <c r="W60" s="43">
        <f t="shared" si="19"/>
        <v>0</v>
      </c>
      <c r="X60" s="43">
        <f t="shared" si="19"/>
        <v>0</v>
      </c>
      <c r="Y60" s="43">
        <f t="shared" si="19"/>
        <v>0</v>
      </c>
      <c r="Z60" s="43">
        <f t="shared" si="19"/>
        <v>0</v>
      </c>
      <c r="AA60" s="43">
        <f t="shared" si="19"/>
        <v>0</v>
      </c>
      <c r="AB60" s="43">
        <f t="shared" si="19"/>
        <v>0</v>
      </c>
      <c r="AC60" s="43">
        <f t="shared" si="19"/>
        <v>0</v>
      </c>
      <c r="AD60" s="43">
        <f t="shared" si="19"/>
        <v>0</v>
      </c>
      <c r="AE60" s="43">
        <f t="shared" si="19"/>
        <v>0</v>
      </c>
      <c r="AF60" s="80" t="s">
        <v>97</v>
      </c>
    </row>
    <row r="61" spans="1:32" s="14" customFormat="1" ht="18.75">
      <c r="A61" s="56" t="s">
        <v>32</v>
      </c>
      <c r="B61" s="8">
        <f>H61+J61+L61+N61+P61+R61+T61+V61+X61+Z61+AB61+AD61</f>
        <v>1831.06</v>
      </c>
      <c r="C61" s="24">
        <f>C62+C63+C64+C65</f>
        <v>1831.06</v>
      </c>
      <c r="D61" s="24">
        <f>D62+D63</f>
        <v>1831.06</v>
      </c>
      <c r="E61" s="24">
        <f>E62+E63+E64+E65</f>
        <v>1831.06</v>
      </c>
      <c r="F61" s="39">
        <f>E61/B61*100</f>
        <v>100</v>
      </c>
      <c r="G61" s="39">
        <f>E61/C61*100</f>
        <v>100</v>
      </c>
      <c r="H61" s="24">
        <f aca="true" t="shared" si="20" ref="H61:AE61">H62+H63</f>
        <v>0</v>
      </c>
      <c r="I61" s="24">
        <f t="shared" si="20"/>
        <v>0</v>
      </c>
      <c r="J61" s="24">
        <f t="shared" si="20"/>
        <v>0</v>
      </c>
      <c r="K61" s="24">
        <f t="shared" si="20"/>
        <v>0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1831.06</v>
      </c>
      <c r="Q61" s="24">
        <f t="shared" si="20"/>
        <v>1831.06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81"/>
    </row>
    <row r="62" spans="1:32" s="13" customFormat="1" ht="40.5" customHeight="1">
      <c r="A62" s="2" t="s">
        <v>24</v>
      </c>
      <c r="B62" s="8">
        <f>H62+J62+L62+N62+P62+R62+T62+V62+X62+Z62+AB62+AD62</f>
        <v>1648</v>
      </c>
      <c r="C62" s="39">
        <f>H62+J62+L62+N62+P62+R62+T62+V62</f>
        <v>1648</v>
      </c>
      <c r="D62" s="8">
        <f>J62+L62+N62+P62+R62+T62+V62+X62+Z62+AB62+AD62+AF62</f>
        <v>1648</v>
      </c>
      <c r="E62" s="8">
        <f>K62+M62+O62+Q62+S62+U62+W62+Y62+AA62+AC62+AE62+AG62</f>
        <v>1648</v>
      </c>
      <c r="F62" s="39">
        <f>E62/B62*100</f>
        <v>100</v>
      </c>
      <c r="G62" s="39">
        <f>E62/C62*100</f>
        <v>100</v>
      </c>
      <c r="H62" s="39"/>
      <c r="I62" s="39"/>
      <c r="J62" s="39"/>
      <c r="K62" s="39"/>
      <c r="L62" s="39"/>
      <c r="M62" s="39"/>
      <c r="N62" s="39"/>
      <c r="O62" s="39"/>
      <c r="P62" s="39">
        <v>1648</v>
      </c>
      <c r="Q62" s="39">
        <v>1648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81"/>
    </row>
    <row r="63" spans="1:32" s="14" customFormat="1" ht="18.75">
      <c r="A63" s="2" t="s">
        <v>25</v>
      </c>
      <c r="B63" s="8">
        <f>H63+J63+L63+N63+P63+R63+T63+V63+X63+Z63+AB63+AD63</f>
        <v>183.06</v>
      </c>
      <c r="C63" s="39">
        <f>H63+J63+L63+N63+P63+R63+T63+V63</f>
        <v>183.06</v>
      </c>
      <c r="D63" s="8">
        <f>J63+L63+N63+P63+R63+T63+V63+X63+Z63+AB63+AD63+AF63</f>
        <v>183.06</v>
      </c>
      <c r="E63" s="39">
        <f>I63+K63+M63+O63+Q63+S63+U63+W63+Y63+AA63+AC63+AE63</f>
        <v>183.06</v>
      </c>
      <c r="F63" s="39">
        <f>E63/B63*100</f>
        <v>100</v>
      </c>
      <c r="G63" s="39">
        <f>E63/C63*100</f>
        <v>100</v>
      </c>
      <c r="H63" s="39"/>
      <c r="I63" s="39"/>
      <c r="J63" s="39"/>
      <c r="K63" s="39"/>
      <c r="L63" s="39"/>
      <c r="M63" s="39"/>
      <c r="N63" s="39"/>
      <c r="O63" s="39"/>
      <c r="P63" s="39">
        <v>183.06</v>
      </c>
      <c r="Q63" s="39">
        <v>183.06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81"/>
    </row>
    <row r="64" spans="1:32" s="14" customFormat="1" ht="200.25" customHeight="1">
      <c r="A64" s="2" t="s">
        <v>26</v>
      </c>
      <c r="B64" s="42"/>
      <c r="C64" s="39"/>
      <c r="D64" s="3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82"/>
    </row>
    <row r="65" spans="1:32" s="14" customFormat="1" ht="18.75">
      <c r="A65" s="2" t="s">
        <v>27</v>
      </c>
      <c r="B65" s="42"/>
      <c r="C65" s="39"/>
      <c r="D65" s="3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15"/>
    </row>
    <row r="66" spans="1:32" s="14" customFormat="1" ht="18.75">
      <c r="A66" s="2"/>
      <c r="B66" s="42"/>
      <c r="C66" s="39"/>
      <c r="D66" s="3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5"/>
    </row>
    <row r="67" spans="1:32" s="14" customFormat="1" ht="103.5" customHeight="1">
      <c r="A67" s="21" t="s">
        <v>53</v>
      </c>
      <c r="B67" s="40">
        <f>B68</f>
        <v>17551.1</v>
      </c>
      <c r="C67" s="40">
        <f>C68</f>
        <v>13599.8</v>
      </c>
      <c r="D67" s="40">
        <f>D68</f>
        <v>13365.9</v>
      </c>
      <c r="E67" s="40">
        <f>E68</f>
        <v>8766.7</v>
      </c>
      <c r="F67" s="39">
        <f>E67/B67*100</f>
        <v>49.949575810063195</v>
      </c>
      <c r="G67" s="39">
        <f>E67/C67*100</f>
        <v>64.46197738202034</v>
      </c>
      <c r="H67" s="40">
        <f aca="true" t="shared" si="21" ref="H67:AE67">H68</f>
        <v>538.7</v>
      </c>
      <c r="I67" s="40">
        <f t="shared" si="21"/>
        <v>403.3</v>
      </c>
      <c r="J67" s="40">
        <f t="shared" si="21"/>
        <v>1186.3000000000002</v>
      </c>
      <c r="K67" s="40">
        <f t="shared" si="21"/>
        <v>1000.7</v>
      </c>
      <c r="L67" s="40">
        <f t="shared" si="21"/>
        <v>348.5</v>
      </c>
      <c r="M67" s="40">
        <f t="shared" si="21"/>
        <v>540.9000000000001</v>
      </c>
      <c r="N67" s="40">
        <f t="shared" si="21"/>
        <v>941.6</v>
      </c>
      <c r="O67" s="40">
        <f t="shared" si="21"/>
        <v>792</v>
      </c>
      <c r="P67" s="40">
        <f t="shared" si="21"/>
        <v>1697.2</v>
      </c>
      <c r="Q67" s="40">
        <f t="shared" si="21"/>
        <v>1128.7</v>
      </c>
      <c r="R67" s="40">
        <f t="shared" si="21"/>
        <v>3864.6</v>
      </c>
      <c r="S67" s="40">
        <f t="shared" si="21"/>
        <v>2156.2</v>
      </c>
      <c r="T67" s="40">
        <f t="shared" si="21"/>
        <v>1151.4</v>
      </c>
      <c r="U67" s="40">
        <f t="shared" si="21"/>
        <v>1165.7</v>
      </c>
      <c r="V67" s="40">
        <f t="shared" si="21"/>
        <v>544.9</v>
      </c>
      <c r="W67" s="40">
        <f t="shared" si="21"/>
        <v>0</v>
      </c>
      <c r="X67" s="40">
        <f t="shared" si="21"/>
        <v>582.1</v>
      </c>
      <c r="Y67" s="40">
        <f t="shared" si="21"/>
        <v>208.6</v>
      </c>
      <c r="Z67" s="40">
        <f t="shared" si="21"/>
        <v>2744.5</v>
      </c>
      <c r="AA67" s="40">
        <f t="shared" si="21"/>
        <v>1370.6</v>
      </c>
      <c r="AB67" s="40">
        <f t="shared" si="21"/>
        <v>2175</v>
      </c>
      <c r="AC67" s="40">
        <f t="shared" si="21"/>
        <v>0</v>
      </c>
      <c r="AD67" s="40">
        <f t="shared" si="21"/>
        <v>1776.3</v>
      </c>
      <c r="AE67" s="40">
        <f t="shared" si="21"/>
        <v>0</v>
      </c>
      <c r="AF67" s="21"/>
    </row>
    <row r="68" spans="1:32" s="14" customFormat="1" ht="93.75">
      <c r="A68" s="53" t="s">
        <v>54</v>
      </c>
      <c r="B68" s="41">
        <f>B70+B76</f>
        <v>17551.1</v>
      </c>
      <c r="C68" s="41">
        <f>C70+C76</f>
        <v>13599.8</v>
      </c>
      <c r="D68" s="41">
        <f>D70+D76</f>
        <v>13365.9</v>
      </c>
      <c r="E68" s="41">
        <f>E70+E76</f>
        <v>8766.7</v>
      </c>
      <c r="F68" s="39">
        <f>E68/B68*100</f>
        <v>49.949575810063195</v>
      </c>
      <c r="G68" s="39">
        <f>E68/C68*100</f>
        <v>64.46197738202034</v>
      </c>
      <c r="H68" s="41">
        <f aca="true" t="shared" si="22" ref="H68:AE68">H70+H76</f>
        <v>538.7</v>
      </c>
      <c r="I68" s="41">
        <f t="shared" si="22"/>
        <v>403.3</v>
      </c>
      <c r="J68" s="41">
        <f t="shared" si="22"/>
        <v>1186.3000000000002</v>
      </c>
      <c r="K68" s="41">
        <f t="shared" si="22"/>
        <v>1000.7</v>
      </c>
      <c r="L68" s="41">
        <f t="shared" si="22"/>
        <v>348.5</v>
      </c>
      <c r="M68" s="41">
        <f t="shared" si="22"/>
        <v>540.9000000000001</v>
      </c>
      <c r="N68" s="41">
        <f t="shared" si="22"/>
        <v>941.6</v>
      </c>
      <c r="O68" s="41">
        <f t="shared" si="22"/>
        <v>792</v>
      </c>
      <c r="P68" s="41">
        <f t="shared" si="22"/>
        <v>1697.2</v>
      </c>
      <c r="Q68" s="41">
        <f t="shared" si="22"/>
        <v>1128.7</v>
      </c>
      <c r="R68" s="41">
        <f t="shared" si="22"/>
        <v>3864.6</v>
      </c>
      <c r="S68" s="41">
        <f t="shared" si="22"/>
        <v>2156.2</v>
      </c>
      <c r="T68" s="41">
        <f t="shared" si="22"/>
        <v>1151.4</v>
      </c>
      <c r="U68" s="41">
        <f t="shared" si="22"/>
        <v>1165.7</v>
      </c>
      <c r="V68" s="41">
        <f t="shared" si="22"/>
        <v>544.9</v>
      </c>
      <c r="W68" s="41">
        <f t="shared" si="22"/>
        <v>0</v>
      </c>
      <c r="X68" s="41">
        <f t="shared" si="22"/>
        <v>582.1</v>
      </c>
      <c r="Y68" s="41">
        <f t="shared" si="22"/>
        <v>208.6</v>
      </c>
      <c r="Z68" s="41">
        <f t="shared" si="22"/>
        <v>2744.5</v>
      </c>
      <c r="AA68" s="41">
        <f t="shared" si="22"/>
        <v>1370.6</v>
      </c>
      <c r="AB68" s="41">
        <f t="shared" si="22"/>
        <v>2175</v>
      </c>
      <c r="AC68" s="41">
        <f t="shared" si="22"/>
        <v>0</v>
      </c>
      <c r="AD68" s="41">
        <f t="shared" si="22"/>
        <v>1776.3</v>
      </c>
      <c r="AE68" s="41">
        <f t="shared" si="22"/>
        <v>0</v>
      </c>
      <c r="AF68" s="15"/>
    </row>
    <row r="69" spans="1:32" s="14" customFormat="1" ht="18.75">
      <c r="A69" s="2" t="s">
        <v>22</v>
      </c>
      <c r="B69" s="42"/>
      <c r="C69" s="39"/>
      <c r="D69" s="3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5"/>
    </row>
    <row r="70" spans="1:32" s="13" customFormat="1" ht="90.75" customHeight="1">
      <c r="A70" s="55" t="s">
        <v>55</v>
      </c>
      <c r="B70" s="43">
        <f>B71</f>
        <v>14915.099999999999</v>
      </c>
      <c r="C70" s="43">
        <f>C71</f>
        <v>12897.9</v>
      </c>
      <c r="D70" s="43">
        <f>D71</f>
        <v>12897.9</v>
      </c>
      <c r="E70" s="43">
        <f>E71</f>
        <v>8470</v>
      </c>
      <c r="F70" s="39">
        <f>E70/B70*100</f>
        <v>56.7880872404476</v>
      </c>
      <c r="G70" s="39">
        <f>E70/C70*100</f>
        <v>65.66960512951721</v>
      </c>
      <c r="H70" s="43">
        <f aca="true" t="shared" si="23" ref="H70:AE70">H71</f>
        <v>538.7</v>
      </c>
      <c r="I70" s="43">
        <f t="shared" si="23"/>
        <v>403.3</v>
      </c>
      <c r="J70" s="43">
        <f t="shared" si="23"/>
        <v>875.2</v>
      </c>
      <c r="K70" s="43">
        <f t="shared" si="23"/>
        <v>934.1</v>
      </c>
      <c r="L70" s="43">
        <f t="shared" si="23"/>
        <v>348.5</v>
      </c>
      <c r="M70" s="43">
        <f t="shared" si="23"/>
        <v>360.1</v>
      </c>
      <c r="N70" s="43">
        <f t="shared" si="23"/>
        <v>884.7</v>
      </c>
      <c r="O70" s="43">
        <f t="shared" si="23"/>
        <v>747.1</v>
      </c>
      <c r="P70" s="43">
        <f t="shared" si="23"/>
        <v>1597.2</v>
      </c>
      <c r="Q70" s="43">
        <f t="shared" si="23"/>
        <v>1124.3</v>
      </c>
      <c r="R70" s="43">
        <f t="shared" si="23"/>
        <v>3864.6</v>
      </c>
      <c r="S70" s="43">
        <f t="shared" si="23"/>
        <v>2156.2</v>
      </c>
      <c r="T70" s="43">
        <f t="shared" si="23"/>
        <v>1151.4</v>
      </c>
      <c r="U70" s="43">
        <f t="shared" si="23"/>
        <v>1165.7</v>
      </c>
      <c r="V70" s="43">
        <f t="shared" si="23"/>
        <v>544.9</v>
      </c>
      <c r="W70" s="43">
        <f t="shared" si="23"/>
        <v>0</v>
      </c>
      <c r="X70" s="43">
        <f t="shared" si="23"/>
        <v>582.1</v>
      </c>
      <c r="Y70" s="43">
        <f t="shared" si="23"/>
        <v>208.6</v>
      </c>
      <c r="Z70" s="43">
        <f t="shared" si="23"/>
        <v>2510.6</v>
      </c>
      <c r="AA70" s="43">
        <f t="shared" si="23"/>
        <v>1370.6</v>
      </c>
      <c r="AB70" s="43">
        <f t="shared" si="23"/>
        <v>870.9</v>
      </c>
      <c r="AC70" s="43">
        <f t="shared" si="23"/>
        <v>0</v>
      </c>
      <c r="AD70" s="43">
        <f t="shared" si="23"/>
        <v>1146.3</v>
      </c>
      <c r="AE70" s="43">
        <f t="shared" si="23"/>
        <v>0</v>
      </c>
      <c r="AF70" s="30" t="s">
        <v>126</v>
      </c>
    </row>
    <row r="71" spans="1:32" s="14" customFormat="1" ht="18.75">
      <c r="A71" s="56" t="s">
        <v>32</v>
      </c>
      <c r="B71" s="8">
        <f>H71+J71+L71+N71+P71+R71+T71+V71+X71+Z71+AB71+AD71</f>
        <v>14915.099999999999</v>
      </c>
      <c r="C71" s="24">
        <f>C72+C73+C74+C75</f>
        <v>12897.9</v>
      </c>
      <c r="D71" s="24">
        <f>D72+D73+D74+D75</f>
        <v>12897.9</v>
      </c>
      <c r="E71" s="24">
        <f>E72+E73+E74+E75</f>
        <v>8470</v>
      </c>
      <c r="F71" s="39">
        <f>E71/B71*100</f>
        <v>56.7880872404476</v>
      </c>
      <c r="G71" s="39">
        <f>E71/C71*100</f>
        <v>65.66960512951721</v>
      </c>
      <c r="H71" s="24">
        <f aca="true" t="shared" si="24" ref="H71:AE71">H72+H73</f>
        <v>538.7</v>
      </c>
      <c r="I71" s="24">
        <f t="shared" si="24"/>
        <v>403.3</v>
      </c>
      <c r="J71" s="24">
        <f t="shared" si="24"/>
        <v>875.2</v>
      </c>
      <c r="K71" s="24">
        <f t="shared" si="24"/>
        <v>934.1</v>
      </c>
      <c r="L71" s="24">
        <f t="shared" si="24"/>
        <v>348.5</v>
      </c>
      <c r="M71" s="24">
        <f t="shared" si="24"/>
        <v>360.1</v>
      </c>
      <c r="N71" s="24">
        <f t="shared" si="24"/>
        <v>884.7</v>
      </c>
      <c r="O71" s="24">
        <f t="shared" si="24"/>
        <v>747.1</v>
      </c>
      <c r="P71" s="24">
        <f t="shared" si="24"/>
        <v>1597.2</v>
      </c>
      <c r="Q71" s="24">
        <f t="shared" si="24"/>
        <v>1124.3</v>
      </c>
      <c r="R71" s="24">
        <f t="shared" si="24"/>
        <v>3864.6</v>
      </c>
      <c r="S71" s="24">
        <f t="shared" si="24"/>
        <v>2156.2</v>
      </c>
      <c r="T71" s="24">
        <f t="shared" si="24"/>
        <v>1151.4</v>
      </c>
      <c r="U71" s="24">
        <f t="shared" si="24"/>
        <v>1165.7</v>
      </c>
      <c r="V71" s="24">
        <f t="shared" si="24"/>
        <v>544.9</v>
      </c>
      <c r="W71" s="24">
        <f t="shared" si="24"/>
        <v>0</v>
      </c>
      <c r="X71" s="24">
        <f t="shared" si="24"/>
        <v>582.1</v>
      </c>
      <c r="Y71" s="24">
        <f t="shared" si="24"/>
        <v>208.6</v>
      </c>
      <c r="Z71" s="24">
        <f t="shared" si="24"/>
        <v>2510.6</v>
      </c>
      <c r="AA71" s="24">
        <f t="shared" si="24"/>
        <v>1370.6</v>
      </c>
      <c r="AB71" s="24">
        <f t="shared" si="24"/>
        <v>870.9</v>
      </c>
      <c r="AC71" s="24">
        <f t="shared" si="24"/>
        <v>0</v>
      </c>
      <c r="AD71" s="24">
        <f t="shared" si="24"/>
        <v>1146.3</v>
      </c>
      <c r="AE71" s="24">
        <f t="shared" si="24"/>
        <v>0</v>
      </c>
      <c r="AF71" s="15"/>
    </row>
    <row r="72" spans="1:32" s="13" customFormat="1" ht="18.75">
      <c r="A72" s="2" t="s">
        <v>24</v>
      </c>
      <c r="B72" s="8">
        <f>H72+J72+L72+N72+P72+R72+T72+V72+X72+Z72+AB72+AD72</f>
        <v>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3"/>
    </row>
    <row r="73" spans="1:32" s="14" customFormat="1" ht="63">
      <c r="A73" s="2" t="s">
        <v>25</v>
      </c>
      <c r="B73" s="8">
        <f>H73+J73+L73+N73+P73+R73+T73+V73+X73+Z73+AB73+AD73</f>
        <v>14915.099999999999</v>
      </c>
      <c r="C73" s="39">
        <f>H73+J73+L73+N73+P73+R73+T73+V73+X73+Z73</f>
        <v>12897.9</v>
      </c>
      <c r="D73" s="39">
        <v>12897.9</v>
      </c>
      <c r="E73" s="39">
        <f>I73+K73+M73+O73+Q73+S73+U73+W73+Y73+AA73+AC73+AE73</f>
        <v>8470</v>
      </c>
      <c r="F73" s="39">
        <f>E73/B73*100</f>
        <v>56.7880872404476</v>
      </c>
      <c r="G73" s="39">
        <f>E73/C73*100</f>
        <v>65.66960512951721</v>
      </c>
      <c r="H73" s="39">
        <v>538.7</v>
      </c>
      <c r="I73" s="39">
        <v>403.3</v>
      </c>
      <c r="J73" s="39">
        <v>875.2</v>
      </c>
      <c r="K73" s="39">
        <v>934.1</v>
      </c>
      <c r="L73" s="39">
        <v>348.5</v>
      </c>
      <c r="M73" s="39">
        <v>360.1</v>
      </c>
      <c r="N73" s="39">
        <v>884.7</v>
      </c>
      <c r="O73" s="39">
        <v>747.1</v>
      </c>
      <c r="P73" s="39">
        <v>1597.2</v>
      </c>
      <c r="Q73" s="39">
        <v>1124.3</v>
      </c>
      <c r="R73" s="39">
        <v>3864.6</v>
      </c>
      <c r="S73" s="39">
        <v>2156.2</v>
      </c>
      <c r="T73" s="39">
        <v>1151.4</v>
      </c>
      <c r="U73" s="39">
        <v>1165.7</v>
      </c>
      <c r="V73" s="39">
        <v>544.9</v>
      </c>
      <c r="W73" s="39"/>
      <c r="X73" s="39">
        <v>582.1</v>
      </c>
      <c r="Y73" s="39">
        <v>208.6</v>
      </c>
      <c r="Z73" s="39">
        <v>2510.6</v>
      </c>
      <c r="AA73" s="39">
        <v>1370.6</v>
      </c>
      <c r="AB73" s="39">
        <v>870.9</v>
      </c>
      <c r="AC73" s="39"/>
      <c r="AD73" s="39">
        <v>1146.3</v>
      </c>
      <c r="AE73" s="39"/>
      <c r="AF73" s="30" t="s">
        <v>125</v>
      </c>
    </row>
    <row r="74" spans="1:32" s="14" customFormat="1" ht="18.75">
      <c r="A74" s="2" t="s">
        <v>26</v>
      </c>
      <c r="B74" s="42"/>
      <c r="C74" s="39"/>
      <c r="D74" s="3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5"/>
    </row>
    <row r="75" spans="1:32" s="14" customFormat="1" ht="18.75">
      <c r="A75" s="2" t="s">
        <v>27</v>
      </c>
      <c r="B75" s="42"/>
      <c r="C75" s="39"/>
      <c r="D75" s="3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5"/>
    </row>
    <row r="76" spans="1:32" s="13" customFormat="1" ht="56.25">
      <c r="A76" s="55" t="s">
        <v>80</v>
      </c>
      <c r="B76" s="43">
        <f>B77</f>
        <v>2636</v>
      </c>
      <c r="C76" s="43">
        <f>C77</f>
        <v>701.9</v>
      </c>
      <c r="D76" s="43">
        <f>D77</f>
        <v>468</v>
      </c>
      <c r="E76" s="43">
        <f>E77</f>
        <v>296.7</v>
      </c>
      <c r="F76" s="44">
        <f>E76/B76*100</f>
        <v>11.255690440060699</v>
      </c>
      <c r="G76" s="39">
        <f>E76/C76*100</f>
        <v>42.27097877190483</v>
      </c>
      <c r="H76" s="43">
        <f aca="true" t="shared" si="25" ref="H76:AE76">H77</f>
        <v>0</v>
      </c>
      <c r="I76" s="43">
        <f t="shared" si="25"/>
        <v>0</v>
      </c>
      <c r="J76" s="43">
        <f t="shared" si="25"/>
        <v>311.1</v>
      </c>
      <c r="K76" s="43">
        <f t="shared" si="25"/>
        <v>66.6</v>
      </c>
      <c r="L76" s="43">
        <f t="shared" si="25"/>
        <v>0</v>
      </c>
      <c r="M76" s="43">
        <f t="shared" si="25"/>
        <v>180.8</v>
      </c>
      <c r="N76" s="43">
        <f t="shared" si="25"/>
        <v>56.9</v>
      </c>
      <c r="O76" s="43">
        <f t="shared" si="25"/>
        <v>44.9</v>
      </c>
      <c r="P76" s="43">
        <f t="shared" si="25"/>
        <v>100</v>
      </c>
      <c r="Q76" s="43">
        <f t="shared" si="25"/>
        <v>4.4</v>
      </c>
      <c r="R76" s="43">
        <f t="shared" si="25"/>
        <v>0</v>
      </c>
      <c r="S76" s="43">
        <f t="shared" si="25"/>
        <v>0</v>
      </c>
      <c r="T76" s="43">
        <f t="shared" si="25"/>
        <v>0</v>
      </c>
      <c r="U76" s="43">
        <f t="shared" si="25"/>
        <v>0</v>
      </c>
      <c r="V76" s="43">
        <f t="shared" si="25"/>
        <v>0</v>
      </c>
      <c r="W76" s="43">
        <f t="shared" si="25"/>
        <v>0</v>
      </c>
      <c r="X76" s="43">
        <f t="shared" si="25"/>
        <v>0</v>
      </c>
      <c r="Y76" s="43">
        <f t="shared" si="25"/>
        <v>0</v>
      </c>
      <c r="Z76" s="43">
        <f t="shared" si="25"/>
        <v>233.9</v>
      </c>
      <c r="AA76" s="43">
        <f t="shared" si="25"/>
        <v>0</v>
      </c>
      <c r="AB76" s="43">
        <f t="shared" si="25"/>
        <v>1304.1</v>
      </c>
      <c r="AC76" s="43">
        <f t="shared" si="25"/>
        <v>0</v>
      </c>
      <c r="AD76" s="43">
        <f t="shared" si="25"/>
        <v>630</v>
      </c>
      <c r="AE76" s="43">
        <f t="shared" si="25"/>
        <v>0</v>
      </c>
      <c r="AF76" s="38"/>
    </row>
    <row r="77" spans="1:32" s="14" customFormat="1" ht="18.75">
      <c r="A77" s="56" t="s">
        <v>32</v>
      </c>
      <c r="B77" s="36">
        <f>H77+J77+L77+N77+P77+R77+T77+V77+X77+Z77+AB77+AD77</f>
        <v>2636</v>
      </c>
      <c r="C77" s="45">
        <f>C78+C79+C80+C81</f>
        <v>701.9</v>
      </c>
      <c r="D77" s="45">
        <f>D78+D79+D80+D81</f>
        <v>468</v>
      </c>
      <c r="E77" s="58">
        <f>I77+K77+M77+O77+Q77+S77+U77+W77+Y77+AA77+AC77+AE77</f>
        <v>296.7</v>
      </c>
      <c r="F77" s="44">
        <f>E77/B77*100</f>
        <v>11.255690440060699</v>
      </c>
      <c r="G77" s="39">
        <f>E77/C77*100</f>
        <v>42.27097877190483</v>
      </c>
      <c r="H77" s="45">
        <f>H78+H79+H80+H81</f>
        <v>0</v>
      </c>
      <c r="I77" s="45">
        <f aca="true" t="shared" si="26" ref="I77:AE77">I78+I79+I80+I81</f>
        <v>0</v>
      </c>
      <c r="J77" s="45">
        <f t="shared" si="26"/>
        <v>311.1</v>
      </c>
      <c r="K77" s="45">
        <f t="shared" si="26"/>
        <v>66.6</v>
      </c>
      <c r="L77" s="45">
        <f t="shared" si="26"/>
        <v>0</v>
      </c>
      <c r="M77" s="45">
        <f t="shared" si="26"/>
        <v>180.8</v>
      </c>
      <c r="N77" s="45">
        <f t="shared" si="26"/>
        <v>56.9</v>
      </c>
      <c r="O77" s="45">
        <f t="shared" si="26"/>
        <v>44.9</v>
      </c>
      <c r="P77" s="45">
        <f t="shared" si="26"/>
        <v>100</v>
      </c>
      <c r="Q77" s="45">
        <f t="shared" si="26"/>
        <v>4.4</v>
      </c>
      <c r="R77" s="45">
        <f t="shared" si="26"/>
        <v>0</v>
      </c>
      <c r="S77" s="45">
        <f t="shared" si="26"/>
        <v>0</v>
      </c>
      <c r="T77" s="45">
        <f t="shared" si="26"/>
        <v>0</v>
      </c>
      <c r="U77" s="45">
        <f t="shared" si="26"/>
        <v>0</v>
      </c>
      <c r="V77" s="45">
        <f t="shared" si="26"/>
        <v>0</v>
      </c>
      <c r="W77" s="45">
        <f t="shared" si="26"/>
        <v>0</v>
      </c>
      <c r="X77" s="45">
        <f t="shared" si="26"/>
        <v>0</v>
      </c>
      <c r="Y77" s="45">
        <f t="shared" si="26"/>
        <v>0</v>
      </c>
      <c r="Z77" s="45">
        <f t="shared" si="26"/>
        <v>233.9</v>
      </c>
      <c r="AA77" s="45">
        <f t="shared" si="26"/>
        <v>0</v>
      </c>
      <c r="AB77" s="45">
        <f t="shared" si="26"/>
        <v>1304.1</v>
      </c>
      <c r="AC77" s="45">
        <f t="shared" si="26"/>
        <v>0</v>
      </c>
      <c r="AD77" s="45">
        <f t="shared" si="26"/>
        <v>630</v>
      </c>
      <c r="AE77" s="45">
        <f t="shared" si="26"/>
        <v>0</v>
      </c>
      <c r="AF77" s="15"/>
    </row>
    <row r="78" spans="1:32" s="13" customFormat="1" ht="18.75">
      <c r="A78" s="2" t="s">
        <v>24</v>
      </c>
      <c r="B78" s="36">
        <f>H78+J78+L78+N78+P78+R78+T78+V78+X78+Z78+AB78+AD78</f>
        <v>0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23"/>
    </row>
    <row r="79" spans="1:32" s="14" customFormat="1" ht="29.25" customHeight="1">
      <c r="A79" s="2" t="s">
        <v>25</v>
      </c>
      <c r="B79" s="3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0"/>
    </row>
    <row r="80" spans="1:32" s="14" customFormat="1" ht="18.75">
      <c r="A80" s="2" t="s">
        <v>26</v>
      </c>
      <c r="B80" s="36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5"/>
    </row>
    <row r="81" spans="1:32" s="14" customFormat="1" ht="101.25" customHeight="1">
      <c r="A81" s="55" t="s">
        <v>27</v>
      </c>
      <c r="B81" s="44">
        <f>H81+J81+L81+N81+P81+R81+T81+V81+X81+Z81+AB81+AD81</f>
        <v>2636</v>
      </c>
      <c r="C81" s="39">
        <f>H81+J81+L81+N81+P81+R81+T81+V81+X81+Z81</f>
        <v>701.9</v>
      </c>
      <c r="D81" s="44">
        <v>468</v>
      </c>
      <c r="E81" s="44">
        <f>I81+K81+M81+O81+Q81+S81+U81+W81+Y81+AA81+AC81+AE81</f>
        <v>296.7</v>
      </c>
      <c r="F81" s="44">
        <f>E81/B81*100</f>
        <v>11.255690440060699</v>
      </c>
      <c r="G81" s="39">
        <f>E81/C81*100</f>
        <v>42.27097877190483</v>
      </c>
      <c r="H81" s="44"/>
      <c r="I81" s="44"/>
      <c r="J81" s="44">
        <v>311.1</v>
      </c>
      <c r="K81" s="44">
        <v>66.6</v>
      </c>
      <c r="L81" s="44"/>
      <c r="M81" s="44">
        <v>180.8</v>
      </c>
      <c r="N81" s="44">
        <v>56.9</v>
      </c>
      <c r="O81" s="44">
        <v>44.9</v>
      </c>
      <c r="P81" s="44">
        <v>100</v>
      </c>
      <c r="Q81" s="44">
        <v>4.4</v>
      </c>
      <c r="R81" s="44"/>
      <c r="S81" s="44"/>
      <c r="T81" s="44"/>
      <c r="U81" s="44"/>
      <c r="V81" s="44"/>
      <c r="W81" s="44"/>
      <c r="X81" s="44"/>
      <c r="Y81" s="44"/>
      <c r="Z81" s="44">
        <v>233.9</v>
      </c>
      <c r="AA81" s="44"/>
      <c r="AB81" s="44">
        <v>1304.1</v>
      </c>
      <c r="AC81" s="44"/>
      <c r="AD81" s="44">
        <v>630</v>
      </c>
      <c r="AE81" s="44"/>
      <c r="AF81" s="38" t="s">
        <v>84</v>
      </c>
    </row>
    <row r="82" spans="1:32" s="14" customFormat="1" ht="18.75">
      <c r="A82" s="2"/>
      <c r="B82" s="42"/>
      <c r="C82" s="39"/>
      <c r="D82" s="3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5"/>
    </row>
    <row r="83" spans="1:32" s="14" customFormat="1" ht="88.5" customHeight="1">
      <c r="A83" s="21" t="s">
        <v>56</v>
      </c>
      <c r="B83" s="40">
        <f>B84</f>
        <v>34404.7</v>
      </c>
      <c r="C83" s="40">
        <f>C84</f>
        <v>30226.9</v>
      </c>
      <c r="D83" s="40">
        <f>D84</f>
        <v>27972.5</v>
      </c>
      <c r="E83" s="40">
        <f>E84</f>
        <v>27972.500000000004</v>
      </c>
      <c r="F83" s="39">
        <f>E83/B83*100</f>
        <v>81.3042985406064</v>
      </c>
      <c r="G83" s="39">
        <f>E83/C83*100</f>
        <v>92.54174261998419</v>
      </c>
      <c r="H83" s="40">
        <f aca="true" t="shared" si="27" ref="H83:AE83">H84</f>
        <v>6108.8</v>
      </c>
      <c r="I83" s="40">
        <f t="shared" si="27"/>
        <v>5538.4</v>
      </c>
      <c r="J83" s="40">
        <f t="shared" si="27"/>
        <v>3379.1</v>
      </c>
      <c r="K83" s="40">
        <f t="shared" si="27"/>
        <v>3278.9</v>
      </c>
      <c r="L83" s="40">
        <f t="shared" si="27"/>
        <v>1799.5</v>
      </c>
      <c r="M83" s="40">
        <f t="shared" si="27"/>
        <v>1602.2</v>
      </c>
      <c r="N83" s="40">
        <f t="shared" si="27"/>
        <v>3849.3</v>
      </c>
      <c r="O83" s="40">
        <f t="shared" si="27"/>
        <v>3819.5</v>
      </c>
      <c r="P83" s="40">
        <f t="shared" si="27"/>
        <v>1711.7</v>
      </c>
      <c r="Q83" s="40">
        <f t="shared" si="27"/>
        <v>2179.8</v>
      </c>
      <c r="R83" s="40">
        <f t="shared" si="27"/>
        <v>3813.4</v>
      </c>
      <c r="S83" s="40">
        <f t="shared" si="27"/>
        <v>3389.2</v>
      </c>
      <c r="T83" s="40">
        <f t="shared" si="27"/>
        <v>4799.6</v>
      </c>
      <c r="U83" s="40">
        <f t="shared" si="27"/>
        <v>3358.4</v>
      </c>
      <c r="V83" s="40">
        <f t="shared" si="27"/>
        <v>533.8</v>
      </c>
      <c r="W83" s="40">
        <f t="shared" si="27"/>
        <v>1443.9</v>
      </c>
      <c r="X83" s="40">
        <f t="shared" si="27"/>
        <v>1037.4</v>
      </c>
      <c r="Y83" s="40">
        <f t="shared" si="27"/>
        <v>1035</v>
      </c>
      <c r="Z83" s="40">
        <f t="shared" si="27"/>
        <v>3194.3</v>
      </c>
      <c r="AA83" s="40">
        <f t="shared" si="27"/>
        <v>2327.2</v>
      </c>
      <c r="AB83" s="40">
        <f t="shared" si="27"/>
        <v>905.3</v>
      </c>
      <c r="AC83" s="40">
        <f t="shared" si="27"/>
        <v>0</v>
      </c>
      <c r="AD83" s="40">
        <f t="shared" si="27"/>
        <v>3272.5</v>
      </c>
      <c r="AE83" s="40">
        <f t="shared" si="27"/>
        <v>0</v>
      </c>
      <c r="AF83" s="21"/>
    </row>
    <row r="84" spans="1:32" s="14" customFormat="1" ht="75">
      <c r="A84" s="53" t="s">
        <v>57</v>
      </c>
      <c r="B84" s="41">
        <f>B86+B92</f>
        <v>34404.7</v>
      </c>
      <c r="C84" s="41">
        <f>C86+C92</f>
        <v>30226.9</v>
      </c>
      <c r="D84" s="41">
        <f>D86+D92</f>
        <v>27972.5</v>
      </c>
      <c r="E84" s="41">
        <f>E86+E92</f>
        <v>27972.500000000004</v>
      </c>
      <c r="F84" s="39">
        <f>E84/B84*100</f>
        <v>81.3042985406064</v>
      </c>
      <c r="G84" s="39">
        <f>E84/C84*100</f>
        <v>92.54174261998419</v>
      </c>
      <c r="H84" s="41">
        <f aca="true" t="shared" si="28" ref="H84:AE84">H86+H92</f>
        <v>6108.8</v>
      </c>
      <c r="I84" s="41">
        <f t="shared" si="28"/>
        <v>5538.4</v>
      </c>
      <c r="J84" s="41">
        <f t="shared" si="28"/>
        <v>3379.1</v>
      </c>
      <c r="K84" s="41">
        <f t="shared" si="28"/>
        <v>3278.9</v>
      </c>
      <c r="L84" s="41">
        <f t="shared" si="28"/>
        <v>1799.5</v>
      </c>
      <c r="M84" s="41">
        <f t="shared" si="28"/>
        <v>1602.2</v>
      </c>
      <c r="N84" s="41">
        <f t="shared" si="28"/>
        <v>3849.3</v>
      </c>
      <c r="O84" s="41">
        <f t="shared" si="28"/>
        <v>3819.5</v>
      </c>
      <c r="P84" s="41">
        <f t="shared" si="28"/>
        <v>1711.7</v>
      </c>
      <c r="Q84" s="41">
        <f t="shared" si="28"/>
        <v>2179.8</v>
      </c>
      <c r="R84" s="41">
        <f t="shared" si="28"/>
        <v>3813.4</v>
      </c>
      <c r="S84" s="41">
        <f t="shared" si="28"/>
        <v>3389.2</v>
      </c>
      <c r="T84" s="41">
        <f t="shared" si="28"/>
        <v>4799.6</v>
      </c>
      <c r="U84" s="41">
        <f t="shared" si="28"/>
        <v>3358.4</v>
      </c>
      <c r="V84" s="41">
        <f t="shared" si="28"/>
        <v>533.8</v>
      </c>
      <c r="W84" s="41">
        <f t="shared" si="28"/>
        <v>1443.9</v>
      </c>
      <c r="X84" s="41">
        <f t="shared" si="28"/>
        <v>1037.4</v>
      </c>
      <c r="Y84" s="41">
        <f t="shared" si="28"/>
        <v>1035</v>
      </c>
      <c r="Z84" s="41">
        <f t="shared" si="28"/>
        <v>3194.3</v>
      </c>
      <c r="AA84" s="41">
        <f t="shared" si="28"/>
        <v>2327.2</v>
      </c>
      <c r="AB84" s="41">
        <f t="shared" si="28"/>
        <v>905.3</v>
      </c>
      <c r="AC84" s="41">
        <f t="shared" si="28"/>
        <v>0</v>
      </c>
      <c r="AD84" s="41">
        <f t="shared" si="28"/>
        <v>3272.5</v>
      </c>
      <c r="AE84" s="41">
        <f t="shared" si="28"/>
        <v>0</v>
      </c>
      <c r="AF84" s="15"/>
    </row>
    <row r="85" spans="1:32" s="14" customFormat="1" ht="18.75">
      <c r="A85" s="2" t="s">
        <v>22</v>
      </c>
      <c r="B85" s="42"/>
      <c r="C85" s="39"/>
      <c r="D85" s="3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5"/>
    </row>
    <row r="86" spans="1:32" s="13" customFormat="1" ht="187.5">
      <c r="A86" s="55" t="s">
        <v>58</v>
      </c>
      <c r="B86" s="43">
        <f>B87</f>
        <v>34354.7</v>
      </c>
      <c r="C86" s="43">
        <f>C87</f>
        <v>30176.9</v>
      </c>
      <c r="D86" s="43">
        <f>D87</f>
        <v>27922.5</v>
      </c>
      <c r="E86" s="43">
        <f>E87</f>
        <v>27922.500000000004</v>
      </c>
      <c r="F86" s="39">
        <f>E86/B86*100</f>
        <v>81.27708872439581</v>
      </c>
      <c r="G86" s="39">
        <f>E86/C86*100</f>
        <v>92.52938505943288</v>
      </c>
      <c r="H86" s="43">
        <f aca="true" t="shared" si="29" ref="H86:AE86">H87</f>
        <v>6108.8</v>
      </c>
      <c r="I86" s="43">
        <f t="shared" si="29"/>
        <v>5538.4</v>
      </c>
      <c r="J86" s="43">
        <f t="shared" si="29"/>
        <v>3379.1</v>
      </c>
      <c r="K86" s="43">
        <f t="shared" si="29"/>
        <v>3278.9</v>
      </c>
      <c r="L86" s="43">
        <f t="shared" si="29"/>
        <v>1749.5</v>
      </c>
      <c r="M86" s="43">
        <f t="shared" si="29"/>
        <v>1552.2</v>
      </c>
      <c r="N86" s="43">
        <f t="shared" si="29"/>
        <v>3849.3</v>
      </c>
      <c r="O86" s="43">
        <f t="shared" si="29"/>
        <v>3819.5</v>
      </c>
      <c r="P86" s="43">
        <f t="shared" si="29"/>
        <v>1711.7</v>
      </c>
      <c r="Q86" s="43">
        <f t="shared" si="29"/>
        <v>2179.8</v>
      </c>
      <c r="R86" s="43">
        <f t="shared" si="29"/>
        <v>3813.4</v>
      </c>
      <c r="S86" s="43">
        <f t="shared" si="29"/>
        <v>3389.2</v>
      </c>
      <c r="T86" s="43">
        <f t="shared" si="29"/>
        <v>4799.6</v>
      </c>
      <c r="U86" s="43">
        <f t="shared" si="29"/>
        <v>3358.4</v>
      </c>
      <c r="V86" s="43">
        <f t="shared" si="29"/>
        <v>533.8</v>
      </c>
      <c r="W86" s="43">
        <f t="shared" si="29"/>
        <v>1443.9</v>
      </c>
      <c r="X86" s="43">
        <f t="shared" si="29"/>
        <v>1037.4</v>
      </c>
      <c r="Y86" s="43">
        <f t="shared" si="29"/>
        <v>1035</v>
      </c>
      <c r="Z86" s="43">
        <f t="shared" si="29"/>
        <v>3194.3</v>
      </c>
      <c r="AA86" s="43">
        <f t="shared" si="29"/>
        <v>2327.2</v>
      </c>
      <c r="AB86" s="43">
        <f t="shared" si="29"/>
        <v>905.3</v>
      </c>
      <c r="AC86" s="43">
        <f t="shared" si="29"/>
        <v>0</v>
      </c>
      <c r="AD86" s="43">
        <f t="shared" si="29"/>
        <v>3272.5</v>
      </c>
      <c r="AE86" s="43">
        <f t="shared" si="29"/>
        <v>0</v>
      </c>
      <c r="AF86" s="32" t="s">
        <v>111</v>
      </c>
    </row>
    <row r="87" spans="1:32" s="14" customFormat="1" ht="18.75">
      <c r="A87" s="56" t="s">
        <v>32</v>
      </c>
      <c r="B87" s="8">
        <f>H87+J87+L87+N87+P87+R87+T87+V87+X87+Z87+AB87+AD87</f>
        <v>34354.7</v>
      </c>
      <c r="C87" s="24">
        <f>C88+C89+C90+C91</f>
        <v>30176.9</v>
      </c>
      <c r="D87" s="24">
        <f>D88+D89+D90+D91</f>
        <v>27922.5</v>
      </c>
      <c r="E87" s="24">
        <f>E88+E89+E90+E91</f>
        <v>27922.500000000004</v>
      </c>
      <c r="F87" s="39">
        <f>E87/B87*100</f>
        <v>81.27708872439581</v>
      </c>
      <c r="G87" s="39">
        <f>E87/C87*100</f>
        <v>92.52938505943288</v>
      </c>
      <c r="H87" s="24">
        <f aca="true" t="shared" si="30" ref="H87:AE87">H88+H89</f>
        <v>6108.8</v>
      </c>
      <c r="I87" s="24">
        <f t="shared" si="30"/>
        <v>5538.4</v>
      </c>
      <c r="J87" s="24">
        <f t="shared" si="30"/>
        <v>3379.1</v>
      </c>
      <c r="K87" s="24">
        <f t="shared" si="30"/>
        <v>3278.9</v>
      </c>
      <c r="L87" s="24">
        <f t="shared" si="30"/>
        <v>1749.5</v>
      </c>
      <c r="M87" s="24">
        <f t="shared" si="30"/>
        <v>1552.2</v>
      </c>
      <c r="N87" s="24">
        <f t="shared" si="30"/>
        <v>3849.3</v>
      </c>
      <c r="O87" s="24">
        <f t="shared" si="30"/>
        <v>3819.5</v>
      </c>
      <c r="P87" s="24">
        <f t="shared" si="30"/>
        <v>1711.7</v>
      </c>
      <c r="Q87" s="24">
        <f t="shared" si="30"/>
        <v>2179.8</v>
      </c>
      <c r="R87" s="24">
        <f t="shared" si="30"/>
        <v>3813.4</v>
      </c>
      <c r="S87" s="24">
        <f t="shared" si="30"/>
        <v>3389.2</v>
      </c>
      <c r="T87" s="24">
        <f t="shared" si="30"/>
        <v>4799.6</v>
      </c>
      <c r="U87" s="24">
        <f t="shared" si="30"/>
        <v>3358.4</v>
      </c>
      <c r="V87" s="24">
        <f t="shared" si="30"/>
        <v>533.8</v>
      </c>
      <c r="W87" s="24">
        <f t="shared" si="30"/>
        <v>1443.9</v>
      </c>
      <c r="X87" s="24">
        <f t="shared" si="30"/>
        <v>1037.4</v>
      </c>
      <c r="Y87" s="24">
        <f t="shared" si="30"/>
        <v>1035</v>
      </c>
      <c r="Z87" s="24">
        <f t="shared" si="30"/>
        <v>3194.3</v>
      </c>
      <c r="AA87" s="24">
        <f t="shared" si="30"/>
        <v>2327.2</v>
      </c>
      <c r="AB87" s="24">
        <f t="shared" si="30"/>
        <v>905.3</v>
      </c>
      <c r="AC87" s="24">
        <f t="shared" si="30"/>
        <v>0</v>
      </c>
      <c r="AD87" s="24">
        <f t="shared" si="30"/>
        <v>3272.5</v>
      </c>
      <c r="AE87" s="24">
        <f t="shared" si="30"/>
        <v>0</v>
      </c>
      <c r="AF87" s="15"/>
    </row>
    <row r="88" spans="1:32" s="13" customFormat="1" ht="18.75">
      <c r="A88" s="2" t="s">
        <v>24</v>
      </c>
      <c r="B88" s="8">
        <f>H88+J88+L88+N88+P88+R88+T88+V88+X88+Z88+AB88+AD88</f>
        <v>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23"/>
    </row>
    <row r="89" spans="1:32" s="14" customFormat="1" ht="18.75">
      <c r="A89" s="2" t="s">
        <v>25</v>
      </c>
      <c r="B89" s="8">
        <f>H89+J89+L89+N89+P89+R89+T89+V89+X89+Z89+AB89+AD89</f>
        <v>34354.7</v>
      </c>
      <c r="C89" s="39">
        <f>H89+J89+L89+N89+P89+R89+T89+V89+X89+Z89</f>
        <v>30176.9</v>
      </c>
      <c r="D89" s="39">
        <v>27922.5</v>
      </c>
      <c r="E89" s="44">
        <f>I89+K89+M89+O89+Q89+S89+U89+W89+Y89+AA89+AC89+AE89</f>
        <v>27922.500000000004</v>
      </c>
      <c r="F89" s="39">
        <f>E89/B89*100</f>
        <v>81.27708872439581</v>
      </c>
      <c r="G89" s="39">
        <f>E89/C89*100</f>
        <v>92.52938505943288</v>
      </c>
      <c r="H89" s="39">
        <v>6108.8</v>
      </c>
      <c r="I89" s="39">
        <v>5538.4</v>
      </c>
      <c r="J89" s="39">
        <v>3379.1</v>
      </c>
      <c r="K89" s="39">
        <v>3278.9</v>
      </c>
      <c r="L89" s="39">
        <v>1749.5</v>
      </c>
      <c r="M89" s="39">
        <v>1552.2</v>
      </c>
      <c r="N89" s="39">
        <v>3849.3</v>
      </c>
      <c r="O89" s="39">
        <v>3819.5</v>
      </c>
      <c r="P89" s="39">
        <v>1711.7</v>
      </c>
      <c r="Q89" s="39">
        <v>2179.8</v>
      </c>
      <c r="R89" s="39">
        <v>3813.4</v>
      </c>
      <c r="S89" s="39">
        <f>3347+42.2</f>
        <v>3389.2</v>
      </c>
      <c r="T89" s="39">
        <v>4799.6</v>
      </c>
      <c r="U89" s="39">
        <v>3358.4</v>
      </c>
      <c r="V89" s="39">
        <v>533.8</v>
      </c>
      <c r="W89" s="39">
        <v>1443.9</v>
      </c>
      <c r="X89" s="39">
        <v>1037.4</v>
      </c>
      <c r="Y89" s="39">
        <v>1035</v>
      </c>
      <c r="Z89" s="39">
        <v>3194.3</v>
      </c>
      <c r="AA89" s="39">
        <v>2327.2</v>
      </c>
      <c r="AB89" s="39">
        <v>905.3</v>
      </c>
      <c r="AC89" s="39"/>
      <c r="AD89" s="39">
        <v>3272.5</v>
      </c>
      <c r="AE89" s="39"/>
      <c r="AF89" s="15"/>
    </row>
    <row r="90" spans="1:32" s="14" customFormat="1" ht="18.75">
      <c r="A90" s="2" t="s">
        <v>26</v>
      </c>
      <c r="B90" s="42"/>
      <c r="C90" s="39"/>
      <c r="D90" s="39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5"/>
    </row>
    <row r="91" spans="1:32" s="14" customFormat="1" ht="18.75">
      <c r="A91" s="2" t="s">
        <v>27</v>
      </c>
      <c r="B91" s="42"/>
      <c r="C91" s="39"/>
      <c r="D91" s="39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5"/>
    </row>
    <row r="92" spans="1:32" s="13" customFormat="1" ht="37.5">
      <c r="A92" s="55" t="s">
        <v>59</v>
      </c>
      <c r="B92" s="43">
        <f>B93</f>
        <v>50</v>
      </c>
      <c r="C92" s="43">
        <f>C93</f>
        <v>50</v>
      </c>
      <c r="D92" s="43">
        <f>D93</f>
        <v>50</v>
      </c>
      <c r="E92" s="43">
        <f>E93</f>
        <v>50</v>
      </c>
      <c r="F92" s="39">
        <f>E92/B92*100</f>
        <v>100</v>
      </c>
      <c r="G92" s="39">
        <f>E92/C92*100</f>
        <v>100</v>
      </c>
      <c r="H92" s="43">
        <f aca="true" t="shared" si="31" ref="H92:AE92">H93</f>
        <v>0</v>
      </c>
      <c r="I92" s="43">
        <f t="shared" si="31"/>
        <v>0</v>
      </c>
      <c r="J92" s="43">
        <f t="shared" si="31"/>
        <v>0</v>
      </c>
      <c r="K92" s="43">
        <f t="shared" si="31"/>
        <v>0</v>
      </c>
      <c r="L92" s="43">
        <f t="shared" si="31"/>
        <v>50</v>
      </c>
      <c r="M92" s="43">
        <f t="shared" si="31"/>
        <v>50</v>
      </c>
      <c r="N92" s="43">
        <f t="shared" si="31"/>
        <v>0</v>
      </c>
      <c r="O92" s="43">
        <f t="shared" si="31"/>
        <v>0</v>
      </c>
      <c r="P92" s="43">
        <f t="shared" si="31"/>
        <v>0</v>
      </c>
      <c r="Q92" s="43">
        <f t="shared" si="31"/>
        <v>0</v>
      </c>
      <c r="R92" s="43">
        <f t="shared" si="31"/>
        <v>0</v>
      </c>
      <c r="S92" s="43">
        <f t="shared" si="31"/>
        <v>0</v>
      </c>
      <c r="T92" s="43">
        <f t="shared" si="31"/>
        <v>0</v>
      </c>
      <c r="U92" s="43">
        <f t="shared" si="31"/>
        <v>0</v>
      </c>
      <c r="V92" s="43">
        <f t="shared" si="31"/>
        <v>0</v>
      </c>
      <c r="W92" s="43">
        <f t="shared" si="31"/>
        <v>0</v>
      </c>
      <c r="X92" s="43">
        <f t="shared" si="31"/>
        <v>0</v>
      </c>
      <c r="Y92" s="43">
        <f t="shared" si="31"/>
        <v>0</v>
      </c>
      <c r="Z92" s="43">
        <f t="shared" si="31"/>
        <v>0</v>
      </c>
      <c r="AA92" s="43">
        <f t="shared" si="31"/>
        <v>0</v>
      </c>
      <c r="AB92" s="43">
        <f t="shared" si="31"/>
        <v>0</v>
      </c>
      <c r="AC92" s="43">
        <f t="shared" si="31"/>
        <v>0</v>
      </c>
      <c r="AD92" s="43">
        <f t="shared" si="31"/>
        <v>0</v>
      </c>
      <c r="AE92" s="43">
        <f t="shared" si="31"/>
        <v>0</v>
      </c>
      <c r="AF92" s="22"/>
    </row>
    <row r="93" spans="1:32" s="14" customFormat="1" ht="18.75">
      <c r="A93" s="56" t="s">
        <v>32</v>
      </c>
      <c r="B93" s="8">
        <f>H93+J93+L93+N93+P93+R93+T93+V93+X93+Z93+AB93+AD93</f>
        <v>50</v>
      </c>
      <c r="C93" s="24">
        <f>C94+C95+C96+C97</f>
        <v>50</v>
      </c>
      <c r="D93" s="24">
        <f>D94+D95+D96+D97</f>
        <v>50</v>
      </c>
      <c r="E93" s="24">
        <f>E94+E95+E96+E97</f>
        <v>50</v>
      </c>
      <c r="F93" s="39">
        <f>E93/B93*100</f>
        <v>100</v>
      </c>
      <c r="G93" s="39">
        <f>E93/C93*100</f>
        <v>100</v>
      </c>
      <c r="H93" s="24">
        <f aca="true" t="shared" si="32" ref="H93:AE93">H94+H95</f>
        <v>0</v>
      </c>
      <c r="I93" s="24">
        <f t="shared" si="32"/>
        <v>0</v>
      </c>
      <c r="J93" s="24">
        <f t="shared" si="32"/>
        <v>0</v>
      </c>
      <c r="K93" s="24">
        <f t="shared" si="32"/>
        <v>0</v>
      </c>
      <c r="L93" s="24">
        <f t="shared" si="32"/>
        <v>50</v>
      </c>
      <c r="M93" s="24">
        <f t="shared" si="32"/>
        <v>50</v>
      </c>
      <c r="N93" s="24">
        <f t="shared" si="32"/>
        <v>0</v>
      </c>
      <c r="O93" s="24">
        <f t="shared" si="32"/>
        <v>0</v>
      </c>
      <c r="P93" s="24">
        <f t="shared" si="32"/>
        <v>0</v>
      </c>
      <c r="Q93" s="24">
        <f t="shared" si="32"/>
        <v>0</v>
      </c>
      <c r="R93" s="24">
        <f t="shared" si="32"/>
        <v>0</v>
      </c>
      <c r="S93" s="24">
        <f t="shared" si="32"/>
        <v>0</v>
      </c>
      <c r="T93" s="24">
        <f t="shared" si="32"/>
        <v>0</v>
      </c>
      <c r="U93" s="24">
        <f t="shared" si="32"/>
        <v>0</v>
      </c>
      <c r="V93" s="24">
        <f t="shared" si="32"/>
        <v>0</v>
      </c>
      <c r="W93" s="24">
        <f t="shared" si="32"/>
        <v>0</v>
      </c>
      <c r="X93" s="24">
        <f t="shared" si="32"/>
        <v>0</v>
      </c>
      <c r="Y93" s="24">
        <f t="shared" si="32"/>
        <v>0</v>
      </c>
      <c r="Z93" s="24">
        <f t="shared" si="32"/>
        <v>0</v>
      </c>
      <c r="AA93" s="24">
        <f t="shared" si="32"/>
        <v>0</v>
      </c>
      <c r="AB93" s="24">
        <f t="shared" si="32"/>
        <v>0</v>
      </c>
      <c r="AC93" s="24">
        <f t="shared" si="32"/>
        <v>0</v>
      </c>
      <c r="AD93" s="24">
        <f t="shared" si="32"/>
        <v>0</v>
      </c>
      <c r="AE93" s="24">
        <f t="shared" si="32"/>
        <v>0</v>
      </c>
      <c r="AF93" s="15"/>
    </row>
    <row r="94" spans="1:32" s="13" customFormat="1" ht="18.75">
      <c r="A94" s="2" t="s">
        <v>24</v>
      </c>
      <c r="B94" s="8">
        <f>H94+J94+L94+N94+P94+R94+T94+V94+X94+Z94+AB94+AD94</f>
        <v>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23"/>
    </row>
    <row r="95" spans="1:32" s="14" customFormat="1" ht="18.75">
      <c r="A95" s="2" t="s">
        <v>25</v>
      </c>
      <c r="B95" s="8">
        <f>H95+J95+L95+N95+P95+R95+T95+V95+X95+Z95+AB95+AD95</f>
        <v>50</v>
      </c>
      <c r="C95" s="39">
        <f>H95+J95+L95</f>
        <v>50</v>
      </c>
      <c r="D95" s="39">
        <v>50</v>
      </c>
      <c r="E95" s="44">
        <f>I95+K95+M95+O95+Q95+S95+U95+W95+Y95+AA95+AC95+AE95</f>
        <v>50</v>
      </c>
      <c r="F95" s="39">
        <f>E95/B95*100</f>
        <v>100</v>
      </c>
      <c r="G95" s="39">
        <f>E95/C95*100</f>
        <v>100</v>
      </c>
      <c r="H95" s="39"/>
      <c r="I95" s="39"/>
      <c r="J95" s="39"/>
      <c r="K95" s="39"/>
      <c r="L95" s="39">
        <v>50</v>
      </c>
      <c r="M95" s="39">
        <v>50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15"/>
    </row>
    <row r="96" spans="1:32" s="14" customFormat="1" ht="18.75">
      <c r="A96" s="2" t="s">
        <v>26</v>
      </c>
      <c r="B96" s="42"/>
      <c r="C96" s="39"/>
      <c r="D96" s="39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5"/>
    </row>
    <row r="97" spans="1:32" s="14" customFormat="1" ht="18.75">
      <c r="A97" s="2" t="s">
        <v>27</v>
      </c>
      <c r="B97" s="42"/>
      <c r="C97" s="39"/>
      <c r="D97" s="39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5"/>
    </row>
    <row r="98" spans="1:32" s="13" customFormat="1" ht="18.75">
      <c r="A98" s="12"/>
      <c r="B98" s="59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2"/>
    </row>
    <row r="99" spans="1:32" s="14" customFormat="1" ht="48.75" customHeight="1">
      <c r="A99" s="21" t="s">
        <v>34</v>
      </c>
      <c r="B99" s="47">
        <f>B100+B115+B123</f>
        <v>24664.05</v>
      </c>
      <c r="C99" s="47">
        <f>C100+C115+C123</f>
        <v>20978.95</v>
      </c>
      <c r="D99" s="47">
        <f>D100+D115+D123</f>
        <v>19826.4</v>
      </c>
      <c r="E99" s="47">
        <f>E100+E115+E123</f>
        <v>19826.370000000003</v>
      </c>
      <c r="F99" s="39">
        <f>E99/B99*100</f>
        <v>80.38570307796165</v>
      </c>
      <c r="G99" s="39">
        <f>E99/C99*100</f>
        <v>94.50601674535667</v>
      </c>
      <c r="H99" s="47">
        <f aca="true" t="shared" si="33" ref="H99:AE99">H100+H115+H123</f>
        <v>845.8</v>
      </c>
      <c r="I99" s="47">
        <f t="shared" si="33"/>
        <v>635.8</v>
      </c>
      <c r="J99" s="47">
        <f t="shared" si="33"/>
        <v>2857.6</v>
      </c>
      <c r="K99" s="47">
        <f t="shared" si="33"/>
        <v>1478.5</v>
      </c>
      <c r="L99" s="47">
        <f t="shared" si="33"/>
        <v>2504.3</v>
      </c>
      <c r="M99" s="47">
        <f t="shared" si="33"/>
        <v>2158.8</v>
      </c>
      <c r="N99" s="47">
        <f t="shared" si="33"/>
        <v>2942.1</v>
      </c>
      <c r="O99" s="47">
        <f t="shared" si="33"/>
        <v>3641.7</v>
      </c>
      <c r="P99" s="47">
        <f t="shared" si="33"/>
        <v>1920</v>
      </c>
      <c r="Q99" s="47">
        <f t="shared" si="33"/>
        <v>1764.1599999999999</v>
      </c>
      <c r="R99" s="47">
        <f t="shared" si="33"/>
        <v>1769.5</v>
      </c>
      <c r="S99" s="47">
        <f t="shared" si="33"/>
        <v>1978.01</v>
      </c>
      <c r="T99" s="47">
        <f t="shared" si="33"/>
        <v>2808</v>
      </c>
      <c r="U99" s="47">
        <f t="shared" si="33"/>
        <v>2961.2999999999997</v>
      </c>
      <c r="V99" s="47">
        <f t="shared" si="33"/>
        <v>1551.95</v>
      </c>
      <c r="W99" s="47">
        <f t="shared" si="33"/>
        <v>1096.7</v>
      </c>
      <c r="X99" s="47">
        <f t="shared" si="33"/>
        <v>2376.5</v>
      </c>
      <c r="Y99" s="47">
        <f t="shared" si="33"/>
        <v>1630.6</v>
      </c>
      <c r="Z99" s="47">
        <f t="shared" si="33"/>
        <v>1403.1999999999998</v>
      </c>
      <c r="AA99" s="47">
        <f t="shared" si="33"/>
        <v>2480.7999999999997</v>
      </c>
      <c r="AB99" s="47">
        <f t="shared" si="33"/>
        <v>1480.3</v>
      </c>
      <c r="AC99" s="47">
        <f t="shared" si="33"/>
        <v>0</v>
      </c>
      <c r="AD99" s="47">
        <f t="shared" si="33"/>
        <v>2204.8</v>
      </c>
      <c r="AE99" s="47">
        <f t="shared" si="33"/>
        <v>0</v>
      </c>
      <c r="AF99" s="21"/>
    </row>
    <row r="100" spans="1:32" s="14" customFormat="1" ht="150">
      <c r="A100" s="53" t="s">
        <v>37</v>
      </c>
      <c r="B100" s="31">
        <f>B102+B108</f>
        <v>2358.7999999999997</v>
      </c>
      <c r="C100" s="31">
        <f>C102+C108</f>
        <v>2229.2</v>
      </c>
      <c r="D100" s="31">
        <f>D102+D108</f>
        <v>2114</v>
      </c>
      <c r="E100" s="31">
        <f>E102+E108</f>
        <v>2114.0199999999995</v>
      </c>
      <c r="F100" s="39">
        <f>E100/B100*100</f>
        <v>89.62268950313718</v>
      </c>
      <c r="G100" s="39">
        <f>E100/C100*100</f>
        <v>94.83312399066929</v>
      </c>
      <c r="H100" s="31">
        <f aca="true" t="shared" si="34" ref="H100:AE100">H102+H108</f>
        <v>0</v>
      </c>
      <c r="I100" s="31">
        <f t="shared" si="34"/>
        <v>0</v>
      </c>
      <c r="J100" s="31">
        <f t="shared" si="34"/>
        <v>1454</v>
      </c>
      <c r="K100" s="31">
        <f t="shared" si="34"/>
        <v>269</v>
      </c>
      <c r="L100" s="31">
        <f t="shared" si="34"/>
        <v>142.5</v>
      </c>
      <c r="M100" s="31">
        <f t="shared" si="34"/>
        <v>265.8</v>
      </c>
      <c r="N100" s="31">
        <f t="shared" si="34"/>
        <v>174.7</v>
      </c>
      <c r="O100" s="31">
        <f t="shared" si="34"/>
        <v>1170.8</v>
      </c>
      <c r="P100" s="31">
        <f t="shared" si="34"/>
        <v>271</v>
      </c>
      <c r="Q100" s="31">
        <f t="shared" si="34"/>
        <v>45.06</v>
      </c>
      <c r="R100" s="31">
        <f t="shared" si="34"/>
        <v>34.9</v>
      </c>
      <c r="S100" s="31">
        <f t="shared" si="34"/>
        <v>37.36</v>
      </c>
      <c r="T100" s="31">
        <f t="shared" si="34"/>
        <v>0</v>
      </c>
      <c r="U100" s="31">
        <f t="shared" si="34"/>
        <v>237.6</v>
      </c>
      <c r="V100" s="31">
        <f t="shared" si="34"/>
        <v>0</v>
      </c>
      <c r="W100" s="31">
        <f t="shared" si="34"/>
        <v>0</v>
      </c>
      <c r="X100" s="31">
        <f t="shared" si="34"/>
        <v>107</v>
      </c>
      <c r="Y100" s="31">
        <f t="shared" si="34"/>
        <v>2.3</v>
      </c>
      <c r="Z100" s="31">
        <f t="shared" si="34"/>
        <v>45.1</v>
      </c>
      <c r="AA100" s="31">
        <f t="shared" si="34"/>
        <v>86.1</v>
      </c>
      <c r="AB100" s="31">
        <f t="shared" si="34"/>
        <v>129.6</v>
      </c>
      <c r="AC100" s="31">
        <f t="shared" si="34"/>
        <v>0</v>
      </c>
      <c r="AD100" s="31">
        <f t="shared" si="34"/>
        <v>0</v>
      </c>
      <c r="AE100" s="31">
        <f t="shared" si="34"/>
        <v>0</v>
      </c>
      <c r="AF100" s="15"/>
    </row>
    <row r="101" spans="1:32" s="14" customFormat="1" ht="18.75">
      <c r="A101" s="2" t="s">
        <v>22</v>
      </c>
      <c r="B101" s="42"/>
      <c r="C101" s="39"/>
      <c r="D101" s="39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5"/>
    </row>
    <row r="102" spans="1:32" s="14" customFormat="1" ht="168.75">
      <c r="A102" s="55" t="s">
        <v>35</v>
      </c>
      <c r="B102" s="42">
        <f>B103</f>
        <v>2101.6</v>
      </c>
      <c r="C102" s="42">
        <f>C103</f>
        <v>1972</v>
      </c>
      <c r="D102" s="42">
        <f>D103</f>
        <v>1865.3</v>
      </c>
      <c r="E102" s="42">
        <f>E103</f>
        <v>1865.3199999999997</v>
      </c>
      <c r="F102" s="39">
        <f>E102/B102*100</f>
        <v>88.75713741910924</v>
      </c>
      <c r="G102" s="39">
        <f>E102/C102*100</f>
        <v>94.59026369168355</v>
      </c>
      <c r="H102" s="42">
        <f aca="true" t="shared" si="35" ref="H102:AE102">H103</f>
        <v>0</v>
      </c>
      <c r="I102" s="42">
        <f t="shared" si="35"/>
        <v>0</v>
      </c>
      <c r="J102" s="48">
        <f t="shared" si="35"/>
        <v>1294</v>
      </c>
      <c r="K102" s="42">
        <f t="shared" si="35"/>
        <v>109</v>
      </c>
      <c r="L102" s="42">
        <f t="shared" si="35"/>
        <v>112.5</v>
      </c>
      <c r="M102" s="42">
        <f t="shared" si="35"/>
        <v>235.8</v>
      </c>
      <c r="N102" s="42">
        <f t="shared" si="35"/>
        <v>164.7</v>
      </c>
      <c r="O102" s="42">
        <f t="shared" si="35"/>
        <v>1170.8</v>
      </c>
      <c r="P102" s="42">
        <f t="shared" si="35"/>
        <v>271</v>
      </c>
      <c r="Q102" s="42">
        <f t="shared" si="35"/>
        <v>45.06</v>
      </c>
      <c r="R102" s="42">
        <f t="shared" si="35"/>
        <v>34.9</v>
      </c>
      <c r="S102" s="42">
        <f t="shared" si="35"/>
        <v>35.86</v>
      </c>
      <c r="T102" s="42">
        <f t="shared" si="35"/>
        <v>0</v>
      </c>
      <c r="U102" s="42">
        <f t="shared" si="35"/>
        <v>237.6</v>
      </c>
      <c r="V102" s="42">
        <f t="shared" si="35"/>
        <v>0</v>
      </c>
      <c r="W102" s="42">
        <f t="shared" si="35"/>
        <v>0</v>
      </c>
      <c r="X102" s="42">
        <f t="shared" si="35"/>
        <v>49.8</v>
      </c>
      <c r="Y102" s="42">
        <f t="shared" si="35"/>
        <v>0</v>
      </c>
      <c r="Z102" s="42">
        <f t="shared" si="35"/>
        <v>45.1</v>
      </c>
      <c r="AA102" s="42">
        <f t="shared" si="35"/>
        <v>31.2</v>
      </c>
      <c r="AB102" s="48">
        <f t="shared" si="35"/>
        <v>129.6</v>
      </c>
      <c r="AC102" s="42">
        <f t="shared" si="35"/>
        <v>0</v>
      </c>
      <c r="AD102" s="42">
        <f t="shared" si="35"/>
        <v>0</v>
      </c>
      <c r="AE102" s="42">
        <f t="shared" si="35"/>
        <v>0</v>
      </c>
      <c r="AF102" s="23" t="s">
        <v>115</v>
      </c>
    </row>
    <row r="103" spans="1:32" s="14" customFormat="1" ht="18.75">
      <c r="A103" s="56" t="s">
        <v>32</v>
      </c>
      <c r="B103" s="8">
        <f>B104+B105+B106+B107</f>
        <v>2101.6</v>
      </c>
      <c r="C103" s="24">
        <f>C104+C105+C106+C107</f>
        <v>1972</v>
      </c>
      <c r="D103" s="24">
        <f>D104+D105+D106+D107</f>
        <v>1865.3</v>
      </c>
      <c r="E103" s="24">
        <f>E104+E105+E106+E107</f>
        <v>1865.3199999999997</v>
      </c>
      <c r="F103" s="39">
        <f>E103/B103*100</f>
        <v>88.75713741910924</v>
      </c>
      <c r="G103" s="39">
        <f>E103/C103*100</f>
        <v>94.59026369168355</v>
      </c>
      <c r="H103" s="24">
        <f>H105</f>
        <v>0</v>
      </c>
      <c r="I103" s="24">
        <f aca="true" t="shared" si="36" ref="I103:AE103">I105</f>
        <v>0</v>
      </c>
      <c r="J103" s="24">
        <f t="shared" si="36"/>
        <v>1294</v>
      </c>
      <c r="K103" s="24">
        <f t="shared" si="36"/>
        <v>109</v>
      </c>
      <c r="L103" s="24">
        <f t="shared" si="36"/>
        <v>112.5</v>
      </c>
      <c r="M103" s="24">
        <f t="shared" si="36"/>
        <v>235.8</v>
      </c>
      <c r="N103" s="24">
        <f t="shared" si="36"/>
        <v>164.7</v>
      </c>
      <c r="O103" s="24">
        <f t="shared" si="36"/>
        <v>1170.8</v>
      </c>
      <c r="P103" s="24">
        <f t="shared" si="36"/>
        <v>271</v>
      </c>
      <c r="Q103" s="24">
        <f t="shared" si="36"/>
        <v>45.06</v>
      </c>
      <c r="R103" s="24">
        <f t="shared" si="36"/>
        <v>34.9</v>
      </c>
      <c r="S103" s="24">
        <f t="shared" si="36"/>
        <v>35.86</v>
      </c>
      <c r="T103" s="24">
        <f t="shared" si="36"/>
        <v>0</v>
      </c>
      <c r="U103" s="24">
        <f t="shared" si="36"/>
        <v>237.6</v>
      </c>
      <c r="V103" s="24">
        <f t="shared" si="36"/>
        <v>0</v>
      </c>
      <c r="W103" s="24">
        <f t="shared" si="36"/>
        <v>0</v>
      </c>
      <c r="X103" s="24">
        <f t="shared" si="36"/>
        <v>49.8</v>
      </c>
      <c r="Y103" s="24">
        <f t="shared" si="36"/>
        <v>0</v>
      </c>
      <c r="Z103" s="24">
        <f t="shared" si="36"/>
        <v>45.1</v>
      </c>
      <c r="AA103" s="24">
        <f t="shared" si="36"/>
        <v>31.2</v>
      </c>
      <c r="AB103" s="24">
        <f t="shared" si="36"/>
        <v>129.6</v>
      </c>
      <c r="AC103" s="24">
        <f t="shared" si="36"/>
        <v>0</v>
      </c>
      <c r="AD103" s="24">
        <f t="shared" si="36"/>
        <v>0</v>
      </c>
      <c r="AE103" s="24">
        <f t="shared" si="36"/>
        <v>0</v>
      </c>
      <c r="AF103" s="15"/>
    </row>
    <row r="104" spans="1:32" s="14" customFormat="1" ht="18.75">
      <c r="A104" s="2" t="s">
        <v>24</v>
      </c>
      <c r="B104" s="42"/>
      <c r="C104" s="39"/>
      <c r="D104" s="39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5"/>
    </row>
    <row r="105" spans="1:32" s="14" customFormat="1" ht="18.75">
      <c r="A105" s="2" t="s">
        <v>25</v>
      </c>
      <c r="B105" s="8">
        <f>H105+J105+L105+N105+P105+R105+T105+V105+X105+Z105+AB105+AD105</f>
        <v>2101.6</v>
      </c>
      <c r="C105" s="39">
        <f>H105+J105+L105+N105+P105+R105+T105+V105+X105+Z105</f>
        <v>1972</v>
      </c>
      <c r="D105" s="39">
        <v>1865.3</v>
      </c>
      <c r="E105" s="39">
        <f>I105+K105+M105+O105+Q105+S105+U105+W105+Y105+AA105+AC105+AE105</f>
        <v>1865.3199999999997</v>
      </c>
      <c r="F105" s="39">
        <f>E105/B105*100</f>
        <v>88.75713741910924</v>
      </c>
      <c r="G105" s="39">
        <f>E105/C105*100</f>
        <v>94.59026369168355</v>
      </c>
      <c r="H105" s="39"/>
      <c r="I105" s="39"/>
      <c r="J105" s="39">
        <v>1294</v>
      </c>
      <c r="K105" s="39">
        <v>109</v>
      </c>
      <c r="L105" s="39">
        <v>112.5</v>
      </c>
      <c r="M105" s="39">
        <v>235.8</v>
      </c>
      <c r="N105" s="39">
        <v>164.7</v>
      </c>
      <c r="O105" s="39">
        <v>1170.8</v>
      </c>
      <c r="P105" s="39">
        <v>271</v>
      </c>
      <c r="Q105" s="39">
        <v>45.06</v>
      </c>
      <c r="R105" s="39">
        <v>34.9</v>
      </c>
      <c r="S105" s="39">
        <v>35.86</v>
      </c>
      <c r="T105" s="39"/>
      <c r="U105" s="39">
        <v>237.6</v>
      </c>
      <c r="V105" s="39"/>
      <c r="W105" s="39"/>
      <c r="X105" s="39">
        <v>49.8</v>
      </c>
      <c r="Y105" s="39"/>
      <c r="Z105" s="39">
        <v>45.1</v>
      </c>
      <c r="AA105" s="39">
        <v>31.2</v>
      </c>
      <c r="AB105" s="39">
        <v>129.6</v>
      </c>
      <c r="AC105" s="39"/>
      <c r="AD105" s="39"/>
      <c r="AE105" s="39"/>
      <c r="AF105" s="15"/>
    </row>
    <row r="106" spans="1:32" s="14" customFormat="1" ht="18.75">
      <c r="A106" s="2" t="s">
        <v>26</v>
      </c>
      <c r="B106" s="42"/>
      <c r="C106" s="39"/>
      <c r="D106" s="3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5"/>
    </row>
    <row r="107" spans="1:32" s="14" customFormat="1" ht="18.75">
      <c r="A107" s="2" t="s">
        <v>27</v>
      </c>
      <c r="B107" s="42"/>
      <c r="C107" s="39"/>
      <c r="D107" s="3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5"/>
    </row>
    <row r="108" spans="1:32" s="14" customFormat="1" ht="75">
      <c r="A108" s="60" t="s">
        <v>36</v>
      </c>
      <c r="B108" s="49">
        <f>B109</f>
        <v>257.2</v>
      </c>
      <c r="C108" s="44">
        <f>C109</f>
        <v>257.2</v>
      </c>
      <c r="D108" s="44">
        <f>D109</f>
        <v>248.7</v>
      </c>
      <c r="E108" s="44">
        <f>E109</f>
        <v>248.70000000000002</v>
      </c>
      <c r="F108" s="39">
        <f>E108/B108*100</f>
        <v>96.69517884914465</v>
      </c>
      <c r="G108" s="39">
        <f>E108/C108*100</f>
        <v>96.69517884914465</v>
      </c>
      <c r="H108" s="49">
        <f aca="true" t="shared" si="37" ref="H108:AE108">H109</f>
        <v>0</v>
      </c>
      <c r="I108" s="49">
        <f t="shared" si="37"/>
        <v>0</v>
      </c>
      <c r="J108" s="49">
        <f t="shared" si="37"/>
        <v>160</v>
      </c>
      <c r="K108" s="49">
        <f t="shared" si="37"/>
        <v>160</v>
      </c>
      <c r="L108" s="49">
        <f t="shared" si="37"/>
        <v>30</v>
      </c>
      <c r="M108" s="49">
        <f t="shared" si="37"/>
        <v>30</v>
      </c>
      <c r="N108" s="49">
        <f t="shared" si="37"/>
        <v>10</v>
      </c>
      <c r="O108" s="49">
        <f t="shared" si="37"/>
        <v>0</v>
      </c>
      <c r="P108" s="49">
        <f t="shared" si="37"/>
        <v>0</v>
      </c>
      <c r="Q108" s="49">
        <f t="shared" si="37"/>
        <v>0</v>
      </c>
      <c r="R108" s="49">
        <f t="shared" si="37"/>
        <v>0</v>
      </c>
      <c r="S108" s="49">
        <f t="shared" si="37"/>
        <v>1.5</v>
      </c>
      <c r="T108" s="49">
        <f t="shared" si="37"/>
        <v>0</v>
      </c>
      <c r="U108" s="49">
        <f t="shared" si="37"/>
        <v>0</v>
      </c>
      <c r="V108" s="49">
        <f t="shared" si="37"/>
        <v>0</v>
      </c>
      <c r="W108" s="49">
        <f t="shared" si="37"/>
        <v>0</v>
      </c>
      <c r="X108" s="49">
        <f t="shared" si="37"/>
        <v>57.2</v>
      </c>
      <c r="Y108" s="49">
        <f t="shared" si="37"/>
        <v>2.3</v>
      </c>
      <c r="Z108" s="49">
        <f t="shared" si="37"/>
        <v>0</v>
      </c>
      <c r="AA108" s="49">
        <f t="shared" si="37"/>
        <v>54.9</v>
      </c>
      <c r="AB108" s="49">
        <f t="shared" si="37"/>
        <v>0</v>
      </c>
      <c r="AC108" s="49">
        <f t="shared" si="37"/>
        <v>0</v>
      </c>
      <c r="AD108" s="49">
        <f t="shared" si="37"/>
        <v>0</v>
      </c>
      <c r="AE108" s="49">
        <f t="shared" si="37"/>
        <v>0</v>
      </c>
      <c r="AF108" s="23" t="s">
        <v>89</v>
      </c>
    </row>
    <row r="109" spans="1:32" s="14" customFormat="1" ht="18.75">
      <c r="A109" s="56" t="s">
        <v>32</v>
      </c>
      <c r="B109" s="42">
        <f>B111</f>
        <v>257.2</v>
      </c>
      <c r="C109" s="24">
        <f>C111</f>
        <v>257.2</v>
      </c>
      <c r="D109" s="24">
        <f>D111</f>
        <v>248.7</v>
      </c>
      <c r="E109" s="24">
        <f>I109+K109+M109+O109+Q109+S109+U109+W109+Y109+AA109+AC109+AE109</f>
        <v>248.70000000000002</v>
      </c>
      <c r="F109" s="39">
        <f>E109/B109*100</f>
        <v>96.69517884914465</v>
      </c>
      <c r="G109" s="39">
        <f>E109/C109*100</f>
        <v>96.69517884914465</v>
      </c>
      <c r="H109" s="24">
        <f aca="true" t="shared" si="38" ref="H109:N109">H111</f>
        <v>0</v>
      </c>
      <c r="I109" s="24">
        <f t="shared" si="38"/>
        <v>0</v>
      </c>
      <c r="J109" s="24">
        <f t="shared" si="38"/>
        <v>160</v>
      </c>
      <c r="K109" s="24">
        <f t="shared" si="38"/>
        <v>160</v>
      </c>
      <c r="L109" s="24">
        <f t="shared" si="38"/>
        <v>30</v>
      </c>
      <c r="M109" s="24">
        <f t="shared" si="38"/>
        <v>30</v>
      </c>
      <c r="N109" s="24">
        <f t="shared" si="38"/>
        <v>10</v>
      </c>
      <c r="O109" s="24">
        <f aca="true" t="shared" si="39" ref="O109:AE109">O111</f>
        <v>0</v>
      </c>
      <c r="P109" s="24">
        <f t="shared" si="39"/>
        <v>0</v>
      </c>
      <c r="Q109" s="24">
        <f t="shared" si="39"/>
        <v>0</v>
      </c>
      <c r="R109" s="24">
        <f t="shared" si="39"/>
        <v>0</v>
      </c>
      <c r="S109" s="24">
        <f t="shared" si="39"/>
        <v>1.5</v>
      </c>
      <c r="T109" s="24">
        <f t="shared" si="39"/>
        <v>0</v>
      </c>
      <c r="U109" s="24">
        <f t="shared" si="39"/>
        <v>0</v>
      </c>
      <c r="V109" s="24">
        <f t="shared" si="39"/>
        <v>0</v>
      </c>
      <c r="W109" s="24">
        <f t="shared" si="39"/>
        <v>0</v>
      </c>
      <c r="X109" s="24">
        <f t="shared" si="39"/>
        <v>57.2</v>
      </c>
      <c r="Y109" s="24">
        <f t="shared" si="39"/>
        <v>2.3</v>
      </c>
      <c r="Z109" s="24">
        <f t="shared" si="39"/>
        <v>0</v>
      </c>
      <c r="AA109" s="24">
        <f t="shared" si="39"/>
        <v>54.9</v>
      </c>
      <c r="AB109" s="24">
        <f t="shared" si="39"/>
        <v>0</v>
      </c>
      <c r="AC109" s="24">
        <f t="shared" si="39"/>
        <v>0</v>
      </c>
      <c r="AD109" s="24">
        <f t="shared" si="39"/>
        <v>0</v>
      </c>
      <c r="AE109" s="24">
        <f t="shared" si="39"/>
        <v>0</v>
      </c>
      <c r="AF109" s="15"/>
    </row>
    <row r="110" spans="1:32" s="14" customFormat="1" ht="18.75">
      <c r="A110" s="2" t="s">
        <v>24</v>
      </c>
      <c r="B110" s="42"/>
      <c r="C110" s="39"/>
      <c r="D110" s="39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5"/>
    </row>
    <row r="111" spans="1:32" s="14" customFormat="1" ht="18.75">
      <c r="A111" s="2" t="s">
        <v>25</v>
      </c>
      <c r="B111" s="8">
        <f>H111+J111+L111+N111+P111+R111+T111+V111+X111+Z111+AB111+AD111</f>
        <v>257.2</v>
      </c>
      <c r="C111" s="39">
        <f>H111+J111+L111+N111+P111+R111+T111+V111+X111</f>
        <v>257.2</v>
      </c>
      <c r="D111" s="39">
        <v>248.7</v>
      </c>
      <c r="E111" s="39">
        <f>I111+K111+M111+O111+Q111+S111+U111+W111+Y111+AA111+AC111+AE111</f>
        <v>248.70000000000002</v>
      </c>
      <c r="F111" s="39">
        <f>E111/B111*100</f>
        <v>96.69517884914465</v>
      </c>
      <c r="G111" s="39">
        <f>E111/C111*100</f>
        <v>96.69517884914465</v>
      </c>
      <c r="H111" s="39"/>
      <c r="I111" s="39"/>
      <c r="J111" s="39">
        <v>160</v>
      </c>
      <c r="K111" s="39">
        <v>160</v>
      </c>
      <c r="L111" s="39">
        <v>30</v>
      </c>
      <c r="M111" s="39">
        <v>30</v>
      </c>
      <c r="N111" s="39">
        <v>10</v>
      </c>
      <c r="O111" s="39"/>
      <c r="P111" s="39"/>
      <c r="Q111" s="39"/>
      <c r="R111" s="39"/>
      <c r="S111" s="39">
        <v>1.5</v>
      </c>
      <c r="T111" s="39"/>
      <c r="U111" s="39"/>
      <c r="V111" s="39"/>
      <c r="W111" s="39"/>
      <c r="X111" s="39">
        <v>57.2</v>
      </c>
      <c r="Y111" s="39">
        <v>2.3</v>
      </c>
      <c r="Z111" s="39"/>
      <c r="AA111" s="39">
        <v>54.9</v>
      </c>
      <c r="AB111" s="39"/>
      <c r="AC111" s="39"/>
      <c r="AD111" s="39"/>
      <c r="AE111" s="39"/>
      <c r="AF111" s="15"/>
    </row>
    <row r="112" spans="1:32" s="14" customFormat="1" ht="18.75">
      <c r="A112" s="2" t="s">
        <v>26</v>
      </c>
      <c r="B112" s="42"/>
      <c r="C112" s="39"/>
      <c r="D112" s="39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5"/>
    </row>
    <row r="113" spans="1:32" s="14" customFormat="1" ht="18.75">
      <c r="A113" s="2" t="s">
        <v>27</v>
      </c>
      <c r="B113" s="42"/>
      <c r="C113" s="39"/>
      <c r="D113" s="39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5"/>
    </row>
    <row r="114" spans="1:32" s="14" customFormat="1" ht="18.75">
      <c r="A114" s="56" t="s">
        <v>23</v>
      </c>
      <c r="B114" s="31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5"/>
    </row>
    <row r="115" spans="1:32" s="14" customFormat="1" ht="93.75">
      <c r="A115" s="53" t="s">
        <v>38</v>
      </c>
      <c r="B115" s="62">
        <f>B117</f>
        <v>22229.75</v>
      </c>
      <c r="C115" s="62">
        <f>C117</f>
        <v>18674.25</v>
      </c>
      <c r="D115" s="62">
        <f>D117</f>
        <v>17636.9</v>
      </c>
      <c r="E115" s="62">
        <f>E117</f>
        <v>17636.850000000002</v>
      </c>
      <c r="F115" s="39">
        <f>E115/B115*100</f>
        <v>79.33894893104961</v>
      </c>
      <c r="G115" s="39">
        <f>E115/C115*100</f>
        <v>94.44475681754288</v>
      </c>
      <c r="H115" s="50">
        <f aca="true" t="shared" si="40" ref="H115:AE115">H117</f>
        <v>845.8</v>
      </c>
      <c r="I115" s="50">
        <f t="shared" si="40"/>
        <v>635.8</v>
      </c>
      <c r="J115" s="50">
        <f t="shared" si="40"/>
        <v>1403.6</v>
      </c>
      <c r="K115" s="50">
        <f t="shared" si="40"/>
        <v>1209.5</v>
      </c>
      <c r="L115" s="50">
        <f t="shared" si="40"/>
        <v>2361.8</v>
      </c>
      <c r="M115" s="50">
        <f t="shared" si="40"/>
        <v>1893</v>
      </c>
      <c r="N115" s="50">
        <f t="shared" si="40"/>
        <v>2767.4</v>
      </c>
      <c r="O115" s="50">
        <f t="shared" si="40"/>
        <v>2470.9</v>
      </c>
      <c r="P115" s="50">
        <f t="shared" si="40"/>
        <v>1649</v>
      </c>
      <c r="Q115" s="50">
        <f t="shared" si="40"/>
        <v>1719.1</v>
      </c>
      <c r="R115" s="50">
        <f t="shared" si="40"/>
        <v>1734.6</v>
      </c>
      <c r="S115" s="50">
        <f t="shared" si="40"/>
        <v>1940.65</v>
      </c>
      <c r="T115" s="50">
        <f t="shared" si="40"/>
        <v>2732.5</v>
      </c>
      <c r="U115" s="50">
        <f t="shared" si="40"/>
        <v>2723.7</v>
      </c>
      <c r="V115" s="50">
        <f t="shared" si="40"/>
        <v>1551.95</v>
      </c>
      <c r="W115" s="50">
        <f t="shared" si="40"/>
        <v>1046.4</v>
      </c>
      <c r="X115" s="50">
        <f t="shared" si="40"/>
        <v>2269.5</v>
      </c>
      <c r="Y115" s="50">
        <f t="shared" si="40"/>
        <v>1603.1</v>
      </c>
      <c r="Z115" s="50">
        <f t="shared" si="40"/>
        <v>1358.1</v>
      </c>
      <c r="AA115" s="50">
        <f t="shared" si="40"/>
        <v>2394.7</v>
      </c>
      <c r="AB115" s="50">
        <f t="shared" si="40"/>
        <v>1350.7</v>
      </c>
      <c r="AC115" s="50">
        <f t="shared" si="40"/>
        <v>0</v>
      </c>
      <c r="AD115" s="50">
        <f t="shared" si="40"/>
        <v>2204.8</v>
      </c>
      <c r="AE115" s="50">
        <f t="shared" si="40"/>
        <v>0</v>
      </c>
      <c r="AF115" s="15"/>
    </row>
    <row r="116" spans="1:32" s="14" customFormat="1" ht="18.75">
      <c r="A116" s="2" t="s">
        <v>22</v>
      </c>
      <c r="B116" s="36"/>
      <c r="C116" s="44"/>
      <c r="D116" s="44"/>
      <c r="E116" s="45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5"/>
    </row>
    <row r="117" spans="1:32" s="14" customFormat="1" ht="168.75">
      <c r="A117" s="55" t="s">
        <v>39</v>
      </c>
      <c r="B117" s="36">
        <f>B118</f>
        <v>22229.75</v>
      </c>
      <c r="C117" s="36">
        <f>C118</f>
        <v>18674.25</v>
      </c>
      <c r="D117" s="36">
        <f>D118</f>
        <v>17636.9</v>
      </c>
      <c r="E117" s="36">
        <f>E118</f>
        <v>17636.850000000002</v>
      </c>
      <c r="F117" s="39">
        <f>E117/B117*100</f>
        <v>79.33894893104961</v>
      </c>
      <c r="G117" s="39">
        <f>E117/C117*100</f>
        <v>94.44475681754288</v>
      </c>
      <c r="H117" s="36">
        <f aca="true" t="shared" si="41" ref="H117:AE117">H118</f>
        <v>845.8</v>
      </c>
      <c r="I117" s="36">
        <f t="shared" si="41"/>
        <v>635.8</v>
      </c>
      <c r="J117" s="36">
        <f t="shared" si="41"/>
        <v>1403.6</v>
      </c>
      <c r="K117" s="36">
        <f t="shared" si="41"/>
        <v>1209.5</v>
      </c>
      <c r="L117" s="36">
        <f t="shared" si="41"/>
        <v>2361.8</v>
      </c>
      <c r="M117" s="36">
        <f t="shared" si="41"/>
        <v>1893</v>
      </c>
      <c r="N117" s="36">
        <f t="shared" si="41"/>
        <v>2767.4</v>
      </c>
      <c r="O117" s="36">
        <f t="shared" si="41"/>
        <v>2470.9</v>
      </c>
      <c r="P117" s="36">
        <f t="shared" si="41"/>
        <v>1649</v>
      </c>
      <c r="Q117" s="36">
        <f t="shared" si="41"/>
        <v>1719.1</v>
      </c>
      <c r="R117" s="36">
        <f t="shared" si="41"/>
        <v>1734.6</v>
      </c>
      <c r="S117" s="36">
        <f t="shared" si="41"/>
        <v>1940.65</v>
      </c>
      <c r="T117" s="36">
        <f t="shared" si="41"/>
        <v>2732.5</v>
      </c>
      <c r="U117" s="36">
        <f t="shared" si="41"/>
        <v>2723.7</v>
      </c>
      <c r="V117" s="36">
        <f t="shared" si="41"/>
        <v>1551.95</v>
      </c>
      <c r="W117" s="36">
        <f t="shared" si="41"/>
        <v>1046.4</v>
      </c>
      <c r="X117" s="36">
        <f t="shared" si="41"/>
        <v>2269.5</v>
      </c>
      <c r="Y117" s="36">
        <f t="shared" si="41"/>
        <v>1603.1</v>
      </c>
      <c r="Z117" s="36">
        <f t="shared" si="41"/>
        <v>1358.1</v>
      </c>
      <c r="AA117" s="36">
        <f t="shared" si="41"/>
        <v>2394.7</v>
      </c>
      <c r="AB117" s="36">
        <f t="shared" si="41"/>
        <v>1350.7</v>
      </c>
      <c r="AC117" s="36">
        <f t="shared" si="41"/>
        <v>0</v>
      </c>
      <c r="AD117" s="36">
        <f t="shared" si="41"/>
        <v>2204.8</v>
      </c>
      <c r="AE117" s="36">
        <f t="shared" si="41"/>
        <v>0</v>
      </c>
      <c r="AF117" s="23" t="s">
        <v>66</v>
      </c>
    </row>
    <row r="118" spans="1:32" s="14" customFormat="1" ht="18.75">
      <c r="A118" s="56" t="s">
        <v>32</v>
      </c>
      <c r="B118" s="36">
        <f>B120</f>
        <v>22229.75</v>
      </c>
      <c r="C118" s="44">
        <f>C120</f>
        <v>18674.25</v>
      </c>
      <c r="D118" s="44">
        <f>D120</f>
        <v>17636.9</v>
      </c>
      <c r="E118" s="45">
        <f>I118+K118+M118+O118+Q118+S118+U118+W118+Y118+AA118+AC118+AE118</f>
        <v>17636.850000000002</v>
      </c>
      <c r="F118" s="39">
        <f>E118/B118*100</f>
        <v>79.33894893104961</v>
      </c>
      <c r="G118" s="39">
        <f>E118/C118*100</f>
        <v>94.44475681754288</v>
      </c>
      <c r="H118" s="24">
        <f>H120</f>
        <v>845.8</v>
      </c>
      <c r="I118" s="24">
        <f aca="true" t="shared" si="42" ref="I118:AE118">I120</f>
        <v>635.8</v>
      </c>
      <c r="J118" s="24">
        <f t="shared" si="42"/>
        <v>1403.6</v>
      </c>
      <c r="K118" s="24">
        <f t="shared" si="42"/>
        <v>1209.5</v>
      </c>
      <c r="L118" s="24">
        <f t="shared" si="42"/>
        <v>2361.8</v>
      </c>
      <c r="M118" s="24">
        <f t="shared" si="42"/>
        <v>1893</v>
      </c>
      <c r="N118" s="24">
        <f t="shared" si="42"/>
        <v>2767.4</v>
      </c>
      <c r="O118" s="24">
        <f t="shared" si="42"/>
        <v>2470.9</v>
      </c>
      <c r="P118" s="24">
        <f t="shared" si="42"/>
        <v>1649</v>
      </c>
      <c r="Q118" s="24">
        <f t="shared" si="42"/>
        <v>1719.1</v>
      </c>
      <c r="R118" s="24">
        <f t="shared" si="42"/>
        <v>1734.6</v>
      </c>
      <c r="S118" s="24">
        <f t="shared" si="42"/>
        <v>1940.65</v>
      </c>
      <c r="T118" s="24">
        <f t="shared" si="42"/>
        <v>2732.5</v>
      </c>
      <c r="U118" s="24">
        <f t="shared" si="42"/>
        <v>2723.7</v>
      </c>
      <c r="V118" s="24">
        <f t="shared" si="42"/>
        <v>1551.95</v>
      </c>
      <c r="W118" s="24">
        <f t="shared" si="42"/>
        <v>1046.4</v>
      </c>
      <c r="X118" s="24">
        <f t="shared" si="42"/>
        <v>2269.5</v>
      </c>
      <c r="Y118" s="24">
        <f t="shared" si="42"/>
        <v>1603.1</v>
      </c>
      <c r="Z118" s="24">
        <f t="shared" si="42"/>
        <v>1358.1</v>
      </c>
      <c r="AA118" s="24">
        <f t="shared" si="42"/>
        <v>2394.7</v>
      </c>
      <c r="AB118" s="24">
        <f t="shared" si="42"/>
        <v>1350.7</v>
      </c>
      <c r="AC118" s="24">
        <f t="shared" si="42"/>
        <v>0</v>
      </c>
      <c r="AD118" s="24">
        <f t="shared" si="42"/>
        <v>2204.8</v>
      </c>
      <c r="AE118" s="24">
        <f t="shared" si="42"/>
        <v>0</v>
      </c>
      <c r="AF118" s="15"/>
    </row>
    <row r="119" spans="1:32" s="14" customFormat="1" ht="18.75">
      <c r="A119" s="2" t="s">
        <v>24</v>
      </c>
      <c r="B119" s="36"/>
      <c r="C119" s="44"/>
      <c r="D119" s="44"/>
      <c r="E119" s="45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15"/>
    </row>
    <row r="120" spans="1:32" s="14" customFormat="1" ht="18.75">
      <c r="A120" s="2" t="s">
        <v>25</v>
      </c>
      <c r="B120" s="36">
        <f>H120+J120+L120+N120+P120+R120+T120+V120+X120+Z120+AB120+AD120</f>
        <v>22229.75</v>
      </c>
      <c r="C120" s="39">
        <f>H120+J120+L120+N120+P120+R120+T120+V120+X120+Z120</f>
        <v>18674.25</v>
      </c>
      <c r="D120" s="44">
        <v>17636.9</v>
      </c>
      <c r="E120" s="44">
        <f>I120+K120+M120+O120+Q120+S120+U120+W120+Y120+AA120+AC120+AE120</f>
        <v>17636.850000000002</v>
      </c>
      <c r="F120" s="39">
        <f>E120/B120*100</f>
        <v>79.33894893104961</v>
      </c>
      <c r="G120" s="39">
        <f>E120/C120*100</f>
        <v>94.44475681754288</v>
      </c>
      <c r="H120" s="39">
        <v>845.8</v>
      </c>
      <c r="I120" s="39">
        <v>635.8</v>
      </c>
      <c r="J120" s="39">
        <v>1403.6</v>
      </c>
      <c r="K120" s="39">
        <v>1209.5</v>
      </c>
      <c r="L120" s="39">
        <v>2361.8</v>
      </c>
      <c r="M120" s="39">
        <v>1893</v>
      </c>
      <c r="N120" s="39">
        <v>2767.4</v>
      </c>
      <c r="O120" s="39">
        <v>2470.9</v>
      </c>
      <c r="P120" s="39">
        <v>1649</v>
      </c>
      <c r="Q120" s="39">
        <v>1719.1</v>
      </c>
      <c r="R120" s="39">
        <v>1734.6</v>
      </c>
      <c r="S120" s="39">
        <v>1940.65</v>
      </c>
      <c r="T120" s="39">
        <v>2732.5</v>
      </c>
      <c r="U120" s="39">
        <v>2723.7</v>
      </c>
      <c r="V120" s="39">
        <v>1551.95</v>
      </c>
      <c r="W120" s="39">
        <v>1046.4</v>
      </c>
      <c r="X120" s="39">
        <v>2269.5</v>
      </c>
      <c r="Y120" s="39">
        <v>1603.1</v>
      </c>
      <c r="Z120" s="39">
        <v>1358.1</v>
      </c>
      <c r="AA120" s="39">
        <v>2394.7</v>
      </c>
      <c r="AB120" s="39">
        <v>1350.7</v>
      </c>
      <c r="AC120" s="39"/>
      <c r="AD120" s="39">
        <v>2204.8</v>
      </c>
      <c r="AE120" s="39"/>
      <c r="AF120" s="15"/>
    </row>
    <row r="121" spans="1:32" s="14" customFormat="1" ht="18.75">
      <c r="A121" s="2" t="s">
        <v>26</v>
      </c>
      <c r="B121" s="42"/>
      <c r="C121" s="39"/>
      <c r="D121" s="39"/>
      <c r="E121" s="3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15"/>
    </row>
    <row r="122" spans="1:32" s="14" customFormat="1" ht="18.75">
      <c r="A122" s="2" t="s">
        <v>27</v>
      </c>
      <c r="B122" s="42"/>
      <c r="C122" s="39"/>
      <c r="D122" s="39"/>
      <c r="E122" s="3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15"/>
    </row>
    <row r="123" spans="1:32" s="14" customFormat="1" ht="99" customHeight="1">
      <c r="A123" s="53" t="s">
        <v>101</v>
      </c>
      <c r="B123" s="54">
        <f>B125</f>
        <v>75.5</v>
      </c>
      <c r="C123" s="54">
        <f>C125</f>
        <v>75.5</v>
      </c>
      <c r="D123" s="54">
        <f>D125</f>
        <v>75.5</v>
      </c>
      <c r="E123" s="54">
        <f>E125</f>
        <v>75.5</v>
      </c>
      <c r="F123" s="39">
        <f>E123/B123*100</f>
        <v>100</v>
      </c>
      <c r="G123" s="39">
        <f>E123/C123*100</f>
        <v>100</v>
      </c>
      <c r="H123" s="50">
        <f aca="true" t="shared" si="43" ref="H123:AE123">H125</f>
        <v>0</v>
      </c>
      <c r="I123" s="50">
        <f t="shared" si="43"/>
        <v>0</v>
      </c>
      <c r="J123" s="50">
        <f t="shared" si="43"/>
        <v>0</v>
      </c>
      <c r="K123" s="50">
        <f t="shared" si="43"/>
        <v>0</v>
      </c>
      <c r="L123" s="50">
        <f t="shared" si="43"/>
        <v>0</v>
      </c>
      <c r="M123" s="50">
        <f t="shared" si="43"/>
        <v>0</v>
      </c>
      <c r="N123" s="50">
        <f t="shared" si="43"/>
        <v>0</v>
      </c>
      <c r="O123" s="50">
        <f t="shared" si="43"/>
        <v>0</v>
      </c>
      <c r="P123" s="50">
        <f t="shared" si="43"/>
        <v>0</v>
      </c>
      <c r="Q123" s="50">
        <f t="shared" si="43"/>
        <v>0</v>
      </c>
      <c r="R123" s="50">
        <f t="shared" si="43"/>
        <v>0</v>
      </c>
      <c r="S123" s="50">
        <f t="shared" si="43"/>
        <v>0</v>
      </c>
      <c r="T123" s="50">
        <f t="shared" si="43"/>
        <v>75.5</v>
      </c>
      <c r="U123" s="50">
        <f t="shared" si="43"/>
        <v>0</v>
      </c>
      <c r="V123" s="50">
        <f t="shared" si="43"/>
        <v>0</v>
      </c>
      <c r="W123" s="50">
        <f t="shared" si="43"/>
        <v>50.3</v>
      </c>
      <c r="X123" s="50">
        <f t="shared" si="43"/>
        <v>0</v>
      </c>
      <c r="Y123" s="50">
        <f t="shared" si="43"/>
        <v>25.2</v>
      </c>
      <c r="Z123" s="50">
        <f t="shared" si="43"/>
        <v>0</v>
      </c>
      <c r="AA123" s="50">
        <f t="shared" si="43"/>
        <v>0</v>
      </c>
      <c r="AB123" s="50">
        <f t="shared" si="43"/>
        <v>0</v>
      </c>
      <c r="AC123" s="50">
        <f t="shared" si="43"/>
        <v>0</v>
      </c>
      <c r="AD123" s="50">
        <f t="shared" si="43"/>
        <v>0</v>
      </c>
      <c r="AE123" s="50">
        <f t="shared" si="43"/>
        <v>0</v>
      </c>
      <c r="AF123" s="15"/>
    </row>
    <row r="124" spans="1:32" s="14" customFormat="1" ht="18.75">
      <c r="A124" s="2" t="s">
        <v>22</v>
      </c>
      <c r="B124" s="42"/>
      <c r="C124" s="39"/>
      <c r="D124" s="39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15"/>
    </row>
    <row r="125" spans="1:32" s="14" customFormat="1" ht="37.5">
      <c r="A125" s="55" t="s">
        <v>102</v>
      </c>
      <c r="B125" s="42">
        <f>B126</f>
        <v>75.5</v>
      </c>
      <c r="C125" s="8">
        <f>C126</f>
        <v>75.5</v>
      </c>
      <c r="D125" s="8">
        <f>D126</f>
        <v>75.5</v>
      </c>
      <c r="E125" s="8">
        <f>E126</f>
        <v>75.5</v>
      </c>
      <c r="F125" s="39">
        <f>E125/B125*100</f>
        <v>100</v>
      </c>
      <c r="G125" s="39">
        <f>E125/C125*100</f>
        <v>100</v>
      </c>
      <c r="H125" s="42">
        <f aca="true" t="shared" si="44" ref="H125:AE125">H126</f>
        <v>0</v>
      </c>
      <c r="I125" s="42">
        <f t="shared" si="44"/>
        <v>0</v>
      </c>
      <c r="J125" s="42">
        <f t="shared" si="44"/>
        <v>0</v>
      </c>
      <c r="K125" s="42">
        <f t="shared" si="44"/>
        <v>0</v>
      </c>
      <c r="L125" s="42">
        <f t="shared" si="44"/>
        <v>0</v>
      </c>
      <c r="M125" s="42">
        <f t="shared" si="44"/>
        <v>0</v>
      </c>
      <c r="N125" s="42">
        <f t="shared" si="44"/>
        <v>0</v>
      </c>
      <c r="O125" s="42">
        <f t="shared" si="44"/>
        <v>0</v>
      </c>
      <c r="P125" s="42">
        <f t="shared" si="44"/>
        <v>0</v>
      </c>
      <c r="Q125" s="42">
        <f t="shared" si="44"/>
        <v>0</v>
      </c>
      <c r="R125" s="42">
        <f t="shared" si="44"/>
        <v>0</v>
      </c>
      <c r="S125" s="42">
        <f t="shared" si="44"/>
        <v>0</v>
      </c>
      <c r="T125" s="42">
        <f t="shared" si="44"/>
        <v>75.5</v>
      </c>
      <c r="U125" s="42">
        <f t="shared" si="44"/>
        <v>0</v>
      </c>
      <c r="V125" s="42">
        <f t="shared" si="44"/>
        <v>0</v>
      </c>
      <c r="W125" s="42">
        <f t="shared" si="44"/>
        <v>50.3</v>
      </c>
      <c r="X125" s="42">
        <f t="shared" si="44"/>
        <v>0</v>
      </c>
      <c r="Y125" s="42">
        <f t="shared" si="44"/>
        <v>25.2</v>
      </c>
      <c r="Z125" s="42">
        <f t="shared" si="44"/>
        <v>0</v>
      </c>
      <c r="AA125" s="42">
        <f t="shared" si="44"/>
        <v>0</v>
      </c>
      <c r="AB125" s="42">
        <f t="shared" si="44"/>
        <v>0</v>
      </c>
      <c r="AC125" s="42">
        <f t="shared" si="44"/>
        <v>0</v>
      </c>
      <c r="AD125" s="42">
        <f t="shared" si="44"/>
        <v>0</v>
      </c>
      <c r="AE125" s="42">
        <f t="shared" si="44"/>
        <v>0</v>
      </c>
      <c r="AF125" s="23"/>
    </row>
    <row r="126" spans="1:32" s="14" customFormat="1" ht="18.75">
      <c r="A126" s="56" t="s">
        <v>32</v>
      </c>
      <c r="B126" s="8">
        <f>B128+B127</f>
        <v>75.5</v>
      </c>
      <c r="C126" s="8">
        <f>C128+C127</f>
        <v>75.5</v>
      </c>
      <c r="D126" s="8">
        <f>D128+D127</f>
        <v>75.5</v>
      </c>
      <c r="E126" s="8">
        <f>E128+E127</f>
        <v>75.5</v>
      </c>
      <c r="F126" s="39">
        <f>E126/B126*100</f>
        <v>100</v>
      </c>
      <c r="G126" s="39">
        <f>E126/C126*100</f>
        <v>100</v>
      </c>
      <c r="H126" s="8">
        <f aca="true" t="shared" si="45" ref="H126:AE126">H128+H127</f>
        <v>0</v>
      </c>
      <c r="I126" s="8">
        <f t="shared" si="45"/>
        <v>0</v>
      </c>
      <c r="J126" s="8">
        <f t="shared" si="45"/>
        <v>0</v>
      </c>
      <c r="K126" s="8">
        <f t="shared" si="45"/>
        <v>0</v>
      </c>
      <c r="L126" s="8">
        <f t="shared" si="45"/>
        <v>0</v>
      </c>
      <c r="M126" s="8">
        <f t="shared" si="45"/>
        <v>0</v>
      </c>
      <c r="N126" s="8">
        <f t="shared" si="45"/>
        <v>0</v>
      </c>
      <c r="O126" s="8">
        <f t="shared" si="45"/>
        <v>0</v>
      </c>
      <c r="P126" s="8">
        <f t="shared" si="45"/>
        <v>0</v>
      </c>
      <c r="Q126" s="8">
        <f t="shared" si="45"/>
        <v>0</v>
      </c>
      <c r="R126" s="8">
        <f t="shared" si="45"/>
        <v>0</v>
      </c>
      <c r="S126" s="8">
        <f t="shared" si="45"/>
        <v>0</v>
      </c>
      <c r="T126" s="8">
        <f t="shared" si="45"/>
        <v>75.5</v>
      </c>
      <c r="U126" s="8">
        <f t="shared" si="45"/>
        <v>0</v>
      </c>
      <c r="V126" s="8">
        <f t="shared" si="45"/>
        <v>0</v>
      </c>
      <c r="W126" s="8">
        <f t="shared" si="45"/>
        <v>50.3</v>
      </c>
      <c r="X126" s="8">
        <f t="shared" si="45"/>
        <v>0</v>
      </c>
      <c r="Y126" s="8">
        <f t="shared" si="45"/>
        <v>25.2</v>
      </c>
      <c r="Z126" s="8">
        <f t="shared" si="45"/>
        <v>0</v>
      </c>
      <c r="AA126" s="8">
        <f t="shared" si="45"/>
        <v>0</v>
      </c>
      <c r="AB126" s="8">
        <f t="shared" si="45"/>
        <v>0</v>
      </c>
      <c r="AC126" s="8">
        <f t="shared" si="45"/>
        <v>0</v>
      </c>
      <c r="AD126" s="8">
        <f t="shared" si="45"/>
        <v>0</v>
      </c>
      <c r="AE126" s="8">
        <f t="shared" si="45"/>
        <v>0</v>
      </c>
      <c r="AF126" s="15"/>
    </row>
    <row r="127" spans="1:32" s="14" customFormat="1" ht="18.75">
      <c r="A127" s="2" t="s">
        <v>24</v>
      </c>
      <c r="B127" s="8">
        <f>H127+J127+L127+N127+P127+R127+T127+V127+X127+Z127+AB127+AD127</f>
        <v>75.5</v>
      </c>
      <c r="C127" s="39">
        <f>H127+J127+L127+N127+P127+R127+T127</f>
        <v>75.5</v>
      </c>
      <c r="D127" s="39">
        <v>75.5</v>
      </c>
      <c r="E127" s="39">
        <f>I127+K127+M127+O127+Q127+S127+U127+W127+Y127+AA127+AC127+AE127</f>
        <v>75.5</v>
      </c>
      <c r="F127" s="39">
        <f>E127/B127*100</f>
        <v>100</v>
      </c>
      <c r="G127" s="39">
        <f>E127/C127*100</f>
        <v>100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75.5</v>
      </c>
      <c r="U127" s="24"/>
      <c r="V127" s="24"/>
      <c r="W127" s="24">
        <v>50.3</v>
      </c>
      <c r="X127" s="24"/>
      <c r="Y127" s="24">
        <v>25.2</v>
      </c>
      <c r="Z127" s="24"/>
      <c r="AA127" s="24"/>
      <c r="AB127" s="24"/>
      <c r="AC127" s="24"/>
      <c r="AD127" s="24"/>
      <c r="AE127" s="24"/>
      <c r="AF127" s="15"/>
    </row>
    <row r="128" spans="1:32" s="14" customFormat="1" ht="18.75">
      <c r="A128" s="2" t="s">
        <v>25</v>
      </c>
      <c r="B128" s="8">
        <f>H128+J128+L128+N128+P128+R128+T128+V128+X128+Z128+AB128+AD128</f>
        <v>0</v>
      </c>
      <c r="C128" s="39">
        <f>H128+J128+L128+N128+P128+R128+T128</f>
        <v>0</v>
      </c>
      <c r="D128" s="39"/>
      <c r="E128" s="39">
        <f>I128+K128+M128+O128+Q128+S128+U128+W128+Y128+AA128+AC128+AE128</f>
        <v>0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5"/>
    </row>
    <row r="129" spans="1:32" s="14" customFormat="1" ht="18.75">
      <c r="A129" s="2" t="s">
        <v>26</v>
      </c>
      <c r="B129" s="42"/>
      <c r="C129" s="39"/>
      <c r="D129" s="39"/>
      <c r="E129" s="39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15"/>
    </row>
    <row r="130" spans="1:32" s="14" customFormat="1" ht="18.75">
      <c r="A130" s="2" t="s">
        <v>27</v>
      </c>
      <c r="B130" s="42"/>
      <c r="C130" s="39"/>
      <c r="D130" s="39"/>
      <c r="E130" s="3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15"/>
    </row>
    <row r="131" spans="1:32" s="14" customFormat="1" ht="18.75">
      <c r="A131" s="2"/>
      <c r="B131" s="42"/>
      <c r="C131" s="39"/>
      <c r="D131" s="39"/>
      <c r="E131" s="3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15"/>
    </row>
    <row r="132" spans="1:32" s="14" customFormat="1" ht="48.75" customHeight="1">
      <c r="A132" s="21" t="s">
        <v>60</v>
      </c>
      <c r="B132" s="47">
        <f>B133</f>
        <v>100</v>
      </c>
      <c r="C132" s="47">
        <f>C133</f>
        <v>100</v>
      </c>
      <c r="D132" s="47">
        <f>D133</f>
        <v>100</v>
      </c>
      <c r="E132" s="47">
        <f>E133</f>
        <v>100</v>
      </c>
      <c r="F132" s="39">
        <f>E132/B132*100</f>
        <v>100</v>
      </c>
      <c r="G132" s="39">
        <f>E132/C132*100</f>
        <v>100</v>
      </c>
      <c r="H132" s="47">
        <f aca="true" t="shared" si="46" ref="H132:AE132">H133</f>
        <v>0</v>
      </c>
      <c r="I132" s="47">
        <f t="shared" si="46"/>
        <v>0</v>
      </c>
      <c r="J132" s="47">
        <f t="shared" si="46"/>
        <v>100</v>
      </c>
      <c r="K132" s="47">
        <f t="shared" si="46"/>
        <v>70</v>
      </c>
      <c r="L132" s="47">
        <f t="shared" si="46"/>
        <v>0</v>
      </c>
      <c r="M132" s="47">
        <f t="shared" si="46"/>
        <v>0</v>
      </c>
      <c r="N132" s="47">
        <f t="shared" si="46"/>
        <v>0</v>
      </c>
      <c r="O132" s="47">
        <f t="shared" si="46"/>
        <v>30</v>
      </c>
      <c r="P132" s="47">
        <f t="shared" si="46"/>
        <v>0</v>
      </c>
      <c r="Q132" s="47">
        <f t="shared" si="46"/>
        <v>0</v>
      </c>
      <c r="R132" s="47">
        <f t="shared" si="46"/>
        <v>0</v>
      </c>
      <c r="S132" s="47">
        <f t="shared" si="46"/>
        <v>0</v>
      </c>
      <c r="T132" s="47">
        <f t="shared" si="46"/>
        <v>0</v>
      </c>
      <c r="U132" s="47">
        <f t="shared" si="46"/>
        <v>0</v>
      </c>
      <c r="V132" s="47">
        <f t="shared" si="46"/>
        <v>0</v>
      </c>
      <c r="W132" s="47">
        <f t="shared" si="46"/>
        <v>0</v>
      </c>
      <c r="X132" s="47">
        <f t="shared" si="46"/>
        <v>0</v>
      </c>
      <c r="Y132" s="47">
        <f t="shared" si="46"/>
        <v>0</v>
      </c>
      <c r="Z132" s="47">
        <f t="shared" si="46"/>
        <v>0</v>
      </c>
      <c r="AA132" s="47">
        <f t="shared" si="46"/>
        <v>0</v>
      </c>
      <c r="AB132" s="47">
        <f t="shared" si="46"/>
        <v>0</v>
      </c>
      <c r="AC132" s="47">
        <f t="shared" si="46"/>
        <v>0</v>
      </c>
      <c r="AD132" s="47">
        <f t="shared" si="46"/>
        <v>0</v>
      </c>
      <c r="AE132" s="47">
        <f t="shared" si="46"/>
        <v>0</v>
      </c>
      <c r="AF132" s="21"/>
    </row>
    <row r="133" spans="1:32" s="14" customFormat="1" ht="56.25">
      <c r="A133" s="53" t="s">
        <v>78</v>
      </c>
      <c r="B133" s="31">
        <f>B136</f>
        <v>100</v>
      </c>
      <c r="C133" s="31">
        <f>C136</f>
        <v>100</v>
      </c>
      <c r="D133" s="31">
        <f>D136</f>
        <v>100</v>
      </c>
      <c r="E133" s="31">
        <f>E136</f>
        <v>100</v>
      </c>
      <c r="F133" s="39">
        <f>E133/B133*100</f>
        <v>100</v>
      </c>
      <c r="G133" s="39">
        <f>E133/C133*100</f>
        <v>100</v>
      </c>
      <c r="H133" s="50">
        <f aca="true" t="shared" si="47" ref="H133:AE133">H136</f>
        <v>0</v>
      </c>
      <c r="I133" s="50">
        <f t="shared" si="47"/>
        <v>0</v>
      </c>
      <c r="J133" s="50">
        <f t="shared" si="47"/>
        <v>100</v>
      </c>
      <c r="K133" s="50">
        <f t="shared" si="47"/>
        <v>70</v>
      </c>
      <c r="L133" s="50">
        <f t="shared" si="47"/>
        <v>0</v>
      </c>
      <c r="M133" s="50">
        <f t="shared" si="47"/>
        <v>0</v>
      </c>
      <c r="N133" s="50">
        <f t="shared" si="47"/>
        <v>0</v>
      </c>
      <c r="O133" s="50">
        <f t="shared" si="47"/>
        <v>30</v>
      </c>
      <c r="P133" s="50">
        <f t="shared" si="47"/>
        <v>0</v>
      </c>
      <c r="Q133" s="50">
        <f t="shared" si="47"/>
        <v>0</v>
      </c>
      <c r="R133" s="50">
        <f t="shared" si="47"/>
        <v>0</v>
      </c>
      <c r="S133" s="50">
        <f t="shared" si="47"/>
        <v>0</v>
      </c>
      <c r="T133" s="50">
        <f t="shared" si="47"/>
        <v>0</v>
      </c>
      <c r="U133" s="50">
        <f t="shared" si="47"/>
        <v>0</v>
      </c>
      <c r="V133" s="50">
        <f t="shared" si="47"/>
        <v>0</v>
      </c>
      <c r="W133" s="50">
        <f t="shared" si="47"/>
        <v>0</v>
      </c>
      <c r="X133" s="50">
        <f t="shared" si="47"/>
        <v>0</v>
      </c>
      <c r="Y133" s="50">
        <f t="shared" si="47"/>
        <v>0</v>
      </c>
      <c r="Z133" s="50">
        <f t="shared" si="47"/>
        <v>0</v>
      </c>
      <c r="AA133" s="50">
        <f t="shared" si="47"/>
        <v>0</v>
      </c>
      <c r="AB133" s="50">
        <f t="shared" si="47"/>
        <v>0</v>
      </c>
      <c r="AC133" s="50">
        <f t="shared" si="47"/>
        <v>0</v>
      </c>
      <c r="AD133" s="50">
        <f t="shared" si="47"/>
        <v>0</v>
      </c>
      <c r="AE133" s="50">
        <f t="shared" si="47"/>
        <v>0</v>
      </c>
      <c r="AF133" s="15"/>
    </row>
    <row r="134" spans="1:32" s="14" customFormat="1" ht="18.75">
      <c r="A134" s="2" t="s">
        <v>22</v>
      </c>
      <c r="B134" s="42"/>
      <c r="C134" s="39"/>
      <c r="D134" s="39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15"/>
    </row>
    <row r="135" spans="1:32" s="14" customFormat="1" ht="93.75">
      <c r="A135" s="55" t="s">
        <v>79</v>
      </c>
      <c r="B135" s="42">
        <f>B136</f>
        <v>100</v>
      </c>
      <c r="C135" s="42">
        <f>C136</f>
        <v>100</v>
      </c>
      <c r="D135" s="42">
        <f>D136</f>
        <v>100</v>
      </c>
      <c r="E135" s="42">
        <f>E136</f>
        <v>100</v>
      </c>
      <c r="F135" s="39">
        <f>E135/B135*100</f>
        <v>100</v>
      </c>
      <c r="G135" s="39">
        <f>E135/C135*100</f>
        <v>100</v>
      </c>
      <c r="H135" s="48">
        <f aca="true" t="shared" si="48" ref="H135:AE135">H136</f>
        <v>0</v>
      </c>
      <c r="I135" s="48">
        <f t="shared" si="48"/>
        <v>0</v>
      </c>
      <c r="J135" s="48">
        <f t="shared" si="48"/>
        <v>100</v>
      </c>
      <c r="K135" s="48">
        <f t="shared" si="48"/>
        <v>70</v>
      </c>
      <c r="L135" s="48">
        <f t="shared" si="48"/>
        <v>0</v>
      </c>
      <c r="M135" s="48">
        <f t="shared" si="48"/>
        <v>0</v>
      </c>
      <c r="N135" s="48">
        <f t="shared" si="48"/>
        <v>0</v>
      </c>
      <c r="O135" s="48">
        <f t="shared" si="48"/>
        <v>30</v>
      </c>
      <c r="P135" s="48">
        <f t="shared" si="48"/>
        <v>0</v>
      </c>
      <c r="Q135" s="48">
        <f t="shared" si="48"/>
        <v>0</v>
      </c>
      <c r="R135" s="48">
        <f t="shared" si="48"/>
        <v>0</v>
      </c>
      <c r="S135" s="48">
        <f t="shared" si="48"/>
        <v>0</v>
      </c>
      <c r="T135" s="48">
        <f t="shared" si="48"/>
        <v>0</v>
      </c>
      <c r="U135" s="48">
        <f t="shared" si="48"/>
        <v>0</v>
      </c>
      <c r="V135" s="48">
        <f t="shared" si="48"/>
        <v>0</v>
      </c>
      <c r="W135" s="48">
        <f t="shared" si="48"/>
        <v>0</v>
      </c>
      <c r="X135" s="48">
        <f t="shared" si="48"/>
        <v>0</v>
      </c>
      <c r="Y135" s="48">
        <f t="shared" si="48"/>
        <v>0</v>
      </c>
      <c r="Z135" s="48">
        <f t="shared" si="48"/>
        <v>0</v>
      </c>
      <c r="AA135" s="48">
        <f t="shared" si="48"/>
        <v>0</v>
      </c>
      <c r="AB135" s="48">
        <f t="shared" si="48"/>
        <v>0</v>
      </c>
      <c r="AC135" s="48">
        <f t="shared" si="48"/>
        <v>0</v>
      </c>
      <c r="AD135" s="48">
        <f t="shared" si="48"/>
        <v>0</v>
      </c>
      <c r="AE135" s="48">
        <f t="shared" si="48"/>
        <v>0</v>
      </c>
      <c r="AF135" s="23"/>
    </row>
    <row r="136" spans="1:32" s="14" customFormat="1" ht="18.75">
      <c r="A136" s="56" t="s">
        <v>32</v>
      </c>
      <c r="B136" s="42">
        <f>B138</f>
        <v>100</v>
      </c>
      <c r="C136" s="39">
        <f>C138</f>
        <v>100</v>
      </c>
      <c r="D136" s="39">
        <f>D138</f>
        <v>100</v>
      </c>
      <c r="E136" s="24">
        <f>I136+K136+M136+O136+Q136+S136+U136+W136+Y136+AA136+AC136+AE136</f>
        <v>100</v>
      </c>
      <c r="F136" s="39">
        <f>E136/B136*100</f>
        <v>100</v>
      </c>
      <c r="G136" s="39">
        <f>E136/C136*100</f>
        <v>100</v>
      </c>
      <c r="H136" s="24">
        <f>H138</f>
        <v>0</v>
      </c>
      <c r="I136" s="24">
        <f aca="true" t="shared" si="49" ref="I136:AE136">I138</f>
        <v>0</v>
      </c>
      <c r="J136" s="24">
        <f t="shared" si="49"/>
        <v>100</v>
      </c>
      <c r="K136" s="24">
        <f t="shared" si="49"/>
        <v>70</v>
      </c>
      <c r="L136" s="24">
        <f t="shared" si="49"/>
        <v>0</v>
      </c>
      <c r="M136" s="24">
        <f t="shared" si="49"/>
        <v>0</v>
      </c>
      <c r="N136" s="24">
        <f t="shared" si="49"/>
        <v>0</v>
      </c>
      <c r="O136" s="24">
        <f t="shared" si="49"/>
        <v>30</v>
      </c>
      <c r="P136" s="24">
        <f t="shared" si="49"/>
        <v>0</v>
      </c>
      <c r="Q136" s="24">
        <f t="shared" si="49"/>
        <v>0</v>
      </c>
      <c r="R136" s="24">
        <f t="shared" si="49"/>
        <v>0</v>
      </c>
      <c r="S136" s="24">
        <f t="shared" si="49"/>
        <v>0</v>
      </c>
      <c r="T136" s="24">
        <f t="shared" si="49"/>
        <v>0</v>
      </c>
      <c r="U136" s="24">
        <f t="shared" si="49"/>
        <v>0</v>
      </c>
      <c r="V136" s="24">
        <f t="shared" si="49"/>
        <v>0</v>
      </c>
      <c r="W136" s="24">
        <f t="shared" si="49"/>
        <v>0</v>
      </c>
      <c r="X136" s="24">
        <f t="shared" si="49"/>
        <v>0</v>
      </c>
      <c r="Y136" s="24">
        <f t="shared" si="49"/>
        <v>0</v>
      </c>
      <c r="Z136" s="24">
        <f t="shared" si="49"/>
        <v>0</v>
      </c>
      <c r="AA136" s="24">
        <f t="shared" si="49"/>
        <v>0</v>
      </c>
      <c r="AB136" s="24">
        <f t="shared" si="49"/>
        <v>0</v>
      </c>
      <c r="AC136" s="24">
        <f t="shared" si="49"/>
        <v>0</v>
      </c>
      <c r="AD136" s="24">
        <f t="shared" si="49"/>
        <v>0</v>
      </c>
      <c r="AE136" s="24">
        <f t="shared" si="49"/>
        <v>0</v>
      </c>
      <c r="AF136" s="15"/>
    </row>
    <row r="137" spans="1:32" s="14" customFormat="1" ht="18.75">
      <c r="A137" s="2" t="s">
        <v>24</v>
      </c>
      <c r="B137" s="42"/>
      <c r="C137" s="39"/>
      <c r="D137" s="39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15"/>
    </row>
    <row r="138" spans="1:32" s="14" customFormat="1" ht="18.75">
      <c r="A138" s="2" t="s">
        <v>25</v>
      </c>
      <c r="B138" s="8">
        <f>H138+J138+L138+N138+P138+R138+T138+V138+X138+Z138+AB138+AD138</f>
        <v>100</v>
      </c>
      <c r="C138" s="39">
        <f>H138+J138</f>
        <v>100</v>
      </c>
      <c r="D138" s="39">
        <v>100</v>
      </c>
      <c r="E138" s="39">
        <f>I138+K138+M138+O138+Q138+S138+U138+W138+Y138+AA138+AC138+AE138</f>
        <v>100</v>
      </c>
      <c r="F138" s="39">
        <f>E138/B138*100</f>
        <v>100</v>
      </c>
      <c r="G138" s="39">
        <f>E138/C138*100</f>
        <v>100</v>
      </c>
      <c r="H138" s="39"/>
      <c r="I138" s="39"/>
      <c r="J138" s="39">
        <v>100</v>
      </c>
      <c r="K138" s="39">
        <v>70</v>
      </c>
      <c r="L138" s="39"/>
      <c r="M138" s="39"/>
      <c r="N138" s="39"/>
      <c r="O138" s="39">
        <v>30</v>
      </c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15"/>
    </row>
    <row r="139" spans="1:32" s="14" customFormat="1" ht="18.75">
      <c r="A139" s="2" t="s">
        <v>26</v>
      </c>
      <c r="B139" s="42"/>
      <c r="C139" s="39"/>
      <c r="D139" s="39"/>
      <c r="E139" s="3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5"/>
    </row>
    <row r="140" spans="1:32" s="14" customFormat="1" ht="18.75">
      <c r="A140" s="2" t="s">
        <v>27</v>
      </c>
      <c r="B140" s="42"/>
      <c r="C140" s="39"/>
      <c r="D140" s="39"/>
      <c r="E140" s="3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15"/>
    </row>
    <row r="141" spans="1:32" s="14" customFormat="1" ht="18.75">
      <c r="A141" s="2"/>
      <c r="B141" s="42"/>
      <c r="C141" s="39"/>
      <c r="D141" s="39"/>
      <c r="E141" s="3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15"/>
    </row>
    <row r="142" spans="1:32" ht="18.75">
      <c r="A142" s="56" t="s">
        <v>33</v>
      </c>
      <c r="B142" s="62">
        <f>B132+B99+B83+B67+B7</f>
        <v>1846678.3159999999</v>
      </c>
      <c r="C142" s="62">
        <f>C143+C144+C147</f>
        <v>1594016.016</v>
      </c>
      <c r="D142" s="62">
        <f>D132+D99+D83+D67+D7</f>
        <v>1581451.36</v>
      </c>
      <c r="E142" s="62">
        <f>E132+E99+E83+E67+E7</f>
        <v>1386646.1000000003</v>
      </c>
      <c r="F142" s="63">
        <f>E142/B142*100</f>
        <v>75.08866530709837</v>
      </c>
      <c r="G142" s="63">
        <f>E142/C142*100</f>
        <v>86.99072569418902</v>
      </c>
      <c r="H142" s="62">
        <f aca="true" t="shared" si="50" ref="H142:AE142">H132+H99+H83+H67+H7</f>
        <v>92895.8</v>
      </c>
      <c r="I142" s="62">
        <f t="shared" si="50"/>
        <v>35380.5</v>
      </c>
      <c r="J142" s="62">
        <f>J132+J99+J83+J67+J7</f>
        <v>165290.09999999998</v>
      </c>
      <c r="K142" s="62">
        <f t="shared" si="50"/>
        <v>127445.2</v>
      </c>
      <c r="L142" s="62">
        <f t="shared" si="50"/>
        <v>136898.2</v>
      </c>
      <c r="M142" s="62">
        <f t="shared" si="50"/>
        <v>133568.4</v>
      </c>
      <c r="N142" s="62">
        <f t="shared" si="50"/>
        <v>159990.8</v>
      </c>
      <c r="O142" s="62">
        <f t="shared" si="50"/>
        <v>143985.7</v>
      </c>
      <c r="P142" s="62">
        <f t="shared" si="50"/>
        <v>341311.79000000004</v>
      </c>
      <c r="Q142" s="62">
        <f t="shared" si="50"/>
        <v>206998.75</v>
      </c>
      <c r="R142" s="62">
        <f t="shared" si="50"/>
        <v>211299.10000000003</v>
      </c>
      <c r="S142" s="62">
        <f t="shared" si="50"/>
        <v>300337.07999999996</v>
      </c>
      <c r="T142" s="62">
        <f t="shared" si="50"/>
        <v>138086.076</v>
      </c>
      <c r="U142" s="62">
        <f t="shared" si="50"/>
        <v>135199.5</v>
      </c>
      <c r="V142" s="62">
        <f t="shared" si="50"/>
        <v>96579.04999999999</v>
      </c>
      <c r="W142" s="62">
        <f t="shared" si="50"/>
        <v>78823.80000000002</v>
      </c>
      <c r="X142" s="62">
        <f t="shared" si="50"/>
        <v>103963.70000000001</v>
      </c>
      <c r="Y142" s="62">
        <f t="shared" si="50"/>
        <v>69377.7</v>
      </c>
      <c r="Z142" s="62">
        <f t="shared" si="50"/>
        <v>147701.4</v>
      </c>
      <c r="AA142" s="62">
        <f t="shared" si="50"/>
        <v>155529.5</v>
      </c>
      <c r="AB142" s="62">
        <f t="shared" si="50"/>
        <v>131007.50000000001</v>
      </c>
      <c r="AC142" s="62">
        <f t="shared" si="50"/>
        <v>0</v>
      </c>
      <c r="AD142" s="62">
        <f t="shared" si="50"/>
        <v>121654.80000000002</v>
      </c>
      <c r="AE142" s="62">
        <f t="shared" si="50"/>
        <v>0</v>
      </c>
      <c r="AF142" s="15"/>
    </row>
    <row r="143" spans="1:32" s="14" customFormat="1" ht="18.75">
      <c r="A143" s="2" t="s">
        <v>24</v>
      </c>
      <c r="B143" s="36">
        <f>B137+B119+B110+B104+B94+B88+B72+B62+B56+B48+B41+B27+B18+B12+B127</f>
        <v>1428890.876</v>
      </c>
      <c r="C143" s="36">
        <f>C137+C119+C110+C104+C94+C88+C72+C62+C56+C48+C41+C27+C18+C12+C127</f>
        <v>1237478.476</v>
      </c>
      <c r="D143" s="36">
        <f>D137+D119+D110+D104+D94+D88+D72+D62+D56+D48+D41+D27+D18+D12+D127</f>
        <v>1232544.8</v>
      </c>
      <c r="E143" s="36">
        <f>E137+E119+E110+E104+E94+E88+E72+E62+E56+E48+E41+E27+E18+E12+E127</f>
        <v>1077293.87</v>
      </c>
      <c r="F143" s="63">
        <f>E143/B143*100</f>
        <v>75.3937118708287</v>
      </c>
      <c r="G143" s="63">
        <f>E143/C143*100</f>
        <v>87.05556426987098</v>
      </c>
      <c r="H143" s="36">
        <f aca="true" t="shared" si="51" ref="H143:AE143">H137+H119+H110+H104+H94+H88+H72+H62+H56+H48+H41+H27+H18+H12+H127</f>
        <v>64665</v>
      </c>
      <c r="I143" s="36">
        <f t="shared" si="51"/>
        <v>19234.7</v>
      </c>
      <c r="J143" s="36">
        <f t="shared" si="51"/>
        <v>128234</v>
      </c>
      <c r="K143" s="36">
        <f t="shared" si="51"/>
        <v>95119.3</v>
      </c>
      <c r="L143" s="36">
        <f t="shared" si="51"/>
        <v>111472</v>
      </c>
      <c r="M143" s="36">
        <f t="shared" si="51"/>
        <v>104421.2</v>
      </c>
      <c r="N143" s="36">
        <f t="shared" si="51"/>
        <v>117290</v>
      </c>
      <c r="O143" s="36">
        <f t="shared" si="51"/>
        <v>114086.3</v>
      </c>
      <c r="P143" s="36">
        <f t="shared" si="51"/>
        <v>288326</v>
      </c>
      <c r="Q143" s="36">
        <f t="shared" si="51"/>
        <v>173100.7</v>
      </c>
      <c r="R143" s="36">
        <f t="shared" si="51"/>
        <v>170544.5</v>
      </c>
      <c r="S143" s="36">
        <f t="shared" si="51"/>
        <v>243075.87</v>
      </c>
      <c r="T143" s="36">
        <f t="shared" si="51"/>
        <v>87220.67599999999</v>
      </c>
      <c r="U143" s="36">
        <f t="shared" si="51"/>
        <v>98185.2</v>
      </c>
      <c r="V143" s="36">
        <f t="shared" si="51"/>
        <v>77299.3</v>
      </c>
      <c r="W143" s="36">
        <f t="shared" si="51"/>
        <v>70026.8</v>
      </c>
      <c r="X143" s="36">
        <f t="shared" si="51"/>
        <v>82225.8</v>
      </c>
      <c r="Y143" s="36">
        <f t="shared" si="51"/>
        <v>43710.2</v>
      </c>
      <c r="Z143" s="36">
        <f t="shared" si="51"/>
        <v>110201.20000000001</v>
      </c>
      <c r="AA143" s="36">
        <f t="shared" si="51"/>
        <v>116333.6</v>
      </c>
      <c r="AB143" s="36">
        <f t="shared" si="51"/>
        <v>104433</v>
      </c>
      <c r="AC143" s="36">
        <f t="shared" si="51"/>
        <v>0</v>
      </c>
      <c r="AD143" s="36">
        <f t="shared" si="51"/>
        <v>86979.4</v>
      </c>
      <c r="AE143" s="36">
        <f t="shared" si="51"/>
        <v>0</v>
      </c>
      <c r="AF143" s="15"/>
    </row>
    <row r="144" spans="1:32" s="14" customFormat="1" ht="18.75">
      <c r="A144" s="2" t="s">
        <v>25</v>
      </c>
      <c r="B144" s="36">
        <f>B138+B120+B111+B105+B95+B89+B73+B63+B57+B49+B42+B28+B19+B13+B34+B128</f>
        <v>402150.81000000006</v>
      </c>
      <c r="C144" s="36">
        <f>C138+C120+C111+C105+C95+C89+C73+C63+C57+C49+C42+C28+C19+C13+C34+C128</f>
        <v>346247.01</v>
      </c>
      <c r="D144" s="36">
        <f>D138+D120+D111+D105+D95+D89+D73+D63+D57+D49+D42+D28+D19+D13+D34+D128</f>
        <v>338859.96</v>
      </c>
      <c r="E144" s="36">
        <f>E138+E120+E111+E105+E95+E89+E73+E63+E57+E49+E42+E28+E19+E13+E34+E128</f>
        <v>300008.93000000005</v>
      </c>
      <c r="F144" s="63">
        <f>E144/B144*100</f>
        <v>74.60110051748995</v>
      </c>
      <c r="G144" s="63">
        <f>E144/C144*100</f>
        <v>86.64592655977016</v>
      </c>
      <c r="H144" s="36">
        <f aca="true" t="shared" si="52" ref="H144:AE144">H138+H120+H111+H105+H95+H89+H73+H63+H57+H49+H42+H28+H19+H13+H34+H128</f>
        <v>28230.8</v>
      </c>
      <c r="I144" s="36">
        <f t="shared" si="52"/>
        <v>16145.8</v>
      </c>
      <c r="J144" s="36">
        <f t="shared" si="52"/>
        <v>36745</v>
      </c>
      <c r="K144" s="36">
        <f t="shared" si="52"/>
        <v>32259.300000000003</v>
      </c>
      <c r="L144" s="36">
        <f t="shared" si="52"/>
        <v>24604</v>
      </c>
      <c r="M144" s="36">
        <f t="shared" si="52"/>
        <v>28344.2</v>
      </c>
      <c r="N144" s="36">
        <f t="shared" si="52"/>
        <v>41232.8</v>
      </c>
      <c r="O144" s="36">
        <f t="shared" si="52"/>
        <v>28286.5</v>
      </c>
      <c r="P144" s="36">
        <f t="shared" si="52"/>
        <v>49346.16</v>
      </c>
      <c r="Q144" s="36">
        <f t="shared" si="52"/>
        <v>30586.02</v>
      </c>
      <c r="R144" s="36">
        <f t="shared" si="52"/>
        <v>40437</v>
      </c>
      <c r="S144" s="36">
        <f t="shared" si="52"/>
        <v>57261.21000000001</v>
      </c>
      <c r="T144" s="36">
        <f t="shared" si="52"/>
        <v>47677.3</v>
      </c>
      <c r="U144" s="36">
        <f t="shared" si="52"/>
        <v>33751.1</v>
      </c>
      <c r="V144" s="36">
        <f t="shared" si="52"/>
        <v>19279.75</v>
      </c>
      <c r="W144" s="36">
        <f t="shared" si="52"/>
        <v>8511.4</v>
      </c>
      <c r="X144" s="36">
        <f t="shared" si="52"/>
        <v>21437.9</v>
      </c>
      <c r="Y144" s="36">
        <f t="shared" si="52"/>
        <v>25667.5</v>
      </c>
      <c r="Z144" s="36">
        <f t="shared" si="52"/>
        <v>37256.3</v>
      </c>
      <c r="AA144" s="36">
        <f t="shared" si="52"/>
        <v>39195.9</v>
      </c>
      <c r="AB144" s="36">
        <f t="shared" si="52"/>
        <v>24360.4</v>
      </c>
      <c r="AC144" s="36">
        <f t="shared" si="52"/>
        <v>0</v>
      </c>
      <c r="AD144" s="36">
        <f t="shared" si="52"/>
        <v>31543.4</v>
      </c>
      <c r="AE144" s="36">
        <f t="shared" si="52"/>
        <v>0</v>
      </c>
      <c r="AF144" s="15"/>
    </row>
    <row r="145" spans="1:32" s="14" customFormat="1" ht="18.75">
      <c r="A145" s="2" t="s">
        <v>86</v>
      </c>
      <c r="B145" s="64">
        <f>B57+B43+B20</f>
        <v>950.3</v>
      </c>
      <c r="C145" s="64">
        <f>C57+C43+C20</f>
        <v>858.1999999999998</v>
      </c>
      <c r="D145" s="64">
        <f>D57+D43+D20</f>
        <v>858.2</v>
      </c>
      <c r="E145" s="64">
        <f>E57+E43+E20</f>
        <v>793.9</v>
      </c>
      <c r="F145" s="63">
        <f>E145/B145*100</f>
        <v>83.54203935599284</v>
      </c>
      <c r="G145" s="63">
        <f>E145/C145*100</f>
        <v>92.50757399207646</v>
      </c>
      <c r="H145" s="64">
        <f aca="true" t="shared" si="53" ref="H145:AE145">H57+H43+H20</f>
        <v>0</v>
      </c>
      <c r="I145" s="64">
        <f t="shared" si="53"/>
        <v>0</v>
      </c>
      <c r="J145" s="64">
        <f t="shared" si="53"/>
        <v>50.3</v>
      </c>
      <c r="K145" s="64">
        <f t="shared" si="53"/>
        <v>0</v>
      </c>
      <c r="L145" s="64">
        <f t="shared" si="53"/>
        <v>40.9</v>
      </c>
      <c r="M145" s="64">
        <f t="shared" si="53"/>
        <v>91.2</v>
      </c>
      <c r="N145" s="64">
        <f t="shared" si="53"/>
        <v>53.4</v>
      </c>
      <c r="O145" s="64">
        <f t="shared" si="53"/>
        <v>1</v>
      </c>
      <c r="P145" s="64">
        <f t="shared" si="53"/>
        <v>168.7</v>
      </c>
      <c r="Q145" s="64">
        <f t="shared" si="53"/>
        <v>1</v>
      </c>
      <c r="R145" s="64">
        <f t="shared" si="53"/>
        <v>146.10000000000002</v>
      </c>
      <c r="S145" s="64">
        <f t="shared" si="53"/>
        <v>79.4</v>
      </c>
      <c r="T145" s="64">
        <f t="shared" si="53"/>
        <v>49</v>
      </c>
      <c r="U145" s="64">
        <f t="shared" si="53"/>
        <v>18</v>
      </c>
      <c r="V145" s="64">
        <f t="shared" si="53"/>
        <v>231.2</v>
      </c>
      <c r="W145" s="64">
        <f t="shared" si="53"/>
        <v>356.5</v>
      </c>
      <c r="X145" s="64">
        <f t="shared" si="53"/>
        <v>60.9</v>
      </c>
      <c r="Y145" s="64">
        <f t="shared" si="53"/>
        <v>148.6</v>
      </c>
      <c r="Z145" s="64">
        <f t="shared" si="53"/>
        <v>57.7</v>
      </c>
      <c r="AA145" s="64">
        <f t="shared" si="53"/>
        <v>98.2</v>
      </c>
      <c r="AB145" s="64">
        <f t="shared" si="53"/>
        <v>40</v>
      </c>
      <c r="AC145" s="64">
        <f t="shared" si="53"/>
        <v>0</v>
      </c>
      <c r="AD145" s="64">
        <f t="shared" si="53"/>
        <v>52.1</v>
      </c>
      <c r="AE145" s="64">
        <f t="shared" si="53"/>
        <v>0</v>
      </c>
      <c r="AF145" s="15"/>
    </row>
    <row r="146" spans="1:32" s="14" customFormat="1" ht="18.75">
      <c r="A146" s="2" t="s">
        <v>26</v>
      </c>
      <c r="B146" s="64"/>
      <c r="C146" s="63"/>
      <c r="D146" s="63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15"/>
    </row>
    <row r="147" spans="1:32" s="14" customFormat="1" ht="18.75">
      <c r="A147" s="2" t="s">
        <v>27</v>
      </c>
      <c r="B147" s="64">
        <f>B30+B45+B81+B59</f>
        <v>15636.63</v>
      </c>
      <c r="C147" s="64">
        <f>C30+C45+C81+C59</f>
        <v>10290.529999999999</v>
      </c>
      <c r="D147" s="64">
        <f>D30+D45+D81+D59</f>
        <v>10046.6</v>
      </c>
      <c r="E147" s="64">
        <f>E30+E45+E81+E59</f>
        <v>9343.3</v>
      </c>
      <c r="F147" s="63">
        <f>E147/B147*100</f>
        <v>59.752644911339594</v>
      </c>
      <c r="G147" s="63">
        <f>E147/C147*100</f>
        <v>90.79512911385517</v>
      </c>
      <c r="H147" s="64">
        <f aca="true" t="shared" si="54" ref="H147:AE147">H30+H45+H81+H59</f>
        <v>0</v>
      </c>
      <c r="I147" s="64">
        <f t="shared" si="54"/>
        <v>0</v>
      </c>
      <c r="J147" s="64">
        <f t="shared" si="54"/>
        <v>311.1</v>
      </c>
      <c r="K147" s="64">
        <f t="shared" si="54"/>
        <v>66.6</v>
      </c>
      <c r="L147" s="64">
        <f t="shared" si="54"/>
        <v>822.2</v>
      </c>
      <c r="M147" s="64">
        <f t="shared" si="54"/>
        <v>803</v>
      </c>
      <c r="N147" s="64">
        <f t="shared" si="54"/>
        <v>1468</v>
      </c>
      <c r="O147" s="64">
        <f t="shared" si="54"/>
        <v>1612.9</v>
      </c>
      <c r="P147" s="64">
        <f t="shared" si="54"/>
        <v>3639.63</v>
      </c>
      <c r="Q147" s="64">
        <f t="shared" si="54"/>
        <v>3312.03</v>
      </c>
      <c r="R147" s="64">
        <f t="shared" si="54"/>
        <v>317.6</v>
      </c>
      <c r="S147" s="64">
        <f t="shared" si="54"/>
        <v>0</v>
      </c>
      <c r="T147" s="64">
        <f t="shared" si="54"/>
        <v>3188.1</v>
      </c>
      <c r="U147" s="64">
        <f t="shared" si="54"/>
        <v>3263.2</v>
      </c>
      <c r="V147" s="64">
        <f t="shared" si="54"/>
        <v>0</v>
      </c>
      <c r="W147" s="64">
        <f t="shared" si="54"/>
        <v>285.6</v>
      </c>
      <c r="X147" s="64">
        <f t="shared" si="54"/>
        <v>300</v>
      </c>
      <c r="Y147" s="64">
        <f t="shared" si="54"/>
        <v>0</v>
      </c>
      <c r="Z147" s="64">
        <f t="shared" si="54"/>
        <v>243.9</v>
      </c>
      <c r="AA147" s="64">
        <f t="shared" si="54"/>
        <v>0</v>
      </c>
      <c r="AB147" s="64">
        <f t="shared" si="54"/>
        <v>2214.1</v>
      </c>
      <c r="AC147" s="64">
        <f t="shared" si="54"/>
        <v>0</v>
      </c>
      <c r="AD147" s="64">
        <f t="shared" si="54"/>
        <v>3132</v>
      </c>
      <c r="AE147" s="64">
        <f t="shared" si="54"/>
        <v>0</v>
      </c>
      <c r="AF147" s="15"/>
    </row>
    <row r="148" spans="2:5" ht="35.25" customHeight="1">
      <c r="B148" s="61"/>
      <c r="C148" s="61"/>
      <c r="D148" s="61"/>
      <c r="E148" s="61"/>
    </row>
    <row r="149" spans="1:44" s="16" customFormat="1" ht="35.25" customHeight="1">
      <c r="A149" s="25"/>
      <c r="B149" s="73" t="s">
        <v>108</v>
      </c>
      <c r="C149" s="73"/>
      <c r="D149" s="73"/>
      <c r="E149" s="73"/>
      <c r="F149" s="73"/>
      <c r="G149" s="73"/>
      <c r="H149" s="72" t="s">
        <v>109</v>
      </c>
      <c r="I149" s="72"/>
      <c r="J149" s="72"/>
      <c r="K149" s="27"/>
      <c r="L149" s="27"/>
      <c r="M149" s="27"/>
      <c r="N149" s="27"/>
      <c r="O149" s="27"/>
      <c r="P149" s="27"/>
      <c r="Q149" s="28"/>
      <c r="R149" s="27"/>
      <c r="S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5"/>
    </row>
    <row r="150" spans="1:44" s="16" customFormat="1" ht="35.25" customHeight="1">
      <c r="A150" s="25"/>
      <c r="B150" s="73" t="s">
        <v>106</v>
      </c>
      <c r="C150" s="73"/>
      <c r="D150" s="73"/>
      <c r="E150" s="17"/>
      <c r="F150" s="17"/>
      <c r="G150" s="17"/>
      <c r="H150" s="26"/>
      <c r="I150" s="77" t="s">
        <v>107</v>
      </c>
      <c r="J150" s="77"/>
      <c r="K150" s="27"/>
      <c r="L150" s="27"/>
      <c r="M150" s="27"/>
      <c r="N150" s="27"/>
      <c r="O150" s="27"/>
      <c r="P150" s="27"/>
      <c r="Q150" s="28"/>
      <c r="R150" s="27"/>
      <c r="S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5"/>
    </row>
    <row r="151" spans="1:44" s="16" customFormat="1" ht="19.5" customHeight="1">
      <c r="A151" s="25"/>
      <c r="B151" s="25"/>
      <c r="C151" s="25"/>
      <c r="D151" s="57"/>
      <c r="E151" s="25"/>
      <c r="F151" s="25"/>
      <c r="G151" s="25"/>
      <c r="H151" s="27"/>
      <c r="I151" s="27"/>
      <c r="J151" s="27"/>
      <c r="K151" s="27"/>
      <c r="L151" s="27"/>
      <c r="M151" s="27"/>
      <c r="N151" s="27"/>
      <c r="O151" s="27"/>
      <c r="P151" s="27"/>
      <c r="Q151" s="28"/>
      <c r="R151" s="27"/>
      <c r="S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5"/>
    </row>
    <row r="152" spans="1:44" s="16" customFormat="1" ht="48.75" customHeight="1">
      <c r="A152" s="25"/>
      <c r="B152" s="73" t="s">
        <v>104</v>
      </c>
      <c r="C152" s="73"/>
      <c r="D152" s="73"/>
      <c r="E152" s="73"/>
      <c r="F152" s="73"/>
      <c r="G152" s="25"/>
      <c r="H152" s="27"/>
      <c r="I152" s="27"/>
      <c r="J152" s="27"/>
      <c r="K152" s="27"/>
      <c r="L152" s="27"/>
      <c r="M152" s="27"/>
      <c r="N152" s="27"/>
      <c r="O152" s="27"/>
      <c r="P152" s="27"/>
      <c r="Q152" s="28"/>
      <c r="R152" s="27"/>
      <c r="S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5"/>
    </row>
    <row r="153" spans="1:32" s="16" customFormat="1" ht="19.5" customHeight="1">
      <c r="A153" s="25"/>
      <c r="B153" s="73" t="s">
        <v>105</v>
      </c>
      <c r="C153" s="73"/>
      <c r="D153" s="73"/>
      <c r="E153" s="73"/>
      <c r="F153" s="73"/>
      <c r="G153" s="73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5"/>
    </row>
  </sheetData>
  <sheetProtection/>
  <mergeCells count="30">
    <mergeCell ref="AF60:AF64"/>
    <mergeCell ref="A2:A3"/>
    <mergeCell ref="F2:G2"/>
    <mergeCell ref="H2:I2"/>
    <mergeCell ref="J2:K2"/>
    <mergeCell ref="B2:B3"/>
    <mergeCell ref="C2:C3"/>
    <mergeCell ref="E2:E3"/>
    <mergeCell ref="AF25:AF28"/>
    <mergeCell ref="AF56:AF57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H149:J149"/>
    <mergeCell ref="B152:F152"/>
    <mergeCell ref="B153:G153"/>
    <mergeCell ref="B149:G149"/>
    <mergeCell ref="X2:Y2"/>
    <mergeCell ref="T2:U2"/>
    <mergeCell ref="V2:W2"/>
    <mergeCell ref="D2:D3"/>
    <mergeCell ref="B150:D150"/>
    <mergeCell ref="I150:J150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8" r:id="rId3"/>
  <colBreaks count="1" manualBreakCount="1">
    <brk id="2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1"/>
  <sheetViews>
    <sheetView zoomScale="75" zoomScaleNormal="75" zoomScalePageLayoutView="0" workbookViewId="0" topLeftCell="A10">
      <selection activeCell="H13" sqref="H13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3" customWidth="1"/>
    <col min="4" max="4" width="17.28125" style="3" customWidth="1"/>
    <col min="5" max="7" width="13.8515625" style="4" customWidth="1"/>
    <col min="8" max="8" width="15.7109375" style="4" customWidth="1"/>
    <col min="9" max="10" width="13.421875" style="4" customWidth="1"/>
    <col min="11" max="11" width="75.28125" style="3" customWidth="1"/>
    <col min="12" max="16384" width="9.140625" style="1" customWidth="1"/>
  </cols>
  <sheetData>
    <row r="1" spans="1:11" s="7" customFormat="1" ht="18.75" customHeight="1">
      <c r="A1" s="31"/>
      <c r="B1" s="31"/>
      <c r="C1" s="79" t="s">
        <v>5</v>
      </c>
      <c r="D1" s="75" t="s">
        <v>61</v>
      </c>
      <c r="E1" s="75" t="s">
        <v>19</v>
      </c>
      <c r="F1" s="75" t="s">
        <v>62</v>
      </c>
      <c r="G1" s="75" t="s">
        <v>70</v>
      </c>
      <c r="H1" s="75" t="s">
        <v>20</v>
      </c>
      <c r="I1" s="75" t="s">
        <v>71</v>
      </c>
      <c r="J1" s="75" t="s">
        <v>91</v>
      </c>
      <c r="K1" s="79" t="s">
        <v>21</v>
      </c>
    </row>
    <row r="2" spans="1:11" s="9" customFormat="1" ht="80.25" customHeight="1">
      <c r="A2" s="33"/>
      <c r="B2" s="33"/>
      <c r="C2" s="79"/>
      <c r="D2" s="76"/>
      <c r="E2" s="76"/>
      <c r="F2" s="76"/>
      <c r="G2" s="76"/>
      <c r="H2" s="76"/>
      <c r="I2" s="76"/>
      <c r="J2" s="76"/>
      <c r="K2" s="79"/>
    </row>
    <row r="3" spans="1:11" s="11" customFormat="1" ht="24.75" customHeight="1">
      <c r="A3" s="34"/>
      <c r="B3" s="34"/>
      <c r="C3" s="10"/>
      <c r="D3" s="10"/>
      <c r="E3" s="10"/>
      <c r="F3" s="10"/>
      <c r="G3" s="10"/>
      <c r="H3" s="10"/>
      <c r="I3" s="10"/>
      <c r="J3" s="10"/>
      <c r="K3" s="10"/>
    </row>
    <row r="4" spans="1:11" s="13" customFormat="1" ht="18.75">
      <c r="A4" s="35"/>
      <c r="B4" s="35"/>
      <c r="C4" s="20"/>
      <c r="D4" s="20"/>
      <c r="E4" s="20"/>
      <c r="F4" s="20"/>
      <c r="G4" s="20"/>
      <c r="H4" s="20"/>
      <c r="I4" s="20"/>
      <c r="J4" s="20"/>
      <c r="K4" s="12"/>
    </row>
    <row r="5" spans="1:11" s="13" customFormat="1" ht="18.75">
      <c r="A5" s="35"/>
      <c r="B5" s="35"/>
      <c r="C5" s="12" t="s">
        <v>73</v>
      </c>
      <c r="D5" s="12"/>
      <c r="E5" s="22"/>
      <c r="F5" s="22"/>
      <c r="G5" s="22"/>
      <c r="H5" s="22"/>
      <c r="I5" s="22"/>
      <c r="J5" s="22"/>
      <c r="K5" s="22"/>
    </row>
    <row r="6" spans="1:11" s="13" customFormat="1" ht="195" customHeight="1">
      <c r="A6" s="85" t="s">
        <v>67</v>
      </c>
      <c r="B6" s="88">
        <f>D11</f>
        <v>43412.3</v>
      </c>
      <c r="C6" s="37" t="s">
        <v>72</v>
      </c>
      <c r="D6" s="36">
        <v>32998.9</v>
      </c>
      <c r="E6" s="36">
        <v>32998.9</v>
      </c>
      <c r="F6" s="36">
        <v>32998.9</v>
      </c>
      <c r="G6" s="29">
        <f aca="true" t="shared" si="0" ref="G6:G11">F6/D6*100</f>
        <v>100</v>
      </c>
      <c r="H6" s="29">
        <v>26534.7</v>
      </c>
      <c r="I6" s="29">
        <f aca="true" t="shared" si="1" ref="I6:I11">H6/F6*100</f>
        <v>80.4108621802545</v>
      </c>
      <c r="J6" s="29">
        <f aca="true" t="shared" si="2" ref="J6:J11">H6/E6*100</f>
        <v>80.4108621802545</v>
      </c>
      <c r="K6" s="23" t="s">
        <v>113</v>
      </c>
    </row>
    <row r="7" spans="1:11" s="13" customFormat="1" ht="94.5" customHeight="1">
      <c r="A7" s="86"/>
      <c r="B7" s="89"/>
      <c r="C7" s="23" t="s">
        <v>75</v>
      </c>
      <c r="D7" s="36">
        <v>3400.4</v>
      </c>
      <c r="E7" s="39">
        <v>1744</v>
      </c>
      <c r="F7" s="39">
        <v>1744</v>
      </c>
      <c r="G7" s="29">
        <f t="shared" si="0"/>
        <v>51.288083754852366</v>
      </c>
      <c r="H7" s="39">
        <v>1744</v>
      </c>
      <c r="I7" s="29">
        <f t="shared" si="1"/>
        <v>100</v>
      </c>
      <c r="J7" s="29">
        <f t="shared" si="2"/>
        <v>100</v>
      </c>
      <c r="K7" s="23" t="s">
        <v>116</v>
      </c>
    </row>
    <row r="8" spans="1:11" s="13" customFormat="1" ht="144.75" customHeight="1">
      <c r="A8" s="86"/>
      <c r="B8" s="89"/>
      <c r="C8" s="23" t="s">
        <v>88</v>
      </c>
      <c r="D8" s="36">
        <v>4455</v>
      </c>
      <c r="E8" s="36">
        <v>4455</v>
      </c>
      <c r="F8" s="36">
        <v>4455</v>
      </c>
      <c r="G8" s="29">
        <f t="shared" si="0"/>
        <v>100</v>
      </c>
      <c r="H8" s="36">
        <v>4432.5</v>
      </c>
      <c r="I8" s="29">
        <f t="shared" si="1"/>
        <v>99.4949494949495</v>
      </c>
      <c r="J8" s="29">
        <f t="shared" si="2"/>
        <v>99.4949494949495</v>
      </c>
      <c r="K8" s="23" t="s">
        <v>112</v>
      </c>
    </row>
    <row r="9" spans="1:11" s="13" customFormat="1" ht="245.25" customHeight="1">
      <c r="A9" s="86"/>
      <c r="B9" s="89"/>
      <c r="C9" s="2" t="s">
        <v>90</v>
      </c>
      <c r="D9" s="36">
        <v>1648</v>
      </c>
      <c r="E9" s="36">
        <v>1648</v>
      </c>
      <c r="F9" s="36">
        <v>1648</v>
      </c>
      <c r="G9" s="29">
        <f t="shared" si="0"/>
        <v>100</v>
      </c>
      <c r="H9" s="36">
        <v>1648</v>
      </c>
      <c r="I9" s="29">
        <f t="shared" si="1"/>
        <v>100</v>
      </c>
      <c r="J9" s="29">
        <f t="shared" si="2"/>
        <v>100</v>
      </c>
      <c r="K9" s="23" t="s">
        <v>92</v>
      </c>
    </row>
    <row r="10" spans="1:11" s="13" customFormat="1" ht="174.75" customHeight="1">
      <c r="A10" s="87"/>
      <c r="B10" s="90"/>
      <c r="C10" s="2" t="s">
        <v>94</v>
      </c>
      <c r="D10" s="36">
        <v>910</v>
      </c>
      <c r="E10" s="29">
        <v>910</v>
      </c>
      <c r="F10" s="29">
        <v>910</v>
      </c>
      <c r="G10" s="29">
        <f t="shared" si="0"/>
        <v>100</v>
      </c>
      <c r="H10" s="29">
        <v>790</v>
      </c>
      <c r="I10" s="29">
        <f t="shared" si="1"/>
        <v>86.81318681318682</v>
      </c>
      <c r="J10" s="29">
        <f t="shared" si="2"/>
        <v>86.81318681318682</v>
      </c>
      <c r="K10" s="23" t="s">
        <v>117</v>
      </c>
    </row>
    <row r="11" spans="1:11" s="14" customFormat="1" ht="31.5" customHeight="1">
      <c r="A11" s="35"/>
      <c r="B11" s="35"/>
      <c r="C11" s="23" t="s">
        <v>68</v>
      </c>
      <c r="D11" s="62">
        <f>SUM(D6:D10)</f>
        <v>43412.3</v>
      </c>
      <c r="E11" s="62">
        <f>SUM(E6:E10)</f>
        <v>41755.9</v>
      </c>
      <c r="F11" s="62">
        <f>SUM(F6:F10)</f>
        <v>41755.9</v>
      </c>
      <c r="G11" s="66">
        <f t="shared" si="0"/>
        <v>96.18449149204258</v>
      </c>
      <c r="H11" s="62">
        <f>SUM(H6:H10)</f>
        <v>35149.2</v>
      </c>
      <c r="I11" s="66">
        <f t="shared" si="1"/>
        <v>84.17780481321202</v>
      </c>
      <c r="J11" s="66">
        <f t="shared" si="2"/>
        <v>84.17780481321202</v>
      </c>
      <c r="K11" s="15"/>
    </row>
    <row r="12" ht="18.75">
      <c r="K12" s="25"/>
    </row>
    <row r="13" spans="1:11" s="14" customFormat="1" ht="183.75" customHeight="1">
      <c r="A13" s="85" t="s">
        <v>69</v>
      </c>
      <c r="B13" s="91">
        <f>D13+D14+D15+D16</f>
        <v>1133.3999999999999</v>
      </c>
      <c r="C13" s="37" t="s">
        <v>74</v>
      </c>
      <c r="D13" s="36">
        <v>331.4</v>
      </c>
      <c r="E13" s="29">
        <v>331.4</v>
      </c>
      <c r="F13" s="29">
        <v>331.4</v>
      </c>
      <c r="G13" s="29">
        <f>F13/D13*100</f>
        <v>100</v>
      </c>
      <c r="H13" s="29">
        <v>258.2</v>
      </c>
      <c r="I13" s="29">
        <f>H13/F13*100</f>
        <v>77.91188895594448</v>
      </c>
      <c r="J13" s="29">
        <f>H13/E13*100</f>
        <v>77.91188895594448</v>
      </c>
      <c r="K13" s="23" t="s">
        <v>113</v>
      </c>
    </row>
    <row r="14" spans="1:11" s="14" customFormat="1" ht="97.5" customHeight="1">
      <c r="A14" s="86"/>
      <c r="B14" s="92"/>
      <c r="C14" s="23" t="s">
        <v>76</v>
      </c>
      <c r="D14" s="36">
        <v>573.9</v>
      </c>
      <c r="E14" s="29">
        <v>424.1</v>
      </c>
      <c r="F14" s="29">
        <v>392.7</v>
      </c>
      <c r="G14" s="29">
        <f>F14/D14*100</f>
        <v>68.42655514898067</v>
      </c>
      <c r="H14" s="29">
        <v>392.7</v>
      </c>
      <c r="I14" s="29">
        <f>H14/F14*100</f>
        <v>100</v>
      </c>
      <c r="J14" s="29">
        <f>H14/E14*100</f>
        <v>92.59608582881395</v>
      </c>
      <c r="K14" s="23" t="s">
        <v>118</v>
      </c>
    </row>
    <row r="15" spans="1:11" s="13" customFormat="1" ht="62.25" customHeight="1">
      <c r="A15" s="86"/>
      <c r="B15" s="92"/>
      <c r="C15" s="23" t="s">
        <v>88</v>
      </c>
      <c r="D15" s="36">
        <v>45</v>
      </c>
      <c r="E15" s="36">
        <v>45</v>
      </c>
      <c r="F15" s="36">
        <v>45</v>
      </c>
      <c r="G15" s="29">
        <f>F15/D15*100</f>
        <v>100</v>
      </c>
      <c r="H15" s="29">
        <v>44.8</v>
      </c>
      <c r="I15" s="29">
        <f>H15/F15*100</f>
        <v>99.55555555555556</v>
      </c>
      <c r="J15" s="29">
        <f>H15/E15*100</f>
        <v>99.55555555555556</v>
      </c>
      <c r="K15" s="23" t="s">
        <v>119</v>
      </c>
    </row>
    <row r="16" spans="1:11" s="13" customFormat="1" ht="36" customHeight="1">
      <c r="A16" s="87"/>
      <c r="B16" s="93"/>
      <c r="C16" s="2" t="s">
        <v>90</v>
      </c>
      <c r="D16" s="36">
        <v>183.1</v>
      </c>
      <c r="E16" s="36">
        <v>183.1</v>
      </c>
      <c r="F16" s="36">
        <v>183.1</v>
      </c>
      <c r="G16" s="29">
        <f>F16/D16*100</f>
        <v>100</v>
      </c>
      <c r="H16" s="36">
        <v>183.1</v>
      </c>
      <c r="I16" s="29">
        <f>H16/F16*100</f>
        <v>100</v>
      </c>
      <c r="J16" s="29">
        <f>H16/E16*100</f>
        <v>100</v>
      </c>
      <c r="K16" s="23"/>
    </row>
    <row r="17" spans="1:11" s="14" customFormat="1" ht="27" customHeight="1">
      <c r="A17" s="35"/>
      <c r="B17" s="35"/>
      <c r="C17" s="2" t="s">
        <v>68</v>
      </c>
      <c r="D17" s="67">
        <f>SUM(D13:D16)</f>
        <v>1133.3999999999999</v>
      </c>
      <c r="E17" s="62">
        <f>SUM(E13:E16)+0.2</f>
        <v>983.8000000000001</v>
      </c>
      <c r="F17" s="62">
        <f>SUM(F13:F16)</f>
        <v>952.1999999999999</v>
      </c>
      <c r="G17" s="66">
        <f>F17/D17*100</f>
        <v>84.01270513499206</v>
      </c>
      <c r="H17" s="62">
        <f>SUM(H13:H16)</f>
        <v>878.8</v>
      </c>
      <c r="I17" s="66">
        <f>H17/F17*100</f>
        <v>92.29153539172444</v>
      </c>
      <c r="J17" s="66">
        <f>H17/E17*100</f>
        <v>89.32709900386257</v>
      </c>
      <c r="K17" s="15"/>
    </row>
    <row r="18" ht="18.75">
      <c r="K18" s="25"/>
    </row>
    <row r="19" spans="1:11" s="14" customFormat="1" ht="77.25" customHeight="1">
      <c r="A19" s="51" t="s">
        <v>95</v>
      </c>
      <c r="B19" s="52">
        <f>D20</f>
        <v>6376.1</v>
      </c>
      <c r="C19" s="37" t="s">
        <v>96</v>
      </c>
      <c r="D19" s="36">
        <v>6376.1</v>
      </c>
      <c r="E19" s="36">
        <v>6376.1</v>
      </c>
      <c r="F19" s="36">
        <v>6376.1</v>
      </c>
      <c r="G19" s="29">
        <f>F19/D19*100</f>
        <v>100</v>
      </c>
      <c r="H19" s="36">
        <v>6376.1</v>
      </c>
      <c r="I19" s="29">
        <f>H19/F19*100</f>
        <v>100</v>
      </c>
      <c r="J19" s="29">
        <f>H19/E19*100</f>
        <v>100</v>
      </c>
      <c r="K19" s="32" t="s">
        <v>110</v>
      </c>
    </row>
    <row r="20" spans="1:11" s="14" customFormat="1" ht="27" customHeight="1">
      <c r="A20" s="35"/>
      <c r="B20" s="35"/>
      <c r="C20" s="2" t="s">
        <v>68</v>
      </c>
      <c r="D20" s="67">
        <f>SUM(D19:D19)</f>
        <v>6376.1</v>
      </c>
      <c r="E20" s="67">
        <f>SUM(E19:E19)</f>
        <v>6376.1</v>
      </c>
      <c r="F20" s="67">
        <f>SUM(F19:F19)</f>
        <v>6376.1</v>
      </c>
      <c r="G20" s="66"/>
      <c r="H20" s="67">
        <f>SUM(H19:H19)</f>
        <v>6376.1</v>
      </c>
      <c r="I20" s="66"/>
      <c r="J20" s="66"/>
      <c r="K20" s="15"/>
    </row>
    <row r="21" spans="1:11" s="14" customFormat="1" ht="27" customHeight="1">
      <c r="A21" s="35"/>
      <c r="B21" s="35"/>
      <c r="C21" s="2" t="s">
        <v>77</v>
      </c>
      <c r="D21" s="67">
        <f>D11+D17+D20-0.1</f>
        <v>50921.700000000004</v>
      </c>
      <c r="E21" s="67">
        <f>E11+E17+E20-0.1</f>
        <v>49115.700000000004</v>
      </c>
      <c r="F21" s="67">
        <f>F11+F17+F20</f>
        <v>49084.2</v>
      </c>
      <c r="G21" s="66">
        <f>F21/D21*100</f>
        <v>96.39151874348264</v>
      </c>
      <c r="H21" s="67">
        <f>H11+H17+H20-0.1</f>
        <v>42404</v>
      </c>
      <c r="I21" s="66">
        <f>H21/F21*100</f>
        <v>86.39032519629535</v>
      </c>
      <c r="J21" s="66">
        <f>H21/E21*100</f>
        <v>86.33491938422948</v>
      </c>
      <c r="K21" s="15"/>
    </row>
  </sheetData>
  <sheetProtection/>
  <mergeCells count="13">
    <mergeCell ref="A6:A10"/>
    <mergeCell ref="B6:B10"/>
    <mergeCell ref="A13:A16"/>
    <mergeCell ref="B13:B16"/>
    <mergeCell ref="K1:K2"/>
    <mergeCell ref="H1:H2"/>
    <mergeCell ref="I1:I2"/>
    <mergeCell ref="C1:C2"/>
    <mergeCell ref="D1:D2"/>
    <mergeCell ref="E1:E2"/>
    <mergeCell ref="J1:J2"/>
    <mergeCell ref="F1:F2"/>
    <mergeCell ref="G1:G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2015-11-06T09:08:59Z</cp:lastPrinted>
  <dcterms:created xsi:type="dcterms:W3CDTF">1996-10-08T23:32:33Z</dcterms:created>
  <dcterms:modified xsi:type="dcterms:W3CDTF">2015-11-06T09:11:24Z</dcterms:modified>
  <cp:category/>
  <cp:version/>
  <cp:contentType/>
  <cp:contentStatus/>
</cp:coreProperties>
</file>