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Титульный лист" sheetId="1" r:id="rId1"/>
    <sheet name="февраль" sheetId="2" r:id="rId2"/>
  </sheets>
  <definedNames>
    <definedName name="_xlnm.Print_Titles" localSheetId="1">'февраль'!$A:$A,'февраль'!$5:$7</definedName>
    <definedName name="_xlnm.Print_Area" localSheetId="1">'февраль'!$A$1:$AF$82</definedName>
  </definedNames>
  <calcPr fullCalcOnLoad="1"/>
</workbook>
</file>

<file path=xl/sharedStrings.xml><?xml version="1.0" encoding="utf-8"?>
<sst xmlns="http://schemas.openxmlformats.org/spreadsheetml/2006/main" count="132" uniqueCount="69">
  <si>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</si>
  <si>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</si>
  <si>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</si>
  <si>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</si>
  <si>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Мероприятия программы</t>
  </si>
  <si>
    <t>План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</si>
  <si>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</si>
  <si>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</si>
  <si>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</si>
  <si>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</si>
  <si>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</si>
  <si>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</si>
  <si>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</si>
  <si>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</si>
  <si>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</si>
  <si>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</si>
  <si>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</si>
  <si>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</si>
  <si>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</si>
  <si>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</si>
  <si>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</si>
  <si>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</si>
  <si>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</si>
  <si>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Подпрограмма 1.Дети города Когалыма</t>
  </si>
  <si>
    <t xml:space="preserve"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
</t>
  </si>
  <si>
    <t>Мероприятия:</t>
  </si>
  <si>
    <t>п.1.1.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</si>
  <si>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</si>
  <si>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</si>
  <si>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</si>
  <si>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</si>
  <si>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</si>
  <si>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 xml:space="preserve">п.1.2. Назначение и предоставление единовременного пособия  при всех формах устройства детей, лишенных родительского попечения, в семью. </t>
  </si>
  <si>
    <t>Задача 2. Исполнение отдельных государственных полномочий Ханты-Мансийского автономного округа - Югры в сфере опеки и попечительства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</si>
  <si>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</si>
  <si>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</si>
  <si>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</si>
  <si>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Итого по программе, в том числе</t>
  </si>
  <si>
    <t>Старший экономист УОП</t>
  </si>
  <si>
    <t>УПРАВЛЕНИЕ ОПЕКИ И ПОПЕЧИТЕЛЬСТВА</t>
  </si>
  <si>
    <t>Начальник управления опеки и попечительства</t>
  </si>
  <si>
    <t>С.В.Макляк</t>
  </si>
  <si>
    <t>"Социальная поддержка жителей города Когалыма на 2014-2017 годы"</t>
  </si>
  <si>
    <t>(34667)9-38-57</t>
  </si>
  <si>
    <t>2015 год</t>
  </si>
  <si>
    <t>п.2.1. Организация  деятельности по опеке и попечительству</t>
  </si>
  <si>
    <t>п.3.1. 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</si>
  <si>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п.3.3. 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</si>
  <si>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п.4.1. 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</si>
  <si>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тыс.руб.</t>
  </si>
  <si>
    <t>Профинансировано на отчетную дату</t>
  </si>
  <si>
    <t>Результаты реализации и причины отклонений факта от плана</t>
  </si>
  <si>
    <t>кассовый расход</t>
  </si>
  <si>
    <t>Муниципальная программа"Социальная поддержка жителей города Когалыма на 2014-2016 годы"</t>
  </si>
  <si>
    <t>н</t>
  </si>
  <si>
    <t>в т.ч. софинансирование (бюджет автономного округа)</t>
  </si>
  <si>
    <t>в т.ч. софинансирование (бюджет города Когалыма)</t>
  </si>
  <si>
    <t>убрала привлечнные срадества 2510,10</t>
  </si>
  <si>
    <t>Исполнитель:</t>
  </si>
  <si>
    <t>Обухова Елена Амировна</t>
  </si>
  <si>
    <t>п.4.2. 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</si>
  <si>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 xml:space="preserve"> п.3.2.Предоставление путёвок, курсовок, а также оплаты медицинских услуг и проезда к месту лечения (оздоровления) и обратно</t>
  </si>
  <si>
    <t>Отчет о ходе реализации муниципальной программы " Социальная поддержка жителей города Когалыма на 2014-2017 годы"</t>
  </si>
  <si>
    <t>за февраль 2015 года</t>
  </si>
  <si>
    <t>План на 2015 год</t>
  </si>
  <si>
    <t>платежное поручение от 27.02.2015 №340418</t>
  </si>
  <si>
    <t xml:space="preserve"> Заключение договоров,получение товара, подписание товарной накладной. Оплата товара в феврале по факту поставки на сумму 37,33 т.р. Неисполнение сложилось в связи с неполучением товара на сумму 34,00 т.р. оплата будет произведена после поставки, неисполнение в сумме 60,00 т.р. в связи с переносом котировки на март 2015г.</t>
  </si>
  <si>
    <r>
      <t xml:space="preserve">(211ст) </t>
    </r>
    <r>
      <rPr>
        <b/>
        <sz val="12"/>
        <rFont val="Times New Roman"/>
        <family val="1"/>
      </rPr>
      <t>2692,90</t>
    </r>
    <r>
      <rPr>
        <sz val="12"/>
        <rFont val="Times New Roman"/>
        <family val="1"/>
      </rPr>
      <t xml:space="preserve"> заработная плата; (213 ст) </t>
    </r>
    <r>
      <rPr>
        <b/>
        <sz val="12"/>
        <rFont val="Times New Roman"/>
        <family val="1"/>
      </rPr>
      <t>888,24</t>
    </r>
    <r>
      <rPr>
        <sz val="12"/>
        <rFont val="Times New Roman"/>
        <family val="1"/>
      </rPr>
      <t xml:space="preserve"> страховые взносы; (221) </t>
    </r>
    <r>
      <rPr>
        <b/>
        <sz val="12"/>
        <rFont val="Times New Roman"/>
        <family val="1"/>
      </rPr>
      <t>12,24</t>
    </r>
    <r>
      <rPr>
        <sz val="12"/>
        <rFont val="Times New Roman"/>
        <family val="1"/>
      </rPr>
      <t xml:space="preserve"> услуги связи; (222 ст) </t>
    </r>
    <r>
      <rPr>
        <b/>
        <sz val="12"/>
        <rFont val="Times New Roman"/>
        <family val="1"/>
      </rPr>
      <t>135,44</t>
    </r>
    <r>
      <rPr>
        <sz val="12"/>
        <rFont val="Times New Roman"/>
        <family val="1"/>
      </rPr>
      <t xml:space="preserve"> транспортные улсуги; (223 ст) </t>
    </r>
    <r>
      <rPr>
        <b/>
        <sz val="12"/>
        <rFont val="Times New Roman"/>
        <family val="1"/>
      </rPr>
      <t>34,53</t>
    </r>
    <r>
      <rPr>
        <sz val="12"/>
        <rFont val="Times New Roman"/>
        <family val="1"/>
      </rPr>
      <t xml:space="preserve"> коммунальные услуги; (225 ст) </t>
    </r>
    <r>
      <rPr>
        <b/>
        <sz val="12"/>
        <rFont val="Times New Roman"/>
        <family val="1"/>
      </rPr>
      <t>32,18</t>
    </r>
    <r>
      <rPr>
        <sz val="12"/>
        <rFont val="Times New Roman"/>
        <family val="1"/>
      </rPr>
      <t xml:space="preserve"> работы, услуги по содержанию имущества; (226 ст) </t>
    </r>
    <r>
      <rPr>
        <b/>
        <sz val="12"/>
        <rFont val="Times New Roman"/>
        <family val="1"/>
      </rPr>
      <t>10,57</t>
    </r>
    <r>
      <rPr>
        <sz val="12"/>
        <rFont val="Times New Roman"/>
        <family val="1"/>
      </rPr>
      <t xml:space="preserve"> прочие работы, услуги;   </t>
    </r>
  </si>
  <si>
    <r>
      <t xml:space="preserve">Выплата усыновителям, опкунам, подопечным </t>
    </r>
    <r>
      <rPr>
        <b/>
        <sz val="12"/>
        <rFont val="Times New Roman"/>
        <family val="1"/>
      </rPr>
      <t xml:space="preserve">6605,62 т.р., </t>
    </r>
    <r>
      <rPr>
        <sz val="12"/>
        <rFont val="Times New Roman"/>
        <family val="1"/>
      </rPr>
      <t>вознаграждение приёмным родителям</t>
    </r>
    <r>
      <rPr>
        <b/>
        <sz val="12"/>
        <rFont val="Times New Roman"/>
        <family val="1"/>
      </rPr>
      <t xml:space="preserve"> 3065,80 т.р.</t>
    </r>
    <r>
      <rPr>
        <sz val="12"/>
        <rFont val="Times New Roman"/>
        <family val="1"/>
      </rPr>
      <t xml:space="preserve">, страховые взносы </t>
    </r>
    <r>
      <rPr>
        <b/>
        <sz val="12"/>
        <rFont val="Times New Roman"/>
        <family val="1"/>
      </rPr>
      <t>830,83 т.р. о</t>
    </r>
    <r>
      <rPr>
        <sz val="12"/>
        <rFont val="Times New Roman"/>
        <family val="1"/>
      </rPr>
      <t xml:space="preserve">плата проезда </t>
    </r>
    <r>
      <rPr>
        <b/>
        <sz val="12"/>
        <rFont val="Times New Roman"/>
        <family val="1"/>
      </rPr>
      <t>73,05 т.р</t>
    </r>
    <r>
      <rPr>
        <sz val="12"/>
        <rFont val="Times New Roman"/>
        <family val="1"/>
      </rPr>
      <t xml:space="preserve">.,  услуги банка </t>
    </r>
    <r>
      <rPr>
        <b/>
        <sz val="12"/>
        <rFont val="Times New Roman"/>
        <family val="1"/>
      </rPr>
      <t>35,43 т.р.</t>
    </r>
    <r>
      <rPr>
        <sz val="12"/>
        <rFont val="Times New Roman"/>
        <family val="1"/>
      </rPr>
      <t xml:space="preserve">  Неисполнение 38,64т.р. Прекращение выплаты 2 чел. на вознаграждение приёмным родителям с 7 февраля, в связи с усыновлением двоих детей.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</si>
</sst>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 ;[Red]\-#,##0.0\ "/>
    <numFmt numFmtId="181" formatCode="#,##0_ ;[Red]\-#,##0\ "/>
    <numFmt numFmtId="182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b/>
      <i/>
      <sz val="13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5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8" borderId="0" applyNumberFormat="0" applyBorder="0" applyAlignment="0" applyProtection="0"/>
    <xf numFmtId="0" fontId="39" fillId="20" borderId="0" applyNumberFormat="0" applyBorder="0" applyAlignment="0" applyProtection="0"/>
    <xf numFmtId="0" fontId="1" fillId="14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0" borderId="0" xfId="0" applyFont="1" applyFill="1" applyAlignment="1">
      <alignment horizontal="justify" vertical="center" wrapText="1"/>
    </xf>
    <xf numFmtId="18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181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180" fontId="24" fillId="32" borderId="10" xfId="0" applyNumberFormat="1" applyFont="1" applyFill="1" applyBorder="1" applyAlignment="1" applyProtection="1">
      <alignment horizontal="right" vertical="center"/>
      <protection/>
    </xf>
    <xf numFmtId="49" fontId="24" fillId="0" borderId="11" xfId="0" applyNumberFormat="1" applyFont="1" applyFill="1" applyBorder="1" applyAlignment="1" applyProtection="1">
      <alignment vertical="center"/>
      <protection locked="0"/>
    </xf>
    <xf numFmtId="49" fontId="24" fillId="32" borderId="11" xfId="0" applyNumberFormat="1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 applyProtection="1">
      <alignment wrapText="1"/>
      <protection/>
    </xf>
    <xf numFmtId="0" fontId="24" fillId="0" borderId="11" xfId="0" applyFont="1" applyFill="1" applyBorder="1" applyAlignment="1">
      <alignment horizontal="justify" wrapText="1"/>
    </xf>
    <xf numFmtId="0" fontId="24" fillId="0" borderId="11" xfId="0" applyFont="1" applyFill="1" applyBorder="1" applyAlignment="1" applyProtection="1">
      <alignment horizontal="justify" wrapText="1"/>
      <protection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3" fillId="0" borderId="12" xfId="0" applyNumberFormat="1" applyFont="1" applyFill="1" applyBorder="1" applyAlignment="1">
      <alignment horizontal="center" vertical="center" wrapText="1"/>
    </xf>
    <xf numFmtId="181" fontId="23" fillId="0" borderId="13" xfId="0" applyNumberFormat="1" applyFont="1" applyFill="1" applyBorder="1" applyAlignment="1">
      <alignment horizontal="center" vertical="center" wrapText="1"/>
    </xf>
    <xf numFmtId="181" fontId="23" fillId="0" borderId="1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49" fontId="2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4" fillId="32" borderId="10" xfId="0" applyNumberFormat="1" applyFont="1" applyFill="1" applyBorder="1" applyAlignment="1" applyProtection="1">
      <alignment horizontal="right" vertical="center"/>
      <protection locked="0"/>
    </xf>
    <xf numFmtId="4" fontId="24" fillId="32" borderId="10" xfId="0" applyNumberFormat="1" applyFont="1" applyFill="1" applyBorder="1" applyAlignment="1" applyProtection="1">
      <alignment horizontal="right" vertical="center"/>
      <protection/>
    </xf>
    <xf numFmtId="180" fontId="24" fillId="32" borderId="15" xfId="0" applyNumberFormat="1" applyFont="1" applyFill="1" applyBorder="1" applyAlignment="1" applyProtection="1">
      <alignment horizontal="right" vertical="center" wrapText="1"/>
      <protection/>
    </xf>
    <xf numFmtId="4" fontId="24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3" fillId="0" borderId="15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4" fontId="24" fillId="0" borderId="15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justify" wrapText="1"/>
    </xf>
    <xf numFmtId="4" fontId="24" fillId="0" borderId="16" xfId="0" applyNumberFormat="1" applyFont="1" applyFill="1" applyBorder="1" applyAlignment="1">
      <alignment horizontal="right" vertical="center" wrapText="1"/>
    </xf>
    <xf numFmtId="182" fontId="24" fillId="0" borderId="16" xfId="0" applyNumberFormat="1" applyFont="1" applyFill="1" applyBorder="1" applyAlignment="1" applyProtection="1">
      <alignment horizontal="right" wrapText="1"/>
      <protection/>
    </xf>
    <xf numFmtId="4" fontId="24" fillId="0" borderId="16" xfId="0" applyNumberFormat="1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182" fontId="24" fillId="0" borderId="16" xfId="0" applyNumberFormat="1" applyFont="1" applyFill="1" applyBorder="1" applyAlignment="1">
      <alignment horizontal="right" wrapText="1"/>
    </xf>
    <xf numFmtId="182" fontId="24" fillId="0" borderId="16" xfId="0" applyNumberFormat="1" applyFont="1" applyFill="1" applyBorder="1" applyAlignment="1" applyProtection="1">
      <alignment vertical="center" wrapText="1"/>
      <protection/>
    </xf>
    <xf numFmtId="4" fontId="24" fillId="0" borderId="16" xfId="0" applyNumberFormat="1" applyFont="1" applyFill="1" applyBorder="1" applyAlignment="1" applyProtection="1">
      <alignment vertical="center" wrapText="1"/>
      <protection/>
    </xf>
    <xf numFmtId="0" fontId="24" fillId="0" borderId="16" xfId="0" applyFont="1" applyFill="1" applyBorder="1" applyAlignment="1">
      <alignment horizontal="justify" vertical="center" wrapText="1"/>
    </xf>
    <xf numFmtId="180" fontId="24" fillId="0" borderId="0" xfId="0" applyNumberFormat="1" applyFont="1" applyFill="1" applyAlignment="1">
      <alignment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36" fillId="42" borderId="0" xfId="0" applyFont="1" applyFill="1" applyAlignment="1">
      <alignment/>
    </xf>
    <xf numFmtId="0" fontId="33" fillId="0" borderId="0" xfId="0" applyFont="1" applyFill="1" applyAlignment="1">
      <alignment/>
    </xf>
    <xf numFmtId="4" fontId="27" fillId="43" borderId="16" xfId="0" applyNumberFormat="1" applyFont="1" applyFill="1" applyBorder="1" applyAlignment="1" applyProtection="1">
      <alignment horizontal="right" vertical="center" wrapText="1"/>
      <protection/>
    </xf>
    <xf numFmtId="4" fontId="37" fillId="43" borderId="16" xfId="0" applyNumberFormat="1" applyFont="1" applyFill="1" applyBorder="1" applyAlignment="1" applyProtection="1">
      <alignment horizontal="right" vertical="center" wrapText="1"/>
      <protection/>
    </xf>
    <xf numFmtId="4" fontId="37" fillId="0" borderId="17" xfId="0" applyNumberFormat="1" applyFont="1" applyFill="1" applyBorder="1" applyAlignment="1">
      <alignment horizontal="justify"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4" fontId="23" fillId="0" borderId="18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justify" wrapText="1"/>
    </xf>
    <xf numFmtId="4" fontId="37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justify" vertical="center" wrapText="1"/>
    </xf>
    <xf numFmtId="4" fontId="27" fillId="0" borderId="0" xfId="0" applyNumberFormat="1" applyFont="1" applyFill="1" applyAlignment="1">
      <alignment horizontal="right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justify" vertical="center" wrapText="1"/>
    </xf>
    <xf numFmtId="0" fontId="37" fillId="0" borderId="0" xfId="0" applyFont="1" applyFill="1" applyAlignment="1">
      <alignment horizontal="right" vertical="center" wrapText="1"/>
    </xf>
    <xf numFmtId="180" fontId="37" fillId="0" borderId="0" xfId="0" applyNumberFormat="1" applyFont="1" applyFill="1" applyAlignment="1">
      <alignment horizontal="right" vertical="center" wrapText="1"/>
    </xf>
    <xf numFmtId="0" fontId="3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right" vertical="center" wrapText="1"/>
    </xf>
    <xf numFmtId="180" fontId="27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80" fontId="23" fillId="0" borderId="0" xfId="0" applyNumberFormat="1" applyFont="1" applyFill="1" applyAlignment="1">
      <alignment horizontal="right" vertical="center" wrapText="1"/>
    </xf>
    <xf numFmtId="4" fontId="24" fillId="44" borderId="10" xfId="0" applyNumberFormat="1" applyFont="1" applyFill="1" applyBorder="1" applyAlignment="1">
      <alignment horizontal="right" vertical="center" wrapText="1"/>
    </xf>
    <xf numFmtId="4" fontId="23" fillId="44" borderId="10" xfId="0" applyNumberFormat="1" applyFont="1" applyFill="1" applyBorder="1" applyAlignment="1">
      <alignment horizontal="right" vertical="center"/>
    </xf>
    <xf numFmtId="0" fontId="23" fillId="44" borderId="0" xfId="0" applyFont="1" applyFill="1" applyAlignment="1">
      <alignment/>
    </xf>
    <xf numFmtId="4" fontId="23" fillId="44" borderId="15" xfId="0" applyNumberFormat="1" applyFont="1" applyFill="1" applyBorder="1" applyAlignment="1">
      <alignment horizontal="center" vertical="center" wrapText="1"/>
    </xf>
    <xf numFmtId="4" fontId="24" fillId="20" borderId="10" xfId="0" applyNumberFormat="1" applyFont="1" applyFill="1" applyBorder="1" applyAlignment="1">
      <alignment horizontal="right" vertical="center" wrapText="1"/>
    </xf>
    <xf numFmtId="4" fontId="23" fillId="20" borderId="10" xfId="0" applyNumberFormat="1" applyFont="1" applyFill="1" applyBorder="1" applyAlignment="1">
      <alignment horizontal="right" vertical="center"/>
    </xf>
    <xf numFmtId="0" fontId="23" fillId="20" borderId="0" xfId="0" applyFont="1" applyFill="1" applyAlignment="1">
      <alignment/>
    </xf>
    <xf numFmtId="4" fontId="23" fillId="20" borderId="15" xfId="0" applyNumberFormat="1" applyFont="1" applyFill="1" applyBorder="1" applyAlignment="1">
      <alignment horizontal="left" vertical="center" wrapText="1"/>
    </xf>
    <xf numFmtId="0" fontId="24" fillId="44" borderId="11" xfId="0" applyFont="1" applyFill="1" applyBorder="1" applyAlignment="1">
      <alignment horizontal="justify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justify" vertical="center" wrapText="1"/>
    </xf>
    <xf numFmtId="181" fontId="24" fillId="0" borderId="13" xfId="0" applyNumberFormat="1" applyFont="1" applyFill="1" applyBorder="1" applyAlignment="1">
      <alignment horizontal="center" vertical="center" wrapText="1"/>
    </xf>
    <xf numFmtId="181" fontId="24" fillId="0" borderId="14" xfId="0" applyNumberFormat="1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justify" wrapText="1"/>
    </xf>
    <xf numFmtId="0" fontId="24" fillId="0" borderId="19" xfId="0" applyFont="1" applyFill="1" applyBorder="1" applyAlignment="1">
      <alignment horizontal="justify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Fill="1" applyAlignment="1">
      <alignment horizontal="right" vertical="center" wrapText="1"/>
    </xf>
    <xf numFmtId="14" fontId="37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right" vertical="center" wrapText="1"/>
    </xf>
    <xf numFmtId="180" fontId="24" fillId="0" borderId="0" xfId="0" applyNumberFormat="1" applyFont="1" applyFill="1" applyAlignment="1">
      <alignment horizontal="right" vertical="center" wrapText="1"/>
    </xf>
    <xf numFmtId="0" fontId="24" fillId="9" borderId="11" xfId="0" applyFont="1" applyFill="1" applyBorder="1" applyAlignment="1">
      <alignment horizontal="justify" wrapText="1"/>
    </xf>
    <xf numFmtId="4" fontId="24" fillId="9" borderId="10" xfId="0" applyNumberFormat="1" applyFont="1" applyFill="1" applyBorder="1" applyAlignment="1">
      <alignment horizontal="right" vertical="center" wrapText="1"/>
    </xf>
    <xf numFmtId="4" fontId="27" fillId="9" borderId="16" xfId="0" applyNumberFormat="1" applyFont="1" applyFill="1" applyBorder="1" applyAlignment="1" applyProtection="1">
      <alignment horizontal="right" vertical="center" wrapText="1"/>
      <protection/>
    </xf>
    <xf numFmtId="4" fontId="23" fillId="9" borderId="17" xfId="0" applyNumberFormat="1" applyFont="1" applyFill="1" applyBorder="1" applyAlignment="1">
      <alignment horizontal="justify" vertical="center" wrapText="1"/>
    </xf>
    <xf numFmtId="0" fontId="23" fillId="9" borderId="0" xfId="0" applyFont="1" applyFill="1" applyAlignment="1">
      <alignment/>
    </xf>
    <xf numFmtId="4" fontId="23" fillId="9" borderId="10" xfId="0" applyNumberFormat="1" applyFont="1" applyFill="1" applyBorder="1" applyAlignment="1">
      <alignment horizontal="right" vertical="center" wrapText="1"/>
    </xf>
    <xf numFmtId="4" fontId="23" fillId="9" borderId="10" xfId="0" applyNumberFormat="1" applyFont="1" applyFill="1" applyBorder="1" applyAlignment="1">
      <alignment horizontal="right" vertical="center"/>
    </xf>
    <xf numFmtId="0" fontId="24" fillId="9" borderId="20" xfId="0" applyFont="1" applyFill="1" applyBorder="1" applyAlignment="1">
      <alignment horizontal="justify" wrapText="1"/>
    </xf>
    <xf numFmtId="4" fontId="24" fillId="9" borderId="21" xfId="0" applyNumberFormat="1" applyFont="1" applyFill="1" applyBorder="1" applyAlignment="1">
      <alignment horizontal="right" vertical="center" wrapText="1"/>
    </xf>
    <xf numFmtId="4" fontId="23" fillId="9" borderId="21" xfId="0" applyNumberFormat="1" applyFont="1" applyFill="1" applyBorder="1" applyAlignment="1">
      <alignment horizontal="right" vertical="center" wrapText="1"/>
    </xf>
    <xf numFmtId="4" fontId="23" fillId="9" borderId="21" xfId="0" applyNumberFormat="1" applyFont="1" applyFill="1" applyBorder="1" applyAlignment="1">
      <alignment horizontal="right" vertical="center"/>
    </xf>
    <xf numFmtId="4" fontId="23" fillId="9" borderId="15" xfId="0" applyNumberFormat="1" applyFont="1" applyFill="1" applyBorder="1" applyAlignment="1">
      <alignment horizontal="center" vertical="center" wrapText="1"/>
    </xf>
    <xf numFmtId="0" fontId="24" fillId="45" borderId="11" xfId="0" applyFont="1" applyFill="1" applyBorder="1" applyAlignment="1">
      <alignment horizontal="center" vertical="center" wrapText="1"/>
    </xf>
    <xf numFmtId="4" fontId="24" fillId="45" borderId="10" xfId="0" applyNumberFormat="1" applyFont="1" applyFill="1" applyBorder="1" applyAlignment="1">
      <alignment horizontal="center" vertical="center" wrapText="1"/>
    </xf>
    <xf numFmtId="4" fontId="23" fillId="45" borderId="10" xfId="0" applyNumberFormat="1" applyFont="1" applyFill="1" applyBorder="1" applyAlignment="1">
      <alignment horizontal="center" vertical="center" wrapText="1"/>
    </xf>
    <xf numFmtId="4" fontId="23" fillId="45" borderId="10" xfId="0" applyNumberFormat="1" applyFont="1" applyFill="1" applyBorder="1" applyAlignment="1">
      <alignment horizontal="center" vertical="center"/>
    </xf>
    <xf numFmtId="4" fontId="23" fillId="45" borderId="15" xfId="0" applyNumberFormat="1" applyFont="1" applyFill="1" applyBorder="1" applyAlignment="1">
      <alignment horizontal="center" vertical="center" wrapText="1"/>
    </xf>
    <xf numFmtId="0" fontId="23" fillId="45" borderId="0" xfId="0" applyFont="1" applyFill="1" applyAlignment="1">
      <alignment horizontal="center" vertical="center"/>
    </xf>
    <xf numFmtId="0" fontId="24" fillId="45" borderId="11" xfId="0" applyFont="1" applyFill="1" applyBorder="1" applyAlignment="1">
      <alignment horizontal="justify" wrapText="1"/>
    </xf>
    <xf numFmtId="4" fontId="24" fillId="45" borderId="10" xfId="0" applyNumberFormat="1" applyFont="1" applyFill="1" applyBorder="1" applyAlignment="1">
      <alignment horizontal="right" vertical="center" wrapText="1"/>
    </xf>
    <xf numFmtId="4" fontId="23" fillId="45" borderId="10" xfId="0" applyNumberFormat="1" applyFont="1" applyFill="1" applyBorder="1" applyAlignment="1">
      <alignment horizontal="right" vertical="center" wrapText="1"/>
    </xf>
    <xf numFmtId="4" fontId="23" fillId="45" borderId="10" xfId="0" applyNumberFormat="1" applyFont="1" applyFill="1" applyBorder="1" applyAlignment="1">
      <alignment horizontal="right" vertical="center"/>
    </xf>
    <xf numFmtId="0" fontId="23" fillId="45" borderId="0" xfId="0" applyFont="1" applyFill="1" applyAlignment="1">
      <alignment/>
    </xf>
    <xf numFmtId="0" fontId="23" fillId="9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" fontId="23" fillId="9" borderId="23" xfId="0" applyNumberFormat="1" applyFont="1" applyFill="1" applyBorder="1" applyAlignment="1">
      <alignment horizontal="left" vertical="center" wrapText="1"/>
    </xf>
    <xf numFmtId="0" fontId="0" fillId="9" borderId="24" xfId="0" applyFont="1" applyFill="1" applyBorder="1" applyAlignment="1">
      <alignment horizontal="left" vertical="center" wrapText="1"/>
    </xf>
    <xf numFmtId="180" fontId="24" fillId="0" borderId="25" xfId="0" applyNumberFormat="1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80" fontId="29" fillId="0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4" fillId="0" borderId="27" xfId="0" applyNumberFormat="1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4" fontId="41" fillId="9" borderId="21" xfId="0" applyNumberFormat="1" applyFont="1" applyFill="1" applyBorder="1" applyAlignment="1">
      <alignment horizontal="right" vertical="center"/>
    </xf>
    <xf numFmtId="4" fontId="42" fillId="9" borderId="10" xfId="0" applyNumberFormat="1" applyFont="1" applyFill="1" applyBorder="1" applyAlignment="1">
      <alignment horizontal="right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4">
      <selection activeCell="I29" sqref="I29"/>
    </sheetView>
  </sheetViews>
  <sheetFormatPr defaultColWidth="9.140625" defaultRowHeight="12.75"/>
  <cols>
    <col min="1" max="1" width="10.8515625" style="1" customWidth="1"/>
    <col min="2" max="8" width="9.140625" style="1" customWidth="1"/>
    <col min="9" max="9" width="12.00390625" style="1" customWidth="1"/>
    <col min="10" max="16384" width="9.140625" style="1" customWidth="1"/>
  </cols>
  <sheetData>
    <row r="1" spans="1:2" ht="18.75">
      <c r="A1" s="127"/>
      <c r="B1" s="127"/>
    </row>
    <row r="10" spans="1:9" ht="23.25">
      <c r="A10" s="128" t="s">
        <v>39</v>
      </c>
      <c r="B10" s="128"/>
      <c r="C10" s="128"/>
      <c r="D10" s="128"/>
      <c r="E10" s="128"/>
      <c r="F10" s="128"/>
      <c r="G10" s="128"/>
      <c r="H10" s="128"/>
      <c r="I10" s="128"/>
    </row>
    <row r="11" spans="1:9" ht="23.25">
      <c r="A11" s="128" t="s">
        <v>0</v>
      </c>
      <c r="B11" s="128"/>
      <c r="C11" s="128"/>
      <c r="D11" s="128"/>
      <c r="E11" s="128"/>
      <c r="F11" s="128"/>
      <c r="G11" s="128"/>
      <c r="H11" s="128"/>
      <c r="I11" s="128"/>
    </row>
    <row r="13" spans="1:9" ht="27" customHeight="1">
      <c r="A13" s="125" t="s">
        <v>1</v>
      </c>
      <c r="B13" s="125"/>
      <c r="C13" s="125"/>
      <c r="D13" s="125"/>
      <c r="E13" s="125"/>
      <c r="F13" s="125"/>
      <c r="G13" s="125"/>
      <c r="H13" s="125"/>
      <c r="I13" s="125"/>
    </row>
    <row r="14" spans="1:9" ht="27" customHeight="1">
      <c r="A14" s="125" t="s">
        <v>2</v>
      </c>
      <c r="B14" s="125"/>
      <c r="C14" s="125"/>
      <c r="D14" s="125"/>
      <c r="E14" s="125"/>
      <c r="F14" s="125"/>
      <c r="G14" s="125"/>
      <c r="H14" s="125"/>
      <c r="I14" s="125"/>
    </row>
    <row r="15" spans="1:9" ht="27" customHeight="1">
      <c r="A15" s="125" t="s">
        <v>42</v>
      </c>
      <c r="B15" s="125"/>
      <c r="C15" s="125"/>
      <c r="D15" s="125"/>
      <c r="E15" s="125"/>
      <c r="F15" s="125"/>
      <c r="G15" s="125"/>
      <c r="H15" s="125"/>
      <c r="I15" s="125"/>
    </row>
    <row r="46" spans="1:9" ht="16.5">
      <c r="A46" s="126" t="s">
        <v>3</v>
      </c>
      <c r="B46" s="126"/>
      <c r="C46" s="126"/>
      <c r="D46" s="126"/>
      <c r="E46" s="126"/>
      <c r="F46" s="126"/>
      <c r="G46" s="126"/>
      <c r="H46" s="126"/>
      <c r="I46" s="126"/>
    </row>
    <row r="47" spans="1:9" ht="16.5">
      <c r="A47" s="126" t="s">
        <v>44</v>
      </c>
      <c r="B47" s="126"/>
      <c r="C47" s="126"/>
      <c r="D47" s="126"/>
      <c r="E47" s="126"/>
      <c r="F47" s="126"/>
      <c r="G47" s="126"/>
      <c r="H47" s="126"/>
      <c r="I47" s="126"/>
    </row>
  </sheetData>
  <sheetProtection selectLockedCells="1" selectUnlockedCells="1"/>
  <mergeCells count="8">
    <mergeCell ref="A14:I14"/>
    <mergeCell ref="A15:I15"/>
    <mergeCell ref="A46:I46"/>
    <mergeCell ref="A47:I47"/>
    <mergeCell ref="A1:B1"/>
    <mergeCell ref="A10:I10"/>
    <mergeCell ref="A11:I11"/>
    <mergeCell ref="A13:I1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0"/>
  <sheetViews>
    <sheetView showGridLines="0" tabSelected="1" view="pageBreakPreview" zoomScale="70" zoomScaleNormal="70" zoomScaleSheetLayoutView="70" zoomScalePageLayoutView="0" workbookViewId="0" topLeftCell="A1">
      <pane xSplit="7" ySplit="8" topLeftCell="H7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K37" sqref="K37"/>
    </sheetView>
  </sheetViews>
  <sheetFormatPr defaultColWidth="9.140625" defaultRowHeight="12.75"/>
  <cols>
    <col min="1" max="1" width="78.7109375" style="89" customWidth="1"/>
    <col min="2" max="2" width="15.140625" style="89" customWidth="1"/>
    <col min="3" max="4" width="13.8515625" style="52" customWidth="1"/>
    <col min="5" max="7" width="13.421875" style="52" customWidth="1"/>
    <col min="8" max="8" width="16.140625" style="4" customWidth="1"/>
    <col min="9" max="9" width="21.00390625" style="4" customWidth="1"/>
    <col min="10" max="19" width="16.140625" style="4" customWidth="1"/>
    <col min="20" max="29" width="16.140625" style="3" customWidth="1"/>
    <col min="30" max="30" width="13.00390625" style="3" customWidth="1"/>
    <col min="31" max="31" width="18.00390625" style="3" customWidth="1"/>
    <col min="32" max="32" width="210.140625" style="2" customWidth="1"/>
    <col min="33" max="33" width="3.421875" style="4" customWidth="1"/>
    <col min="34" max="16384" width="9.140625" style="4" customWidth="1"/>
  </cols>
  <sheetData>
    <row r="1" spans="1:19" ht="23.25" customHeight="1">
      <c r="A1" s="88"/>
      <c r="G1" s="134"/>
      <c r="H1" s="134"/>
      <c r="L1" s="135"/>
      <c r="M1" s="136"/>
      <c r="N1" s="136"/>
      <c r="O1" s="136"/>
      <c r="P1" s="136"/>
      <c r="Q1" s="136"/>
      <c r="R1" s="136"/>
      <c r="S1" s="19"/>
    </row>
    <row r="2" spans="1:20" ht="27.75" customHeight="1">
      <c r="A2" s="137" t="s">
        <v>62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19" ht="26.25" customHeight="1">
      <c r="A3" s="139" t="s">
        <v>63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32" ht="77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L4" s="9"/>
      <c r="M4" s="9"/>
      <c r="N4" s="9"/>
      <c r="O4" s="20"/>
      <c r="P4" s="20"/>
      <c r="Q4" s="20"/>
      <c r="R4" s="20"/>
      <c r="S4" s="21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2" t="s">
        <v>49</v>
      </c>
    </row>
    <row r="5" spans="1:32" s="5" customFormat="1" ht="18.75" customHeight="1">
      <c r="A5" s="141" t="s">
        <v>4</v>
      </c>
      <c r="B5" s="133" t="s">
        <v>64</v>
      </c>
      <c r="C5" s="133" t="s">
        <v>5</v>
      </c>
      <c r="D5" s="144" t="s">
        <v>50</v>
      </c>
      <c r="E5" s="133" t="s">
        <v>6</v>
      </c>
      <c r="F5" s="133" t="s">
        <v>7</v>
      </c>
      <c r="G5" s="133"/>
      <c r="H5" s="133" t="s">
        <v>8</v>
      </c>
      <c r="I5" s="133"/>
      <c r="J5" s="133" t="s">
        <v>9</v>
      </c>
      <c r="K5" s="133"/>
      <c r="L5" s="133" t="s">
        <v>10</v>
      </c>
      <c r="M5" s="133"/>
      <c r="N5" s="133" t="s">
        <v>11</v>
      </c>
      <c r="O5" s="133"/>
      <c r="P5" s="133" t="s">
        <v>12</v>
      </c>
      <c r="Q5" s="133"/>
      <c r="R5" s="133" t="s">
        <v>13</v>
      </c>
      <c r="S5" s="133"/>
      <c r="T5" s="133" t="s">
        <v>14</v>
      </c>
      <c r="U5" s="133"/>
      <c r="V5" s="133" t="s">
        <v>15</v>
      </c>
      <c r="W5" s="133"/>
      <c r="X5" s="133" t="s">
        <v>16</v>
      </c>
      <c r="Y5" s="133"/>
      <c r="Z5" s="133" t="s">
        <v>17</v>
      </c>
      <c r="AA5" s="133"/>
      <c r="AB5" s="133" t="s">
        <v>18</v>
      </c>
      <c r="AC5" s="133"/>
      <c r="AD5" s="133" t="s">
        <v>19</v>
      </c>
      <c r="AE5" s="133"/>
      <c r="AF5" s="129" t="s">
        <v>51</v>
      </c>
    </row>
    <row r="6" spans="1:32" s="5" customFormat="1" ht="87" customHeight="1" thickBot="1">
      <c r="A6" s="142"/>
      <c r="B6" s="143"/>
      <c r="C6" s="143"/>
      <c r="D6" s="145"/>
      <c r="E6" s="143"/>
      <c r="F6" s="23" t="s">
        <v>20</v>
      </c>
      <c r="G6" s="23" t="s">
        <v>21</v>
      </c>
      <c r="H6" s="24" t="s">
        <v>22</v>
      </c>
      <c r="I6" s="24" t="s">
        <v>52</v>
      </c>
      <c r="J6" s="24" t="s">
        <v>22</v>
      </c>
      <c r="K6" s="24" t="s">
        <v>52</v>
      </c>
      <c r="L6" s="24" t="s">
        <v>22</v>
      </c>
      <c r="M6" s="24" t="s">
        <v>52</v>
      </c>
      <c r="N6" s="24" t="s">
        <v>22</v>
      </c>
      <c r="O6" s="24" t="s">
        <v>52</v>
      </c>
      <c r="P6" s="24" t="s">
        <v>22</v>
      </c>
      <c r="Q6" s="24" t="s">
        <v>52</v>
      </c>
      <c r="R6" s="24" t="s">
        <v>22</v>
      </c>
      <c r="S6" s="24" t="s">
        <v>52</v>
      </c>
      <c r="T6" s="24" t="s">
        <v>22</v>
      </c>
      <c r="U6" s="24" t="s">
        <v>52</v>
      </c>
      <c r="V6" s="24" t="s">
        <v>22</v>
      </c>
      <c r="W6" s="24" t="s">
        <v>52</v>
      </c>
      <c r="X6" s="24" t="s">
        <v>22</v>
      </c>
      <c r="Y6" s="24" t="s">
        <v>52</v>
      </c>
      <c r="Z6" s="24" t="s">
        <v>22</v>
      </c>
      <c r="AA6" s="24" t="s">
        <v>52</v>
      </c>
      <c r="AB6" s="24" t="s">
        <v>22</v>
      </c>
      <c r="AC6" s="24" t="s">
        <v>52</v>
      </c>
      <c r="AD6" s="24" t="s">
        <v>22</v>
      </c>
      <c r="AE6" s="24" t="s">
        <v>52</v>
      </c>
      <c r="AF6" s="130"/>
    </row>
    <row r="7" spans="1:32" s="6" customFormat="1" ht="21.75" customHeight="1">
      <c r="A7" s="90">
        <v>1</v>
      </c>
      <c r="B7" s="91">
        <v>2</v>
      </c>
      <c r="C7" s="91">
        <v>3</v>
      </c>
      <c r="D7" s="90">
        <v>4</v>
      </c>
      <c r="E7" s="91">
        <v>5</v>
      </c>
      <c r="F7" s="91">
        <v>6</v>
      </c>
      <c r="G7" s="90">
        <v>7</v>
      </c>
      <c r="H7" s="26">
        <v>8</v>
      </c>
      <c r="I7" s="26">
        <v>9</v>
      </c>
      <c r="J7" s="25">
        <v>10</v>
      </c>
      <c r="K7" s="26">
        <v>11</v>
      </c>
      <c r="L7" s="26">
        <v>12</v>
      </c>
      <c r="M7" s="25">
        <v>13</v>
      </c>
      <c r="N7" s="26">
        <v>14</v>
      </c>
      <c r="O7" s="26">
        <v>15</v>
      </c>
      <c r="P7" s="25">
        <v>16</v>
      </c>
      <c r="Q7" s="26">
        <v>17</v>
      </c>
      <c r="R7" s="26">
        <v>18</v>
      </c>
      <c r="S7" s="25">
        <v>19</v>
      </c>
      <c r="T7" s="26">
        <v>20</v>
      </c>
      <c r="U7" s="26">
        <v>21</v>
      </c>
      <c r="V7" s="25">
        <v>22</v>
      </c>
      <c r="W7" s="26">
        <v>23</v>
      </c>
      <c r="X7" s="26">
        <v>24</v>
      </c>
      <c r="Y7" s="25">
        <v>25</v>
      </c>
      <c r="Z7" s="26">
        <v>26</v>
      </c>
      <c r="AA7" s="26">
        <v>27</v>
      </c>
      <c r="AB7" s="25">
        <v>28</v>
      </c>
      <c r="AC7" s="26">
        <v>29</v>
      </c>
      <c r="AD7" s="26">
        <v>30</v>
      </c>
      <c r="AE7" s="25">
        <v>31</v>
      </c>
      <c r="AF7" s="26">
        <v>32</v>
      </c>
    </row>
    <row r="8" spans="1:32" s="7" customFormat="1" ht="15.75">
      <c r="A8" s="1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</row>
    <row r="9" spans="1:32" s="7" customFormat="1" ht="43.5" customHeight="1">
      <c r="A9" s="12" t="s">
        <v>53</v>
      </c>
      <c r="B9" s="29"/>
      <c r="C9" s="10"/>
      <c r="D9" s="10"/>
      <c r="E9" s="10"/>
      <c r="F9" s="10"/>
      <c r="G9" s="10"/>
      <c r="H9" s="10"/>
      <c r="I9" s="10"/>
      <c r="J9" s="10"/>
      <c r="K9" s="3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31"/>
    </row>
    <row r="10" spans="1:32" s="8" customFormat="1" ht="37.5" customHeight="1">
      <c r="A10" s="13" t="s">
        <v>23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32" s="8" customFormat="1" ht="128.25" customHeight="1">
      <c r="A11" s="14" t="s">
        <v>24</v>
      </c>
      <c r="B11" s="35"/>
      <c r="C11" s="35"/>
      <c r="D11" s="35"/>
      <c r="E11" s="35"/>
      <c r="F11" s="35"/>
      <c r="G11" s="35"/>
      <c r="H11" s="35"/>
      <c r="I11" s="35"/>
      <c r="J11" s="3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1:32" s="8" customFormat="1" ht="33" customHeight="1">
      <c r="A12" s="14" t="s">
        <v>25</v>
      </c>
      <c r="B12" s="35"/>
      <c r="C12" s="35"/>
      <c r="D12" s="35"/>
      <c r="E12" s="35"/>
      <c r="F12" s="35"/>
      <c r="G12" s="35"/>
      <c r="H12" s="35"/>
      <c r="I12" s="35"/>
      <c r="J12" s="35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</row>
    <row r="13" spans="1:32" s="8" customFormat="1" ht="250.5" customHeight="1">
      <c r="A13" s="15" t="s">
        <v>26</v>
      </c>
      <c r="B13" s="35"/>
      <c r="C13" s="35"/>
      <c r="D13" s="35"/>
      <c r="E13" s="35"/>
      <c r="F13" s="35"/>
      <c r="G13" s="35"/>
      <c r="H13" s="35"/>
      <c r="I13" s="35"/>
      <c r="J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</row>
    <row r="14" spans="1:32" s="8" customFormat="1" ht="38.25" customHeight="1">
      <c r="A14" s="15" t="s">
        <v>27</v>
      </c>
      <c r="B14" s="35">
        <f>B15+B16+B17+B18</f>
        <v>95497.40000000001</v>
      </c>
      <c r="C14" s="35">
        <f>C15+C16+C17+C18</f>
        <v>10649.37</v>
      </c>
      <c r="D14" s="35">
        <f aca="true" t="shared" si="0" ref="D14:AD14">D15+D16+D17+D18</f>
        <v>10613</v>
      </c>
      <c r="E14" s="35">
        <f>E15+E16+E17+E18</f>
        <v>10610.73</v>
      </c>
      <c r="F14" s="35">
        <f t="shared" si="0"/>
        <v>11.111014540710007</v>
      </c>
      <c r="G14" s="35">
        <f t="shared" si="0"/>
        <v>99.63716163491361</v>
      </c>
      <c r="H14" s="35">
        <f t="shared" si="0"/>
        <v>2320.5</v>
      </c>
      <c r="I14" s="35">
        <f t="shared" si="0"/>
        <v>2316.04</v>
      </c>
      <c r="J14" s="35">
        <f t="shared" si="0"/>
        <v>8328.87</v>
      </c>
      <c r="K14" s="35">
        <f t="shared" si="0"/>
        <v>8294.69</v>
      </c>
      <c r="L14" s="35">
        <f t="shared" si="0"/>
        <v>8342.54</v>
      </c>
      <c r="M14" s="35">
        <f t="shared" si="0"/>
        <v>0</v>
      </c>
      <c r="N14" s="35">
        <f t="shared" si="0"/>
        <v>8374.09</v>
      </c>
      <c r="O14" s="35">
        <f t="shared" si="0"/>
        <v>0</v>
      </c>
      <c r="P14" s="35">
        <f t="shared" si="0"/>
        <v>8384.6</v>
      </c>
      <c r="Q14" s="35">
        <f t="shared" si="0"/>
        <v>0</v>
      </c>
      <c r="R14" s="35">
        <f t="shared" si="0"/>
        <v>8257.5</v>
      </c>
      <c r="S14" s="35">
        <f t="shared" si="0"/>
        <v>0</v>
      </c>
      <c r="T14" s="35">
        <f t="shared" si="0"/>
        <v>8645.54</v>
      </c>
      <c r="U14" s="35">
        <f t="shared" si="0"/>
        <v>0</v>
      </c>
      <c r="V14" s="35">
        <f t="shared" si="0"/>
        <v>8201.04</v>
      </c>
      <c r="W14" s="35">
        <f t="shared" si="0"/>
        <v>0</v>
      </c>
      <c r="X14" s="35">
        <f t="shared" si="0"/>
        <v>8201.04</v>
      </c>
      <c r="Y14" s="35">
        <f t="shared" si="0"/>
        <v>0</v>
      </c>
      <c r="Z14" s="35">
        <f t="shared" si="0"/>
        <v>8201.88</v>
      </c>
      <c r="AA14" s="35">
        <f t="shared" si="0"/>
        <v>0</v>
      </c>
      <c r="AB14" s="35">
        <f t="shared" si="0"/>
        <v>5747.83</v>
      </c>
      <c r="AC14" s="35">
        <f t="shared" si="0"/>
        <v>0</v>
      </c>
      <c r="AD14" s="35">
        <f t="shared" si="0"/>
        <v>12491.97</v>
      </c>
      <c r="AE14" s="35">
        <f>AE15+AE16+AE17+AE18</f>
        <v>0</v>
      </c>
      <c r="AF14" s="36"/>
    </row>
    <row r="15" spans="1:32" s="118" customFormat="1" ht="237.75" customHeight="1">
      <c r="A15" s="113" t="s">
        <v>28</v>
      </c>
      <c r="B15" s="114">
        <f>H15+J15+L15+N15+P15+R15+T15+V15+X15+Z15+AB15+AD15</f>
        <v>95497.40000000001</v>
      </c>
      <c r="C15" s="114">
        <f>H15+J15</f>
        <v>10649.37</v>
      </c>
      <c r="D15" s="114">
        <f>2400+4150+2075+2075-100+13</f>
        <v>10613</v>
      </c>
      <c r="E15" s="114">
        <f>I15+K15</f>
        <v>10610.73</v>
      </c>
      <c r="F15" s="114">
        <f>(I15+K15)/B15*100</f>
        <v>11.111014540710007</v>
      </c>
      <c r="G15" s="114">
        <f>(I15+K15)/C15*100</f>
        <v>99.63716163491361</v>
      </c>
      <c r="H15" s="115">
        <v>2320.5</v>
      </c>
      <c r="I15" s="115">
        <v>2316.04</v>
      </c>
      <c r="J15" s="115">
        <v>8328.87</v>
      </c>
      <c r="K15" s="116">
        <v>8294.69</v>
      </c>
      <c r="L15" s="116">
        <v>8342.54</v>
      </c>
      <c r="M15" s="116"/>
      <c r="N15" s="116">
        <v>8374.09</v>
      </c>
      <c r="O15" s="116"/>
      <c r="P15" s="116">
        <v>8384.6</v>
      </c>
      <c r="Q15" s="116"/>
      <c r="R15" s="116">
        <v>8257.5</v>
      </c>
      <c r="S15" s="116"/>
      <c r="T15" s="116">
        <v>8645.54</v>
      </c>
      <c r="U15" s="116"/>
      <c r="V15" s="116">
        <v>8201.04</v>
      </c>
      <c r="W15" s="116"/>
      <c r="X15" s="116">
        <v>8201.04</v>
      </c>
      <c r="Y15" s="116"/>
      <c r="Z15" s="116">
        <v>8201.88</v>
      </c>
      <c r="AA15" s="116"/>
      <c r="AB15" s="116">
        <v>5747.83</v>
      </c>
      <c r="AC15" s="116"/>
      <c r="AD15" s="116">
        <v>12491.97</v>
      </c>
      <c r="AE15" s="116"/>
      <c r="AF15" s="117" t="s">
        <v>68</v>
      </c>
    </row>
    <row r="16" spans="1:32" s="8" customFormat="1" ht="23.25" customHeight="1">
      <c r="A16" s="17" t="s">
        <v>29</v>
      </c>
      <c r="B16" s="35">
        <f>H16+J16+L16+N16+P16+R16+T16+V16+X16+Z16+AB16+AD16</f>
        <v>0</v>
      </c>
      <c r="C16" s="35"/>
      <c r="D16" s="35"/>
      <c r="E16" s="35">
        <f>I16+K16</f>
        <v>0</v>
      </c>
      <c r="F16" s="35"/>
      <c r="G16" s="35"/>
      <c r="H16" s="35"/>
      <c r="I16" s="35"/>
      <c r="J16" s="35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8"/>
    </row>
    <row r="17" spans="1:32" s="8" customFormat="1" ht="25.5" customHeight="1">
      <c r="A17" s="17" t="s">
        <v>30</v>
      </c>
      <c r="B17" s="35">
        <f>H17+J17+L17+N17+P17+R17+T17+V17+X17+Z17+AB17+AD17</f>
        <v>0</v>
      </c>
      <c r="C17" s="35"/>
      <c r="D17" s="35"/>
      <c r="E17" s="35">
        <f>I17+K17</f>
        <v>0</v>
      </c>
      <c r="F17" s="35"/>
      <c r="G17" s="35"/>
      <c r="H17" s="35"/>
      <c r="I17" s="35"/>
      <c r="J17" s="35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/>
    </row>
    <row r="18" spans="1:32" s="8" customFormat="1" ht="25.5" customHeight="1">
      <c r="A18" s="17" t="s">
        <v>31</v>
      </c>
      <c r="B18" s="35">
        <f>H18+J18+L18+N18+P18+R18+T18+V18+X18+Z18+AB18+AD18</f>
        <v>0</v>
      </c>
      <c r="C18" s="35"/>
      <c r="D18" s="35"/>
      <c r="E18" s="35">
        <f>I18+K18</f>
        <v>0</v>
      </c>
      <c r="F18" s="35"/>
      <c r="G18" s="35"/>
      <c r="H18" s="35"/>
      <c r="I18" s="35"/>
      <c r="J18" s="35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s="8" customFormat="1" ht="158.25" customHeight="1">
      <c r="A19" s="15" t="s">
        <v>32</v>
      </c>
      <c r="B19" s="35"/>
      <c r="C19" s="35"/>
      <c r="D19" s="35"/>
      <c r="E19" s="35"/>
      <c r="F19" s="35"/>
      <c r="G19" s="35"/>
      <c r="H19" s="35"/>
      <c r="I19" s="35"/>
      <c r="J19" s="35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2" s="8" customFormat="1" ht="38.25" customHeight="1">
      <c r="A20" s="15" t="s">
        <v>27</v>
      </c>
      <c r="B20" s="35">
        <f aca="true" t="shared" si="1" ref="B20:AE20">B21+B22+B23+B24</f>
        <v>1083.1</v>
      </c>
      <c r="C20" s="35">
        <f>J20+L20+N20+P20+R20+T20</f>
        <v>709.2</v>
      </c>
      <c r="D20" s="35">
        <v>602.8</v>
      </c>
      <c r="E20" s="35">
        <f>E21+E22+E23+E24</f>
        <v>396.44</v>
      </c>
      <c r="F20" s="35">
        <f t="shared" si="1"/>
        <v>36.60234512048749</v>
      </c>
      <c r="G20" s="35">
        <f>G21+G22+G23+G24</f>
        <v>99.85894206549119</v>
      </c>
      <c r="H20" s="35">
        <f t="shared" si="1"/>
        <v>0</v>
      </c>
      <c r="I20" s="35">
        <f t="shared" si="1"/>
        <v>0</v>
      </c>
      <c r="J20" s="35">
        <f t="shared" si="1"/>
        <v>397</v>
      </c>
      <c r="K20" s="35">
        <f t="shared" si="1"/>
        <v>396.44</v>
      </c>
      <c r="L20" s="35">
        <f t="shared" si="1"/>
        <v>0.1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0.1</v>
      </c>
      <c r="S20" s="35">
        <f t="shared" si="1"/>
        <v>0</v>
      </c>
      <c r="T20" s="35">
        <f t="shared" si="1"/>
        <v>312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103.06</v>
      </c>
      <c r="Y20" s="35">
        <f t="shared" si="1"/>
        <v>0</v>
      </c>
      <c r="Z20" s="35">
        <f t="shared" si="1"/>
        <v>270.84</v>
      </c>
      <c r="AA20" s="35">
        <f t="shared" si="1"/>
        <v>0</v>
      </c>
      <c r="AB20" s="35">
        <f t="shared" si="1"/>
        <v>0</v>
      </c>
      <c r="AC20" s="35">
        <f t="shared" si="1"/>
        <v>0</v>
      </c>
      <c r="AD20" s="35">
        <f t="shared" si="1"/>
        <v>0</v>
      </c>
      <c r="AE20" s="35">
        <f t="shared" si="1"/>
        <v>0</v>
      </c>
      <c r="AF20" s="36"/>
    </row>
    <row r="21" spans="1:32" s="8" customFormat="1" ht="27" customHeight="1">
      <c r="A21" s="17" t="s">
        <v>28</v>
      </c>
      <c r="B21" s="35">
        <f>H21+J21+L21+N21+P21+R21+T21+V21+X21+Z21+AB21+AD21</f>
        <v>0</v>
      </c>
      <c r="C21" s="35"/>
      <c r="D21" s="35"/>
      <c r="E21" s="35"/>
      <c r="F21" s="35"/>
      <c r="G21" s="35"/>
      <c r="H21" s="35"/>
      <c r="I21" s="35"/>
      <c r="J21" s="35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</row>
    <row r="22" spans="1:32" s="8" customFormat="1" ht="23.25" customHeight="1">
      <c r="A22" s="17" t="s">
        <v>29</v>
      </c>
      <c r="B22" s="35">
        <f>H22+J22+L22+N22+P22+R22+T22+V22+X22+Z22+AB22+AD22</f>
        <v>0</v>
      </c>
      <c r="C22" s="35"/>
      <c r="D22" s="35"/>
      <c r="E22" s="35"/>
      <c r="F22" s="35"/>
      <c r="G22" s="35"/>
      <c r="H22" s="35"/>
      <c r="I22" s="35"/>
      <c r="J22" s="35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8"/>
    </row>
    <row r="23" spans="1:32" s="123" customFormat="1" ht="107.25" customHeight="1">
      <c r="A23" s="119" t="s">
        <v>30</v>
      </c>
      <c r="B23" s="120">
        <f>H23+J23+L23+N23+P23+R23+T23+V23+X23+Z23+AB23+AD23</f>
        <v>1083.1</v>
      </c>
      <c r="C23" s="120">
        <f>J23</f>
        <v>397</v>
      </c>
      <c r="D23" s="120">
        <v>397</v>
      </c>
      <c r="E23" s="120">
        <f>K23</f>
        <v>396.44</v>
      </c>
      <c r="F23" s="120">
        <f>(K23)/B23*100</f>
        <v>36.60234512048749</v>
      </c>
      <c r="G23" s="120">
        <f>(K23)/C23*100</f>
        <v>99.85894206549119</v>
      </c>
      <c r="H23" s="121"/>
      <c r="I23" s="121"/>
      <c r="J23" s="121">
        <v>397</v>
      </c>
      <c r="K23" s="122">
        <v>396.44</v>
      </c>
      <c r="L23" s="122">
        <v>0.1</v>
      </c>
      <c r="M23" s="122"/>
      <c r="N23" s="122"/>
      <c r="O23" s="122"/>
      <c r="P23" s="122"/>
      <c r="Q23" s="122"/>
      <c r="R23" s="122">
        <v>0.1</v>
      </c>
      <c r="S23" s="122"/>
      <c r="T23" s="122">
        <v>312</v>
      </c>
      <c r="U23" s="122"/>
      <c r="V23" s="122"/>
      <c r="W23" s="122"/>
      <c r="X23" s="122">
        <v>103.06</v>
      </c>
      <c r="Y23" s="122"/>
      <c r="Z23" s="122">
        <v>270.84</v>
      </c>
      <c r="AA23" s="122"/>
      <c r="AB23" s="122"/>
      <c r="AC23" s="122"/>
      <c r="AD23" s="122"/>
      <c r="AE23" s="122"/>
      <c r="AF23" s="124" t="s">
        <v>65</v>
      </c>
    </row>
    <row r="24" spans="1:32" s="8" customFormat="1" ht="25.5" customHeight="1">
      <c r="A24" s="17" t="s">
        <v>31</v>
      </c>
      <c r="B24" s="35">
        <f>H24+J24+L24+N24+P24+R24+T24+V24+X24+Z24+AB24+AD24</f>
        <v>0</v>
      </c>
      <c r="C24" s="35"/>
      <c r="D24" s="35"/>
      <c r="E24" s="35"/>
      <c r="F24" s="35"/>
      <c r="G24" s="35"/>
      <c r="H24" s="35"/>
      <c r="I24" s="35"/>
      <c r="J24" s="35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</row>
    <row r="25" spans="1:32" s="9" customFormat="1" ht="71.25" customHeight="1">
      <c r="A25" s="16" t="s">
        <v>33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</row>
    <row r="26" spans="1:32" s="9" customFormat="1" ht="15.75">
      <c r="A26" s="17" t="s">
        <v>25</v>
      </c>
      <c r="B26" s="3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6"/>
    </row>
    <row r="27" spans="1:32" s="9" customFormat="1" ht="15.75">
      <c r="A27" s="17" t="s">
        <v>45</v>
      </c>
      <c r="B27" s="3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6"/>
    </row>
    <row r="28" spans="1:32" s="8" customFormat="1" ht="38.25" customHeight="1">
      <c r="A28" s="15" t="s">
        <v>27</v>
      </c>
      <c r="B28" s="35">
        <f aca="true" t="shared" si="2" ref="B28:AE28">B29+B30+B31+B32</f>
        <v>18802.999999999996</v>
      </c>
      <c r="C28" s="35">
        <f>C29+C30+C31+C32</f>
        <v>4498.7</v>
      </c>
      <c r="D28" s="35">
        <f t="shared" si="2"/>
        <v>4489</v>
      </c>
      <c r="E28" s="35">
        <f t="shared" si="2"/>
        <v>3806.09</v>
      </c>
      <c r="F28" s="35">
        <f>F29+F30+F31+F32</f>
        <v>20.24192947933841</v>
      </c>
      <c r="G28" s="35">
        <f t="shared" si="2"/>
        <v>84.60421899659903</v>
      </c>
      <c r="H28" s="35">
        <f>H29+H30+H31+H32</f>
        <v>3060.54</v>
      </c>
      <c r="I28" s="35">
        <f t="shared" si="2"/>
        <v>2349.05</v>
      </c>
      <c r="J28" s="35">
        <f t="shared" si="2"/>
        <v>1438.16</v>
      </c>
      <c r="K28" s="35">
        <f t="shared" si="2"/>
        <v>1457.04</v>
      </c>
      <c r="L28" s="35">
        <f t="shared" si="2"/>
        <v>762.9</v>
      </c>
      <c r="M28" s="35">
        <f t="shared" si="2"/>
        <v>0</v>
      </c>
      <c r="N28" s="35">
        <f t="shared" si="2"/>
        <v>1394.34</v>
      </c>
      <c r="O28" s="35">
        <f t="shared" si="2"/>
        <v>0</v>
      </c>
      <c r="P28" s="35">
        <f t="shared" si="2"/>
        <v>1474.96</v>
      </c>
      <c r="Q28" s="35">
        <f t="shared" si="2"/>
        <v>0</v>
      </c>
      <c r="R28" s="35">
        <f t="shared" si="2"/>
        <v>1538.13</v>
      </c>
      <c r="S28" s="35">
        <f t="shared" si="2"/>
        <v>0</v>
      </c>
      <c r="T28" s="35">
        <f t="shared" si="2"/>
        <v>2634.83</v>
      </c>
      <c r="U28" s="35">
        <f t="shared" si="2"/>
        <v>0</v>
      </c>
      <c r="V28" s="35">
        <f t="shared" si="2"/>
        <v>1383.06</v>
      </c>
      <c r="W28" s="35">
        <f t="shared" si="2"/>
        <v>0</v>
      </c>
      <c r="X28" s="35">
        <f t="shared" si="2"/>
        <v>664.18</v>
      </c>
      <c r="Y28" s="35">
        <f t="shared" si="2"/>
        <v>0</v>
      </c>
      <c r="Z28" s="35">
        <f t="shared" si="2"/>
        <v>1467.8</v>
      </c>
      <c r="AA28" s="35">
        <f t="shared" si="2"/>
        <v>0</v>
      </c>
      <c r="AB28" s="35">
        <f t="shared" si="2"/>
        <v>656.75</v>
      </c>
      <c r="AC28" s="35">
        <f t="shared" si="2"/>
        <v>0</v>
      </c>
      <c r="AD28" s="35">
        <f t="shared" si="2"/>
        <v>2327.35</v>
      </c>
      <c r="AE28" s="35">
        <f t="shared" si="2"/>
        <v>0</v>
      </c>
      <c r="AF28" s="36"/>
    </row>
    <row r="29" spans="1:32" s="118" customFormat="1" ht="177.75" customHeight="1">
      <c r="A29" s="113" t="s">
        <v>28</v>
      </c>
      <c r="B29" s="114">
        <f>H29+J29+L29+N29+P29+R29+T29+V29+X29+Z29+AB29+AD29</f>
        <v>18802.999999999996</v>
      </c>
      <c r="C29" s="114">
        <f>H29+J29</f>
        <v>4498.7</v>
      </c>
      <c r="D29" s="114">
        <f>3058+1431</f>
        <v>4489</v>
      </c>
      <c r="E29" s="114">
        <f>I29+K29</f>
        <v>3806.09</v>
      </c>
      <c r="F29" s="114">
        <f>(I29+K29)/B29*100</f>
        <v>20.24192947933841</v>
      </c>
      <c r="G29" s="114">
        <f>(I29+K29)/C29*100</f>
        <v>84.60421899659903</v>
      </c>
      <c r="H29" s="115">
        <v>3060.54</v>
      </c>
      <c r="I29" s="115">
        <v>2349.05</v>
      </c>
      <c r="J29" s="115">
        <v>1438.16</v>
      </c>
      <c r="K29" s="116">
        <v>1457.04</v>
      </c>
      <c r="L29" s="116">
        <v>762.9</v>
      </c>
      <c r="M29" s="116"/>
      <c r="N29" s="116">
        <v>1394.34</v>
      </c>
      <c r="O29" s="116"/>
      <c r="P29" s="116">
        <v>1474.96</v>
      </c>
      <c r="Q29" s="116"/>
      <c r="R29" s="116">
        <v>1538.13</v>
      </c>
      <c r="S29" s="116"/>
      <c r="T29" s="116">
        <v>2634.83</v>
      </c>
      <c r="U29" s="116"/>
      <c r="V29" s="116">
        <v>1383.06</v>
      </c>
      <c r="W29" s="116"/>
      <c r="X29" s="116">
        <v>664.18</v>
      </c>
      <c r="Y29" s="116"/>
      <c r="Z29" s="116">
        <v>1467.8</v>
      </c>
      <c r="AA29" s="116"/>
      <c r="AB29" s="116">
        <v>656.75</v>
      </c>
      <c r="AC29" s="116"/>
      <c r="AD29" s="116">
        <v>2327.35</v>
      </c>
      <c r="AE29" s="116"/>
      <c r="AF29" s="117" t="s">
        <v>67</v>
      </c>
    </row>
    <row r="30" spans="1:32" s="8" customFormat="1" ht="23.25" customHeight="1">
      <c r="A30" s="17" t="s">
        <v>29</v>
      </c>
      <c r="B30" s="35">
        <f>H30+J30+L30+N30+P30+R30+T30+V30+X30+Z30+AB30+AD30</f>
        <v>0</v>
      </c>
      <c r="C30" s="35"/>
      <c r="D30" s="35"/>
      <c r="E30" s="35"/>
      <c r="F30" s="35"/>
      <c r="G30" s="35"/>
      <c r="H30" s="35"/>
      <c r="I30" s="35"/>
      <c r="J30" s="35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8"/>
    </row>
    <row r="31" spans="1:32" s="8" customFormat="1" ht="25.5" customHeight="1">
      <c r="A31" s="17" t="s">
        <v>30</v>
      </c>
      <c r="B31" s="35">
        <f>H31+J31+L31+N31+P31+R31+T31+V31+X31+Z31+AB31+AD31</f>
        <v>0</v>
      </c>
      <c r="C31" s="35"/>
      <c r="D31" s="35"/>
      <c r="E31" s="35"/>
      <c r="F31" s="35"/>
      <c r="G31" s="35"/>
      <c r="H31" s="35"/>
      <c r="I31" s="35"/>
      <c r="J31" s="35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8"/>
    </row>
    <row r="32" spans="1:32" s="8" customFormat="1" ht="25.5" customHeight="1">
      <c r="A32" s="17" t="s">
        <v>31</v>
      </c>
      <c r="B32" s="35">
        <f>H32+J32+L32+N32+P32+R32+T32+V32+X32+Z32+AB32+AD32</f>
        <v>0</v>
      </c>
      <c r="C32" s="35"/>
      <c r="D32" s="35"/>
      <c r="E32" s="35"/>
      <c r="F32" s="35"/>
      <c r="G32" s="35"/>
      <c r="H32" s="35"/>
      <c r="I32" s="35"/>
      <c r="J32" s="35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8"/>
    </row>
    <row r="33" spans="1:32" s="9" customFormat="1" ht="47.25">
      <c r="A33" s="17" t="s">
        <v>34</v>
      </c>
      <c r="B33" s="3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6"/>
    </row>
    <row r="34" spans="1:32" s="9" customFormat="1" ht="15.75">
      <c r="A34" s="17" t="s">
        <v>25</v>
      </c>
      <c r="B34" s="35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6"/>
    </row>
    <row r="35" spans="1:32" s="9" customFormat="1" ht="126">
      <c r="A35" s="17" t="s">
        <v>46</v>
      </c>
      <c r="B35" s="35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6"/>
    </row>
    <row r="36" spans="1:32" s="8" customFormat="1" ht="38.25" customHeight="1">
      <c r="A36" s="15" t="s">
        <v>27</v>
      </c>
      <c r="B36" s="35">
        <f>B37+B38+B41+B42</f>
        <v>23804.11</v>
      </c>
      <c r="C36" s="35">
        <f aca="true" t="shared" si="3" ref="C36:AE36">C37+C38+C41+C42</f>
        <v>14.97</v>
      </c>
      <c r="D36" s="35">
        <f t="shared" si="3"/>
        <v>14.97</v>
      </c>
      <c r="E36" s="35">
        <f t="shared" si="3"/>
        <v>14.97</v>
      </c>
      <c r="F36" s="35">
        <f>F37+F38+F41+F42</f>
        <v>0.11953909175843043</v>
      </c>
      <c r="G36" s="35">
        <f t="shared" si="3"/>
        <v>100</v>
      </c>
      <c r="H36" s="35">
        <f t="shared" si="3"/>
        <v>0</v>
      </c>
      <c r="I36" s="35">
        <f t="shared" si="3"/>
        <v>0</v>
      </c>
      <c r="J36" s="35">
        <f t="shared" si="3"/>
        <v>14.97</v>
      </c>
      <c r="K36" s="35">
        <f t="shared" si="3"/>
        <v>14.97</v>
      </c>
      <c r="L36" s="35">
        <f t="shared" si="3"/>
        <v>3889.75</v>
      </c>
      <c r="M36" s="35">
        <f t="shared" si="3"/>
        <v>0</v>
      </c>
      <c r="N36" s="35">
        <f t="shared" si="3"/>
        <v>1443.1000000000001</v>
      </c>
      <c r="O36" s="35">
        <f t="shared" si="3"/>
        <v>0</v>
      </c>
      <c r="P36" s="35">
        <f t="shared" si="3"/>
        <v>2562.61</v>
      </c>
      <c r="Q36" s="35">
        <f t="shared" si="3"/>
        <v>0</v>
      </c>
      <c r="R36" s="35">
        <f t="shared" si="3"/>
        <v>4462.34</v>
      </c>
      <c r="S36" s="35">
        <f t="shared" si="3"/>
        <v>0</v>
      </c>
      <c r="T36" s="35">
        <f t="shared" si="3"/>
        <v>3550.0099999999998</v>
      </c>
      <c r="U36" s="35">
        <f t="shared" si="3"/>
        <v>0</v>
      </c>
      <c r="V36" s="35">
        <f t="shared" si="3"/>
        <v>6037.58</v>
      </c>
      <c r="W36" s="35">
        <f t="shared" si="3"/>
        <v>0</v>
      </c>
      <c r="X36" s="35">
        <f t="shared" si="3"/>
        <v>16.5</v>
      </c>
      <c r="Y36" s="35">
        <f t="shared" si="3"/>
        <v>0</v>
      </c>
      <c r="Z36" s="35">
        <f t="shared" si="3"/>
        <v>1374.75</v>
      </c>
      <c r="AA36" s="35">
        <f t="shared" si="3"/>
        <v>0</v>
      </c>
      <c r="AB36" s="35">
        <f t="shared" si="3"/>
        <v>452.5</v>
      </c>
      <c r="AC36" s="35">
        <f t="shared" si="3"/>
        <v>0</v>
      </c>
      <c r="AD36" s="35">
        <f t="shared" si="3"/>
        <v>0</v>
      </c>
      <c r="AE36" s="35">
        <f t="shared" si="3"/>
        <v>0</v>
      </c>
      <c r="AF36" s="36"/>
    </row>
    <row r="37" spans="1:33" s="105" customFormat="1" ht="90" customHeight="1">
      <c r="A37" s="101" t="s">
        <v>28</v>
      </c>
      <c r="B37" s="102">
        <f>H37+J37+L37+N37+P37+R37+T37+V37+X37+Z37+AB37+AD37</f>
        <v>11281.01</v>
      </c>
      <c r="C37" s="102">
        <f>H37</f>
        <v>0</v>
      </c>
      <c r="D37" s="102">
        <v>0</v>
      </c>
      <c r="E37" s="102">
        <f>I37</f>
        <v>0</v>
      </c>
      <c r="F37" s="102">
        <f>(I37)/B37*100</f>
        <v>0</v>
      </c>
      <c r="G37" s="102">
        <v>0</v>
      </c>
      <c r="H37" s="102"/>
      <c r="I37" s="102"/>
      <c r="J37" s="106"/>
      <c r="K37" s="107"/>
      <c r="L37" s="107">
        <v>3206</v>
      </c>
      <c r="M37" s="107"/>
      <c r="N37" s="107">
        <v>36.2</v>
      </c>
      <c r="O37" s="107"/>
      <c r="P37" s="107">
        <v>2407.81</v>
      </c>
      <c r="Q37" s="107"/>
      <c r="R37" s="107">
        <v>979.05</v>
      </c>
      <c r="S37" s="107"/>
      <c r="T37" s="107">
        <v>598.4</v>
      </c>
      <c r="U37" s="107"/>
      <c r="V37" s="107">
        <v>2452.55</v>
      </c>
      <c r="W37" s="107"/>
      <c r="X37" s="107">
        <v>0</v>
      </c>
      <c r="Y37" s="107"/>
      <c r="Z37" s="107">
        <v>1374.75</v>
      </c>
      <c r="AA37" s="107"/>
      <c r="AB37" s="107">
        <v>226.25</v>
      </c>
      <c r="AC37" s="107"/>
      <c r="AD37" s="107"/>
      <c r="AE37" s="107"/>
      <c r="AF37" s="131"/>
      <c r="AG37" s="105" t="s">
        <v>54</v>
      </c>
    </row>
    <row r="38" spans="1:32" s="105" customFormat="1" ht="120" customHeight="1">
      <c r="A38" s="108" t="s">
        <v>29</v>
      </c>
      <c r="B38" s="109">
        <f>H38+J38+L38+N38+P38+R38+T38+V38+X38+Z38+AB38+AD38</f>
        <v>12523.1</v>
      </c>
      <c r="C38" s="109">
        <f>H38+J38</f>
        <v>14.97</v>
      </c>
      <c r="D38" s="109">
        <f>J38</f>
        <v>14.97</v>
      </c>
      <c r="E38" s="109">
        <f>I38+K38</f>
        <v>14.97</v>
      </c>
      <c r="F38" s="109">
        <f>(H38+K38)/B38*100</f>
        <v>0.11953909175843043</v>
      </c>
      <c r="G38" s="109">
        <f>(K38)/C38*100</f>
        <v>100</v>
      </c>
      <c r="H38" s="109"/>
      <c r="I38" s="109"/>
      <c r="J38" s="110">
        <v>14.97</v>
      </c>
      <c r="K38" s="111">
        <v>14.97</v>
      </c>
      <c r="L38" s="111">
        <v>683.75</v>
      </c>
      <c r="M38" s="111"/>
      <c r="N38" s="146">
        <v>1406.9</v>
      </c>
      <c r="O38" s="111"/>
      <c r="P38" s="111">
        <v>154.8</v>
      </c>
      <c r="Q38" s="111"/>
      <c r="R38" s="111">
        <v>3483.29</v>
      </c>
      <c r="S38" s="111"/>
      <c r="T38" s="111">
        <f>2542.2+409.1+0.31</f>
        <v>2951.6099999999997</v>
      </c>
      <c r="U38" s="111"/>
      <c r="V38" s="111">
        <f>3577.03+8</f>
        <v>3585.03</v>
      </c>
      <c r="W38" s="111"/>
      <c r="X38" s="111">
        <v>16.5</v>
      </c>
      <c r="Y38" s="111"/>
      <c r="Z38" s="111">
        <v>0</v>
      </c>
      <c r="AA38" s="111"/>
      <c r="AB38" s="111">
        <v>226.25</v>
      </c>
      <c r="AC38" s="111"/>
      <c r="AD38" s="111"/>
      <c r="AE38" s="111"/>
      <c r="AF38" s="132"/>
    </row>
    <row r="39" spans="1:32" s="47" customFormat="1" ht="34.5" customHeight="1">
      <c r="A39" s="42" t="s">
        <v>55</v>
      </c>
      <c r="B39" s="43">
        <v>2163.5</v>
      </c>
      <c r="C39" s="43">
        <v>2163.5</v>
      </c>
      <c r="D39" s="43">
        <v>1830.77</v>
      </c>
      <c r="E39" s="43">
        <v>1830.7</v>
      </c>
      <c r="F39" s="44">
        <f>E39/(B39/100)</f>
        <v>84.6175179107927</v>
      </c>
      <c r="G39" s="44">
        <f>E39/(D39/100)</f>
        <v>99.99617647219476</v>
      </c>
      <c r="H39" s="43"/>
      <c r="I39" s="43"/>
      <c r="J39" s="43"/>
      <c r="K39" s="45"/>
      <c r="L39" s="45">
        <v>22.6</v>
      </c>
      <c r="M39" s="45">
        <v>21.72</v>
      </c>
      <c r="N39" s="45">
        <v>22.63</v>
      </c>
      <c r="O39" s="45">
        <v>14.48</v>
      </c>
      <c r="P39" s="45">
        <v>380.2</v>
      </c>
      <c r="Q39" s="45">
        <v>0</v>
      </c>
      <c r="R39" s="45">
        <v>538.56</v>
      </c>
      <c r="S39" s="45">
        <v>358.16</v>
      </c>
      <c r="T39" s="45">
        <v>853.4</v>
      </c>
      <c r="U39" s="45">
        <v>893.99</v>
      </c>
      <c r="V39" s="45">
        <v>210.34</v>
      </c>
      <c r="W39" s="45">
        <v>330.65</v>
      </c>
      <c r="X39" s="45"/>
      <c r="Y39" s="45">
        <v>76.02</v>
      </c>
      <c r="Z39" s="45">
        <v>113.12</v>
      </c>
      <c r="AA39" s="45"/>
      <c r="AB39" s="45">
        <v>22.63</v>
      </c>
      <c r="AC39" s="45">
        <v>135.68</v>
      </c>
      <c r="AD39" s="45"/>
      <c r="AE39" s="45"/>
      <c r="AF39" s="46"/>
    </row>
    <row r="40" spans="1:35" s="9" customFormat="1" ht="27.75" customHeight="1">
      <c r="A40" s="42" t="s">
        <v>56</v>
      </c>
      <c r="B40" s="48">
        <f>H40+J40+L40+N40+P40+R40+T40+V40+X40+Z40+AB40+AD40</f>
        <v>2009.55</v>
      </c>
      <c r="C40" s="44">
        <f>H40+J40+L40+N40+P40+R40+T40+V40+X40</f>
        <v>2009.55</v>
      </c>
      <c r="D40" s="48">
        <v>2009.6</v>
      </c>
      <c r="E40" s="44">
        <f>I40+K40+M40+O40+Q40+S40+U40+W40+Y40+AA40+AC40+AE40</f>
        <v>2009.5900000000001</v>
      </c>
      <c r="F40" s="44">
        <f>E40/(B40/100)</f>
        <v>100.00199049538455</v>
      </c>
      <c r="G40" s="44">
        <f>E40/(D40/100)</f>
        <v>99.99950238853503</v>
      </c>
      <c r="H40" s="49"/>
      <c r="I40" s="49"/>
      <c r="J40" s="49"/>
      <c r="K40" s="49"/>
      <c r="L40" s="49">
        <v>22.6</v>
      </c>
      <c r="M40" s="49">
        <v>36.2</v>
      </c>
      <c r="N40" s="49">
        <v>13.6</v>
      </c>
      <c r="O40" s="49"/>
      <c r="P40" s="49">
        <v>413.2</v>
      </c>
      <c r="Q40" s="49">
        <f>389.3+64.5</f>
        <v>453.8</v>
      </c>
      <c r="R40" s="49">
        <v>345.35</v>
      </c>
      <c r="S40" s="49">
        <f>427+64.5</f>
        <v>491.5</v>
      </c>
      <c r="T40" s="49">
        <v>854.3</v>
      </c>
      <c r="U40" s="49">
        <v>435.8</v>
      </c>
      <c r="V40" s="50">
        <v>360.5</v>
      </c>
      <c r="W40" s="49">
        <f>330.6+23.79</f>
        <v>354.39000000000004</v>
      </c>
      <c r="X40" s="50">
        <v>0</v>
      </c>
      <c r="Y40" s="49">
        <v>100</v>
      </c>
      <c r="Z40" s="49">
        <v>0</v>
      </c>
      <c r="AA40" s="49"/>
      <c r="AB40" s="49">
        <v>0</v>
      </c>
      <c r="AC40" s="49">
        <v>135.9</v>
      </c>
      <c r="AD40" s="49"/>
      <c r="AE40" s="49">
        <v>2</v>
      </c>
      <c r="AF40" s="51"/>
      <c r="AG40" s="52"/>
      <c r="AH40" s="52"/>
      <c r="AI40" s="52"/>
    </row>
    <row r="41" spans="1:32" s="8" customFormat="1" ht="25.5" customHeight="1">
      <c r="A41" s="17" t="s">
        <v>30</v>
      </c>
      <c r="B41" s="35"/>
      <c r="C41" s="35"/>
      <c r="D41" s="35"/>
      <c r="E41" s="35"/>
      <c r="F41" s="35"/>
      <c r="G41" s="35"/>
      <c r="H41" s="35"/>
      <c r="I41" s="35"/>
      <c r="J41" s="35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8"/>
    </row>
    <row r="42" spans="1:38" s="8" customFormat="1" ht="25.5" customHeight="1">
      <c r="A42" s="17" t="s">
        <v>31</v>
      </c>
      <c r="B42" s="53"/>
      <c r="C42" s="53"/>
      <c r="D42" s="53"/>
      <c r="E42" s="35"/>
      <c r="F42" s="35"/>
      <c r="G42" s="35"/>
      <c r="H42" s="35"/>
      <c r="I42" s="35"/>
      <c r="J42" s="3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8"/>
      <c r="AG42" s="54"/>
      <c r="AH42" s="54" t="s">
        <v>57</v>
      </c>
      <c r="AI42" s="54"/>
      <c r="AJ42" s="54"/>
      <c r="AK42" s="54"/>
      <c r="AL42" s="55"/>
    </row>
    <row r="43" spans="1:32" s="9" customFormat="1" ht="137.25" customHeight="1">
      <c r="A43" s="17" t="s">
        <v>61</v>
      </c>
      <c r="B43" s="3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6"/>
    </row>
    <row r="44" spans="1:32" s="8" customFormat="1" ht="38.25" customHeight="1">
      <c r="A44" s="15" t="s">
        <v>27</v>
      </c>
      <c r="B44" s="35">
        <f aca="true" t="shared" si="4" ref="B44:AE44">B45+B46+B47+B48</f>
        <v>2499.8</v>
      </c>
      <c r="C44" s="35">
        <f>C45+C46+C47+C48</f>
        <v>100</v>
      </c>
      <c r="D44" s="35">
        <f>D45+D46+D47+D48</f>
        <v>87</v>
      </c>
      <c r="E44" s="35">
        <f t="shared" si="4"/>
        <v>86.96</v>
      </c>
      <c r="F44" s="35">
        <f t="shared" si="4"/>
        <v>3.47867829426354</v>
      </c>
      <c r="G44" s="35">
        <f t="shared" si="4"/>
        <v>86.96</v>
      </c>
      <c r="H44" s="35">
        <f t="shared" si="4"/>
        <v>100</v>
      </c>
      <c r="I44" s="35">
        <f t="shared" si="4"/>
        <v>0</v>
      </c>
      <c r="J44" s="35">
        <f t="shared" si="4"/>
        <v>0</v>
      </c>
      <c r="K44" s="35">
        <f t="shared" si="4"/>
        <v>86.96</v>
      </c>
      <c r="L44" s="35">
        <f t="shared" si="4"/>
        <v>0</v>
      </c>
      <c r="M44" s="35">
        <f t="shared" si="4"/>
        <v>0</v>
      </c>
      <c r="N44" s="35">
        <f t="shared" si="4"/>
        <v>0</v>
      </c>
      <c r="O44" s="35">
        <f t="shared" si="4"/>
        <v>0</v>
      </c>
      <c r="P44" s="35">
        <f t="shared" si="4"/>
        <v>1000</v>
      </c>
      <c r="Q44" s="35">
        <f t="shared" si="4"/>
        <v>0</v>
      </c>
      <c r="R44" s="35">
        <f t="shared" si="4"/>
        <v>0</v>
      </c>
      <c r="S44" s="35">
        <f t="shared" si="4"/>
        <v>0</v>
      </c>
      <c r="T44" s="35">
        <f t="shared" si="4"/>
        <v>0</v>
      </c>
      <c r="U44" s="35">
        <f t="shared" si="4"/>
        <v>0</v>
      </c>
      <c r="V44" s="35">
        <f t="shared" si="4"/>
        <v>1000</v>
      </c>
      <c r="W44" s="35">
        <f t="shared" si="4"/>
        <v>0</v>
      </c>
      <c r="X44" s="35">
        <f t="shared" si="4"/>
        <v>399.8</v>
      </c>
      <c r="Y44" s="35">
        <f t="shared" si="4"/>
        <v>0</v>
      </c>
      <c r="Z44" s="35">
        <f t="shared" si="4"/>
        <v>0</v>
      </c>
      <c r="AA44" s="35">
        <f t="shared" si="4"/>
        <v>0</v>
      </c>
      <c r="AB44" s="35">
        <f t="shared" si="4"/>
        <v>0</v>
      </c>
      <c r="AC44" s="35">
        <f t="shared" si="4"/>
        <v>0</v>
      </c>
      <c r="AD44" s="35">
        <f t="shared" si="4"/>
        <v>0</v>
      </c>
      <c r="AE44" s="35">
        <f t="shared" si="4"/>
        <v>0</v>
      </c>
      <c r="AF44" s="36"/>
    </row>
    <row r="45" spans="1:32" s="105" customFormat="1" ht="78.75" customHeight="1">
      <c r="A45" s="101" t="s">
        <v>28</v>
      </c>
      <c r="B45" s="102">
        <v>2499.8</v>
      </c>
      <c r="C45" s="102">
        <f>H45</f>
        <v>100</v>
      </c>
      <c r="D45" s="102">
        <v>87</v>
      </c>
      <c r="E45" s="102">
        <f>I45+K45</f>
        <v>86.96</v>
      </c>
      <c r="F45" s="102">
        <f>(I45+K45)/B45*100</f>
        <v>3.47867829426354</v>
      </c>
      <c r="G45" s="102">
        <f>(I455+K45)/C45*100</f>
        <v>86.96</v>
      </c>
      <c r="H45" s="102">
        <v>100</v>
      </c>
      <c r="I45" s="102"/>
      <c r="J45" s="102"/>
      <c r="K45" s="107">
        <v>86.96</v>
      </c>
      <c r="L45" s="107"/>
      <c r="M45" s="107"/>
      <c r="N45" s="107"/>
      <c r="O45" s="107"/>
      <c r="P45" s="107">
        <v>1000</v>
      </c>
      <c r="Q45" s="107"/>
      <c r="R45" s="107"/>
      <c r="S45" s="107"/>
      <c r="T45" s="107"/>
      <c r="U45" s="107"/>
      <c r="V45" s="107">
        <v>1000</v>
      </c>
      <c r="W45" s="107"/>
      <c r="X45" s="107">
        <v>399.8</v>
      </c>
      <c r="Y45" s="107"/>
      <c r="Z45" s="107"/>
      <c r="AA45" s="107"/>
      <c r="AB45" s="107"/>
      <c r="AC45" s="107"/>
      <c r="AD45" s="107"/>
      <c r="AE45" s="107"/>
      <c r="AF45" s="112"/>
    </row>
    <row r="46" spans="1:32" s="8" customFormat="1" ht="23.25" customHeight="1">
      <c r="A46" s="17" t="s">
        <v>29</v>
      </c>
      <c r="B46" s="35">
        <f>H46+J46+L46+N46+P46+R46+T46+V46+X46+Z46+AB46+AD46</f>
        <v>0</v>
      </c>
      <c r="C46" s="35"/>
      <c r="D46" s="35"/>
      <c r="E46" s="35"/>
      <c r="F46" s="35"/>
      <c r="G46" s="35"/>
      <c r="H46" s="35"/>
      <c r="I46" s="35"/>
      <c r="J46" s="35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8"/>
    </row>
    <row r="47" spans="1:32" s="8" customFormat="1" ht="25.5" customHeight="1">
      <c r="A47" s="17" t="s">
        <v>30</v>
      </c>
      <c r="B47" s="35">
        <f>H47+J47+L47+N47+P47+R47+T47+V47+X47+Z47+AB47+AD47</f>
        <v>0</v>
      </c>
      <c r="C47" s="35"/>
      <c r="D47" s="35"/>
      <c r="E47" s="35"/>
      <c r="F47" s="35"/>
      <c r="G47" s="35"/>
      <c r="H47" s="35"/>
      <c r="I47" s="35"/>
      <c r="J47" s="35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8"/>
    </row>
    <row r="48" spans="1:32" s="8" customFormat="1" ht="25.5" customHeight="1">
      <c r="A48" s="17" t="s">
        <v>31</v>
      </c>
      <c r="B48" s="35">
        <f>H48+J48+L48+N48+P48+R48+T48+V48+X48+Z48+AB48+AD48</f>
        <v>0</v>
      </c>
      <c r="C48" s="35"/>
      <c r="D48" s="35"/>
      <c r="E48" s="35"/>
      <c r="F48" s="35"/>
      <c r="G48" s="35"/>
      <c r="H48" s="35"/>
      <c r="I48" s="35"/>
      <c r="J48" s="35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8"/>
    </row>
    <row r="49" spans="1:32" s="9" customFormat="1" ht="102.75" customHeight="1">
      <c r="A49" s="17" t="s">
        <v>47</v>
      </c>
      <c r="B49" s="3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6"/>
    </row>
    <row r="50" spans="1:32" s="8" customFormat="1" ht="38.25" customHeight="1">
      <c r="A50" s="15" t="s">
        <v>27</v>
      </c>
      <c r="B50" s="35">
        <f aca="true" t="shared" si="5" ref="B50:AE50">B51+B52+B53+B54</f>
        <v>1746.8900000000003</v>
      </c>
      <c r="C50" s="35">
        <f>C51+C52+C53+C54</f>
        <v>131.33</v>
      </c>
      <c r="D50" s="35">
        <f>D51+D52+D53+D54</f>
        <v>131.33</v>
      </c>
      <c r="E50" s="35">
        <f t="shared" si="5"/>
        <v>37.33</v>
      </c>
      <c r="F50" s="35">
        <f t="shared" si="5"/>
        <v>2.136940505698698</v>
      </c>
      <c r="G50" s="35">
        <f t="shared" si="5"/>
        <v>28.424579304043245</v>
      </c>
      <c r="H50" s="35">
        <f t="shared" si="5"/>
        <v>0</v>
      </c>
      <c r="I50" s="35">
        <f t="shared" si="5"/>
        <v>0</v>
      </c>
      <c r="J50" s="35">
        <f t="shared" si="5"/>
        <v>131.33</v>
      </c>
      <c r="K50" s="35">
        <f t="shared" si="5"/>
        <v>37.33</v>
      </c>
      <c r="L50" s="35">
        <f t="shared" si="5"/>
        <v>0</v>
      </c>
      <c r="M50" s="35">
        <f t="shared" si="5"/>
        <v>0</v>
      </c>
      <c r="N50" s="35">
        <f t="shared" si="5"/>
        <v>102.78</v>
      </c>
      <c r="O50" s="35">
        <f t="shared" si="5"/>
        <v>0</v>
      </c>
      <c r="P50" s="35">
        <f t="shared" si="5"/>
        <v>433.55</v>
      </c>
      <c r="Q50" s="35">
        <f t="shared" si="5"/>
        <v>0</v>
      </c>
      <c r="R50" s="35">
        <f t="shared" si="5"/>
        <v>22.12</v>
      </c>
      <c r="S50" s="35">
        <f t="shared" si="5"/>
        <v>0</v>
      </c>
      <c r="T50" s="35">
        <f t="shared" si="5"/>
        <v>355.98</v>
      </c>
      <c r="U50" s="35">
        <f t="shared" si="5"/>
        <v>0</v>
      </c>
      <c r="V50" s="35">
        <f t="shared" si="5"/>
        <v>367.27</v>
      </c>
      <c r="W50" s="35">
        <f t="shared" si="5"/>
        <v>0</v>
      </c>
      <c r="X50" s="35">
        <f t="shared" si="5"/>
        <v>333.86</v>
      </c>
      <c r="Y50" s="35">
        <f t="shared" si="5"/>
        <v>0</v>
      </c>
      <c r="Z50" s="35">
        <f t="shared" si="5"/>
        <v>0</v>
      </c>
      <c r="AA50" s="35">
        <f t="shared" si="5"/>
        <v>0</v>
      </c>
      <c r="AB50" s="35">
        <f t="shared" si="5"/>
        <v>0</v>
      </c>
      <c r="AC50" s="35">
        <f t="shared" si="5"/>
        <v>0</v>
      </c>
      <c r="AD50" s="35">
        <f t="shared" si="5"/>
        <v>0</v>
      </c>
      <c r="AE50" s="35">
        <f t="shared" si="5"/>
        <v>0</v>
      </c>
      <c r="AF50" s="36"/>
    </row>
    <row r="51" spans="1:32" s="8" customFormat="1" ht="27" customHeight="1">
      <c r="A51" s="17" t="s">
        <v>28</v>
      </c>
      <c r="B51" s="35">
        <f>H51+J51+L51+N51+P51+R51+T51+V51+X51+Z51+AB51+AD51</f>
        <v>0</v>
      </c>
      <c r="C51" s="35"/>
      <c r="D51" s="35"/>
      <c r="E51" s="35"/>
      <c r="F51" s="35"/>
      <c r="G51" s="35"/>
      <c r="H51" s="35"/>
      <c r="I51" s="35"/>
      <c r="J51" s="56">
        <v>0</v>
      </c>
      <c r="K51" s="56"/>
      <c r="L51" s="56">
        <v>0</v>
      </c>
      <c r="M51" s="56"/>
      <c r="N51" s="56">
        <v>0</v>
      </c>
      <c r="O51" s="56"/>
      <c r="P51" s="56">
        <v>0</v>
      </c>
      <c r="Q51" s="56"/>
      <c r="R51" s="56">
        <v>0</v>
      </c>
      <c r="S51" s="56"/>
      <c r="T51" s="56">
        <v>0</v>
      </c>
      <c r="U51" s="56"/>
      <c r="V51" s="56">
        <v>0</v>
      </c>
      <c r="W51" s="56"/>
      <c r="X51" s="56">
        <v>0</v>
      </c>
      <c r="Y51" s="56"/>
      <c r="Z51" s="56">
        <v>0</v>
      </c>
      <c r="AA51" s="56"/>
      <c r="AB51" s="56">
        <v>0</v>
      </c>
      <c r="AC51" s="56"/>
      <c r="AD51" s="56">
        <v>0</v>
      </c>
      <c r="AE51" s="57"/>
      <c r="AF51" s="58"/>
    </row>
    <row r="52" spans="1:32" s="105" customFormat="1" ht="93.75" customHeight="1">
      <c r="A52" s="101" t="s">
        <v>29</v>
      </c>
      <c r="B52" s="102">
        <f>H52+J52+L52+N52+P52+R52+T52+V52+X52+Z52+AB52+AD52</f>
        <v>1746.8900000000003</v>
      </c>
      <c r="C52" s="102">
        <f>H52+J52</f>
        <v>131.33</v>
      </c>
      <c r="D52" s="102">
        <v>131.33</v>
      </c>
      <c r="E52" s="147">
        <v>37.33</v>
      </c>
      <c r="F52" s="102">
        <f>(I52+K52)/B52*100</f>
        <v>2.136940505698698</v>
      </c>
      <c r="G52" s="102">
        <f>(K52)/C52*100</f>
        <v>28.424579304043245</v>
      </c>
      <c r="H52" s="102"/>
      <c r="I52" s="102"/>
      <c r="J52" s="103">
        <v>131.33</v>
      </c>
      <c r="K52" s="103">
        <v>37.33</v>
      </c>
      <c r="L52" s="103"/>
      <c r="M52" s="103"/>
      <c r="N52" s="103">
        <v>102.78</v>
      </c>
      <c r="O52" s="103"/>
      <c r="P52" s="103">
        <v>433.55</v>
      </c>
      <c r="Q52" s="103"/>
      <c r="R52" s="103">
        <v>22.12</v>
      </c>
      <c r="S52" s="103"/>
      <c r="T52" s="103">
        <v>355.98</v>
      </c>
      <c r="U52" s="103"/>
      <c r="V52" s="103">
        <v>367.27</v>
      </c>
      <c r="W52" s="103"/>
      <c r="X52" s="103">
        <v>333.86</v>
      </c>
      <c r="Y52" s="103"/>
      <c r="Z52" s="103"/>
      <c r="AA52" s="103"/>
      <c r="AB52" s="103"/>
      <c r="AC52" s="103"/>
      <c r="AD52" s="103"/>
      <c r="AE52" s="103"/>
      <c r="AF52" s="104" t="s">
        <v>66</v>
      </c>
    </row>
    <row r="53" spans="1:32" s="8" customFormat="1" ht="25.5" customHeight="1">
      <c r="A53" s="17" t="s">
        <v>30</v>
      </c>
      <c r="B53" s="35">
        <f>H53+J53+L53+N53+P53+R53+T53+V53+X53+Z53+AB53+AD53</f>
        <v>0</v>
      </c>
      <c r="C53" s="35"/>
      <c r="D53" s="35"/>
      <c r="E53" s="35"/>
      <c r="F53" s="35"/>
      <c r="G53" s="35"/>
      <c r="H53" s="35"/>
      <c r="I53" s="35"/>
      <c r="J53" s="35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8"/>
    </row>
    <row r="54" spans="1:32" s="8" customFormat="1" ht="25.5" customHeight="1">
      <c r="A54" s="17" t="s">
        <v>31</v>
      </c>
      <c r="B54" s="35">
        <f>H54+J54+L54+N54+P54+R54+T54+V54+X54+Z54+AB54+AD54</f>
        <v>0</v>
      </c>
      <c r="C54" s="35"/>
      <c r="D54" s="35"/>
      <c r="E54" s="35"/>
      <c r="F54" s="35"/>
      <c r="G54" s="35"/>
      <c r="H54" s="35"/>
      <c r="I54" s="35"/>
      <c r="J54" s="35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8"/>
    </row>
    <row r="55" spans="1:32" s="9" customFormat="1" ht="15.75">
      <c r="A55" s="17" t="s">
        <v>35</v>
      </c>
      <c r="B55" s="35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6"/>
    </row>
    <row r="56" spans="1:32" s="9" customFormat="1" ht="101.25" customHeight="1">
      <c r="A56" s="18" t="s">
        <v>36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6"/>
    </row>
    <row r="57" spans="1:32" s="9" customFormat="1" ht="146.25" customHeight="1">
      <c r="A57" s="17" t="s">
        <v>48</v>
      </c>
      <c r="B57" s="35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6"/>
    </row>
    <row r="58" spans="1:32" s="8" customFormat="1" ht="38.25" customHeight="1">
      <c r="A58" s="15" t="s">
        <v>27</v>
      </c>
      <c r="B58" s="35">
        <f aca="true" t="shared" si="6" ref="B58:AE58">B59+B60+B61+B62</f>
        <v>545.1</v>
      </c>
      <c r="C58" s="35">
        <f t="shared" si="6"/>
        <v>0</v>
      </c>
      <c r="D58" s="35"/>
      <c r="E58" s="35">
        <f t="shared" si="6"/>
        <v>0</v>
      </c>
      <c r="F58" s="35">
        <f t="shared" si="6"/>
        <v>0</v>
      </c>
      <c r="G58" s="35">
        <f t="shared" si="6"/>
        <v>0</v>
      </c>
      <c r="H58" s="35">
        <f t="shared" si="6"/>
        <v>0</v>
      </c>
      <c r="I58" s="35">
        <f t="shared" si="6"/>
        <v>0</v>
      </c>
      <c r="J58" s="35">
        <f t="shared" si="6"/>
        <v>0</v>
      </c>
      <c r="K58" s="35">
        <f t="shared" si="6"/>
        <v>0</v>
      </c>
      <c r="L58" s="35">
        <f t="shared" si="6"/>
        <v>0</v>
      </c>
      <c r="M58" s="35">
        <f t="shared" si="6"/>
        <v>0</v>
      </c>
      <c r="N58" s="35">
        <f t="shared" si="6"/>
        <v>0</v>
      </c>
      <c r="O58" s="35">
        <f t="shared" si="6"/>
        <v>0</v>
      </c>
      <c r="P58" s="35">
        <f t="shared" si="6"/>
        <v>0</v>
      </c>
      <c r="Q58" s="35">
        <f t="shared" si="6"/>
        <v>0</v>
      </c>
      <c r="R58" s="35">
        <f t="shared" si="6"/>
        <v>0</v>
      </c>
      <c r="S58" s="35">
        <f t="shared" si="6"/>
        <v>0</v>
      </c>
      <c r="T58" s="35">
        <f t="shared" si="6"/>
        <v>0</v>
      </c>
      <c r="U58" s="35">
        <f t="shared" si="6"/>
        <v>0</v>
      </c>
      <c r="V58" s="35">
        <f t="shared" si="6"/>
        <v>0</v>
      </c>
      <c r="W58" s="35">
        <f t="shared" si="6"/>
        <v>0</v>
      </c>
      <c r="X58" s="35">
        <f t="shared" si="6"/>
        <v>0</v>
      </c>
      <c r="Y58" s="35">
        <f t="shared" si="6"/>
        <v>0</v>
      </c>
      <c r="Z58" s="35">
        <f t="shared" si="6"/>
        <v>545.1</v>
      </c>
      <c r="AA58" s="35">
        <f t="shared" si="6"/>
        <v>0</v>
      </c>
      <c r="AB58" s="35">
        <f t="shared" si="6"/>
        <v>0</v>
      </c>
      <c r="AC58" s="35">
        <f t="shared" si="6"/>
        <v>0</v>
      </c>
      <c r="AD58" s="35">
        <f t="shared" si="6"/>
        <v>0</v>
      </c>
      <c r="AE58" s="35">
        <f t="shared" si="6"/>
        <v>0</v>
      </c>
      <c r="AF58" s="36"/>
    </row>
    <row r="59" spans="1:32" s="81" customFormat="1" ht="27" customHeight="1">
      <c r="A59" s="87" t="s">
        <v>28</v>
      </c>
      <c r="B59" s="79">
        <f>H59+J59+L59+N59+P59+R59+T59+V59+X59+Z59+AB59+AD59</f>
        <v>545.1</v>
      </c>
      <c r="C59" s="79"/>
      <c r="D59" s="79"/>
      <c r="E59" s="79"/>
      <c r="F59" s="79"/>
      <c r="G59" s="79"/>
      <c r="H59" s="79"/>
      <c r="I59" s="79"/>
      <c r="J59" s="79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>
        <v>545.1</v>
      </c>
      <c r="AA59" s="80"/>
      <c r="AB59" s="80"/>
      <c r="AC59" s="80"/>
      <c r="AD59" s="80"/>
      <c r="AE59" s="80"/>
      <c r="AF59" s="82"/>
    </row>
    <row r="60" spans="1:32" s="8" customFormat="1" ht="23.25" customHeight="1">
      <c r="A60" s="17" t="s">
        <v>29</v>
      </c>
      <c r="B60" s="35">
        <f>H60+J60+L60+N60+P60+R60+T60+V60+X60+Z60+AB60+AD60</f>
        <v>0</v>
      </c>
      <c r="C60" s="35"/>
      <c r="D60" s="35"/>
      <c r="E60" s="35"/>
      <c r="F60" s="35"/>
      <c r="G60" s="35"/>
      <c r="H60" s="35"/>
      <c r="I60" s="35"/>
      <c r="J60" s="35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8"/>
    </row>
    <row r="61" spans="1:32" s="8" customFormat="1" ht="25.5" customHeight="1">
      <c r="A61" s="17" t="s">
        <v>30</v>
      </c>
      <c r="B61" s="35">
        <f>H61+J61+L61+N61+P61+R61+T61+V61+X61+Z61+AB61+AD61</f>
        <v>0</v>
      </c>
      <c r="C61" s="35"/>
      <c r="D61" s="35"/>
      <c r="E61" s="35"/>
      <c r="F61" s="35"/>
      <c r="G61" s="35"/>
      <c r="H61" s="35"/>
      <c r="I61" s="35"/>
      <c r="J61" s="35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8"/>
    </row>
    <row r="62" spans="1:32" s="8" customFormat="1" ht="25.5" customHeight="1">
      <c r="A62" s="17" t="s">
        <v>31</v>
      </c>
      <c r="B62" s="35">
        <f>H62+J62+L62+N62+P62+R62+T62+V62+X62+Z62+AB62+AD62</f>
        <v>0</v>
      </c>
      <c r="C62" s="35"/>
      <c r="D62" s="35"/>
      <c r="E62" s="35"/>
      <c r="F62" s="35"/>
      <c r="G62" s="35"/>
      <c r="H62" s="35"/>
      <c r="I62" s="35"/>
      <c r="J62" s="35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8"/>
    </row>
    <row r="63" spans="1:32" s="9" customFormat="1" ht="248.25" customHeight="1">
      <c r="A63" s="17" t="s">
        <v>60</v>
      </c>
      <c r="B63" s="35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6"/>
    </row>
    <row r="64" spans="1:32" s="8" customFormat="1" ht="38.25" customHeight="1">
      <c r="A64" s="15" t="s">
        <v>27</v>
      </c>
      <c r="B64" s="35">
        <f>B65+B66+B67+B68</f>
        <v>30680.3</v>
      </c>
      <c r="C64" s="35">
        <f>C65+C66+C67+C68</f>
        <v>0</v>
      </c>
      <c r="D64" s="35">
        <f>D65+D66+D67+D68</f>
        <v>0</v>
      </c>
      <c r="E64" s="35">
        <f>E65+E66+E67+E68</f>
        <v>0</v>
      </c>
      <c r="F64" s="35">
        <f aca="true" t="shared" si="7" ref="F64:AE64">F65+F66+F67+F68</f>
        <v>0</v>
      </c>
      <c r="G64" s="35">
        <f t="shared" si="7"/>
        <v>0</v>
      </c>
      <c r="H64" s="35">
        <f t="shared" si="7"/>
        <v>0</v>
      </c>
      <c r="I64" s="35">
        <f t="shared" si="7"/>
        <v>0</v>
      </c>
      <c r="J64" s="35">
        <f t="shared" si="7"/>
        <v>623.2</v>
      </c>
      <c r="K64" s="35">
        <f t="shared" si="7"/>
        <v>0</v>
      </c>
      <c r="L64" s="35">
        <f t="shared" si="7"/>
        <v>0</v>
      </c>
      <c r="M64" s="35">
        <f t="shared" si="7"/>
        <v>0</v>
      </c>
      <c r="N64" s="35">
        <f t="shared" si="7"/>
        <v>0</v>
      </c>
      <c r="O64" s="35">
        <f t="shared" si="7"/>
        <v>0</v>
      </c>
      <c r="P64" s="35">
        <f t="shared" si="7"/>
        <v>0</v>
      </c>
      <c r="Q64" s="35">
        <f t="shared" si="7"/>
        <v>0</v>
      </c>
      <c r="R64" s="35">
        <f t="shared" si="7"/>
        <v>0</v>
      </c>
      <c r="S64" s="35">
        <f t="shared" si="7"/>
        <v>0</v>
      </c>
      <c r="T64" s="35">
        <f t="shared" si="7"/>
        <v>0</v>
      </c>
      <c r="U64" s="35">
        <f t="shared" si="7"/>
        <v>0</v>
      </c>
      <c r="V64" s="35">
        <f t="shared" si="7"/>
        <v>0</v>
      </c>
      <c r="W64" s="35">
        <f t="shared" si="7"/>
        <v>0</v>
      </c>
      <c r="X64" s="35">
        <f t="shared" si="7"/>
        <v>0</v>
      </c>
      <c r="Y64" s="35">
        <f t="shared" si="7"/>
        <v>0</v>
      </c>
      <c r="Z64" s="35">
        <f t="shared" si="7"/>
        <v>0</v>
      </c>
      <c r="AA64" s="35">
        <f t="shared" si="7"/>
        <v>0</v>
      </c>
      <c r="AB64" s="35">
        <f t="shared" si="7"/>
        <v>0</v>
      </c>
      <c r="AC64" s="35">
        <f t="shared" si="7"/>
        <v>0</v>
      </c>
      <c r="AD64" s="35">
        <f t="shared" si="7"/>
        <v>30057.1</v>
      </c>
      <c r="AE64" s="35">
        <f t="shared" si="7"/>
        <v>0</v>
      </c>
      <c r="AF64" s="36"/>
    </row>
    <row r="65" spans="1:32" s="85" customFormat="1" ht="63.75" customHeight="1">
      <c r="A65" s="92" t="s">
        <v>28</v>
      </c>
      <c r="B65" s="83">
        <f>H65+J65+L65+N65+P65+R65+T65+V65+X65+Z65+AB65+AD65</f>
        <v>30057.1</v>
      </c>
      <c r="C65" s="83">
        <f>H65</f>
        <v>0</v>
      </c>
      <c r="D65" s="83"/>
      <c r="E65" s="83">
        <f>I65</f>
        <v>0</v>
      </c>
      <c r="F65" s="83">
        <f>(I65)/B65*100</f>
        <v>0</v>
      </c>
      <c r="G65" s="83">
        <v>0</v>
      </c>
      <c r="H65" s="83"/>
      <c r="I65" s="83"/>
      <c r="J65" s="83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>
        <v>30057.1</v>
      </c>
      <c r="AE65" s="84"/>
      <c r="AF65" s="86"/>
    </row>
    <row r="66" spans="1:32" s="8" customFormat="1" ht="23.25" customHeight="1">
      <c r="A66" s="17" t="s">
        <v>29</v>
      </c>
      <c r="B66" s="35">
        <f>H66+J66+L66+N66+P66+R66+T66+V66+X66+Z66+AB66+AD66</f>
        <v>623.2</v>
      </c>
      <c r="C66" s="35"/>
      <c r="D66" s="35"/>
      <c r="E66" s="35"/>
      <c r="F66" s="35"/>
      <c r="G66" s="35"/>
      <c r="H66" s="35"/>
      <c r="I66" s="35"/>
      <c r="J66" s="35">
        <v>623.2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8"/>
    </row>
    <row r="67" spans="1:32" s="8" customFormat="1" ht="25.5" customHeight="1">
      <c r="A67" s="17" t="s">
        <v>30</v>
      </c>
      <c r="B67" s="35">
        <f>H67+J67+L67+N67+P67+R67+T67+V67+X67+Z67+AB67+AD67</f>
        <v>0</v>
      </c>
      <c r="C67" s="35"/>
      <c r="D67" s="35"/>
      <c r="E67" s="35"/>
      <c r="F67" s="35"/>
      <c r="G67" s="35"/>
      <c r="H67" s="35"/>
      <c r="I67" s="35"/>
      <c r="J67" s="35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8"/>
    </row>
    <row r="68" spans="1:32" s="8" customFormat="1" ht="25.5" customHeight="1">
      <c r="A68" s="17" t="s">
        <v>31</v>
      </c>
      <c r="B68" s="35">
        <f>H68+J68+L68+N68+P68+R68+T68+V68+X68+Z68+AB68+AD68</f>
        <v>0</v>
      </c>
      <c r="C68" s="35"/>
      <c r="D68" s="35"/>
      <c r="E68" s="35"/>
      <c r="F68" s="35"/>
      <c r="G68" s="35"/>
      <c r="H68" s="35"/>
      <c r="I68" s="35"/>
      <c r="J68" s="35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8"/>
    </row>
    <row r="69" spans="1:32" ht="15.75">
      <c r="A69" s="17" t="s">
        <v>37</v>
      </c>
      <c r="B69" s="35">
        <f>B70+B71+B72</f>
        <v>174659.7</v>
      </c>
      <c r="C69" s="35">
        <f>C70+C71+C72+C73</f>
        <v>15791.369999999999</v>
      </c>
      <c r="D69" s="35">
        <f aca="true" t="shared" si="8" ref="D69:AE69">D70+D71+D72+D73</f>
        <v>15732.3</v>
      </c>
      <c r="E69" s="35">
        <f t="shared" si="8"/>
        <v>14952.519999999999</v>
      </c>
      <c r="F69" s="35">
        <f>F70+F71+F72+F73</f>
        <v>95.11879208319478</v>
      </c>
      <c r="G69" s="35">
        <f>G70+G71+G72+G73</f>
        <v>46.0935856387804</v>
      </c>
      <c r="H69" s="35">
        <f t="shared" si="8"/>
        <v>5481.04</v>
      </c>
      <c r="I69" s="35">
        <f t="shared" si="8"/>
        <v>4665.09</v>
      </c>
      <c r="J69" s="35">
        <f t="shared" si="8"/>
        <v>10933.53</v>
      </c>
      <c r="K69" s="35">
        <f t="shared" si="8"/>
        <v>10287.429999999998</v>
      </c>
      <c r="L69" s="35">
        <f t="shared" si="8"/>
        <v>12995.29</v>
      </c>
      <c r="M69" s="35">
        <f t="shared" si="8"/>
        <v>0</v>
      </c>
      <c r="N69" s="35">
        <f t="shared" si="8"/>
        <v>11314.310000000001</v>
      </c>
      <c r="O69" s="35">
        <f t="shared" si="8"/>
        <v>0</v>
      </c>
      <c r="P69" s="35">
        <f t="shared" si="8"/>
        <v>13855.720000000001</v>
      </c>
      <c r="Q69" s="35">
        <f t="shared" si="8"/>
        <v>0</v>
      </c>
      <c r="R69" s="35">
        <f t="shared" si="8"/>
        <v>14280.19</v>
      </c>
      <c r="S69" s="35">
        <f t="shared" si="8"/>
        <v>0</v>
      </c>
      <c r="T69" s="35">
        <f t="shared" si="8"/>
        <v>15498.36</v>
      </c>
      <c r="U69" s="35">
        <f>U70+U71+U72+U73</f>
        <v>0</v>
      </c>
      <c r="V69" s="35">
        <f t="shared" si="8"/>
        <v>16988.95</v>
      </c>
      <c r="W69" s="35">
        <f t="shared" si="8"/>
        <v>0</v>
      </c>
      <c r="X69" s="35">
        <f t="shared" si="8"/>
        <v>9718.44</v>
      </c>
      <c r="Y69" s="35">
        <f t="shared" si="8"/>
        <v>0</v>
      </c>
      <c r="Z69" s="35">
        <f t="shared" si="8"/>
        <v>11860.369999999999</v>
      </c>
      <c r="AA69" s="35">
        <f t="shared" si="8"/>
        <v>0</v>
      </c>
      <c r="AB69" s="35">
        <f t="shared" si="8"/>
        <v>6857.08</v>
      </c>
      <c r="AC69" s="35">
        <f t="shared" si="8"/>
        <v>0</v>
      </c>
      <c r="AD69" s="35">
        <f>AD70+AD71+AD72+AD73</f>
        <v>44876.42</v>
      </c>
      <c r="AE69" s="35">
        <f t="shared" si="8"/>
        <v>0</v>
      </c>
      <c r="AF69" s="36"/>
    </row>
    <row r="70" spans="1:32" s="9" customFormat="1" ht="15.75">
      <c r="A70" s="17" t="s">
        <v>28</v>
      </c>
      <c r="B70" s="35">
        <f>B15+B21+B29+B37+B45+B51+B59+B65</f>
        <v>158683.41</v>
      </c>
      <c r="C70" s="35">
        <f aca="true" t="shared" si="9" ref="C70:AE70">C15+C21+C29+C37+C45+C51+C59+C65</f>
        <v>15248.07</v>
      </c>
      <c r="D70" s="35">
        <f t="shared" si="9"/>
        <v>15189</v>
      </c>
      <c r="E70" s="35">
        <f t="shared" si="9"/>
        <v>14503.779999999999</v>
      </c>
      <c r="F70" s="35">
        <f>(I70+K70+M70)/C70*100</f>
        <v>95.11879208319478</v>
      </c>
      <c r="G70" s="35">
        <f>(I70+K70+M70)/B70*100</f>
        <v>9.140073306970148</v>
      </c>
      <c r="H70" s="41">
        <f t="shared" si="9"/>
        <v>5481.04</v>
      </c>
      <c r="I70" s="41">
        <f t="shared" si="9"/>
        <v>4665.09</v>
      </c>
      <c r="J70" s="41">
        <f t="shared" si="9"/>
        <v>9767.03</v>
      </c>
      <c r="K70" s="41">
        <f t="shared" si="9"/>
        <v>9838.689999999999</v>
      </c>
      <c r="L70" s="41">
        <f t="shared" si="9"/>
        <v>12311.44</v>
      </c>
      <c r="M70" s="41">
        <f t="shared" si="9"/>
        <v>0</v>
      </c>
      <c r="N70" s="41">
        <f t="shared" si="9"/>
        <v>9804.630000000001</v>
      </c>
      <c r="O70" s="41">
        <f t="shared" si="9"/>
        <v>0</v>
      </c>
      <c r="P70" s="41">
        <f t="shared" si="9"/>
        <v>13267.37</v>
      </c>
      <c r="Q70" s="41">
        <f t="shared" si="9"/>
        <v>0</v>
      </c>
      <c r="R70" s="41">
        <f t="shared" si="9"/>
        <v>10774.68</v>
      </c>
      <c r="S70" s="41">
        <f t="shared" si="9"/>
        <v>0</v>
      </c>
      <c r="T70" s="41">
        <f t="shared" si="9"/>
        <v>11878.77</v>
      </c>
      <c r="U70" s="41">
        <f>U15+U21+U29+U37+U45+U51+U59+U65</f>
        <v>0</v>
      </c>
      <c r="V70" s="41">
        <f t="shared" si="9"/>
        <v>13036.650000000001</v>
      </c>
      <c r="W70" s="41">
        <f t="shared" si="9"/>
        <v>0</v>
      </c>
      <c r="X70" s="41">
        <f t="shared" si="9"/>
        <v>9265.02</v>
      </c>
      <c r="Y70" s="41">
        <f t="shared" si="9"/>
        <v>0</v>
      </c>
      <c r="Z70" s="41">
        <f t="shared" si="9"/>
        <v>11589.529999999999</v>
      </c>
      <c r="AA70" s="41">
        <f t="shared" si="9"/>
        <v>0</v>
      </c>
      <c r="AB70" s="41">
        <f t="shared" si="9"/>
        <v>6630.83</v>
      </c>
      <c r="AC70" s="41">
        <f t="shared" si="9"/>
        <v>0</v>
      </c>
      <c r="AD70" s="41">
        <f>AD15+AD21+AD29+AD37+AD45+AD51+AD59+AD65</f>
        <v>44876.42</v>
      </c>
      <c r="AE70" s="41">
        <f t="shared" si="9"/>
        <v>0</v>
      </c>
      <c r="AF70" s="38"/>
    </row>
    <row r="71" spans="1:32" s="9" customFormat="1" ht="15.75">
      <c r="A71" s="17" t="s">
        <v>29</v>
      </c>
      <c r="B71" s="35">
        <f aca="true" t="shared" si="10" ref="B71:AE71">B16+B22+B30+B38+B46+B52+B60+B66</f>
        <v>14893.190000000002</v>
      </c>
      <c r="C71" s="35">
        <f>C16+C22+C30+C38+C46+C52+C60+C66</f>
        <v>146.3</v>
      </c>
      <c r="D71" s="35">
        <f t="shared" si="10"/>
        <v>146.3</v>
      </c>
      <c r="E71" s="35">
        <f t="shared" si="10"/>
        <v>52.3</v>
      </c>
      <c r="F71" s="35">
        <v>0</v>
      </c>
      <c r="G71" s="35">
        <f>(I71+K71+M71)/B71*100</f>
        <v>0.35116721132275885</v>
      </c>
      <c r="H71" s="41">
        <f t="shared" si="10"/>
        <v>0</v>
      </c>
      <c r="I71" s="41">
        <f t="shared" si="10"/>
        <v>0</v>
      </c>
      <c r="J71" s="41">
        <f t="shared" si="10"/>
        <v>769.5</v>
      </c>
      <c r="K71" s="41">
        <f t="shared" si="10"/>
        <v>52.3</v>
      </c>
      <c r="L71" s="41">
        <f t="shared" si="10"/>
        <v>683.75</v>
      </c>
      <c r="M71" s="41">
        <f t="shared" si="10"/>
        <v>0</v>
      </c>
      <c r="N71" s="41">
        <f t="shared" si="10"/>
        <v>1509.68</v>
      </c>
      <c r="O71" s="41">
        <f t="shared" si="10"/>
        <v>0</v>
      </c>
      <c r="P71" s="41">
        <f t="shared" si="10"/>
        <v>588.35</v>
      </c>
      <c r="Q71" s="41">
        <f t="shared" si="10"/>
        <v>0</v>
      </c>
      <c r="R71" s="41">
        <f t="shared" si="10"/>
        <v>3505.41</v>
      </c>
      <c r="S71" s="41">
        <f t="shared" si="10"/>
        <v>0</v>
      </c>
      <c r="T71" s="41">
        <f t="shared" si="10"/>
        <v>3307.5899999999997</v>
      </c>
      <c r="U71" s="41">
        <f>U16+U22+U30+U38+U46+U52+U60+U66</f>
        <v>0</v>
      </c>
      <c r="V71" s="41">
        <f t="shared" si="10"/>
        <v>3952.3</v>
      </c>
      <c r="W71" s="41">
        <f t="shared" si="10"/>
        <v>0</v>
      </c>
      <c r="X71" s="41">
        <f t="shared" si="10"/>
        <v>350.36</v>
      </c>
      <c r="Y71" s="41">
        <f t="shared" si="10"/>
        <v>0</v>
      </c>
      <c r="Z71" s="41">
        <f t="shared" si="10"/>
        <v>0</v>
      </c>
      <c r="AA71" s="41">
        <f t="shared" si="10"/>
        <v>0</v>
      </c>
      <c r="AB71" s="41">
        <f t="shared" si="10"/>
        <v>226.25</v>
      </c>
      <c r="AC71" s="41">
        <f t="shared" si="10"/>
        <v>0</v>
      </c>
      <c r="AD71" s="41">
        <f t="shared" si="10"/>
        <v>0</v>
      </c>
      <c r="AE71" s="41">
        <f t="shared" si="10"/>
        <v>0</v>
      </c>
      <c r="AF71" s="38"/>
    </row>
    <row r="72" spans="1:32" s="9" customFormat="1" ht="15.75">
      <c r="A72" s="17" t="s">
        <v>30</v>
      </c>
      <c r="B72" s="35">
        <f>B17+B23+B41+B47+B53+B61+B67</f>
        <v>1083.1</v>
      </c>
      <c r="C72" s="35">
        <f aca="true" t="shared" si="11" ref="C72:AE72">C17+C23+C41+C47+C53+C61+C67</f>
        <v>397</v>
      </c>
      <c r="D72" s="35">
        <f t="shared" si="11"/>
        <v>397</v>
      </c>
      <c r="E72" s="35">
        <f t="shared" si="11"/>
        <v>396.44</v>
      </c>
      <c r="F72" s="35">
        <v>0</v>
      </c>
      <c r="G72" s="35">
        <f>(I72+K72+M72)/B72*100</f>
        <v>36.60234512048749</v>
      </c>
      <c r="H72" s="41">
        <f t="shared" si="11"/>
        <v>0</v>
      </c>
      <c r="I72" s="41">
        <f t="shared" si="11"/>
        <v>0</v>
      </c>
      <c r="J72" s="41">
        <f t="shared" si="11"/>
        <v>397</v>
      </c>
      <c r="K72" s="41">
        <f t="shared" si="11"/>
        <v>396.44</v>
      </c>
      <c r="L72" s="41">
        <f t="shared" si="11"/>
        <v>0.1</v>
      </c>
      <c r="M72" s="41">
        <f t="shared" si="11"/>
        <v>0</v>
      </c>
      <c r="N72" s="41">
        <f t="shared" si="11"/>
        <v>0</v>
      </c>
      <c r="O72" s="41">
        <f t="shared" si="11"/>
        <v>0</v>
      </c>
      <c r="P72" s="41">
        <f t="shared" si="11"/>
        <v>0</v>
      </c>
      <c r="Q72" s="41">
        <f t="shared" si="11"/>
        <v>0</v>
      </c>
      <c r="R72" s="41">
        <f t="shared" si="11"/>
        <v>0.1</v>
      </c>
      <c r="S72" s="41">
        <f t="shared" si="11"/>
        <v>0</v>
      </c>
      <c r="T72" s="41">
        <f t="shared" si="11"/>
        <v>312</v>
      </c>
      <c r="U72" s="41">
        <f t="shared" si="11"/>
        <v>0</v>
      </c>
      <c r="V72" s="41">
        <f t="shared" si="11"/>
        <v>0</v>
      </c>
      <c r="W72" s="41">
        <f t="shared" si="11"/>
        <v>0</v>
      </c>
      <c r="X72" s="41">
        <f t="shared" si="11"/>
        <v>103.06</v>
      </c>
      <c r="Y72" s="41">
        <f t="shared" si="11"/>
        <v>0</v>
      </c>
      <c r="Z72" s="41">
        <f t="shared" si="11"/>
        <v>270.84</v>
      </c>
      <c r="AA72" s="41">
        <f t="shared" si="11"/>
        <v>0</v>
      </c>
      <c r="AB72" s="41">
        <f t="shared" si="11"/>
        <v>0</v>
      </c>
      <c r="AC72" s="41">
        <f t="shared" si="11"/>
        <v>0</v>
      </c>
      <c r="AD72" s="41">
        <f t="shared" si="11"/>
        <v>0</v>
      </c>
      <c r="AE72" s="41">
        <f t="shared" si="11"/>
        <v>0</v>
      </c>
      <c r="AF72" s="38"/>
    </row>
    <row r="73" spans="1:32" s="9" customFormat="1" ht="16.5" hidden="1" thickBot="1">
      <c r="A73" s="93" t="s">
        <v>31</v>
      </c>
      <c r="B73" s="94">
        <v>2510.1</v>
      </c>
      <c r="C73" s="94">
        <f aca="true" t="shared" si="12" ref="C73:AE73">C18+C24+C32+C42+C48+C54+C62+C68</f>
        <v>0</v>
      </c>
      <c r="D73" s="94"/>
      <c r="E73" s="94">
        <f t="shared" si="12"/>
        <v>0</v>
      </c>
      <c r="F73" s="94">
        <f t="shared" si="12"/>
        <v>0</v>
      </c>
      <c r="G73" s="35">
        <f>(I73+K73+M73)/B73*100</f>
        <v>0</v>
      </c>
      <c r="H73" s="59">
        <f t="shared" si="12"/>
        <v>0</v>
      </c>
      <c r="I73" s="59">
        <f t="shared" si="12"/>
        <v>0</v>
      </c>
      <c r="J73" s="59">
        <f t="shared" si="12"/>
        <v>0</v>
      </c>
      <c r="K73" s="59">
        <f t="shared" si="12"/>
        <v>0</v>
      </c>
      <c r="L73" s="59">
        <f t="shared" si="12"/>
        <v>0</v>
      </c>
      <c r="M73" s="59">
        <f t="shared" si="12"/>
        <v>0</v>
      </c>
      <c r="N73" s="59">
        <f t="shared" si="12"/>
        <v>0</v>
      </c>
      <c r="O73" s="59">
        <f t="shared" si="12"/>
        <v>0</v>
      </c>
      <c r="P73" s="59">
        <f t="shared" si="12"/>
        <v>0</v>
      </c>
      <c r="Q73" s="59">
        <f t="shared" si="12"/>
        <v>0</v>
      </c>
      <c r="R73" s="59">
        <f t="shared" si="12"/>
        <v>0</v>
      </c>
      <c r="S73" s="59">
        <f t="shared" si="12"/>
        <v>0</v>
      </c>
      <c r="T73" s="59">
        <f t="shared" si="12"/>
        <v>0</v>
      </c>
      <c r="U73" s="59">
        <f t="shared" si="12"/>
        <v>0</v>
      </c>
      <c r="V73" s="59">
        <f t="shared" si="12"/>
        <v>0</v>
      </c>
      <c r="W73" s="59">
        <f t="shared" si="12"/>
        <v>0</v>
      </c>
      <c r="X73" s="59">
        <v>0</v>
      </c>
      <c r="Y73" s="59">
        <f t="shared" si="12"/>
        <v>0</v>
      </c>
      <c r="Z73" s="59">
        <f t="shared" si="12"/>
        <v>0</v>
      </c>
      <c r="AA73" s="59">
        <f t="shared" si="12"/>
        <v>0</v>
      </c>
      <c r="AB73" s="59">
        <f t="shared" si="12"/>
        <v>0</v>
      </c>
      <c r="AC73" s="59">
        <f t="shared" si="12"/>
        <v>0</v>
      </c>
      <c r="AD73" s="59">
        <f t="shared" si="12"/>
        <v>0</v>
      </c>
      <c r="AE73" s="59">
        <f t="shared" si="12"/>
        <v>0</v>
      </c>
      <c r="AF73" s="60"/>
    </row>
    <row r="74" spans="1:32" s="9" customFormat="1" ht="15.75">
      <c r="A74" s="95"/>
      <c r="B74" s="96"/>
      <c r="C74" s="96"/>
      <c r="D74" s="96"/>
      <c r="E74" s="96"/>
      <c r="F74" s="96"/>
      <c r="G74" s="96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2"/>
    </row>
    <row r="75" spans="1:32" s="66" customFormat="1" ht="18.75">
      <c r="A75" s="63" t="s">
        <v>40</v>
      </c>
      <c r="B75" s="64"/>
      <c r="C75" s="64"/>
      <c r="D75" s="64"/>
      <c r="E75" s="64"/>
      <c r="F75" s="64"/>
      <c r="G75" s="64"/>
      <c r="H75" s="64"/>
      <c r="I75" s="64" t="s">
        <v>41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5"/>
    </row>
    <row r="76" spans="1:32" s="70" customFormat="1" ht="35.25" customHeight="1">
      <c r="A76" s="71"/>
      <c r="B76" s="97"/>
      <c r="C76" s="97"/>
      <c r="D76" s="97"/>
      <c r="E76" s="97"/>
      <c r="F76" s="97"/>
      <c r="G76" s="97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9"/>
    </row>
    <row r="77" spans="1:32" s="74" customFormat="1" ht="19.5" customHeight="1">
      <c r="A77" s="71"/>
      <c r="B77" s="72"/>
      <c r="C77" s="73"/>
      <c r="D77" s="73"/>
      <c r="E77" s="73"/>
      <c r="F77" s="73"/>
      <c r="G77" s="73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1"/>
    </row>
    <row r="78" spans="1:32" s="70" customFormat="1" ht="18.75">
      <c r="A78" s="71" t="s">
        <v>58</v>
      </c>
      <c r="B78" s="72"/>
      <c r="C78" s="73"/>
      <c r="D78" s="73"/>
      <c r="E78" s="73"/>
      <c r="F78" s="73"/>
      <c r="G78" s="73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67"/>
    </row>
    <row r="79" spans="1:32" s="70" customFormat="1" ht="18.75">
      <c r="A79" s="71" t="s">
        <v>38</v>
      </c>
      <c r="B79" s="72"/>
      <c r="C79" s="73"/>
      <c r="D79" s="73"/>
      <c r="E79" s="73"/>
      <c r="F79" s="73"/>
      <c r="G79" s="73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67"/>
    </row>
    <row r="80" spans="1:32" s="70" customFormat="1" ht="18.75">
      <c r="A80" s="71" t="s">
        <v>59</v>
      </c>
      <c r="B80" s="72"/>
      <c r="C80" s="73"/>
      <c r="D80" s="73"/>
      <c r="E80" s="73"/>
      <c r="F80" s="73"/>
      <c r="G80" s="73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67"/>
    </row>
    <row r="81" spans="1:32" s="70" customFormat="1" ht="18.75">
      <c r="A81" s="71" t="s">
        <v>43</v>
      </c>
      <c r="B81" s="72"/>
      <c r="C81" s="73"/>
      <c r="D81" s="73"/>
      <c r="E81" s="73"/>
      <c r="F81" s="73"/>
      <c r="G81" s="73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67"/>
    </row>
    <row r="82" spans="1:32" s="70" customFormat="1" ht="18.75">
      <c r="A82" s="98">
        <v>42066</v>
      </c>
      <c r="B82" s="72"/>
      <c r="C82" s="73"/>
      <c r="D82" s="73"/>
      <c r="E82" s="73"/>
      <c r="F82" s="73"/>
      <c r="G82" s="73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67"/>
    </row>
    <row r="83" spans="2:31" ht="15.75">
      <c r="B83" s="99"/>
      <c r="C83" s="100"/>
      <c r="D83" s="100"/>
      <c r="E83" s="100"/>
      <c r="F83" s="100"/>
      <c r="G83" s="100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</row>
    <row r="84" spans="2:31" ht="15.75">
      <c r="B84" s="99"/>
      <c r="C84" s="100"/>
      <c r="D84" s="100"/>
      <c r="E84" s="100"/>
      <c r="F84" s="100"/>
      <c r="G84" s="100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</row>
    <row r="85" spans="2:31" ht="15.75">
      <c r="B85" s="99"/>
      <c r="C85" s="100"/>
      <c r="D85" s="100"/>
      <c r="E85" s="100"/>
      <c r="F85" s="100"/>
      <c r="G85" s="100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</row>
    <row r="86" spans="2:31" ht="15.75">
      <c r="B86" s="99"/>
      <c r="C86" s="100"/>
      <c r="D86" s="100"/>
      <c r="E86" s="100"/>
      <c r="F86" s="100"/>
      <c r="G86" s="100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</row>
    <row r="87" spans="2:31" ht="15.75">
      <c r="B87" s="99"/>
      <c r="C87" s="100"/>
      <c r="D87" s="100"/>
      <c r="E87" s="100"/>
      <c r="F87" s="100"/>
      <c r="G87" s="100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</row>
    <row r="88" spans="2:31" ht="15.75">
      <c r="B88" s="99"/>
      <c r="C88" s="100"/>
      <c r="D88" s="100"/>
      <c r="E88" s="100"/>
      <c r="F88" s="100"/>
      <c r="G88" s="100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</row>
    <row r="89" spans="2:31" ht="15.75">
      <c r="B89" s="99"/>
      <c r="C89" s="100"/>
      <c r="D89" s="100"/>
      <c r="E89" s="100"/>
      <c r="F89" s="100"/>
      <c r="G89" s="100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</row>
    <row r="90" spans="2:31" ht="15.75">
      <c r="B90" s="99"/>
      <c r="C90" s="100"/>
      <c r="D90" s="100"/>
      <c r="E90" s="100"/>
      <c r="F90" s="100"/>
      <c r="G90" s="100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</row>
  </sheetData>
  <sheetProtection selectLockedCells="1" selectUnlockedCells="1"/>
  <mergeCells count="24">
    <mergeCell ref="G1:H1"/>
    <mergeCell ref="L1:R1"/>
    <mergeCell ref="A2:T2"/>
    <mergeCell ref="A3:S3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S5"/>
    <mergeCell ref="AF5:AF6"/>
    <mergeCell ref="AF37:AF38"/>
    <mergeCell ref="T5:U5"/>
    <mergeCell ref="V5:W5"/>
    <mergeCell ref="X5:Y5"/>
    <mergeCell ref="Z5:AA5"/>
    <mergeCell ref="AB5:AC5"/>
    <mergeCell ref="AD5:AE5"/>
  </mergeCells>
  <printOptions horizontalCentered="1"/>
  <pageMargins left="0" right="0" top="0.39375" bottom="0.39375" header="0.5118055555555555" footer="0.5118055555555555"/>
  <pageSetup fitToHeight="0" fitToWidth="2" horizontalDpi="600" verticalDpi="600" orientation="landscape" paperSize="9" scale="34" r:id="rId1"/>
  <rowBreaks count="2" manualBreakCount="2">
    <brk id="20" max="31" man="1"/>
    <brk id="46" max="31" man="1"/>
  </rowBreaks>
  <colBreaks count="2" manualBreakCount="2">
    <brk id="19" max="80" man="1"/>
    <brk id="3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Обухова Елена Амировна</cp:lastModifiedBy>
  <cp:lastPrinted>2015-03-05T10:32:51Z</cp:lastPrinted>
  <dcterms:modified xsi:type="dcterms:W3CDTF">2015-03-05T10:34:20Z</dcterms:modified>
  <cp:category/>
  <cp:version/>
  <cp:contentType/>
  <cp:contentStatus/>
</cp:coreProperties>
</file>