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2017 год " sheetId="1" r:id="rId1"/>
  </sheets>
  <definedNames>
    <definedName name="_xlnm.Print_Titles" localSheetId="0">'2017 год '!$A:$A,'2017 год '!$5:$6</definedName>
    <definedName name="_xlnm.Print_Area" localSheetId="0">'2017 год '!$A$1:$V$170</definedName>
  </definedNames>
  <calcPr fullCalcOnLoad="1"/>
</workbook>
</file>

<file path=xl/sharedStrings.xml><?xml version="1.0" encoding="utf-8"?>
<sst xmlns="http://schemas.openxmlformats.org/spreadsheetml/2006/main" count="212" uniqueCount="81">
  <si>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</si>
  <si>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</si>
  <si>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</si>
  <si>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</si>
  <si>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</si>
  <si>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</si>
  <si>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</si>
  <si>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</si>
  <si>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</si>
  <si>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</si>
  <si>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</si>
  <si>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</si>
  <si>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</si>
  <si>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</si>
  <si>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</si>
  <si>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</si>
  <si>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Всего</t>
  </si>
  <si>
    <t>Основные мероприятия программы</t>
  </si>
  <si>
    <t>Комплексный план (сетевой график) по реализации муниципальной программы</t>
  </si>
  <si>
    <t>тыс. рублей</t>
  </si>
  <si>
    <t xml:space="preserve"> "Развитие культуры в городе Когалыме"</t>
  </si>
  <si>
    <t>1.1.1. Подключение общедоступных библиотек города Когалыма к сети Интернет и развитие системы библиотечного дела с учетом задачи  расширения информационных технологий и оцифровки</t>
  </si>
  <si>
    <t>1.1.2. Реализация мероприятий  федеральной целевой программы «Культура России (2012-2018 годы)</t>
  </si>
  <si>
    <t>1.1.3. Комплектование книжного фонда города Когалыма</t>
  </si>
  <si>
    <t>1.1.4. Модернизация общедоступных библиотек города Когалыма</t>
  </si>
  <si>
    <t>1.1.5. Проведение библиотечных мероприятий, направленных на повышение читательского интереса</t>
  </si>
  <si>
    <t>1.2.1. Пополнение фонда музея города Когалыма</t>
  </si>
  <si>
    <t>1.2.2. Информатизация музея города Когалыма</t>
  </si>
  <si>
    <t>1.2.3. Поддержка выставочных проектов на базе МБУ "МВЦ"</t>
  </si>
  <si>
    <t>2.1.1. Организация и проведение культурно-массовых мероприятий</t>
  </si>
  <si>
    <t>2.1.2. Поддержка деятелей культуры и искусства</t>
  </si>
  <si>
    <t>ИТОГО по программе, в том числе</t>
  </si>
  <si>
    <t xml:space="preserve">1.1. Развитие библиотечного дела </t>
  </si>
  <si>
    <t xml:space="preserve">1.2. Развитие музейного дела </t>
  </si>
  <si>
    <t xml:space="preserve">1.3. Развитие архивного дела </t>
  </si>
  <si>
    <t xml:space="preserve">2.1. Стимулирование культурного разнообразия </t>
  </si>
  <si>
    <t xml:space="preserve">3.1. Обеспечение функций исполнительных органов власти </t>
  </si>
  <si>
    <t>Подпрограмма 1. "Обеспечение прав граждан на доступ к культурным ценностям и информации"</t>
  </si>
  <si>
    <t>План на 2017 год</t>
  </si>
  <si>
    <t>1.1.6. Обеспечение деятельности (оказание услуг) общедоступных библиотек города Когалыма</t>
  </si>
  <si>
    <t>1.2.4. Реализация музейных проектов</t>
  </si>
  <si>
    <t xml:space="preserve">1.2.5. Обеспечение деятельности (оказание  музейных услуг) </t>
  </si>
  <si>
    <t>1.3.1. Осуществление полномочий по хранению, комплектованию, учёту и использованию архивных документов, относящихся к государственной собственности Ханты-Мансийского автономного округа - Югры</t>
  </si>
  <si>
    <t>1.4. Строительство и реконструкция объектов культуры</t>
  </si>
  <si>
    <t>1.4.1. Реконструкция объекта: "Здание дом культуры "Сибирь", расположенного по адресу: улица Широкая, 5</t>
  </si>
  <si>
    <t>1.4.2. Реконструкция объекта: "Кино-концертный комплекс "Янтарь" под "Филиал Государственного академического Малого театра России"</t>
  </si>
  <si>
    <t>Подпрограмма 2. "Укрепление единого культурного пространства города Когалыма"</t>
  </si>
  <si>
    <t>2.1.3. Обеспечение деятельности (оказание услуг) муниципального культурно-досугового учреждения города Когалыма</t>
  </si>
  <si>
    <t>Подпрограмма 3. "Совершенствование системы управления в сфере культуры и архивного дела"</t>
  </si>
  <si>
    <t>3.1.1. Обеспечение функций УКСиМП</t>
  </si>
  <si>
    <t xml:space="preserve">3.1.2. Обеспечение деятельности (оказание услуг) архивного отдела Администрации города Когалыма </t>
  </si>
  <si>
    <t xml:space="preserve">3.2. Обеспечение хозяйственной деятельности учреждений культуры города Когалыма </t>
  </si>
  <si>
    <t xml:space="preserve">1.5. Укрепление материально-технической базы учреждений культуры города Когалыма </t>
  </si>
  <si>
    <t>Ответственный за составление сетевого графика Кошелева Т.Ф.,  93-896</t>
  </si>
  <si>
    <t>Начальник Управления культуры, спорта и молодежной политики_______________________Л.А.Юрьева</t>
  </si>
  <si>
    <t>средства ПАО "ЛУКОЙЛ"</t>
  </si>
  <si>
    <t>бюджет Правительства Тюменской области</t>
  </si>
  <si>
    <t>в т.ч. софинансирование</t>
  </si>
  <si>
    <t>планы</t>
  </si>
  <si>
    <t>касса</t>
  </si>
  <si>
    <t>Исполнение, 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</si>
  <si>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</si>
  <si>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</si>
  <si>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</si>
  <si>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</si>
  <si>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 xml:space="preserve">1. На средства по Соглашению с ПАО "ЛУКОЙЛ" заключено 2 контракта:                                                                                                                            1) №15С2014 от 17.07.2015 на оказание услуг по ведению авторского надзора за реконструкцией объекта, функции заказчика по контракту МУ"УКС г.Когалыма" переданы 31.07.2015, цена контракта 2 450,0 тыс.руб., срок оказания услуг с 01.08.2016 по 31.12.2017, ведется оказание услуг.                                                                     2) №16/36 от 21.10.2016 на реконструкцию объекта, функции заказчика по контракту МУ "УКС г. Когалыма" переданы 16.11.2016, цена контракта 601 535,93 тыс. руб. (исполнено в 2016 году - 121 882,83 тыс. руб., в том числе аванс 120 307,19 тыс. руб.), срок окончания выполнения работ 30.11.2017, ведется выполнение работ.                      2. На средства бюджета г.Когалыма заключен контракт №КГ-545.16 от 11.10.2016 на технологическое присоединение объекта к сетям электроснабжения на сумму 88,10 тыс.руб, срок оказания услуг 2 года со дня заключения контракта.                           </t>
  </si>
  <si>
    <t>планы текущие</t>
  </si>
  <si>
    <t>План на 01.03.2017</t>
  </si>
  <si>
    <t>Профинансировано на 01.03.2017</t>
  </si>
  <si>
    <t>Кассовый расход на 01.03.2017</t>
  </si>
  <si>
    <t>Оказание услуг связи (Интернет)</t>
  </si>
  <si>
    <t>Оказание информационных услуг (Консультант-Плюс). Приобретение печатных  изданий в количестве 665 ед.</t>
  </si>
  <si>
    <t>Приобретение: грамот для награждения, канц.товаров, картриджей.</t>
  </si>
  <si>
    <t xml:space="preserve">Экономия средств:
-з/п и начислениям-488,21 т.р.;
-услугам связи-2,46 т.р.;
-коммунальным услугам -9,25 т.р. (фактич. показания счетчиков);
-работам и услугам по содер. имущества-0,54 т.р.;
-прочим расходам -18,37 т.р.(денежные средства будут освоены в марте);                                                                                                                                  - обучению - 42,60 т.р. (договор на обучение будет заключен в марте);                                                                                        - командировочным расходам 61,1 т.р. (денежные средства будут освоены в марте);                                                                                                             - льготному проезду - 4,35 т.р. (по факту предоставленных документов на льготный проезд)                                                                      </t>
  </si>
  <si>
    <t>Остаток средств за оплату на прочее приобретение в сумме 31,5 т.р. сложился в связи с непредоставлением документов на оплату от поставщика. Средства будут использованы в марте.</t>
  </si>
  <si>
    <t>Отклонение составило 100,0 тыс.руб. Оплата за аккордеон будет произведена после его поставки в марте.</t>
  </si>
  <si>
    <t>Остаток средств в сумме 677,6 т.руб., в т.ч. в результате выплаты заработной платы и соц.выплат за  февраль в марте-255,0 т.р. , начисл. на зар.плату - 128,3 т.руб., оплаты за коммунальные услуги по фактическим расходам и показаниям счетчиков-96,8 т.р.,оплаты за содержание здания по факту предоставленных документов на оплату от поставщика - 134,2 т.руб,  оплата налога на имущество -58,2 т.руб.,оплата услуг связи-5,1 т.руб.                                Остаток средств ПАО "ЛУКОЙЛ" в сумме 532,0 т.р. сложился в связи с тем, что по условиям договора оплата производится после окончания работ (на основании справки КС-2).</t>
  </si>
  <si>
    <t>1. На средства по Соглашению с ПАО "ЛУКОЙЛ" заключено 2 контракта:                                                          - №08/2016 от 11.04.2016 на реконструкцию объекта. Функции заказчика по переданы  МУ "УКС г.Когалыма" 12.04.2016, цена контракта 155 000 тыс. руб., (исполнено в 2016 году  - 148 960,01 тыс. руб.). Окончательный расчет по контракту в размере 6 039,99 тыс. руб. будет произведен в марте 2017 года.                                                             - №9/2016 от 24.06.2016 на благоустройство территории, прилегающей к объекту. Функции заказчика переданы МУ "УКС г.Когалыма" 08.07.2016. Цена контракта 13 070,00 тыс. руб. (исполнено в 2016 году - 11 104,06 тыс. руб.). Срок окончания выполнения работ - 31.07.2017. Работы будут завершены в теплое время года.                                                                2. На средства бюджета г.Когалыма заключен контракт №КГ-566,16 от 30.09.2016 на технологическое присоединение объекта к сетям электроснабжения на сумму 18,62 тыс. руб. В адрес подрядной организации направлено соглашение на расторжение в связи с тем, что срок оказания услуг по контракту истек (4 месяца), а реконструкция объекта не завершена по причине продления  сроков выполнения строительно-монтажных работ 1 этапа,  а также с планируемым выполнением строительно-монтажных работ 2 этапа в 2017 году.</t>
  </si>
  <si>
    <t>Отклонение составило 61,3 тыс. руб., в том числе: суточные при служебных командировках сотрудникам - 1,2 тыс. руб, детям - 3,6 тыс. руб., 15,5 тыс. руб. - оплата за охрану снежного городка будет произведена  по акту выполненных работ в марте, 29,3 тыс. руб. - оплата цветов на мероприятие, посвященное международному женскому дню пройдет после поставки товара в марте, 7,5 тыс. руб. - экономия по оплате новогодних фигур, 4,0 тыс. руб. - цветок искусственный на мероприятие, посвященное международному женскому дню будет приобретен в марте, 0,2 тыс. руб. - экономия по оплате транспортных расходов на мероприятие "Проводы зимы".</t>
  </si>
  <si>
    <t>Отклонение составило1 856,8 тыс. руб., в том числе по оплате труда - 709,7 тыс. руб., начислениям - 173,4 тыс. руб., экономия по услугам связи - 14,5 тыс. руб., оплата коммунальных услуг производилась согласно выставленным счетам - 482,9 тыс. руб., документы на услуги по уборке снега не предоставлялись - 250 тыс. руб., плата т/о объектов производилась согласно выставленных счетов - 174,4 тыс. руб., т/о противопожарных систем - 47,6 тыс. руб., сопровождение программ - 1,2 тыс. руб., охране объекта - 3,1 тыс. руб.</t>
  </si>
  <si>
    <t>Кассовый расход сложился больше планового в связи с уплатой страховых взносов за январь.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</si>
</sst>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[$-FC19]d\ mmmm\ yyyy\ &quot;г.&quot;"/>
    <numFmt numFmtId="185" formatCode="#,##0.00\ &quot;₽&quot;"/>
    <numFmt numFmtId="186" formatCode="#,##0.00\ _₽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173" fontId="7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wrapText="1"/>
    </xf>
    <xf numFmtId="173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justify" wrapText="1"/>
    </xf>
    <xf numFmtId="0" fontId="2" fillId="33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justify" wrapText="1"/>
    </xf>
    <xf numFmtId="14" fontId="5" fillId="0" borderId="0" xfId="0" applyNumberFormat="1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vertical="center" wrapText="1"/>
    </xf>
    <xf numFmtId="2" fontId="2" fillId="33" borderId="0" xfId="0" applyNumberFormat="1" applyFont="1" applyFill="1" applyBorder="1" applyAlignment="1">
      <alignment vertical="center" wrapText="1"/>
    </xf>
    <xf numFmtId="0" fontId="3" fillId="13" borderId="0" xfId="0" applyFont="1" applyFill="1" applyAlignment="1">
      <alignment vertical="center" wrapText="1"/>
    </xf>
    <xf numFmtId="0" fontId="5" fillId="33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186" fontId="4" fillId="33" borderId="10" xfId="0" applyNumberFormat="1" applyFont="1" applyFill="1" applyBorder="1" applyAlignment="1">
      <alignment horizontal="right" wrapText="1"/>
    </xf>
    <xf numFmtId="186" fontId="4" fillId="33" borderId="10" xfId="0" applyNumberFormat="1" applyFont="1" applyFill="1" applyBorder="1" applyAlignment="1" applyProtection="1">
      <alignment vertical="center" wrapText="1"/>
      <protection/>
    </xf>
    <xf numFmtId="186" fontId="5" fillId="33" borderId="10" xfId="0" applyNumberFormat="1" applyFont="1" applyFill="1" applyBorder="1" applyAlignment="1">
      <alignment horizontal="right" wrapText="1"/>
    </xf>
    <xf numFmtId="186" fontId="5" fillId="33" borderId="10" xfId="0" applyNumberFormat="1" applyFont="1" applyFill="1" applyBorder="1" applyAlignment="1" applyProtection="1">
      <alignment vertical="center" wrapText="1"/>
      <protection/>
    </xf>
    <xf numFmtId="186" fontId="4" fillId="0" borderId="10" xfId="0" applyNumberFormat="1" applyFont="1" applyFill="1" applyBorder="1" applyAlignment="1">
      <alignment horizontal="right" wrapText="1"/>
    </xf>
    <xf numFmtId="186" fontId="4" fillId="0" borderId="10" xfId="0" applyNumberFormat="1" applyFont="1" applyFill="1" applyBorder="1" applyAlignment="1" applyProtection="1">
      <alignment vertical="center" wrapText="1"/>
      <protection/>
    </xf>
    <xf numFmtId="186" fontId="5" fillId="0" borderId="10" xfId="0" applyNumberFormat="1" applyFont="1" applyFill="1" applyBorder="1" applyAlignment="1">
      <alignment horizontal="right" wrapText="1"/>
    </xf>
    <xf numFmtId="186" fontId="5" fillId="0" borderId="10" xfId="0" applyNumberFormat="1" applyFont="1" applyFill="1" applyBorder="1" applyAlignment="1" applyProtection="1">
      <alignment vertical="center" wrapText="1"/>
      <protection/>
    </xf>
    <xf numFmtId="186" fontId="5" fillId="33" borderId="10" xfId="0" applyNumberFormat="1" applyFont="1" applyFill="1" applyBorder="1" applyAlignment="1" applyProtection="1">
      <alignment horizontal="right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11" borderId="10" xfId="0" applyFont="1" applyFill="1" applyBorder="1" applyAlignment="1">
      <alignment horizontal="justify" wrapText="1"/>
    </xf>
    <xf numFmtId="2" fontId="5" fillId="11" borderId="10" xfId="0" applyNumberFormat="1" applyFont="1" applyFill="1" applyBorder="1" applyAlignment="1">
      <alignment horizontal="right" wrapText="1"/>
    </xf>
    <xf numFmtId="2" fontId="4" fillId="11" borderId="10" xfId="0" applyNumberFormat="1" applyFont="1" applyFill="1" applyBorder="1" applyAlignment="1" applyProtection="1">
      <alignment vertical="center" wrapText="1"/>
      <protection/>
    </xf>
    <xf numFmtId="186" fontId="4" fillId="11" borderId="10" xfId="0" applyNumberFormat="1" applyFont="1" applyFill="1" applyBorder="1" applyAlignment="1">
      <alignment horizontal="right" wrapText="1"/>
    </xf>
    <xf numFmtId="186" fontId="4" fillId="11" borderId="10" xfId="0" applyNumberFormat="1" applyFont="1" applyFill="1" applyBorder="1" applyAlignment="1" applyProtection="1">
      <alignment vertical="center" wrapText="1"/>
      <protection/>
    </xf>
    <xf numFmtId="0" fontId="5" fillId="11" borderId="10" xfId="0" applyFont="1" applyFill="1" applyBorder="1" applyAlignment="1">
      <alignment horizontal="justify" wrapText="1"/>
    </xf>
    <xf numFmtId="186" fontId="5" fillId="11" borderId="10" xfId="0" applyNumberFormat="1" applyFont="1" applyFill="1" applyBorder="1" applyAlignment="1">
      <alignment horizontal="right" wrapText="1"/>
    </xf>
    <xf numFmtId="186" fontId="5" fillId="11" borderId="10" xfId="0" applyNumberFormat="1" applyFont="1" applyFill="1" applyBorder="1" applyAlignment="1" applyProtection="1">
      <alignment vertical="center" wrapText="1"/>
      <protection/>
    </xf>
    <xf numFmtId="0" fontId="4" fillId="11" borderId="10" xfId="0" applyFont="1" applyFill="1" applyBorder="1" applyAlignment="1">
      <alignment horizontal="left" vertical="center" wrapText="1"/>
    </xf>
    <xf numFmtId="0" fontId="4" fillId="11" borderId="10" xfId="0" applyFont="1" applyFill="1" applyBorder="1" applyAlignment="1">
      <alignment horizontal="left" wrapText="1"/>
    </xf>
    <xf numFmtId="0" fontId="5" fillId="11" borderId="10" xfId="0" applyFont="1" applyFill="1" applyBorder="1" applyAlignment="1">
      <alignment horizontal="left" wrapText="1"/>
    </xf>
    <xf numFmtId="0" fontId="4" fillId="19" borderId="10" xfId="0" applyFont="1" applyFill="1" applyBorder="1" applyAlignment="1" applyProtection="1">
      <alignment horizontal="left" wrapText="1"/>
      <protection/>
    </xf>
    <xf numFmtId="186" fontId="4" fillId="19" borderId="10" xfId="0" applyNumberFormat="1" applyFont="1" applyFill="1" applyBorder="1" applyAlignment="1">
      <alignment horizontal="right" wrapText="1"/>
    </xf>
    <xf numFmtId="186" fontId="4" fillId="19" borderId="10" xfId="0" applyNumberFormat="1" applyFont="1" applyFill="1" applyBorder="1" applyAlignment="1" applyProtection="1">
      <alignment vertical="center" wrapText="1"/>
      <protection/>
    </xf>
    <xf numFmtId="0" fontId="4" fillId="19" borderId="10" xfId="0" applyFont="1" applyFill="1" applyBorder="1" applyAlignment="1" applyProtection="1">
      <alignment horizontal="left" vertical="center" wrapText="1"/>
      <protection/>
    </xf>
    <xf numFmtId="0" fontId="4" fillId="19" borderId="10" xfId="0" applyFont="1" applyFill="1" applyBorder="1" applyAlignment="1" applyProtection="1">
      <alignment horizontal="right" wrapText="1"/>
      <protection/>
    </xf>
    <xf numFmtId="0" fontId="4" fillId="19" borderId="10" xfId="0" applyFont="1" applyFill="1" applyBorder="1" applyAlignment="1" applyProtection="1">
      <alignment wrapText="1"/>
      <protection/>
    </xf>
    <xf numFmtId="4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0" fontId="5" fillId="9" borderId="10" xfId="0" applyFont="1" applyFill="1" applyBorder="1" applyAlignment="1">
      <alignment horizontal="right" vertical="top" wrapText="1"/>
    </xf>
    <xf numFmtId="186" fontId="5" fillId="9" borderId="10" xfId="0" applyNumberFormat="1" applyFont="1" applyFill="1" applyBorder="1" applyAlignment="1">
      <alignment horizontal="right" wrapText="1"/>
    </xf>
    <xf numFmtId="186" fontId="5" fillId="9" borderId="10" xfId="0" applyNumberFormat="1" applyFont="1" applyFill="1" applyBorder="1" applyAlignment="1" applyProtection="1">
      <alignment vertical="center" wrapText="1"/>
      <protection/>
    </xf>
    <xf numFmtId="0" fontId="4" fillId="34" borderId="10" xfId="0" applyFont="1" applyFill="1" applyBorder="1" applyAlignment="1">
      <alignment horizontal="justify" wrapText="1"/>
    </xf>
    <xf numFmtId="186" fontId="4" fillId="34" borderId="10" xfId="0" applyNumberFormat="1" applyFont="1" applyFill="1" applyBorder="1" applyAlignment="1">
      <alignment horizontal="right" wrapText="1"/>
    </xf>
    <xf numFmtId="186" fontId="4" fillId="34" borderId="10" xfId="0" applyNumberFormat="1" applyFont="1" applyFill="1" applyBorder="1" applyAlignment="1" applyProtection="1">
      <alignment vertical="center" wrapText="1"/>
      <protection/>
    </xf>
    <xf numFmtId="0" fontId="5" fillId="34" borderId="10" xfId="0" applyFont="1" applyFill="1" applyBorder="1" applyAlignment="1">
      <alignment horizontal="justify" wrapText="1"/>
    </xf>
    <xf numFmtId="186" fontId="5" fillId="34" borderId="10" xfId="0" applyNumberFormat="1" applyFont="1" applyFill="1" applyBorder="1" applyAlignment="1">
      <alignment horizontal="right" wrapText="1"/>
    </xf>
    <xf numFmtId="186" fontId="5" fillId="34" borderId="10" xfId="0" applyNumberFormat="1" applyFont="1" applyFill="1" applyBorder="1" applyAlignment="1" applyProtection="1">
      <alignment vertical="center" wrapText="1"/>
      <protection/>
    </xf>
    <xf numFmtId="0" fontId="5" fillId="34" borderId="10" xfId="0" applyFont="1" applyFill="1" applyBorder="1" applyAlignment="1">
      <alignment horizontal="left" wrapText="1"/>
    </xf>
    <xf numFmtId="2" fontId="5" fillId="34" borderId="10" xfId="0" applyNumberFormat="1" applyFont="1" applyFill="1" applyBorder="1" applyAlignment="1">
      <alignment horizontal="right" wrapText="1"/>
    </xf>
    <xf numFmtId="2" fontId="5" fillId="34" borderId="10" xfId="0" applyNumberFormat="1" applyFont="1" applyFill="1" applyBorder="1" applyAlignment="1" applyProtection="1">
      <alignment vertical="center" wrapText="1"/>
      <protection/>
    </xf>
    <xf numFmtId="4" fontId="2" fillId="33" borderId="0" xfId="0" applyNumberFormat="1" applyFont="1" applyFill="1" applyBorder="1" applyAlignment="1">
      <alignment vertical="center" wrapText="1"/>
    </xf>
    <xf numFmtId="186" fontId="5" fillId="11" borderId="10" xfId="0" applyNumberFormat="1" applyFont="1" applyFill="1" applyBorder="1" applyAlignment="1">
      <alignment horizontal="right" vertical="center" wrapText="1"/>
    </xf>
    <xf numFmtId="2" fontId="5" fillId="34" borderId="1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13" borderId="0" xfId="0" applyNumberFormat="1" applyFont="1" applyFill="1" applyAlignment="1">
      <alignment vertical="center" wrapText="1"/>
    </xf>
    <xf numFmtId="173" fontId="8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" fontId="3" fillId="33" borderId="0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186" fontId="2" fillId="33" borderId="0" xfId="0" applyNumberFormat="1" applyFont="1" applyFill="1" applyBorder="1" applyAlignment="1">
      <alignment horizontal="right" vertical="center" wrapText="1"/>
    </xf>
    <xf numFmtId="186" fontId="2" fillId="0" borderId="0" xfId="0" applyNumberFormat="1" applyFont="1" applyFill="1" applyBorder="1" applyAlignment="1">
      <alignment horizontal="right" vertical="center" wrapText="1"/>
    </xf>
    <xf numFmtId="186" fontId="3" fillId="13" borderId="0" xfId="0" applyNumberFormat="1" applyFont="1" applyFill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186" fontId="5" fillId="33" borderId="10" xfId="0" applyNumberFormat="1" applyFont="1" applyFill="1" applyBorder="1" applyAlignment="1" applyProtection="1">
      <alignment vertical="top" wrapText="1"/>
      <protection/>
    </xf>
    <xf numFmtId="186" fontId="5" fillId="11" borderId="13" xfId="0" applyNumberFormat="1" applyFont="1" applyFill="1" applyBorder="1" applyAlignment="1" applyProtection="1">
      <alignment horizontal="left" vertical="top" wrapText="1"/>
      <protection/>
    </xf>
    <xf numFmtId="186" fontId="5" fillId="11" borderId="14" xfId="0" applyNumberFormat="1" applyFont="1" applyFill="1" applyBorder="1" applyAlignment="1" applyProtection="1">
      <alignment horizontal="left" vertical="top" wrapText="1"/>
      <protection/>
    </xf>
    <xf numFmtId="186" fontId="5" fillId="11" borderId="15" xfId="0" applyNumberFormat="1" applyFont="1" applyFill="1" applyBorder="1" applyAlignment="1" applyProtection="1">
      <alignment horizontal="left" vertical="top" wrapText="1"/>
      <protection/>
    </xf>
    <xf numFmtId="186" fontId="5" fillId="0" borderId="13" xfId="0" applyNumberFormat="1" applyFont="1" applyFill="1" applyBorder="1" applyAlignment="1" applyProtection="1">
      <alignment horizontal="left" vertical="top" wrapText="1"/>
      <protection/>
    </xf>
    <xf numFmtId="186" fontId="5" fillId="0" borderId="14" xfId="0" applyNumberFormat="1" applyFont="1" applyFill="1" applyBorder="1" applyAlignment="1" applyProtection="1">
      <alignment horizontal="left" vertical="top" wrapText="1"/>
      <protection/>
    </xf>
    <xf numFmtId="186" fontId="5" fillId="0" borderId="15" xfId="0" applyNumberFormat="1" applyFont="1" applyFill="1" applyBorder="1" applyAlignment="1" applyProtection="1">
      <alignment horizontal="left" vertical="top" wrapText="1"/>
      <protection/>
    </xf>
    <xf numFmtId="186" fontId="9" fillId="0" borderId="13" xfId="0" applyNumberFormat="1" applyFont="1" applyFill="1" applyBorder="1" applyAlignment="1" applyProtection="1">
      <alignment horizontal="left" vertical="top" wrapText="1"/>
      <protection/>
    </xf>
    <xf numFmtId="186" fontId="9" fillId="0" borderId="14" xfId="0" applyNumberFormat="1" applyFont="1" applyFill="1" applyBorder="1" applyAlignment="1" applyProtection="1">
      <alignment horizontal="left" vertical="top" wrapText="1"/>
      <protection/>
    </xf>
    <xf numFmtId="186" fontId="9" fillId="0" borderId="15" xfId="0" applyNumberFormat="1" applyFont="1" applyFill="1" applyBorder="1" applyAlignment="1" applyProtection="1">
      <alignment horizontal="left" vertical="top" wrapText="1"/>
      <protection/>
    </xf>
    <xf numFmtId="186" fontId="5" fillId="33" borderId="13" xfId="0" applyNumberFormat="1" applyFont="1" applyFill="1" applyBorder="1" applyAlignment="1" applyProtection="1">
      <alignment horizontal="left" vertical="top" wrapText="1"/>
      <protection/>
    </xf>
    <xf numFmtId="186" fontId="5" fillId="33" borderId="14" xfId="0" applyNumberFormat="1" applyFont="1" applyFill="1" applyBorder="1" applyAlignment="1" applyProtection="1">
      <alignment horizontal="left" vertical="top" wrapText="1"/>
      <protection/>
    </xf>
    <xf numFmtId="186" fontId="5" fillId="33" borderId="15" xfId="0" applyNumberFormat="1" applyFont="1" applyFill="1" applyBorder="1" applyAlignment="1" applyProtection="1">
      <alignment horizontal="left" vertical="top" wrapText="1"/>
      <protection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173" fontId="4" fillId="0" borderId="16" xfId="0" applyNumberFormat="1" applyFont="1" applyFill="1" applyBorder="1" applyAlignment="1">
      <alignment horizontal="center" vertical="center" wrapText="1"/>
    </xf>
    <xf numFmtId="173" fontId="4" fillId="0" borderId="17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8" fillId="0" borderId="11" xfId="0" applyNumberFormat="1" applyFont="1" applyFill="1" applyBorder="1" applyAlignment="1">
      <alignment horizontal="center" vertical="center" wrapText="1"/>
    </xf>
    <xf numFmtId="186" fontId="5" fillId="0" borderId="10" xfId="0" applyNumberFormat="1" applyFont="1" applyFill="1" applyBorder="1" applyAlignment="1" applyProtection="1">
      <alignment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2"/>
  <sheetViews>
    <sheetView showGridLines="0" tabSelected="1" view="pageBreakPreview" zoomScale="60" zoomScaleNormal="70" zoomScalePageLayoutView="0" workbookViewId="0" topLeftCell="A1">
      <pane xSplit="5" ySplit="7" topLeftCell="R144" activePane="bottomRight" state="frozen"/>
      <selection pane="topLeft" activeCell="A1" sqref="A1"/>
      <selection pane="topRight" activeCell="F1" sqref="F1"/>
      <selection pane="bottomLeft" activeCell="A8" sqref="A8"/>
      <selection pane="bottomRight" activeCell="X163" sqref="X163"/>
    </sheetView>
  </sheetViews>
  <sheetFormatPr defaultColWidth="9.140625" defaultRowHeight="12.75"/>
  <cols>
    <col min="1" max="1" width="45.421875" style="4" customWidth="1"/>
    <col min="2" max="5" width="17.7109375" style="4" customWidth="1"/>
    <col min="6" max="6" width="14.7109375" style="4" customWidth="1"/>
    <col min="7" max="7" width="14.421875" style="4" customWidth="1"/>
    <col min="8" max="15" width="15.7109375" style="1" customWidth="1"/>
    <col min="16" max="21" width="15.7109375" style="5" customWidth="1"/>
    <col min="22" max="22" width="69.7109375" style="5" customWidth="1"/>
    <col min="23" max="24" width="15.57421875" style="1" customWidth="1"/>
    <col min="25" max="25" width="13.8515625" style="1" customWidth="1"/>
    <col min="26" max="16384" width="9.140625" style="1" customWidth="1"/>
  </cols>
  <sheetData>
    <row r="1" spans="20:22" ht="15" customHeight="1">
      <c r="T1" s="109"/>
      <c r="U1" s="109"/>
      <c r="V1" s="77"/>
    </row>
    <row r="2" spans="1:22" ht="28.5" customHeight="1">
      <c r="A2" s="110" t="s">
        <v>18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78"/>
    </row>
    <row r="3" spans="1:22" ht="27" customHeight="1">
      <c r="A3" s="111" t="s">
        <v>20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5"/>
    </row>
    <row r="4" spans="1:22" ht="16.5" customHeight="1">
      <c r="A4" s="14"/>
      <c r="B4" s="15"/>
      <c r="C4" s="15"/>
      <c r="D4" s="15"/>
      <c r="E4" s="15"/>
      <c r="F4" s="15"/>
      <c r="G4" s="15"/>
      <c r="H4" s="14"/>
      <c r="I4" s="14"/>
      <c r="J4" s="16"/>
      <c r="K4" s="16"/>
      <c r="L4" s="16"/>
      <c r="M4" s="16"/>
      <c r="N4" s="16"/>
      <c r="O4" s="16"/>
      <c r="P4" s="16"/>
      <c r="Q4" s="14"/>
      <c r="R4" s="14"/>
      <c r="S4" s="14"/>
      <c r="T4" s="115" t="s">
        <v>19</v>
      </c>
      <c r="U4" s="115"/>
      <c r="V4" s="85"/>
    </row>
    <row r="5" spans="1:22" s="7" customFormat="1" ht="18.75" customHeight="1">
      <c r="A5" s="113" t="s">
        <v>17</v>
      </c>
      <c r="B5" s="114" t="s">
        <v>38</v>
      </c>
      <c r="C5" s="105" t="s">
        <v>67</v>
      </c>
      <c r="D5" s="105" t="s">
        <v>68</v>
      </c>
      <c r="E5" s="105" t="s">
        <v>69</v>
      </c>
      <c r="F5" s="107" t="s">
        <v>60</v>
      </c>
      <c r="G5" s="108"/>
      <c r="H5" s="107" t="s">
        <v>0</v>
      </c>
      <c r="I5" s="108"/>
      <c r="J5" s="107" t="s">
        <v>1</v>
      </c>
      <c r="K5" s="108"/>
      <c r="L5" s="6" t="s">
        <v>2</v>
      </c>
      <c r="M5" s="6" t="s">
        <v>3</v>
      </c>
      <c r="N5" s="6" t="s">
        <v>4</v>
      </c>
      <c r="O5" s="6" t="s">
        <v>5</v>
      </c>
      <c r="P5" s="6" t="s">
        <v>6</v>
      </c>
      <c r="Q5" s="6" t="s">
        <v>7</v>
      </c>
      <c r="R5" s="6" t="s">
        <v>8</v>
      </c>
      <c r="S5" s="6" t="s">
        <v>9</v>
      </c>
      <c r="T5" s="6" t="s">
        <v>10</v>
      </c>
      <c r="U5" s="6" t="s">
        <v>11</v>
      </c>
      <c r="V5" s="105" t="s">
        <v>64</v>
      </c>
    </row>
    <row r="6" spans="1:25" s="9" customFormat="1" ht="63.75" customHeight="1">
      <c r="A6" s="113"/>
      <c r="B6" s="114"/>
      <c r="C6" s="106"/>
      <c r="D6" s="106"/>
      <c r="E6" s="106"/>
      <c r="F6" s="6" t="s">
        <v>61</v>
      </c>
      <c r="G6" s="6" t="s">
        <v>62</v>
      </c>
      <c r="H6" s="8" t="s">
        <v>12</v>
      </c>
      <c r="I6" s="8" t="s">
        <v>63</v>
      </c>
      <c r="J6" s="8" t="s">
        <v>12</v>
      </c>
      <c r="K6" s="8" t="s">
        <v>63</v>
      </c>
      <c r="L6" s="8" t="s">
        <v>12</v>
      </c>
      <c r="M6" s="8" t="s">
        <v>12</v>
      </c>
      <c r="N6" s="8" t="s">
        <v>12</v>
      </c>
      <c r="O6" s="8" t="s">
        <v>12</v>
      </c>
      <c r="P6" s="8" t="s">
        <v>12</v>
      </c>
      <c r="Q6" s="8" t="s">
        <v>12</v>
      </c>
      <c r="R6" s="8" t="s">
        <v>12</v>
      </c>
      <c r="S6" s="8" t="s">
        <v>12</v>
      </c>
      <c r="T6" s="8" t="s">
        <v>12</v>
      </c>
      <c r="U6" s="8" t="s">
        <v>12</v>
      </c>
      <c r="V6" s="106"/>
      <c r="W6" s="9" t="s">
        <v>58</v>
      </c>
      <c r="X6" s="9" t="s">
        <v>66</v>
      </c>
      <c r="Y6" s="9" t="s">
        <v>59</v>
      </c>
    </row>
    <row r="7" spans="1:22" s="11" customFormat="1" ht="24.7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/>
      <c r="J7" s="10">
        <v>9</v>
      </c>
      <c r="K7" s="10"/>
      <c r="L7" s="10">
        <v>10</v>
      </c>
      <c r="M7" s="10">
        <v>11</v>
      </c>
      <c r="N7" s="10">
        <v>12</v>
      </c>
      <c r="O7" s="10">
        <v>13</v>
      </c>
      <c r="P7" s="10">
        <v>14</v>
      </c>
      <c r="Q7" s="10">
        <v>15</v>
      </c>
      <c r="R7" s="10">
        <v>16</v>
      </c>
      <c r="S7" s="10">
        <v>17</v>
      </c>
      <c r="T7" s="10">
        <v>18</v>
      </c>
      <c r="U7" s="10">
        <v>19</v>
      </c>
      <c r="V7" s="10"/>
    </row>
    <row r="8" spans="1:22" s="12" customFormat="1" ht="75" customHeight="1">
      <c r="A8" s="54" t="s">
        <v>37</v>
      </c>
      <c r="B8" s="55"/>
      <c r="C8" s="55"/>
      <c r="D8" s="55"/>
      <c r="E8" s="55"/>
      <c r="F8" s="55"/>
      <c r="G8" s="55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</row>
    <row r="9" spans="1:22" s="12" customFormat="1" ht="24" customHeight="1">
      <c r="A9" s="40" t="s">
        <v>32</v>
      </c>
      <c r="B9" s="41"/>
      <c r="C9" s="41"/>
      <c r="D9" s="41"/>
      <c r="E9" s="41"/>
      <c r="F9" s="41"/>
      <c r="G9" s="41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</row>
    <row r="10" spans="1:25" s="21" customFormat="1" ht="18.75">
      <c r="A10" s="40" t="s">
        <v>16</v>
      </c>
      <c r="B10" s="43">
        <f aca="true" t="shared" si="0" ref="B10:U10">B11+B12+B13</f>
        <v>36545.1</v>
      </c>
      <c r="C10" s="43">
        <f>C11+C12+C13</f>
        <v>4792.8</v>
      </c>
      <c r="D10" s="43">
        <f>C10</f>
        <v>4792.8</v>
      </c>
      <c r="E10" s="43">
        <f>E11+E12+E13</f>
        <v>4165.92</v>
      </c>
      <c r="F10" s="43">
        <f>E10/B10*100</f>
        <v>11.399394173227053</v>
      </c>
      <c r="G10" s="43">
        <f>E10/C10*100</f>
        <v>86.92038057085628</v>
      </c>
      <c r="H10" s="44">
        <f t="shared" si="0"/>
        <v>1423.1</v>
      </c>
      <c r="I10" s="44">
        <f>I11+I12+I13</f>
        <v>1166.3</v>
      </c>
      <c r="J10" s="44">
        <f>J11+J12+J13</f>
        <v>3369.7000000000003</v>
      </c>
      <c r="K10" s="44">
        <f>K11+K12+K13</f>
        <v>2999.62</v>
      </c>
      <c r="L10" s="44">
        <f t="shared" si="0"/>
        <v>2671.6</v>
      </c>
      <c r="M10" s="44">
        <f t="shared" si="0"/>
        <v>3284.2</v>
      </c>
      <c r="N10" s="44">
        <f t="shared" si="0"/>
        <v>4135.900000000001</v>
      </c>
      <c r="O10" s="44">
        <f t="shared" si="0"/>
        <v>4938.599999999999</v>
      </c>
      <c r="P10" s="44">
        <f t="shared" si="0"/>
        <v>3853.4</v>
      </c>
      <c r="Q10" s="44">
        <f t="shared" si="0"/>
        <v>2168.7</v>
      </c>
      <c r="R10" s="44">
        <f t="shared" si="0"/>
        <v>2752</v>
      </c>
      <c r="S10" s="44">
        <f t="shared" si="0"/>
        <v>2281.8</v>
      </c>
      <c r="T10" s="44">
        <f t="shared" si="0"/>
        <v>1971.8999999999999</v>
      </c>
      <c r="U10" s="44">
        <f t="shared" si="0"/>
        <v>3694.2</v>
      </c>
      <c r="V10" s="44"/>
      <c r="W10" s="25">
        <f>U10+T10+S10+R10+Q10+P10+O10+N10+M10+L10+J10+H10</f>
        <v>36545.1</v>
      </c>
      <c r="X10" s="25">
        <f>H10+J10</f>
        <v>4792.8</v>
      </c>
      <c r="Y10" s="88">
        <f>I10+K10</f>
        <v>4165.92</v>
      </c>
    </row>
    <row r="11" spans="1:25" s="21" customFormat="1" ht="18.75">
      <c r="A11" s="45" t="s">
        <v>15</v>
      </c>
      <c r="B11" s="46">
        <f>R11</f>
        <v>0</v>
      </c>
      <c r="C11" s="46">
        <f>C22</f>
        <v>0</v>
      </c>
      <c r="D11" s="46">
        <f>C11</f>
        <v>0</v>
      </c>
      <c r="E11" s="46">
        <f>E22</f>
        <v>0</v>
      </c>
      <c r="F11" s="46" t="e">
        <f>E11/B11*100</f>
        <v>#DIV/0!</v>
      </c>
      <c r="G11" s="46" t="e">
        <f>E11/C11*100</f>
        <v>#DIV/0!</v>
      </c>
      <c r="H11" s="47">
        <f aca="true" t="shared" si="1" ref="H11:U11">H22</f>
        <v>0</v>
      </c>
      <c r="I11" s="47">
        <f>I22</f>
        <v>0</v>
      </c>
      <c r="J11" s="47">
        <f t="shared" si="1"/>
        <v>0</v>
      </c>
      <c r="K11" s="47">
        <f>K16+K22+K27+K33+K38+K43</f>
        <v>0</v>
      </c>
      <c r="L11" s="47">
        <f t="shared" si="1"/>
        <v>0</v>
      </c>
      <c r="M11" s="47">
        <f t="shared" si="1"/>
        <v>0</v>
      </c>
      <c r="N11" s="47">
        <f t="shared" si="1"/>
        <v>0</v>
      </c>
      <c r="O11" s="47">
        <f t="shared" si="1"/>
        <v>0</v>
      </c>
      <c r="P11" s="47">
        <f t="shared" si="1"/>
        <v>0</v>
      </c>
      <c r="Q11" s="47">
        <f t="shared" si="1"/>
        <v>0</v>
      </c>
      <c r="R11" s="47">
        <f t="shared" si="1"/>
        <v>0</v>
      </c>
      <c r="S11" s="47">
        <f t="shared" si="1"/>
        <v>0</v>
      </c>
      <c r="T11" s="47">
        <f t="shared" si="1"/>
        <v>0</v>
      </c>
      <c r="U11" s="47">
        <f t="shared" si="1"/>
        <v>0</v>
      </c>
      <c r="V11" s="47"/>
      <c r="W11" s="71">
        <f>U11+T11+S11+R11+Q11+P11+O11+N11+M11+L11+J11+H11</f>
        <v>0</v>
      </c>
      <c r="X11" s="71"/>
      <c r="Y11" s="74">
        <v>0</v>
      </c>
    </row>
    <row r="12" spans="1:25" s="21" customFormat="1" ht="18.75">
      <c r="A12" s="45" t="s">
        <v>13</v>
      </c>
      <c r="B12" s="46">
        <f>B17+B28+B34+B39+B44</f>
        <v>4935.5</v>
      </c>
      <c r="C12" s="46">
        <f>C17+C23+C28+C34+C39+C44</f>
        <v>359</v>
      </c>
      <c r="D12" s="46">
        <f>C12</f>
        <v>359</v>
      </c>
      <c r="E12" s="46">
        <f>E17+E23+E28+E34+E39+E44</f>
        <v>359</v>
      </c>
      <c r="F12" s="46">
        <f>E12/B12*100</f>
        <v>7.2738324384560835</v>
      </c>
      <c r="G12" s="46">
        <f>E12/C12*100</f>
        <v>100</v>
      </c>
      <c r="H12" s="47">
        <f aca="true" t="shared" si="2" ref="H12:U12">H17+H23+H28+H34+H39+H44</f>
        <v>0</v>
      </c>
      <c r="I12" s="47">
        <f>I17+I23+I28+I34+I39+I44</f>
        <v>0</v>
      </c>
      <c r="J12" s="47">
        <f t="shared" si="2"/>
        <v>359</v>
      </c>
      <c r="K12" s="47">
        <f>K17+K23+K28+K34+K39+K44</f>
        <v>359</v>
      </c>
      <c r="L12" s="47">
        <f t="shared" si="2"/>
        <v>363</v>
      </c>
      <c r="M12" s="47">
        <f t="shared" si="2"/>
        <v>380</v>
      </c>
      <c r="N12" s="47">
        <f t="shared" si="2"/>
        <v>412.1</v>
      </c>
      <c r="O12" s="47">
        <f t="shared" si="2"/>
        <v>710.9</v>
      </c>
      <c r="P12" s="47">
        <f t="shared" si="2"/>
        <v>380</v>
      </c>
      <c r="Q12" s="47">
        <f t="shared" si="2"/>
        <v>380</v>
      </c>
      <c r="R12" s="47">
        <f t="shared" si="2"/>
        <v>380</v>
      </c>
      <c r="S12" s="47">
        <f t="shared" si="2"/>
        <v>452.2</v>
      </c>
      <c r="T12" s="47">
        <f t="shared" si="2"/>
        <v>380</v>
      </c>
      <c r="U12" s="47">
        <f t="shared" si="2"/>
        <v>738.3</v>
      </c>
      <c r="V12" s="47"/>
      <c r="W12" s="71">
        <f>U12+T12+S12+R12+Q12+P12+O12+N12+M12+L12+J12+H12</f>
        <v>4935.5</v>
      </c>
      <c r="X12" s="71">
        <f>H12+J12</f>
        <v>359</v>
      </c>
      <c r="Y12" s="88">
        <f>I12+K12</f>
        <v>359</v>
      </c>
    </row>
    <row r="13" spans="1:25" s="21" customFormat="1" ht="18.75">
      <c r="A13" s="45" t="s">
        <v>14</v>
      </c>
      <c r="B13" s="46">
        <f>B18+B24+B29+B35+B40+B45</f>
        <v>31609.6</v>
      </c>
      <c r="C13" s="46">
        <f>C18+C24+C29+C35+C40+C45</f>
        <v>4433.8</v>
      </c>
      <c r="D13" s="46">
        <f>C13</f>
        <v>4433.8</v>
      </c>
      <c r="E13" s="46">
        <f>E18+E24+E29+E35+E40+E45</f>
        <v>3806.92</v>
      </c>
      <c r="F13" s="46">
        <f>E13/B13*100</f>
        <v>12.04355638793278</v>
      </c>
      <c r="G13" s="46">
        <f>E13/C13*100</f>
        <v>85.86133790428076</v>
      </c>
      <c r="H13" s="47">
        <f aca="true" t="shared" si="3" ref="H13:U13">H18+H24+H29+H35+H40+H45</f>
        <v>1423.1</v>
      </c>
      <c r="I13" s="47">
        <f>I18+I24+I29+I35+I40+I45</f>
        <v>1166.3</v>
      </c>
      <c r="J13" s="47">
        <f>J18+J24+J29+J35+J40+J45</f>
        <v>3010.7000000000003</v>
      </c>
      <c r="K13" s="47">
        <f>K18+K24+K29+K35+K40+K45</f>
        <v>2640.62</v>
      </c>
      <c r="L13" s="47">
        <f t="shared" si="3"/>
        <v>2308.6</v>
      </c>
      <c r="M13" s="47">
        <f t="shared" si="3"/>
        <v>2904.2</v>
      </c>
      <c r="N13" s="47">
        <f t="shared" si="3"/>
        <v>3723.8</v>
      </c>
      <c r="O13" s="47">
        <f t="shared" si="3"/>
        <v>4227.7</v>
      </c>
      <c r="P13" s="47">
        <f t="shared" si="3"/>
        <v>3473.4</v>
      </c>
      <c r="Q13" s="47">
        <f t="shared" si="3"/>
        <v>1788.6999999999998</v>
      </c>
      <c r="R13" s="47">
        <f t="shared" si="3"/>
        <v>2372</v>
      </c>
      <c r="S13" s="47">
        <f t="shared" si="3"/>
        <v>1829.6000000000001</v>
      </c>
      <c r="T13" s="47">
        <f t="shared" si="3"/>
        <v>1591.8999999999999</v>
      </c>
      <c r="U13" s="47">
        <f t="shared" si="3"/>
        <v>2955.9</v>
      </c>
      <c r="V13" s="47"/>
      <c r="W13" s="71">
        <f>U13+T13+S13+R13+Q13+P13+O13+N13+M13+L13+J13+H13</f>
        <v>31609.6</v>
      </c>
      <c r="X13" s="71">
        <f>H13+J13</f>
        <v>4433.8</v>
      </c>
      <c r="Y13" s="88">
        <f>I13+K13</f>
        <v>3806.92</v>
      </c>
    </row>
    <row r="14" spans="1:22" s="21" customFormat="1" ht="111.75" customHeight="1">
      <c r="A14" s="27" t="s">
        <v>21</v>
      </c>
      <c r="B14" s="31"/>
      <c r="C14" s="31"/>
      <c r="D14" s="31"/>
      <c r="E14" s="31"/>
      <c r="F14" s="31"/>
      <c r="G14" s="31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92" t="s">
        <v>70</v>
      </c>
    </row>
    <row r="15" spans="1:22" s="12" customFormat="1" ht="18.75">
      <c r="A15" s="3" t="s">
        <v>16</v>
      </c>
      <c r="B15" s="33">
        <f aca="true" t="shared" si="4" ref="B15:U15">B17+B18</f>
        <v>281</v>
      </c>
      <c r="C15" s="33">
        <f>C17+C18</f>
        <v>12.1</v>
      </c>
      <c r="D15" s="33">
        <f>C15</f>
        <v>12.1</v>
      </c>
      <c r="E15" s="33">
        <f>E17+E18</f>
        <v>12.1</v>
      </c>
      <c r="F15" s="33">
        <f>E15/B15*100</f>
        <v>4.3060498220640575</v>
      </c>
      <c r="G15" s="33">
        <f>E15/C15*100</f>
        <v>100</v>
      </c>
      <c r="H15" s="34">
        <f t="shared" si="4"/>
        <v>0</v>
      </c>
      <c r="I15" s="34">
        <f>I17+I18</f>
        <v>0</v>
      </c>
      <c r="J15" s="34">
        <f t="shared" si="4"/>
        <v>12.1</v>
      </c>
      <c r="K15" s="34">
        <f>K16+K17+K18</f>
        <v>12.1</v>
      </c>
      <c r="L15" s="34">
        <f t="shared" si="4"/>
        <v>6.9</v>
      </c>
      <c r="M15" s="34">
        <f t="shared" si="4"/>
        <v>12</v>
      </c>
      <c r="N15" s="34">
        <f t="shared" si="4"/>
        <v>12</v>
      </c>
      <c r="O15" s="34">
        <f t="shared" si="4"/>
        <v>81</v>
      </c>
      <c r="P15" s="34">
        <f t="shared" si="4"/>
        <v>12</v>
      </c>
      <c r="Q15" s="34">
        <f t="shared" si="4"/>
        <v>12</v>
      </c>
      <c r="R15" s="34">
        <f t="shared" si="4"/>
        <v>12</v>
      </c>
      <c r="S15" s="34">
        <f t="shared" si="4"/>
        <v>97</v>
      </c>
      <c r="T15" s="34">
        <f t="shared" si="4"/>
        <v>12</v>
      </c>
      <c r="U15" s="34">
        <f t="shared" si="4"/>
        <v>12</v>
      </c>
      <c r="V15" s="34"/>
    </row>
    <row r="16" spans="1:22" s="79" customFormat="1" ht="18.75">
      <c r="A16" s="2" t="s">
        <v>15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/>
    </row>
    <row r="17" spans="1:22" s="12" customFormat="1" ht="18.75">
      <c r="A17" s="2" t="s">
        <v>13</v>
      </c>
      <c r="B17" s="35">
        <f>H17+J17+L17+M17+N17+O17+P17+Q17+R17+S17+T17+U17</f>
        <v>238.89999999999998</v>
      </c>
      <c r="C17" s="35">
        <f>H17</f>
        <v>0</v>
      </c>
      <c r="D17" s="35">
        <f>C17</f>
        <v>0</v>
      </c>
      <c r="E17" s="35">
        <f>I17</f>
        <v>0</v>
      </c>
      <c r="F17" s="35">
        <f>E17/B17*100</f>
        <v>0</v>
      </c>
      <c r="G17" s="35" t="e">
        <f>E17/C17*100</f>
        <v>#DIV/0!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12</v>
      </c>
      <c r="N17" s="36">
        <v>12</v>
      </c>
      <c r="O17" s="36">
        <v>70.7</v>
      </c>
      <c r="P17" s="36">
        <v>12</v>
      </c>
      <c r="Q17" s="36">
        <v>12</v>
      </c>
      <c r="R17" s="36">
        <v>12</v>
      </c>
      <c r="S17" s="36">
        <v>84.2</v>
      </c>
      <c r="T17" s="36">
        <v>12</v>
      </c>
      <c r="U17" s="36">
        <v>12</v>
      </c>
      <c r="V17" s="36"/>
    </row>
    <row r="18" spans="1:22" s="12" customFormat="1" ht="18.75">
      <c r="A18" s="2" t="s">
        <v>14</v>
      </c>
      <c r="B18" s="35">
        <f>H18+J18+L18+M18+N18+O18+P18+Q18+R18+S18+T18+U18</f>
        <v>42.1</v>
      </c>
      <c r="C18" s="35">
        <f>H18+J18</f>
        <v>12.1</v>
      </c>
      <c r="D18" s="35">
        <f>C18</f>
        <v>12.1</v>
      </c>
      <c r="E18" s="35">
        <f>I18+K18</f>
        <v>12.1</v>
      </c>
      <c r="F18" s="35">
        <f>E18/B18*100</f>
        <v>28.74109263657957</v>
      </c>
      <c r="G18" s="35">
        <f>E18/C18*100</f>
        <v>100</v>
      </c>
      <c r="H18" s="36">
        <v>0</v>
      </c>
      <c r="I18" s="36">
        <v>0</v>
      </c>
      <c r="J18" s="36">
        <v>12.1</v>
      </c>
      <c r="K18" s="36">
        <v>12.1</v>
      </c>
      <c r="L18" s="36">
        <v>6.9</v>
      </c>
      <c r="M18" s="36">
        <v>0</v>
      </c>
      <c r="N18" s="36">
        <v>0</v>
      </c>
      <c r="O18" s="36">
        <v>10.3</v>
      </c>
      <c r="P18" s="36">
        <v>0</v>
      </c>
      <c r="Q18" s="36">
        <v>0</v>
      </c>
      <c r="R18" s="36">
        <v>0</v>
      </c>
      <c r="S18" s="36">
        <v>12.8</v>
      </c>
      <c r="T18" s="36">
        <v>0</v>
      </c>
      <c r="U18" s="36">
        <v>0</v>
      </c>
      <c r="V18" s="36"/>
    </row>
    <row r="19" spans="1:22" s="12" customFormat="1" ht="19.5" customHeight="1">
      <c r="A19" s="59" t="s">
        <v>57</v>
      </c>
      <c r="B19" s="60">
        <f>H19+J19+L19+M19+N19+O19+P19+Q19+R19+S19+T19+U19</f>
        <v>42.1</v>
      </c>
      <c r="C19" s="60">
        <f>H19+J19</f>
        <v>12.1</v>
      </c>
      <c r="D19" s="60">
        <f>C19</f>
        <v>12.1</v>
      </c>
      <c r="E19" s="60">
        <f>I19+K19</f>
        <v>12.1</v>
      </c>
      <c r="F19" s="60">
        <f>E19/B19*100</f>
        <v>28.74109263657957</v>
      </c>
      <c r="G19" s="60">
        <f>E19/C19*100</f>
        <v>100</v>
      </c>
      <c r="H19" s="61">
        <v>0</v>
      </c>
      <c r="I19" s="61">
        <v>0</v>
      </c>
      <c r="J19" s="61">
        <v>12.1</v>
      </c>
      <c r="K19" s="61">
        <v>12.1</v>
      </c>
      <c r="L19" s="61">
        <v>6.9</v>
      </c>
      <c r="M19" s="61">
        <v>0</v>
      </c>
      <c r="N19" s="61">
        <v>0</v>
      </c>
      <c r="O19" s="61">
        <v>10.3</v>
      </c>
      <c r="P19" s="61">
        <v>0</v>
      </c>
      <c r="Q19" s="61">
        <v>0</v>
      </c>
      <c r="R19" s="61">
        <v>0</v>
      </c>
      <c r="S19" s="61">
        <v>12.8</v>
      </c>
      <c r="T19" s="61">
        <v>0</v>
      </c>
      <c r="U19" s="61">
        <v>0</v>
      </c>
      <c r="V19" s="61"/>
    </row>
    <row r="20" spans="1:22" s="12" customFormat="1" ht="56.25">
      <c r="A20" s="28" t="s">
        <v>22</v>
      </c>
      <c r="B20" s="33"/>
      <c r="C20" s="33"/>
      <c r="D20" s="33"/>
      <c r="E20" s="33"/>
      <c r="F20" s="33"/>
      <c r="G20" s="33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1:22" s="12" customFormat="1" ht="18.75">
      <c r="A21" s="3" t="s">
        <v>16</v>
      </c>
      <c r="B21" s="33">
        <f aca="true" t="shared" si="5" ref="B21:U21">B22+B23+B24</f>
        <v>0</v>
      </c>
      <c r="C21" s="33">
        <f>C22+C23+C24</f>
        <v>0</v>
      </c>
      <c r="D21" s="33">
        <f>C21</f>
        <v>0</v>
      </c>
      <c r="E21" s="33">
        <f>E22+E23+E24</f>
        <v>0</v>
      </c>
      <c r="F21" s="33" t="e">
        <f>E21/B21*100</f>
        <v>#DIV/0!</v>
      </c>
      <c r="G21" s="33" t="e">
        <f>E21/C21*100</f>
        <v>#DIV/0!</v>
      </c>
      <c r="H21" s="34">
        <f t="shared" si="5"/>
        <v>0</v>
      </c>
      <c r="I21" s="34">
        <f>I22+I23+I24</f>
        <v>0</v>
      </c>
      <c r="J21" s="34">
        <f t="shared" si="5"/>
        <v>0</v>
      </c>
      <c r="K21" s="34">
        <f>K22+K23+K24</f>
        <v>0</v>
      </c>
      <c r="L21" s="34">
        <f t="shared" si="5"/>
        <v>0</v>
      </c>
      <c r="M21" s="34">
        <f t="shared" si="5"/>
        <v>0</v>
      </c>
      <c r="N21" s="34">
        <f t="shared" si="5"/>
        <v>0</v>
      </c>
      <c r="O21" s="34">
        <f t="shared" si="5"/>
        <v>0</v>
      </c>
      <c r="P21" s="34">
        <f t="shared" si="5"/>
        <v>0</v>
      </c>
      <c r="Q21" s="34">
        <f t="shared" si="5"/>
        <v>0</v>
      </c>
      <c r="R21" s="34">
        <f t="shared" si="5"/>
        <v>0</v>
      </c>
      <c r="S21" s="34">
        <f t="shared" si="5"/>
        <v>0</v>
      </c>
      <c r="T21" s="34">
        <f t="shared" si="5"/>
        <v>0</v>
      </c>
      <c r="U21" s="34">
        <f t="shared" si="5"/>
        <v>0</v>
      </c>
      <c r="V21" s="34"/>
    </row>
    <row r="22" spans="1:22" s="12" customFormat="1" ht="18.75">
      <c r="A22" s="2" t="s">
        <v>15</v>
      </c>
      <c r="B22" s="35">
        <f>H22+J22+L22+M22+N22+O22+P22+Q22+R22+S22+T22+U22</f>
        <v>0</v>
      </c>
      <c r="C22" s="35">
        <f>H22</f>
        <v>0</v>
      </c>
      <c r="D22" s="35">
        <f>C22</f>
        <v>0</v>
      </c>
      <c r="E22" s="35">
        <f>I22</f>
        <v>0</v>
      </c>
      <c r="F22" s="35" t="e">
        <f>E22/B22*100</f>
        <v>#DIV/0!</v>
      </c>
      <c r="G22" s="35" t="e">
        <f>E22/C22*100</f>
        <v>#DIV/0!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/>
    </row>
    <row r="23" spans="1:22" s="12" customFormat="1" ht="18.75">
      <c r="A23" s="2" t="s">
        <v>13</v>
      </c>
      <c r="B23" s="35">
        <f>H23+J23+L23+M23+N23+O23+P23+Q23+R23+S23+T23+U23</f>
        <v>0</v>
      </c>
      <c r="C23" s="35">
        <f>H23</f>
        <v>0</v>
      </c>
      <c r="D23" s="35">
        <f>C23</f>
        <v>0</v>
      </c>
      <c r="E23" s="35">
        <f>I23</f>
        <v>0</v>
      </c>
      <c r="F23" s="35" t="e">
        <f>E23/B23*100</f>
        <v>#DIV/0!</v>
      </c>
      <c r="G23" s="35" t="e">
        <f>E23/C23*100</f>
        <v>#DIV/0!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/>
    </row>
    <row r="24" spans="1:22" s="12" customFormat="1" ht="18.75">
      <c r="A24" s="2" t="s">
        <v>14</v>
      </c>
      <c r="B24" s="35">
        <f>H24+J24+L24+M24+N24+O24+P24+Q24+R24+S24+T24+U24</f>
        <v>0</v>
      </c>
      <c r="C24" s="35">
        <f>H24</f>
        <v>0</v>
      </c>
      <c r="D24" s="35">
        <f>C24</f>
        <v>0</v>
      </c>
      <c r="E24" s="35">
        <f>I24</f>
        <v>0</v>
      </c>
      <c r="F24" s="35" t="e">
        <f>E24/B24*100</f>
        <v>#DIV/0!</v>
      </c>
      <c r="G24" s="35" t="e">
        <f>E24/C24*100</f>
        <v>#DIV/0!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/>
    </row>
    <row r="25" spans="1:22" s="12" customFormat="1" ht="37.5">
      <c r="A25" s="28" t="s">
        <v>23</v>
      </c>
      <c r="B25" s="33"/>
      <c r="C25" s="33"/>
      <c r="D25" s="33"/>
      <c r="E25" s="33"/>
      <c r="F25" s="33"/>
      <c r="G25" s="33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96" t="s">
        <v>71</v>
      </c>
    </row>
    <row r="26" spans="1:22" s="12" customFormat="1" ht="18.75">
      <c r="A26" s="3" t="s">
        <v>16</v>
      </c>
      <c r="B26" s="33">
        <f>B28+B29</f>
        <v>1076.6000000000001</v>
      </c>
      <c r="C26" s="33">
        <f>C28+C29</f>
        <v>209.1</v>
      </c>
      <c r="D26" s="33">
        <f>C26</f>
        <v>209.1</v>
      </c>
      <c r="E26" s="33">
        <f>E28+E29</f>
        <v>209.1</v>
      </c>
      <c r="F26" s="33">
        <f>E26/B26*100</f>
        <v>19.42225524800297</v>
      </c>
      <c r="G26" s="33">
        <f>E26/C26*100</f>
        <v>100</v>
      </c>
      <c r="H26" s="34">
        <f aca="true" t="shared" si="6" ref="H26:U26">H28+H29</f>
        <v>9.1</v>
      </c>
      <c r="I26" s="34">
        <f>I28+I29</f>
        <v>9.1</v>
      </c>
      <c r="J26" s="34">
        <f t="shared" si="6"/>
        <v>200</v>
      </c>
      <c r="K26" s="34">
        <f>K27+K28+K29</f>
        <v>200</v>
      </c>
      <c r="L26" s="34">
        <f t="shared" si="6"/>
        <v>109</v>
      </c>
      <c r="M26" s="34">
        <f t="shared" si="6"/>
        <v>109.1</v>
      </c>
      <c r="N26" s="34">
        <f t="shared" si="6"/>
        <v>46.9</v>
      </c>
      <c r="O26" s="34">
        <f t="shared" si="6"/>
        <v>329.4</v>
      </c>
      <c r="P26" s="34">
        <f t="shared" si="6"/>
        <v>9.1</v>
      </c>
      <c r="Q26" s="34">
        <f t="shared" si="6"/>
        <v>9.1</v>
      </c>
      <c r="R26" s="34">
        <f t="shared" si="6"/>
        <v>227.6</v>
      </c>
      <c r="S26" s="34">
        <f t="shared" si="6"/>
        <v>9.1</v>
      </c>
      <c r="T26" s="34">
        <f t="shared" si="6"/>
        <v>9.1</v>
      </c>
      <c r="U26" s="34">
        <f t="shared" si="6"/>
        <v>9.1</v>
      </c>
      <c r="V26" s="97"/>
    </row>
    <row r="27" spans="1:22" s="79" customFormat="1" ht="18.75">
      <c r="A27" s="2" t="s">
        <v>15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97"/>
    </row>
    <row r="28" spans="1:22" s="12" customFormat="1" ht="18.75">
      <c r="A28" s="2" t="s">
        <v>13</v>
      </c>
      <c r="B28" s="35">
        <f>H28+J28+L28+M28+N28+O28+P28+Q28+R28+S28+T28+U28</f>
        <v>389.3</v>
      </c>
      <c r="C28" s="35">
        <f>H28</f>
        <v>0</v>
      </c>
      <c r="D28" s="35">
        <f>C28</f>
        <v>0</v>
      </c>
      <c r="E28" s="35">
        <f>I28</f>
        <v>0</v>
      </c>
      <c r="F28" s="35">
        <f>E28/B28*100</f>
        <v>0</v>
      </c>
      <c r="G28" s="35" t="e">
        <f>E28/C28*100</f>
        <v>#DIV/0!</v>
      </c>
      <c r="H28" s="36">
        <v>0</v>
      </c>
      <c r="I28" s="36">
        <v>0</v>
      </c>
      <c r="J28" s="36">
        <v>0</v>
      </c>
      <c r="K28" s="36">
        <v>0</v>
      </c>
      <c r="L28" s="36">
        <v>4</v>
      </c>
      <c r="M28" s="36">
        <v>9</v>
      </c>
      <c r="N28" s="36">
        <v>41.1</v>
      </c>
      <c r="O28" s="36">
        <v>281.2</v>
      </c>
      <c r="P28" s="36">
        <v>9</v>
      </c>
      <c r="Q28" s="36">
        <v>9</v>
      </c>
      <c r="R28" s="36">
        <v>9</v>
      </c>
      <c r="S28" s="36">
        <v>9</v>
      </c>
      <c r="T28" s="36">
        <v>9</v>
      </c>
      <c r="U28" s="36">
        <v>9</v>
      </c>
      <c r="V28" s="97"/>
    </row>
    <row r="29" spans="1:22" s="12" customFormat="1" ht="18.75">
      <c r="A29" s="2" t="s">
        <v>14</v>
      </c>
      <c r="B29" s="35">
        <f>H29+J29+L29+M29+N29+O29+P29+Q29+R29+S29+T29+U29</f>
        <v>687.3000000000002</v>
      </c>
      <c r="C29" s="35">
        <f>H29+J29</f>
        <v>209.1</v>
      </c>
      <c r="D29" s="35">
        <f>C29</f>
        <v>209.1</v>
      </c>
      <c r="E29" s="35">
        <f>I29+K29</f>
        <v>209.1</v>
      </c>
      <c r="F29" s="35">
        <f>E29/B29*100</f>
        <v>30.423395896988204</v>
      </c>
      <c r="G29" s="35">
        <f>E29/C29*100</f>
        <v>100</v>
      </c>
      <c r="H29" s="36">
        <v>9.1</v>
      </c>
      <c r="I29" s="36">
        <v>9.1</v>
      </c>
      <c r="J29" s="36">
        <v>200</v>
      </c>
      <c r="K29" s="36">
        <v>200</v>
      </c>
      <c r="L29" s="36">
        <v>105</v>
      </c>
      <c r="M29" s="36">
        <v>100.1</v>
      </c>
      <c r="N29" s="36">
        <v>5.8</v>
      </c>
      <c r="O29" s="36">
        <v>48.2</v>
      </c>
      <c r="P29" s="36">
        <v>0.1</v>
      </c>
      <c r="Q29" s="36">
        <v>0.1</v>
      </c>
      <c r="R29" s="36">
        <v>218.6</v>
      </c>
      <c r="S29" s="36">
        <v>0.1</v>
      </c>
      <c r="T29" s="36">
        <v>0.1</v>
      </c>
      <c r="U29" s="36">
        <v>0.1</v>
      </c>
      <c r="V29" s="98"/>
    </row>
    <row r="30" spans="1:22" s="12" customFormat="1" ht="19.5" customHeight="1">
      <c r="A30" s="59" t="s">
        <v>57</v>
      </c>
      <c r="B30" s="60">
        <f>H30+J30+L30+M30+N30+O30+P30+Q30+R30+S30+T30+U30</f>
        <v>68.79999999999997</v>
      </c>
      <c r="C30" s="60">
        <f>H30+J30</f>
        <v>9.1</v>
      </c>
      <c r="D30" s="60">
        <f>C30</f>
        <v>9.1</v>
      </c>
      <c r="E30" s="60">
        <f>I30+K30</f>
        <v>9.1</v>
      </c>
      <c r="F30" s="60">
        <f>E30/B30*100</f>
        <v>13.226744186046519</v>
      </c>
      <c r="G30" s="60">
        <f>E30/C30*100</f>
        <v>100</v>
      </c>
      <c r="H30" s="61">
        <v>9.1</v>
      </c>
      <c r="I30" s="61">
        <v>9.1</v>
      </c>
      <c r="J30" s="61">
        <v>0</v>
      </c>
      <c r="K30" s="61">
        <v>0</v>
      </c>
      <c r="L30" s="61">
        <v>5</v>
      </c>
      <c r="M30" s="61">
        <v>0.1</v>
      </c>
      <c r="N30" s="61">
        <v>5.8</v>
      </c>
      <c r="O30" s="61">
        <v>48.2</v>
      </c>
      <c r="P30" s="61">
        <v>0.1</v>
      </c>
      <c r="Q30" s="61">
        <v>0.1</v>
      </c>
      <c r="R30" s="61">
        <v>0.1</v>
      </c>
      <c r="S30" s="61">
        <v>0.1</v>
      </c>
      <c r="T30" s="61">
        <v>0.1</v>
      </c>
      <c r="U30" s="61">
        <v>0.1</v>
      </c>
      <c r="V30" s="61"/>
    </row>
    <row r="31" spans="1:22" s="12" customFormat="1" ht="41.25" customHeight="1">
      <c r="A31" s="86" t="s">
        <v>24</v>
      </c>
      <c r="B31" s="33"/>
      <c r="C31" s="33"/>
      <c r="D31" s="33"/>
      <c r="E31" s="33"/>
      <c r="F31" s="33"/>
      <c r="G31" s="33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</row>
    <row r="32" spans="1:22" s="12" customFormat="1" ht="18.75">
      <c r="A32" s="3" t="s">
        <v>16</v>
      </c>
      <c r="B32" s="33">
        <f aca="true" t="shared" si="7" ref="B32:P32">B34+B35</f>
        <v>0</v>
      </c>
      <c r="C32" s="33">
        <f>C34+C35</f>
        <v>0</v>
      </c>
      <c r="D32" s="33">
        <f>D34+D35</f>
        <v>0</v>
      </c>
      <c r="E32" s="33">
        <f>E34+E35</f>
        <v>0</v>
      </c>
      <c r="F32" s="33" t="e">
        <f>E32/B32*100</f>
        <v>#DIV/0!</v>
      </c>
      <c r="G32" s="33" t="e">
        <f>E32/C32*100</f>
        <v>#DIV/0!</v>
      </c>
      <c r="H32" s="34">
        <f t="shared" si="7"/>
        <v>0</v>
      </c>
      <c r="I32" s="34">
        <f>I34+I35</f>
        <v>0</v>
      </c>
      <c r="J32" s="34">
        <f t="shared" si="7"/>
        <v>0</v>
      </c>
      <c r="K32" s="34">
        <f>K33+K34+K35</f>
        <v>0</v>
      </c>
      <c r="L32" s="34">
        <f t="shared" si="7"/>
        <v>0</v>
      </c>
      <c r="M32" s="34">
        <f t="shared" si="7"/>
        <v>0</v>
      </c>
      <c r="N32" s="34">
        <f t="shared" si="7"/>
        <v>0</v>
      </c>
      <c r="O32" s="34">
        <f t="shared" si="7"/>
        <v>0</v>
      </c>
      <c r="P32" s="34">
        <f t="shared" si="7"/>
        <v>0</v>
      </c>
      <c r="Q32" s="34">
        <f>Q35+Q34</f>
        <v>0</v>
      </c>
      <c r="R32" s="34">
        <f>R34+R35</f>
        <v>0</v>
      </c>
      <c r="S32" s="34">
        <f>S34+S35</f>
        <v>0</v>
      </c>
      <c r="T32" s="34">
        <f>T34+T35</f>
        <v>0</v>
      </c>
      <c r="U32" s="34">
        <f>U34+U35</f>
        <v>0</v>
      </c>
      <c r="V32" s="34"/>
    </row>
    <row r="33" spans="1:22" s="79" customFormat="1" ht="18.75">
      <c r="A33" s="2" t="s">
        <v>15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/>
    </row>
    <row r="34" spans="1:22" s="12" customFormat="1" ht="18.75">
      <c r="A34" s="2" t="s">
        <v>13</v>
      </c>
      <c r="B34" s="35">
        <f>H34+J34+L34+M34+N34+O34+P34+Q34+R34+S34+T34+U34</f>
        <v>0</v>
      </c>
      <c r="C34" s="35">
        <f>H34</f>
        <v>0</v>
      </c>
      <c r="D34" s="35">
        <f>H34</f>
        <v>0</v>
      </c>
      <c r="E34" s="35">
        <f>I34</f>
        <v>0</v>
      </c>
      <c r="F34" s="35" t="e">
        <f>E34/B34*100</f>
        <v>#DIV/0!</v>
      </c>
      <c r="G34" s="35" t="e">
        <f>E34/C34*100</f>
        <v>#DIV/0!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/>
    </row>
    <row r="35" spans="1:22" s="12" customFormat="1" ht="20.25" customHeight="1">
      <c r="A35" s="2" t="s">
        <v>14</v>
      </c>
      <c r="B35" s="35">
        <f>H35+J35+L35+M35+N35+O35+P35+Q35+R35+S35+T35+U35</f>
        <v>0</v>
      </c>
      <c r="C35" s="35">
        <f>H35</f>
        <v>0</v>
      </c>
      <c r="D35" s="35">
        <f>H35</f>
        <v>0</v>
      </c>
      <c r="E35" s="35">
        <f>I35</f>
        <v>0</v>
      </c>
      <c r="F35" s="35" t="e">
        <f>E35/B35*100</f>
        <v>#DIV/0!</v>
      </c>
      <c r="G35" s="35" t="e">
        <f>E35/C35*100</f>
        <v>#DIV/0!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/>
    </row>
    <row r="36" spans="1:22" s="12" customFormat="1" ht="56.25">
      <c r="A36" s="86" t="s">
        <v>25</v>
      </c>
      <c r="B36" s="33"/>
      <c r="C36" s="33"/>
      <c r="D36" s="33"/>
      <c r="E36" s="33"/>
      <c r="F36" s="33"/>
      <c r="G36" s="33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116" t="s">
        <v>72</v>
      </c>
    </row>
    <row r="37" spans="1:22" s="12" customFormat="1" ht="18.75">
      <c r="A37" s="3" t="s">
        <v>16</v>
      </c>
      <c r="B37" s="33">
        <f aca="true" t="shared" si="8" ref="B37:U37">B39+B40</f>
        <v>144.6</v>
      </c>
      <c r="C37" s="33">
        <f>C39+C40</f>
        <v>42.8</v>
      </c>
      <c r="D37" s="33">
        <f>C37</f>
        <v>42.8</v>
      </c>
      <c r="E37" s="33">
        <f>E39+E40</f>
        <v>42.8</v>
      </c>
      <c r="F37" s="33">
        <f>E37/B37*100</f>
        <v>29.59889349930844</v>
      </c>
      <c r="G37" s="33">
        <f>E37/C37*100</f>
        <v>100</v>
      </c>
      <c r="H37" s="34">
        <f t="shared" si="8"/>
        <v>0</v>
      </c>
      <c r="I37" s="34">
        <f>I39+I40</f>
        <v>0</v>
      </c>
      <c r="J37" s="34">
        <f t="shared" si="8"/>
        <v>42.8</v>
      </c>
      <c r="K37" s="34">
        <f>K38+K39+K40</f>
        <v>42.8</v>
      </c>
      <c r="L37" s="34">
        <f t="shared" si="8"/>
        <v>101.8</v>
      </c>
      <c r="M37" s="34">
        <f t="shared" si="8"/>
        <v>0</v>
      </c>
      <c r="N37" s="34">
        <f t="shared" si="8"/>
        <v>0</v>
      </c>
      <c r="O37" s="34">
        <f t="shared" si="8"/>
        <v>0</v>
      </c>
      <c r="P37" s="34">
        <f t="shared" si="8"/>
        <v>0</v>
      </c>
      <c r="Q37" s="34">
        <f t="shared" si="8"/>
        <v>0</v>
      </c>
      <c r="R37" s="34">
        <f t="shared" si="8"/>
        <v>0</v>
      </c>
      <c r="S37" s="34">
        <f t="shared" si="8"/>
        <v>0</v>
      </c>
      <c r="T37" s="34">
        <f t="shared" si="8"/>
        <v>0</v>
      </c>
      <c r="U37" s="34">
        <f t="shared" si="8"/>
        <v>0</v>
      </c>
      <c r="V37" s="34"/>
    </row>
    <row r="38" spans="1:22" s="79" customFormat="1" ht="18.75">
      <c r="A38" s="2" t="s">
        <v>15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/>
    </row>
    <row r="39" spans="1:22" s="12" customFormat="1" ht="18.75">
      <c r="A39" s="2" t="s">
        <v>13</v>
      </c>
      <c r="B39" s="35">
        <f>H39+J39+L39+M39+N39+O39+P39+Q39+R39+S39+T39+U39</f>
        <v>0</v>
      </c>
      <c r="C39" s="35">
        <f>H39</f>
        <v>0</v>
      </c>
      <c r="D39" s="35">
        <f>C39</f>
        <v>0</v>
      </c>
      <c r="E39" s="35">
        <f>I39</f>
        <v>0</v>
      </c>
      <c r="F39" s="35" t="e">
        <f>E39/B39*100</f>
        <v>#DIV/0!</v>
      </c>
      <c r="G39" s="35" t="e">
        <f>E39/C39*100</f>
        <v>#DIV/0!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/>
    </row>
    <row r="40" spans="1:22" s="12" customFormat="1" ht="18.75">
      <c r="A40" s="2" t="s">
        <v>14</v>
      </c>
      <c r="B40" s="35">
        <f>H40+J40+L40</f>
        <v>144.6</v>
      </c>
      <c r="C40" s="35">
        <f>H40+J40</f>
        <v>42.8</v>
      </c>
      <c r="D40" s="35">
        <f>C40</f>
        <v>42.8</v>
      </c>
      <c r="E40" s="35">
        <f>I40+K40</f>
        <v>42.8</v>
      </c>
      <c r="F40" s="35">
        <f>E40/B40*100</f>
        <v>29.59889349930844</v>
      </c>
      <c r="G40" s="35">
        <f>E40/C40*100</f>
        <v>100</v>
      </c>
      <c r="H40" s="36">
        <v>0</v>
      </c>
      <c r="I40" s="36">
        <v>0</v>
      </c>
      <c r="J40" s="36">
        <v>42.8</v>
      </c>
      <c r="K40" s="36">
        <v>42.8</v>
      </c>
      <c r="L40" s="36">
        <v>101.8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/>
    </row>
    <row r="41" spans="1:22" s="12" customFormat="1" ht="93" customHeight="1">
      <c r="A41" s="86" t="s">
        <v>39</v>
      </c>
      <c r="B41" s="33"/>
      <c r="C41" s="33"/>
      <c r="D41" s="33"/>
      <c r="E41" s="33"/>
      <c r="F41" s="33"/>
      <c r="G41" s="33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99" t="s">
        <v>73</v>
      </c>
    </row>
    <row r="42" spans="1:22" s="12" customFormat="1" ht="18" customHeight="1">
      <c r="A42" s="3" t="s">
        <v>16</v>
      </c>
      <c r="B42" s="33">
        <f>B44+B45</f>
        <v>35042.9</v>
      </c>
      <c r="C42" s="33">
        <f>C44+C45</f>
        <v>4528.8</v>
      </c>
      <c r="D42" s="33">
        <f>C42</f>
        <v>4528.8</v>
      </c>
      <c r="E42" s="33">
        <f>E44+E45</f>
        <v>3901.92</v>
      </c>
      <c r="F42" s="33">
        <f>E42/B42*100</f>
        <v>11.13469490253375</v>
      </c>
      <c r="G42" s="33">
        <f>E42/C42*100</f>
        <v>86.15792262851086</v>
      </c>
      <c r="H42" s="34">
        <f aca="true" t="shared" si="9" ref="H42:U42">H44+H45</f>
        <v>1414</v>
      </c>
      <c r="I42" s="34">
        <f>I44+I45</f>
        <v>1157.2</v>
      </c>
      <c r="J42" s="34">
        <f>J44+J45</f>
        <v>3114.8</v>
      </c>
      <c r="K42" s="34">
        <f>K43+K44+K45</f>
        <v>2744.72</v>
      </c>
      <c r="L42" s="34">
        <f t="shared" si="9"/>
        <v>2453.9</v>
      </c>
      <c r="M42" s="34">
        <f t="shared" si="9"/>
        <v>3163.1</v>
      </c>
      <c r="N42" s="34">
        <f t="shared" si="9"/>
        <v>4077</v>
      </c>
      <c r="O42" s="34">
        <f t="shared" si="9"/>
        <v>4528.2</v>
      </c>
      <c r="P42" s="34">
        <f>P44+P45</f>
        <v>3832.3</v>
      </c>
      <c r="Q42" s="34">
        <f t="shared" si="9"/>
        <v>2147.6</v>
      </c>
      <c r="R42" s="34">
        <f t="shared" si="9"/>
        <v>2512.4</v>
      </c>
      <c r="S42" s="34">
        <f t="shared" si="9"/>
        <v>2175.7</v>
      </c>
      <c r="T42" s="34">
        <f t="shared" si="9"/>
        <v>1950.8</v>
      </c>
      <c r="U42" s="34">
        <f t="shared" si="9"/>
        <v>3673.1000000000004</v>
      </c>
      <c r="V42" s="100"/>
    </row>
    <row r="43" spans="1:22" s="79" customFormat="1" ht="18.75" customHeight="1">
      <c r="A43" s="2" t="s">
        <v>15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100"/>
    </row>
    <row r="44" spans="1:22" s="12" customFormat="1" ht="18.75" customHeight="1">
      <c r="A44" s="2" t="s">
        <v>13</v>
      </c>
      <c r="B44" s="35">
        <f>H44+J44+L44+M44+N44+O44+P44+Q44+R44+S44+T44+U44</f>
        <v>4307.3</v>
      </c>
      <c r="C44" s="35">
        <f>H44+J44</f>
        <v>359</v>
      </c>
      <c r="D44" s="35">
        <f>C44</f>
        <v>359</v>
      </c>
      <c r="E44" s="35">
        <f>I44+K44</f>
        <v>359</v>
      </c>
      <c r="F44" s="35">
        <f>E44/B44*100</f>
        <v>8.334687623337125</v>
      </c>
      <c r="G44" s="35">
        <f>E44/C44*100</f>
        <v>100</v>
      </c>
      <c r="H44" s="36">
        <v>0</v>
      </c>
      <c r="I44" s="36">
        <v>0</v>
      </c>
      <c r="J44" s="36">
        <v>359</v>
      </c>
      <c r="K44" s="36">
        <v>359</v>
      </c>
      <c r="L44" s="36">
        <v>359</v>
      </c>
      <c r="M44" s="36">
        <v>359</v>
      </c>
      <c r="N44" s="36">
        <v>359</v>
      </c>
      <c r="O44" s="36">
        <v>359</v>
      </c>
      <c r="P44" s="36">
        <v>359</v>
      </c>
      <c r="Q44" s="36">
        <v>359</v>
      </c>
      <c r="R44" s="36">
        <v>359</v>
      </c>
      <c r="S44" s="36">
        <v>359</v>
      </c>
      <c r="T44" s="36">
        <v>359</v>
      </c>
      <c r="U44" s="36">
        <v>717.3</v>
      </c>
      <c r="V44" s="100"/>
    </row>
    <row r="45" spans="1:22" s="12" customFormat="1" ht="18.75" customHeight="1">
      <c r="A45" s="2" t="s">
        <v>14</v>
      </c>
      <c r="B45" s="35">
        <f>H45+J45+L45+M45+N45+O45+P45+Q45+R45+S45++T45++U45</f>
        <v>30735.6</v>
      </c>
      <c r="C45" s="35">
        <f>H45+J45</f>
        <v>4169.8</v>
      </c>
      <c r="D45" s="35">
        <f>C45</f>
        <v>4169.8</v>
      </c>
      <c r="E45" s="35">
        <f>I45+K45</f>
        <v>3542.92</v>
      </c>
      <c r="F45" s="35">
        <f>E45/B45*100</f>
        <v>11.527089108395478</v>
      </c>
      <c r="G45" s="35">
        <f>E45/C45*100</f>
        <v>84.96618542855772</v>
      </c>
      <c r="H45" s="36">
        <v>1414</v>
      </c>
      <c r="I45" s="36">
        <v>1157.2</v>
      </c>
      <c r="J45" s="36">
        <v>2755.8</v>
      </c>
      <c r="K45" s="36">
        <v>2385.72</v>
      </c>
      <c r="L45" s="36">
        <v>2094.9</v>
      </c>
      <c r="M45" s="36">
        <v>2804.1</v>
      </c>
      <c r="N45" s="36">
        <v>3718</v>
      </c>
      <c r="O45" s="36">
        <v>4169.2</v>
      </c>
      <c r="P45" s="36">
        <v>3473.3</v>
      </c>
      <c r="Q45" s="36">
        <v>1788.6</v>
      </c>
      <c r="R45" s="36">
        <v>2153.4</v>
      </c>
      <c r="S45" s="36">
        <v>1816.7</v>
      </c>
      <c r="T45" s="36">
        <v>1591.8</v>
      </c>
      <c r="U45" s="36">
        <v>2955.8</v>
      </c>
      <c r="V45" s="100"/>
    </row>
    <row r="46" spans="1:22" s="12" customFormat="1" ht="18" customHeight="1">
      <c r="A46" s="59" t="s">
        <v>57</v>
      </c>
      <c r="B46" s="60">
        <f>H46+J46+L46+M46+N46+O46+P46+Q46+R46+S46+T46+U46</f>
        <v>226.70000000000005</v>
      </c>
      <c r="C46" s="60">
        <f>H46+J46</f>
        <v>18.9</v>
      </c>
      <c r="D46" s="60">
        <f>C46</f>
        <v>18.9</v>
      </c>
      <c r="E46" s="60">
        <f>I46+K46</f>
        <v>18.9</v>
      </c>
      <c r="F46" s="60">
        <f>E46/B46*100</f>
        <v>8.337009263343624</v>
      </c>
      <c r="G46" s="60">
        <f>E46/C46*100</f>
        <v>100</v>
      </c>
      <c r="H46" s="61">
        <v>0</v>
      </c>
      <c r="I46" s="61">
        <v>0</v>
      </c>
      <c r="J46" s="61">
        <v>18.9</v>
      </c>
      <c r="K46" s="61">
        <v>18.9</v>
      </c>
      <c r="L46" s="61">
        <v>18.9</v>
      </c>
      <c r="M46" s="61">
        <v>18.9</v>
      </c>
      <c r="N46" s="61">
        <v>18.9</v>
      </c>
      <c r="O46" s="61">
        <v>18.9</v>
      </c>
      <c r="P46" s="61">
        <v>18.9</v>
      </c>
      <c r="Q46" s="61">
        <v>18.9</v>
      </c>
      <c r="R46" s="61">
        <v>18.9</v>
      </c>
      <c r="S46" s="61">
        <v>18.9</v>
      </c>
      <c r="T46" s="61">
        <v>18.9</v>
      </c>
      <c r="U46" s="61">
        <v>37.7</v>
      </c>
      <c r="V46" s="101"/>
    </row>
    <row r="47" spans="1:22" s="12" customFormat="1" ht="24" customHeight="1">
      <c r="A47" s="40" t="s">
        <v>33</v>
      </c>
      <c r="B47" s="43"/>
      <c r="C47" s="43"/>
      <c r="D47" s="43"/>
      <c r="E47" s="43"/>
      <c r="F47" s="43"/>
      <c r="G47" s="43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</row>
    <row r="48" spans="1:25" s="21" customFormat="1" ht="18.75">
      <c r="A48" s="40" t="s">
        <v>16</v>
      </c>
      <c r="B48" s="43">
        <f>B50+B51+B52</f>
        <v>26320.8</v>
      </c>
      <c r="C48" s="43">
        <f>C50+C51+C52</f>
        <v>4203.2</v>
      </c>
      <c r="D48" s="43">
        <f>C48</f>
        <v>4203.2</v>
      </c>
      <c r="E48" s="43">
        <f>E50+E51</f>
        <v>2962.1</v>
      </c>
      <c r="F48" s="43">
        <f>E48/B48*100</f>
        <v>11.25383726938391</v>
      </c>
      <c r="G48" s="43">
        <f>E48/C48*100</f>
        <v>70.47249714503235</v>
      </c>
      <c r="H48" s="44">
        <f>H50+H51+H52</f>
        <v>1632</v>
      </c>
      <c r="I48" s="44">
        <f>I50+I51</f>
        <v>631.9</v>
      </c>
      <c r="J48" s="44">
        <f>J50+J51+J52</f>
        <v>2571.2</v>
      </c>
      <c r="K48" s="44">
        <f>K49+K50+K51+K52</f>
        <v>2330.2</v>
      </c>
      <c r="L48" s="44">
        <f aca="true" t="shared" si="10" ref="B48:U48">L50+L51</f>
        <v>1855.3</v>
      </c>
      <c r="M48" s="44">
        <f t="shared" si="10"/>
        <v>2640.6</v>
      </c>
      <c r="N48" s="44">
        <f t="shared" si="10"/>
        <v>3401.6000000000004</v>
      </c>
      <c r="O48" s="44">
        <f t="shared" si="10"/>
        <v>2114.8</v>
      </c>
      <c r="P48" s="44">
        <f t="shared" si="10"/>
        <v>2864.8</v>
      </c>
      <c r="Q48" s="44">
        <f t="shared" si="10"/>
        <v>2173.8</v>
      </c>
      <c r="R48" s="44">
        <f t="shared" si="10"/>
        <v>1733.6000000000001</v>
      </c>
      <c r="S48" s="44">
        <f t="shared" si="10"/>
        <v>2490.1</v>
      </c>
      <c r="T48" s="44">
        <f t="shared" si="10"/>
        <v>1659</v>
      </c>
      <c r="U48" s="44">
        <f t="shared" si="10"/>
        <v>1184</v>
      </c>
      <c r="V48" s="44"/>
      <c r="W48" s="71">
        <f>U48+T48+S48+R48+Q48+P48+O48+N48+M48+L48+J48+H48</f>
        <v>26320.799999999996</v>
      </c>
      <c r="X48" s="71">
        <f>H48+J48</f>
        <v>4203.2</v>
      </c>
      <c r="Y48" s="88">
        <f>I48+K48</f>
        <v>2962.1</v>
      </c>
    </row>
    <row r="49" spans="1:25" s="82" customFormat="1" ht="18.75">
      <c r="A49" s="45" t="s">
        <v>15</v>
      </c>
      <c r="B49" s="46">
        <v>0</v>
      </c>
      <c r="C49" s="46">
        <v>0</v>
      </c>
      <c r="D49" s="46">
        <v>0</v>
      </c>
      <c r="E49" s="46">
        <v>0</v>
      </c>
      <c r="F49" s="46">
        <v>0</v>
      </c>
      <c r="G49" s="46">
        <v>0</v>
      </c>
      <c r="H49" s="47">
        <v>0</v>
      </c>
      <c r="I49" s="47">
        <v>0</v>
      </c>
      <c r="J49" s="47">
        <v>0</v>
      </c>
      <c r="K49" s="47">
        <f>K55+K60+K66+K71+K76</f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/>
      <c r="W49" s="80"/>
      <c r="X49" s="80"/>
      <c r="Y49" s="81"/>
    </row>
    <row r="50" spans="1:25" s="21" customFormat="1" ht="18.75">
      <c r="A50" s="45" t="s">
        <v>13</v>
      </c>
      <c r="B50" s="46">
        <f aca="true" t="shared" si="11" ref="B50:U50">B61+B72+B77</f>
        <v>2913.9</v>
      </c>
      <c r="C50" s="46">
        <f>C61+C72+C77</f>
        <v>200.5</v>
      </c>
      <c r="D50" s="46">
        <f>C50</f>
        <v>200.5</v>
      </c>
      <c r="E50" s="46">
        <f>E61+E72+E77</f>
        <v>200.5</v>
      </c>
      <c r="F50" s="46">
        <f>E50/B50*100</f>
        <v>6.8808126565770955</v>
      </c>
      <c r="G50" s="46">
        <f>E50/C50*100</f>
        <v>100</v>
      </c>
      <c r="H50" s="47">
        <f t="shared" si="11"/>
        <v>0</v>
      </c>
      <c r="I50" s="47">
        <f>I61+I72+I77</f>
        <v>0</v>
      </c>
      <c r="J50" s="47">
        <f t="shared" si="11"/>
        <v>200.5</v>
      </c>
      <c r="K50" s="47">
        <f>K56+K61+K67+K72+K77</f>
        <v>200.5</v>
      </c>
      <c r="L50" s="47">
        <f t="shared" si="11"/>
        <v>200.5</v>
      </c>
      <c r="M50" s="47">
        <f t="shared" si="11"/>
        <v>200.5</v>
      </c>
      <c r="N50" s="47">
        <f t="shared" si="11"/>
        <v>908</v>
      </c>
      <c r="O50" s="47">
        <f t="shared" si="11"/>
        <v>200.5</v>
      </c>
      <c r="P50" s="47">
        <f t="shared" si="11"/>
        <v>200.5</v>
      </c>
      <c r="Q50" s="47">
        <f t="shared" si="11"/>
        <v>200.5</v>
      </c>
      <c r="R50" s="47">
        <f t="shared" si="11"/>
        <v>200.5</v>
      </c>
      <c r="S50" s="47">
        <f t="shared" si="11"/>
        <v>200.5</v>
      </c>
      <c r="T50" s="47">
        <f t="shared" si="11"/>
        <v>200.5</v>
      </c>
      <c r="U50" s="47">
        <f t="shared" si="11"/>
        <v>201.4</v>
      </c>
      <c r="V50" s="47"/>
      <c r="W50" s="71">
        <f>U50+T50+S50+R50+Q50+P50+O50+N50+M50+L50+J50+H50</f>
        <v>2913.9</v>
      </c>
      <c r="X50" s="71">
        <f>H50+J50</f>
        <v>200.5</v>
      </c>
      <c r="Y50" s="88">
        <f>I50</f>
        <v>0</v>
      </c>
    </row>
    <row r="51" spans="1:25" s="21" customFormat="1" ht="18.75">
      <c r="A51" s="45" t="s">
        <v>14</v>
      </c>
      <c r="B51" s="46">
        <f>B57+B62+B68++B78</f>
        <v>22874.899999999998</v>
      </c>
      <c r="C51" s="46">
        <f>C57+C62+C68+C78</f>
        <v>3470.7</v>
      </c>
      <c r="D51" s="46">
        <f>C51</f>
        <v>3470.7</v>
      </c>
      <c r="E51" s="46">
        <f>E57+E62+E68+E78</f>
        <v>2761.6</v>
      </c>
      <c r="F51" s="46">
        <f>E51/B51*100</f>
        <v>12.072621082496536</v>
      </c>
      <c r="G51" s="46">
        <f>E51/C51*100</f>
        <v>79.56896303339384</v>
      </c>
      <c r="H51" s="47">
        <f aca="true" t="shared" si="12" ref="H51:U51">H57+H62+H68+H78</f>
        <v>1632</v>
      </c>
      <c r="I51" s="47">
        <f>I57+I62+I68+I78</f>
        <v>631.9</v>
      </c>
      <c r="J51" s="47">
        <f t="shared" si="12"/>
        <v>1838.7</v>
      </c>
      <c r="K51" s="47">
        <f>K57+K62+K68+K73+K78</f>
        <v>2129.7</v>
      </c>
      <c r="L51" s="47">
        <f t="shared" si="12"/>
        <v>1654.8</v>
      </c>
      <c r="M51" s="47">
        <f t="shared" si="12"/>
        <v>2440.1</v>
      </c>
      <c r="N51" s="47">
        <f t="shared" si="12"/>
        <v>2493.6000000000004</v>
      </c>
      <c r="O51" s="47">
        <f t="shared" si="12"/>
        <v>1914.3</v>
      </c>
      <c r="P51" s="47">
        <f t="shared" si="12"/>
        <v>2664.3</v>
      </c>
      <c r="Q51" s="47">
        <f t="shared" si="12"/>
        <v>1973.3</v>
      </c>
      <c r="R51" s="47">
        <f t="shared" si="12"/>
        <v>1533.1000000000001</v>
      </c>
      <c r="S51" s="47">
        <f t="shared" si="12"/>
        <v>2289.6</v>
      </c>
      <c r="T51" s="47">
        <f t="shared" si="12"/>
        <v>1458.5</v>
      </c>
      <c r="U51" s="47">
        <f t="shared" si="12"/>
        <v>982.6</v>
      </c>
      <c r="V51" s="47"/>
      <c r="W51" s="71">
        <f>U51+T51+S51+R51+Q51+P51+O51+N51+M51+L51+J51+H51</f>
        <v>22874.9</v>
      </c>
      <c r="X51" s="71">
        <f>H51+J51</f>
        <v>3470.7</v>
      </c>
      <c r="Y51" s="88">
        <f>I51+K51</f>
        <v>2761.6</v>
      </c>
    </row>
    <row r="52" spans="1:25" s="21" customFormat="1" ht="18.75">
      <c r="A52" s="45" t="s">
        <v>55</v>
      </c>
      <c r="B52" s="46">
        <f>B79</f>
        <v>532</v>
      </c>
      <c r="C52" s="46">
        <f>C79</f>
        <v>532</v>
      </c>
      <c r="D52" s="46">
        <f>C52</f>
        <v>532</v>
      </c>
      <c r="E52" s="46">
        <f>E79</f>
        <v>0</v>
      </c>
      <c r="F52" s="46">
        <f>E52/B52*100</f>
        <v>0</v>
      </c>
      <c r="G52" s="46">
        <f>E52/C52*100</f>
        <v>0</v>
      </c>
      <c r="H52" s="47">
        <f>H79</f>
        <v>0</v>
      </c>
      <c r="I52" s="47">
        <f>I79</f>
        <v>0</v>
      </c>
      <c r="J52" s="47">
        <f>J79</f>
        <v>532</v>
      </c>
      <c r="K52" s="47">
        <f>K79</f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/>
      <c r="W52" s="71">
        <f>H52+J52+L52</f>
        <v>532</v>
      </c>
      <c r="X52" s="71">
        <f>H52+J52</f>
        <v>532</v>
      </c>
      <c r="Y52" s="88">
        <f>I52+K52</f>
        <v>0</v>
      </c>
    </row>
    <row r="53" spans="1:22" s="21" customFormat="1" ht="37.5">
      <c r="A53" s="22" t="s">
        <v>26</v>
      </c>
      <c r="B53" s="31"/>
      <c r="C53" s="31"/>
      <c r="D53" s="31"/>
      <c r="E53" s="31"/>
      <c r="F53" s="31"/>
      <c r="G53" s="31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0"/>
      <c r="S53" s="30"/>
      <c r="T53" s="30"/>
      <c r="U53" s="30"/>
      <c r="V53" s="30"/>
    </row>
    <row r="54" spans="1:22" s="21" customFormat="1" ht="18.75">
      <c r="A54" s="20" t="s">
        <v>16</v>
      </c>
      <c r="B54" s="29">
        <f aca="true" t="shared" si="13" ref="B54:U54">B57</f>
        <v>314.7</v>
      </c>
      <c r="C54" s="29">
        <f>C57</f>
        <v>0</v>
      </c>
      <c r="D54" s="29">
        <f>D57</f>
        <v>0</v>
      </c>
      <c r="E54" s="29">
        <f>E57</f>
        <v>0</v>
      </c>
      <c r="F54" s="29">
        <f>E54/B54*100</f>
        <v>0</v>
      </c>
      <c r="G54" s="29" t="e">
        <f>E54/C54*100</f>
        <v>#DIV/0!</v>
      </c>
      <c r="H54" s="30">
        <f t="shared" si="13"/>
        <v>0</v>
      </c>
      <c r="I54" s="30">
        <f>I57</f>
        <v>0</v>
      </c>
      <c r="J54" s="30">
        <f t="shared" si="13"/>
        <v>0</v>
      </c>
      <c r="K54" s="30">
        <f>K55+K56+K57</f>
        <v>0</v>
      </c>
      <c r="L54" s="30">
        <f t="shared" si="13"/>
        <v>0</v>
      </c>
      <c r="M54" s="30">
        <f t="shared" si="13"/>
        <v>0</v>
      </c>
      <c r="N54" s="30">
        <f t="shared" si="13"/>
        <v>0</v>
      </c>
      <c r="O54" s="30">
        <f t="shared" si="13"/>
        <v>0</v>
      </c>
      <c r="P54" s="30">
        <f t="shared" si="13"/>
        <v>0</v>
      </c>
      <c r="Q54" s="30">
        <f t="shared" si="13"/>
        <v>314.7</v>
      </c>
      <c r="R54" s="30">
        <f t="shared" si="13"/>
        <v>0</v>
      </c>
      <c r="S54" s="30">
        <f t="shared" si="13"/>
        <v>0</v>
      </c>
      <c r="T54" s="30">
        <f t="shared" si="13"/>
        <v>0</v>
      </c>
      <c r="U54" s="30">
        <f t="shared" si="13"/>
        <v>0</v>
      </c>
      <c r="V54" s="30"/>
    </row>
    <row r="55" spans="1:22" s="82" customFormat="1" ht="18.75">
      <c r="A55" s="2" t="s">
        <v>15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/>
    </row>
    <row r="56" spans="1:22" s="82" customFormat="1" ht="18.75">
      <c r="A56" s="2" t="s">
        <v>13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/>
    </row>
    <row r="57" spans="1:22" s="12" customFormat="1" ht="18.75">
      <c r="A57" s="2" t="s">
        <v>14</v>
      </c>
      <c r="B57" s="35">
        <f>H57+J57+L57+M57+N57+O57+P57+Q57+R57+S57+T57+U57</f>
        <v>314.7</v>
      </c>
      <c r="C57" s="35">
        <f>H57+J57</f>
        <v>0</v>
      </c>
      <c r="D57" s="35">
        <f>H57</f>
        <v>0</v>
      </c>
      <c r="E57" s="35">
        <f>I57+K57</f>
        <v>0</v>
      </c>
      <c r="F57" s="35">
        <f>E57/B57*100</f>
        <v>0</v>
      </c>
      <c r="G57" s="35" t="e">
        <f>E57/C57*100</f>
        <v>#DIV/0!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314.7</v>
      </c>
      <c r="R57" s="36">
        <v>0</v>
      </c>
      <c r="S57" s="36">
        <v>0</v>
      </c>
      <c r="T57" s="36">
        <v>0</v>
      </c>
      <c r="U57" s="36">
        <v>0</v>
      </c>
      <c r="V57" s="36"/>
    </row>
    <row r="58" spans="1:22" s="12" customFormat="1" ht="37.5">
      <c r="A58" s="2" t="s">
        <v>27</v>
      </c>
      <c r="B58" s="33"/>
      <c r="C58" s="33"/>
      <c r="D58" s="33"/>
      <c r="E58" s="33"/>
      <c r="F58" s="33"/>
      <c r="G58" s="33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2" s="12" customFormat="1" ht="18.75">
      <c r="A59" s="3" t="s">
        <v>16</v>
      </c>
      <c r="B59" s="33">
        <f aca="true" t="shared" si="14" ref="B59:U59">B61+B62</f>
        <v>847.3</v>
      </c>
      <c r="C59" s="33">
        <f>C61+C62</f>
        <v>0</v>
      </c>
      <c r="D59" s="33">
        <f>D61+D62</f>
        <v>0</v>
      </c>
      <c r="E59" s="33">
        <f>E61+E62</f>
        <v>0</v>
      </c>
      <c r="F59" s="33">
        <f>E59/B59*100</f>
        <v>0</v>
      </c>
      <c r="G59" s="33" t="e">
        <f>E59/C59*100</f>
        <v>#DIV/0!</v>
      </c>
      <c r="H59" s="34">
        <f t="shared" si="14"/>
        <v>0</v>
      </c>
      <c r="I59" s="34">
        <f>I61+I62</f>
        <v>0</v>
      </c>
      <c r="J59" s="34">
        <f t="shared" si="14"/>
        <v>0</v>
      </c>
      <c r="K59" s="34">
        <f>K60+K61+K62</f>
        <v>0</v>
      </c>
      <c r="L59" s="34">
        <f t="shared" si="14"/>
        <v>0</v>
      </c>
      <c r="M59" s="34">
        <f t="shared" si="14"/>
        <v>0</v>
      </c>
      <c r="N59" s="34">
        <f t="shared" si="14"/>
        <v>847.3</v>
      </c>
      <c r="O59" s="34">
        <f t="shared" si="14"/>
        <v>0</v>
      </c>
      <c r="P59" s="34">
        <f t="shared" si="14"/>
        <v>0</v>
      </c>
      <c r="Q59" s="34">
        <f t="shared" si="14"/>
        <v>0</v>
      </c>
      <c r="R59" s="34">
        <f t="shared" si="14"/>
        <v>0</v>
      </c>
      <c r="S59" s="34">
        <f t="shared" si="14"/>
        <v>0</v>
      </c>
      <c r="T59" s="34">
        <f t="shared" si="14"/>
        <v>0</v>
      </c>
      <c r="U59" s="34">
        <f t="shared" si="14"/>
        <v>0</v>
      </c>
      <c r="V59" s="34"/>
    </row>
    <row r="60" spans="1:22" s="79" customFormat="1" ht="18.75">
      <c r="A60" s="2" t="s">
        <v>15</v>
      </c>
      <c r="B60" s="35">
        <v>0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/>
    </row>
    <row r="61" spans="1:22" s="12" customFormat="1" ht="18.75">
      <c r="A61" s="2" t="s">
        <v>13</v>
      </c>
      <c r="B61" s="35">
        <f>H61+J61+L61+M61+N61+O61+P61+Q61+R61+S61+T61+U61</f>
        <v>637.5</v>
      </c>
      <c r="C61" s="35">
        <f>H61+J61</f>
        <v>0</v>
      </c>
      <c r="D61" s="35">
        <f>H61</f>
        <v>0</v>
      </c>
      <c r="E61" s="35">
        <f>I61+K61</f>
        <v>0</v>
      </c>
      <c r="F61" s="35">
        <f>E61/B61*100</f>
        <v>0</v>
      </c>
      <c r="G61" s="35" t="e">
        <f>E61/C61*100</f>
        <v>#DIV/0!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637.5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/>
    </row>
    <row r="62" spans="1:22" s="12" customFormat="1" ht="18.75">
      <c r="A62" s="2" t="s">
        <v>14</v>
      </c>
      <c r="B62" s="35">
        <f>H62+J62+L62+M62+O62+N62+P62+Q62+R62+S62+T62+U62</f>
        <v>209.8</v>
      </c>
      <c r="C62" s="35">
        <f>H62+J62</f>
        <v>0</v>
      </c>
      <c r="D62" s="35">
        <f>H62</f>
        <v>0</v>
      </c>
      <c r="E62" s="35">
        <f>I62+K62</f>
        <v>0</v>
      </c>
      <c r="F62" s="35">
        <f>E62/B62*100</f>
        <v>0</v>
      </c>
      <c r="G62" s="35" t="e">
        <f>E62/C62*100</f>
        <v>#DIV/0!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209.8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/>
    </row>
    <row r="63" spans="1:22" s="12" customFormat="1" ht="18" customHeight="1">
      <c r="A63" s="59" t="s">
        <v>57</v>
      </c>
      <c r="B63" s="60">
        <f>H63+J63+L63+M63+N63+O63+P63+Q63+R63+S63+T63+U63</f>
        <v>112.5</v>
      </c>
      <c r="C63" s="60">
        <f>H63+J63</f>
        <v>0</v>
      </c>
      <c r="D63" s="60">
        <f>C63</f>
        <v>0</v>
      </c>
      <c r="E63" s="60">
        <f>I63+K63</f>
        <v>0</v>
      </c>
      <c r="F63" s="60">
        <f>E63/B63*100</f>
        <v>0</v>
      </c>
      <c r="G63" s="60" t="e">
        <f>E63/C63*100</f>
        <v>#DIV/0!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112.5</v>
      </c>
      <c r="O63" s="61">
        <v>0</v>
      </c>
      <c r="P63" s="61">
        <v>0</v>
      </c>
      <c r="Q63" s="61">
        <v>0</v>
      </c>
      <c r="R63" s="61">
        <v>0</v>
      </c>
      <c r="S63" s="61">
        <v>0</v>
      </c>
      <c r="T63" s="61">
        <v>0</v>
      </c>
      <c r="U63" s="61">
        <v>0</v>
      </c>
      <c r="V63" s="36"/>
    </row>
    <row r="64" spans="1:22" s="12" customFormat="1" ht="37.5">
      <c r="A64" s="28" t="s">
        <v>28</v>
      </c>
      <c r="B64" s="33"/>
      <c r="C64" s="33"/>
      <c r="D64" s="33"/>
      <c r="E64" s="33"/>
      <c r="F64" s="33"/>
      <c r="G64" s="33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</row>
    <row r="65" spans="1:22" s="12" customFormat="1" ht="18.75">
      <c r="A65" s="3" t="s">
        <v>16</v>
      </c>
      <c r="B65" s="33">
        <f aca="true" t="shared" si="15" ref="B65:U65">B68</f>
        <v>500.00000000000006</v>
      </c>
      <c r="C65" s="33">
        <f>C68</f>
        <v>94</v>
      </c>
      <c r="D65" s="33">
        <f>D68</f>
        <v>94</v>
      </c>
      <c r="E65" s="33">
        <f>E68</f>
        <v>62.5</v>
      </c>
      <c r="F65" s="33">
        <f>E65/B65*100</f>
        <v>12.499999999999998</v>
      </c>
      <c r="G65" s="33">
        <f>E65/C65*100</f>
        <v>66.48936170212765</v>
      </c>
      <c r="H65" s="34">
        <f t="shared" si="15"/>
        <v>0</v>
      </c>
      <c r="I65" s="34">
        <f>I68</f>
        <v>0</v>
      </c>
      <c r="J65" s="34">
        <f t="shared" si="15"/>
        <v>94</v>
      </c>
      <c r="K65" s="34">
        <f>K66+K67+K68</f>
        <v>62.5</v>
      </c>
      <c r="L65" s="34">
        <f t="shared" si="15"/>
        <v>193.1</v>
      </c>
      <c r="M65" s="34">
        <f t="shared" si="15"/>
        <v>82.6</v>
      </c>
      <c r="N65" s="34">
        <f t="shared" si="15"/>
        <v>0</v>
      </c>
      <c r="O65" s="34">
        <f t="shared" si="15"/>
        <v>69</v>
      </c>
      <c r="P65" s="34">
        <f t="shared" si="15"/>
        <v>0</v>
      </c>
      <c r="Q65" s="34">
        <f t="shared" si="15"/>
        <v>0</v>
      </c>
      <c r="R65" s="34">
        <f t="shared" si="15"/>
        <v>36.7</v>
      </c>
      <c r="S65" s="34">
        <f t="shared" si="15"/>
        <v>24.6</v>
      </c>
      <c r="T65" s="34">
        <f t="shared" si="15"/>
        <v>0</v>
      </c>
      <c r="U65" s="34">
        <f t="shared" si="15"/>
        <v>0</v>
      </c>
      <c r="V65" s="96" t="s">
        <v>74</v>
      </c>
    </row>
    <row r="66" spans="1:22" s="79" customFormat="1" ht="18.75">
      <c r="A66" s="2" t="s">
        <v>15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97"/>
    </row>
    <row r="67" spans="1:22" s="79" customFormat="1" ht="18.75">
      <c r="A67" s="2" t="s">
        <v>13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97"/>
    </row>
    <row r="68" spans="1:22" s="12" customFormat="1" ht="18.75">
      <c r="A68" s="2" t="s">
        <v>14</v>
      </c>
      <c r="B68" s="35">
        <f>H68+J68+L68+M68+N68+O68+P68+Q68+R68+S68+T68+U68</f>
        <v>500.00000000000006</v>
      </c>
      <c r="C68" s="35">
        <f>H68+J68</f>
        <v>94</v>
      </c>
      <c r="D68" s="35">
        <f>C68</f>
        <v>94</v>
      </c>
      <c r="E68" s="35">
        <f>I68+K68</f>
        <v>62.5</v>
      </c>
      <c r="F68" s="35">
        <f>E68/B68*100</f>
        <v>12.499999999999998</v>
      </c>
      <c r="G68" s="35">
        <f>E68/C68*100</f>
        <v>66.48936170212765</v>
      </c>
      <c r="H68" s="36">
        <v>0</v>
      </c>
      <c r="I68" s="36">
        <v>0</v>
      </c>
      <c r="J68" s="36">
        <v>94</v>
      </c>
      <c r="K68" s="36">
        <v>62.5</v>
      </c>
      <c r="L68" s="36">
        <v>193.1</v>
      </c>
      <c r="M68" s="36">
        <v>82.6</v>
      </c>
      <c r="N68" s="36">
        <v>0</v>
      </c>
      <c r="O68" s="36">
        <v>69</v>
      </c>
      <c r="P68" s="36">
        <v>0</v>
      </c>
      <c r="Q68" s="36">
        <v>0</v>
      </c>
      <c r="R68" s="36">
        <v>36.7</v>
      </c>
      <c r="S68" s="36">
        <v>24.6</v>
      </c>
      <c r="T68" s="36">
        <v>0</v>
      </c>
      <c r="U68" s="36">
        <v>0</v>
      </c>
      <c r="V68" s="98"/>
    </row>
    <row r="69" spans="1:22" s="12" customFormat="1" ht="18.75" customHeight="1">
      <c r="A69" s="2" t="s">
        <v>40</v>
      </c>
      <c r="B69" s="35"/>
      <c r="C69" s="35"/>
      <c r="D69" s="35"/>
      <c r="E69" s="35"/>
      <c r="F69" s="35"/>
      <c r="G69" s="35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spans="1:22" s="12" customFormat="1" ht="18.75" customHeight="1">
      <c r="A70" s="3" t="s">
        <v>16</v>
      </c>
      <c r="B70" s="33">
        <f aca="true" t="shared" si="16" ref="B70:U70">B72</f>
        <v>70</v>
      </c>
      <c r="C70" s="33">
        <f>C72</f>
        <v>0</v>
      </c>
      <c r="D70" s="33">
        <f>D72</f>
        <v>0</v>
      </c>
      <c r="E70" s="33">
        <f>E72</f>
        <v>0</v>
      </c>
      <c r="F70" s="33">
        <f>E70/B70*100</f>
        <v>0</v>
      </c>
      <c r="G70" s="33" t="e">
        <f>E70/C70*100</f>
        <v>#DIV/0!</v>
      </c>
      <c r="H70" s="34">
        <f t="shared" si="16"/>
        <v>0</v>
      </c>
      <c r="I70" s="34">
        <f>I72</f>
        <v>0</v>
      </c>
      <c r="J70" s="34">
        <f t="shared" si="16"/>
        <v>0</v>
      </c>
      <c r="K70" s="34">
        <f>K71+K72+K73</f>
        <v>0</v>
      </c>
      <c r="L70" s="34">
        <f t="shared" si="16"/>
        <v>0</v>
      </c>
      <c r="M70" s="34">
        <f t="shared" si="16"/>
        <v>0</v>
      </c>
      <c r="N70" s="34">
        <f t="shared" si="16"/>
        <v>70</v>
      </c>
      <c r="O70" s="34">
        <f t="shared" si="16"/>
        <v>0</v>
      </c>
      <c r="P70" s="34">
        <f t="shared" si="16"/>
        <v>0</v>
      </c>
      <c r="Q70" s="34">
        <f t="shared" si="16"/>
        <v>0</v>
      </c>
      <c r="R70" s="34">
        <f t="shared" si="16"/>
        <v>0</v>
      </c>
      <c r="S70" s="34">
        <f t="shared" si="16"/>
        <v>0</v>
      </c>
      <c r="T70" s="34">
        <f t="shared" si="16"/>
        <v>0</v>
      </c>
      <c r="U70" s="34">
        <f t="shared" si="16"/>
        <v>0</v>
      </c>
      <c r="V70" s="34"/>
    </row>
    <row r="71" spans="1:22" s="79" customFormat="1" ht="18.75" customHeight="1">
      <c r="A71" s="2" t="s">
        <v>15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/>
    </row>
    <row r="72" spans="1:22" s="12" customFormat="1" ht="18.75">
      <c r="A72" s="2" t="s">
        <v>13</v>
      </c>
      <c r="B72" s="35">
        <f>H72+J72+L72+M72+N72+O72+P72+Q72+R72+S72+T72+U72</f>
        <v>70</v>
      </c>
      <c r="C72" s="35">
        <f>H72+J72</f>
        <v>0</v>
      </c>
      <c r="D72" s="35">
        <f>H72</f>
        <v>0</v>
      </c>
      <c r="E72" s="35">
        <f>I72+K72</f>
        <v>0</v>
      </c>
      <c r="F72" s="35">
        <f>E72/B72*100</f>
        <v>0</v>
      </c>
      <c r="G72" s="35" t="e">
        <f>E72/C72*100</f>
        <v>#DIV/0!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70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/>
    </row>
    <row r="73" spans="1:22" s="12" customFormat="1" ht="18.75">
      <c r="A73" s="2" t="s">
        <v>14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/>
    </row>
    <row r="74" spans="1:22" s="12" customFormat="1" ht="116.25" customHeight="1">
      <c r="A74" s="86" t="s">
        <v>41</v>
      </c>
      <c r="B74" s="33"/>
      <c r="C74" s="33"/>
      <c r="D74" s="33"/>
      <c r="E74" s="33"/>
      <c r="F74" s="33"/>
      <c r="G74" s="33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96" t="s">
        <v>76</v>
      </c>
    </row>
    <row r="75" spans="1:22" s="12" customFormat="1" ht="18.75" customHeight="1">
      <c r="A75" s="3" t="s">
        <v>16</v>
      </c>
      <c r="B75" s="33">
        <f>B77+B78+B79</f>
        <v>24588.8</v>
      </c>
      <c r="C75" s="33">
        <f>C77+C78+C79</f>
        <v>4109.2</v>
      </c>
      <c r="D75" s="33">
        <f>D77+D78+D79</f>
        <v>2164</v>
      </c>
      <c r="E75" s="33">
        <f>E77+E78+E79</f>
        <v>2899.6</v>
      </c>
      <c r="F75" s="33">
        <f>E75/B75*100</f>
        <v>11.792360749609578</v>
      </c>
      <c r="G75" s="33">
        <f>E75/C75*100</f>
        <v>70.56361335539765</v>
      </c>
      <c r="H75" s="34">
        <f aca="true" t="shared" si="17" ref="H75:U75">H77+H78</f>
        <v>1632</v>
      </c>
      <c r="I75" s="34">
        <f>I77+I78</f>
        <v>631.9</v>
      </c>
      <c r="J75" s="34">
        <f>J77+J78+J79</f>
        <v>2477.2</v>
      </c>
      <c r="K75" s="34">
        <f>K76+K77+K78+K79</f>
        <v>2267.7</v>
      </c>
      <c r="L75" s="34">
        <f t="shared" si="17"/>
        <v>1662.2</v>
      </c>
      <c r="M75" s="34">
        <f t="shared" si="17"/>
        <v>2558</v>
      </c>
      <c r="N75" s="34">
        <f t="shared" si="17"/>
        <v>2484.3</v>
      </c>
      <c r="O75" s="34">
        <f t="shared" si="17"/>
        <v>2045.8</v>
      </c>
      <c r="P75" s="34">
        <f t="shared" si="17"/>
        <v>2864.8</v>
      </c>
      <c r="Q75" s="34">
        <f t="shared" si="17"/>
        <v>1859.1</v>
      </c>
      <c r="R75" s="34">
        <f t="shared" si="17"/>
        <v>1696.9</v>
      </c>
      <c r="S75" s="34">
        <f t="shared" si="17"/>
        <v>2465.5</v>
      </c>
      <c r="T75" s="34">
        <f t="shared" si="17"/>
        <v>1659</v>
      </c>
      <c r="U75" s="34">
        <f t="shared" si="17"/>
        <v>1184</v>
      </c>
      <c r="V75" s="97"/>
    </row>
    <row r="76" spans="1:22" s="79" customFormat="1" ht="18.75" customHeight="1">
      <c r="A76" s="2" t="s">
        <v>15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97"/>
    </row>
    <row r="77" spans="1:22" s="12" customFormat="1" ht="18.75" customHeight="1">
      <c r="A77" s="2" t="s">
        <v>13</v>
      </c>
      <c r="B77" s="35">
        <f>H77+J77+L77+M77+N77+O77+P77+Q77+R77+S77+T77+U77</f>
        <v>2206.4</v>
      </c>
      <c r="C77" s="35">
        <f>H77+J77</f>
        <v>200.5</v>
      </c>
      <c r="D77" s="35">
        <f>H77</f>
        <v>0</v>
      </c>
      <c r="E77" s="35">
        <f>I77+K77</f>
        <v>200.5</v>
      </c>
      <c r="F77" s="35">
        <f>E77/B77*100</f>
        <v>9.087200870195794</v>
      </c>
      <c r="G77" s="35">
        <f>E77/C77*100</f>
        <v>100</v>
      </c>
      <c r="H77" s="36">
        <v>0</v>
      </c>
      <c r="I77" s="36">
        <v>0</v>
      </c>
      <c r="J77" s="36">
        <v>200.5</v>
      </c>
      <c r="K77" s="36">
        <v>200.5</v>
      </c>
      <c r="L77" s="36">
        <v>200.5</v>
      </c>
      <c r="M77" s="36">
        <v>200.5</v>
      </c>
      <c r="N77" s="36">
        <v>200.5</v>
      </c>
      <c r="O77" s="36">
        <v>200.5</v>
      </c>
      <c r="P77" s="36">
        <v>200.5</v>
      </c>
      <c r="Q77" s="36">
        <v>200.5</v>
      </c>
      <c r="R77" s="36">
        <v>200.5</v>
      </c>
      <c r="S77" s="36">
        <v>200.5</v>
      </c>
      <c r="T77" s="36">
        <v>200.5</v>
      </c>
      <c r="U77" s="36">
        <v>201.4</v>
      </c>
      <c r="V77" s="97"/>
    </row>
    <row r="78" spans="1:22" s="12" customFormat="1" ht="18.75" customHeight="1">
      <c r="A78" s="2" t="s">
        <v>14</v>
      </c>
      <c r="B78" s="35">
        <f>H78+J78+L78+M78+N78+O78+P78+Q78+R78+S78+T78+U78</f>
        <v>21850.399999999998</v>
      </c>
      <c r="C78" s="35">
        <f>H78+J78</f>
        <v>3376.7</v>
      </c>
      <c r="D78" s="35">
        <f>H78</f>
        <v>1632</v>
      </c>
      <c r="E78" s="35">
        <f>I78+K78</f>
        <v>2699.1</v>
      </c>
      <c r="F78" s="35">
        <f>E78/B78*100</f>
        <v>12.352634276718048</v>
      </c>
      <c r="G78" s="35">
        <f>E78/C78*100</f>
        <v>79.93307074954838</v>
      </c>
      <c r="H78" s="36">
        <v>1632</v>
      </c>
      <c r="I78" s="36">
        <v>631.9</v>
      </c>
      <c r="J78" s="36">
        <v>1744.7</v>
      </c>
      <c r="K78" s="36">
        <v>2067.2</v>
      </c>
      <c r="L78" s="36">
        <v>1461.7</v>
      </c>
      <c r="M78" s="36">
        <v>2357.5</v>
      </c>
      <c r="N78" s="36">
        <v>2283.8</v>
      </c>
      <c r="O78" s="36">
        <v>1845.3</v>
      </c>
      <c r="P78" s="36">
        <v>2664.3</v>
      </c>
      <c r="Q78" s="36">
        <v>1658.6</v>
      </c>
      <c r="R78" s="36">
        <v>1496.4</v>
      </c>
      <c r="S78" s="36">
        <v>2265</v>
      </c>
      <c r="T78" s="36">
        <v>1458.5</v>
      </c>
      <c r="U78" s="36">
        <v>982.6</v>
      </c>
      <c r="V78" s="97"/>
    </row>
    <row r="79" spans="1:22" s="12" customFormat="1" ht="18.75" customHeight="1">
      <c r="A79" s="2" t="s">
        <v>55</v>
      </c>
      <c r="B79" s="35">
        <f>H79+J79+L79+M79+N79+O79+P79+Q79+R79+S79+T79</f>
        <v>532</v>
      </c>
      <c r="C79" s="35">
        <f>H79+J79</f>
        <v>532</v>
      </c>
      <c r="D79" s="35">
        <f>C79</f>
        <v>532</v>
      </c>
      <c r="E79" s="35">
        <f>I79+K79</f>
        <v>0</v>
      </c>
      <c r="F79" s="35">
        <f>E79/B79*100</f>
        <v>0</v>
      </c>
      <c r="G79" s="35">
        <f>E79/C79*100</f>
        <v>0</v>
      </c>
      <c r="H79" s="36">
        <v>0</v>
      </c>
      <c r="I79" s="36">
        <v>0</v>
      </c>
      <c r="J79" s="36">
        <v>532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97"/>
    </row>
    <row r="80" spans="1:22" s="12" customFormat="1" ht="18" customHeight="1">
      <c r="A80" s="59" t="s">
        <v>57</v>
      </c>
      <c r="B80" s="60">
        <f>H80+J80+L80+M80+N80+O80+P80+Q80+R80+S80+T80+U80</f>
        <v>116.1</v>
      </c>
      <c r="C80" s="60">
        <f>H80+J80</f>
        <v>10.6</v>
      </c>
      <c r="D80" s="60">
        <f>C80</f>
        <v>10.6</v>
      </c>
      <c r="E80" s="60">
        <f>I80+K80</f>
        <v>10.6</v>
      </c>
      <c r="F80" s="60">
        <f>E80/B80*100</f>
        <v>9.13006029285099</v>
      </c>
      <c r="G80" s="60">
        <f>E80/C80*100</f>
        <v>100</v>
      </c>
      <c r="H80" s="61">
        <v>0</v>
      </c>
      <c r="I80" s="61">
        <v>0</v>
      </c>
      <c r="J80" s="61">
        <v>10.6</v>
      </c>
      <c r="K80" s="61">
        <v>10.6</v>
      </c>
      <c r="L80" s="61">
        <v>10.5</v>
      </c>
      <c r="M80" s="61">
        <v>10.6</v>
      </c>
      <c r="N80" s="61">
        <v>10.5</v>
      </c>
      <c r="O80" s="61">
        <v>10.6</v>
      </c>
      <c r="P80" s="61">
        <v>10.5</v>
      </c>
      <c r="Q80" s="61">
        <v>10.6</v>
      </c>
      <c r="R80" s="61">
        <v>10.5</v>
      </c>
      <c r="S80" s="61">
        <v>10.6</v>
      </c>
      <c r="T80" s="61">
        <v>10.5</v>
      </c>
      <c r="U80" s="61">
        <v>10.6</v>
      </c>
      <c r="V80" s="98"/>
    </row>
    <row r="81" spans="1:22" s="12" customFormat="1" ht="19.5" customHeight="1">
      <c r="A81" s="40" t="s">
        <v>34</v>
      </c>
      <c r="B81" s="43"/>
      <c r="C81" s="43"/>
      <c r="D81" s="43"/>
      <c r="E81" s="43"/>
      <c r="F81" s="43"/>
      <c r="G81" s="43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</row>
    <row r="82" spans="1:25" s="21" customFormat="1" ht="18.75" customHeight="1">
      <c r="A82" s="40" t="s">
        <v>16</v>
      </c>
      <c r="B82" s="43">
        <f>B84</f>
        <v>57.9</v>
      </c>
      <c r="C82" s="43">
        <f>C84</f>
        <v>0</v>
      </c>
      <c r="D82" s="43">
        <f>C82</f>
        <v>0</v>
      </c>
      <c r="E82" s="43">
        <f>E84</f>
        <v>0</v>
      </c>
      <c r="F82" s="43">
        <f>E82/B82*100</f>
        <v>0</v>
      </c>
      <c r="G82" s="43" t="e">
        <f>E82/C82*100</f>
        <v>#DIV/0!</v>
      </c>
      <c r="H82" s="44">
        <f aca="true" t="shared" si="18" ref="H82:U82">H84</f>
        <v>0</v>
      </c>
      <c r="I82" s="44">
        <f>I84</f>
        <v>0</v>
      </c>
      <c r="J82" s="44">
        <f t="shared" si="18"/>
        <v>0</v>
      </c>
      <c r="K82" s="44">
        <f>K83+K84+K85</f>
        <v>0</v>
      </c>
      <c r="L82" s="44">
        <f t="shared" si="18"/>
        <v>0</v>
      </c>
      <c r="M82" s="44">
        <f t="shared" si="18"/>
        <v>0</v>
      </c>
      <c r="N82" s="44">
        <f t="shared" si="18"/>
        <v>0</v>
      </c>
      <c r="O82" s="44">
        <f t="shared" si="18"/>
        <v>0</v>
      </c>
      <c r="P82" s="44">
        <f t="shared" si="18"/>
        <v>57.9</v>
      </c>
      <c r="Q82" s="44">
        <f t="shared" si="18"/>
        <v>0</v>
      </c>
      <c r="R82" s="44">
        <f t="shared" si="18"/>
        <v>0</v>
      </c>
      <c r="S82" s="44">
        <f t="shared" si="18"/>
        <v>0</v>
      </c>
      <c r="T82" s="44">
        <f t="shared" si="18"/>
        <v>0</v>
      </c>
      <c r="U82" s="44">
        <f t="shared" si="18"/>
        <v>0</v>
      </c>
      <c r="V82" s="44"/>
      <c r="W82" s="71">
        <f>U82+T82+S82+R82+Q82+P82+O82+N82+M82+L82+J82+H82</f>
        <v>57.9</v>
      </c>
      <c r="X82" s="71">
        <f>H82</f>
        <v>0</v>
      </c>
      <c r="Y82" s="88">
        <f>I82</f>
        <v>0</v>
      </c>
    </row>
    <row r="83" spans="1:25" s="82" customFormat="1" ht="18.75" customHeight="1">
      <c r="A83" s="45" t="s">
        <v>15</v>
      </c>
      <c r="B83" s="46">
        <v>0</v>
      </c>
      <c r="C83" s="46">
        <v>0</v>
      </c>
      <c r="D83" s="46">
        <v>0</v>
      </c>
      <c r="E83" s="46">
        <v>0</v>
      </c>
      <c r="F83" s="46">
        <v>0</v>
      </c>
      <c r="G83" s="46">
        <v>0</v>
      </c>
      <c r="H83" s="47">
        <v>0</v>
      </c>
      <c r="I83" s="47">
        <v>0</v>
      </c>
      <c r="J83" s="47">
        <v>0</v>
      </c>
      <c r="K83" s="47">
        <f>K88</f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0</v>
      </c>
      <c r="V83" s="47"/>
      <c r="W83" s="80"/>
      <c r="X83" s="80"/>
      <c r="Y83" s="81"/>
    </row>
    <row r="84" spans="1:25" s="21" customFormat="1" ht="18.75" customHeight="1">
      <c r="A84" s="45" t="s">
        <v>13</v>
      </c>
      <c r="B84" s="46">
        <f>B89</f>
        <v>57.9</v>
      </c>
      <c r="C84" s="46">
        <f>C89</f>
        <v>0</v>
      </c>
      <c r="D84" s="46">
        <f>C84</f>
        <v>0</v>
      </c>
      <c r="E84" s="46">
        <f>E89</f>
        <v>0</v>
      </c>
      <c r="F84" s="46">
        <f>E84/B84*100</f>
        <v>0</v>
      </c>
      <c r="G84" s="46" t="e">
        <f>E84/C84*100</f>
        <v>#DIV/0!</v>
      </c>
      <c r="H84" s="47">
        <v>0</v>
      </c>
      <c r="I84" s="47">
        <f>I89</f>
        <v>0</v>
      </c>
      <c r="J84" s="47">
        <v>0</v>
      </c>
      <c r="K84" s="47">
        <f>K89</f>
        <v>0</v>
      </c>
      <c r="L84" s="47">
        <v>0</v>
      </c>
      <c r="M84" s="47">
        <v>0</v>
      </c>
      <c r="N84" s="47">
        <v>0</v>
      </c>
      <c r="O84" s="47">
        <v>0</v>
      </c>
      <c r="P84" s="47">
        <f>P89</f>
        <v>57.9</v>
      </c>
      <c r="Q84" s="47">
        <v>0</v>
      </c>
      <c r="R84" s="47">
        <v>0</v>
      </c>
      <c r="S84" s="47">
        <v>0</v>
      </c>
      <c r="T84" s="47">
        <v>0</v>
      </c>
      <c r="U84" s="47">
        <v>0</v>
      </c>
      <c r="V84" s="47"/>
      <c r="W84" s="71">
        <f>U84+T84+S84+R84+Q84+P84+O84+N84+M84+L84+J84+H84</f>
        <v>57.9</v>
      </c>
      <c r="X84" s="71">
        <f>H84</f>
        <v>0</v>
      </c>
      <c r="Y84" s="88">
        <f>I84</f>
        <v>0</v>
      </c>
    </row>
    <row r="85" spans="1:25" s="21" customFormat="1" ht="18.75" customHeight="1">
      <c r="A85" s="45" t="s">
        <v>14</v>
      </c>
      <c r="B85" s="46">
        <v>0</v>
      </c>
      <c r="C85" s="46">
        <v>0</v>
      </c>
      <c r="D85" s="46">
        <v>0</v>
      </c>
      <c r="E85" s="46">
        <v>0</v>
      </c>
      <c r="F85" s="46">
        <v>0</v>
      </c>
      <c r="G85" s="46">
        <v>0</v>
      </c>
      <c r="H85" s="47">
        <v>0</v>
      </c>
      <c r="I85" s="47">
        <v>0</v>
      </c>
      <c r="J85" s="47">
        <v>0</v>
      </c>
      <c r="K85" s="47">
        <f>K90</f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v>0</v>
      </c>
      <c r="V85" s="47"/>
      <c r="W85" s="71"/>
      <c r="X85" s="71"/>
      <c r="Y85" s="74"/>
    </row>
    <row r="86" spans="1:22" s="21" customFormat="1" ht="116.25" customHeight="1">
      <c r="A86" s="39" t="s">
        <v>42</v>
      </c>
      <c r="B86" s="29"/>
      <c r="C86" s="29"/>
      <c r="D86" s="29"/>
      <c r="E86" s="29"/>
      <c r="F86" s="29"/>
      <c r="G86" s="29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</row>
    <row r="87" spans="1:22" s="12" customFormat="1" ht="18.75" customHeight="1">
      <c r="A87" s="3" t="s">
        <v>16</v>
      </c>
      <c r="B87" s="33">
        <f aca="true" t="shared" si="19" ref="B87:U87">B89</f>
        <v>57.9</v>
      </c>
      <c r="C87" s="33">
        <f>C89</f>
        <v>0</v>
      </c>
      <c r="D87" s="33">
        <f>C87</f>
        <v>0</v>
      </c>
      <c r="E87" s="33">
        <f>E89</f>
        <v>0</v>
      </c>
      <c r="F87" s="33">
        <f>E87/B87*100</f>
        <v>0</v>
      </c>
      <c r="G87" s="33" t="e">
        <f>E87/C87*100</f>
        <v>#DIV/0!</v>
      </c>
      <c r="H87" s="34">
        <f t="shared" si="19"/>
        <v>0</v>
      </c>
      <c r="I87" s="34">
        <f>I89</f>
        <v>0</v>
      </c>
      <c r="J87" s="34">
        <f t="shared" si="19"/>
        <v>0</v>
      </c>
      <c r="K87" s="34">
        <f>K88+K89+K90</f>
        <v>0</v>
      </c>
      <c r="L87" s="34">
        <f t="shared" si="19"/>
        <v>0</v>
      </c>
      <c r="M87" s="34">
        <f t="shared" si="19"/>
        <v>0</v>
      </c>
      <c r="N87" s="34">
        <f t="shared" si="19"/>
        <v>0</v>
      </c>
      <c r="O87" s="34">
        <f t="shared" si="19"/>
        <v>0</v>
      </c>
      <c r="P87" s="34">
        <f t="shared" si="19"/>
        <v>57.9</v>
      </c>
      <c r="Q87" s="34">
        <f t="shared" si="19"/>
        <v>0</v>
      </c>
      <c r="R87" s="34">
        <f t="shared" si="19"/>
        <v>0</v>
      </c>
      <c r="S87" s="34">
        <f t="shared" si="19"/>
        <v>0</v>
      </c>
      <c r="T87" s="34">
        <f t="shared" si="19"/>
        <v>0</v>
      </c>
      <c r="U87" s="34">
        <f t="shared" si="19"/>
        <v>0</v>
      </c>
      <c r="V87" s="34"/>
    </row>
    <row r="88" spans="1:22" s="79" customFormat="1" ht="18.75" customHeight="1">
      <c r="A88" s="2" t="s">
        <v>15</v>
      </c>
      <c r="B88" s="35">
        <v>0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/>
    </row>
    <row r="89" spans="1:22" s="12" customFormat="1" ht="18.75" customHeight="1">
      <c r="A89" s="2" t="s">
        <v>13</v>
      </c>
      <c r="B89" s="35">
        <f>H89+J89+L89+M89+N89+O89+Q89+R89+S89+T89+U89+P89</f>
        <v>57.9</v>
      </c>
      <c r="C89" s="35">
        <f>H89+J89</f>
        <v>0</v>
      </c>
      <c r="D89" s="35">
        <f>C89</f>
        <v>0</v>
      </c>
      <c r="E89" s="35">
        <f>I89+K89</f>
        <v>0</v>
      </c>
      <c r="F89" s="35">
        <f>E89/B89*100</f>
        <v>0</v>
      </c>
      <c r="G89" s="35" t="e">
        <f>E89/C89*100</f>
        <v>#DIV/0!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57.9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/>
    </row>
    <row r="90" spans="1:22" s="12" customFormat="1" ht="18.75" customHeight="1">
      <c r="A90" s="2" t="s">
        <v>14</v>
      </c>
      <c r="B90" s="35">
        <v>0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/>
    </row>
    <row r="91" spans="1:22" s="12" customFormat="1" ht="45" customHeight="1">
      <c r="A91" s="48" t="s">
        <v>43</v>
      </c>
      <c r="B91" s="46"/>
      <c r="C91" s="46"/>
      <c r="D91" s="46"/>
      <c r="E91" s="46"/>
      <c r="F91" s="46"/>
      <c r="G91" s="46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</row>
    <row r="92" spans="1:25" s="12" customFormat="1" ht="18.75" customHeight="1">
      <c r="A92" s="40" t="s">
        <v>16</v>
      </c>
      <c r="B92" s="43">
        <f aca="true" t="shared" si="20" ref="B92:U92">B95+B96</f>
        <v>168614.79</v>
      </c>
      <c r="C92" s="43">
        <f>C95+C96</f>
        <v>2785.08</v>
      </c>
      <c r="D92" s="43">
        <f>D93+D94+D95+D96</f>
        <v>168519.09</v>
      </c>
      <c r="E92" s="43">
        <f>E95+E96</f>
        <v>2785.08</v>
      </c>
      <c r="F92" s="43">
        <f>E92/B92*100</f>
        <v>1.6517412262589775</v>
      </c>
      <c r="G92" s="43">
        <f>E92/C92*100</f>
        <v>100</v>
      </c>
      <c r="H92" s="44">
        <f t="shared" si="20"/>
        <v>0</v>
      </c>
      <c r="I92" s="44">
        <f>I95+I96</f>
        <v>0</v>
      </c>
      <c r="J92" s="44">
        <f t="shared" si="20"/>
        <v>2785.08</v>
      </c>
      <c r="K92" s="44">
        <f>K93+K94+K95+K96</f>
        <v>2785.08</v>
      </c>
      <c r="L92" s="44">
        <f t="shared" si="20"/>
        <v>9189.99</v>
      </c>
      <c r="M92" s="44">
        <f t="shared" si="20"/>
        <v>4700</v>
      </c>
      <c r="N92" s="44">
        <f t="shared" si="20"/>
        <v>15300</v>
      </c>
      <c r="O92" s="44">
        <f t="shared" si="20"/>
        <v>30000</v>
      </c>
      <c r="P92" s="44">
        <f t="shared" si="20"/>
        <v>46500</v>
      </c>
      <c r="Q92" s="44">
        <f t="shared" si="20"/>
        <v>57594.02</v>
      </c>
      <c r="R92" s="44">
        <f t="shared" si="20"/>
        <v>7.5</v>
      </c>
      <c r="S92" s="44">
        <f t="shared" si="20"/>
        <v>0</v>
      </c>
      <c r="T92" s="44">
        <f t="shared" si="20"/>
        <v>0</v>
      </c>
      <c r="U92" s="44">
        <f t="shared" si="20"/>
        <v>2538.2</v>
      </c>
      <c r="V92" s="44"/>
      <c r="W92" s="57">
        <f>U92+T92+S92+R92+Q92+P92+O92+N92+M92+L92+J92+H92</f>
        <v>168614.78999999998</v>
      </c>
      <c r="X92" s="57">
        <f>H92+J92</f>
        <v>2785.08</v>
      </c>
      <c r="Y92" s="89">
        <f>I92+K92</f>
        <v>2785.08</v>
      </c>
    </row>
    <row r="93" spans="1:25" s="79" customFormat="1" ht="18.75" customHeight="1">
      <c r="A93" s="45" t="s">
        <v>15</v>
      </c>
      <c r="B93" s="46">
        <v>0</v>
      </c>
      <c r="C93" s="46">
        <v>0</v>
      </c>
      <c r="D93" s="46">
        <v>0</v>
      </c>
      <c r="E93" s="46">
        <v>0</v>
      </c>
      <c r="F93" s="46">
        <v>0</v>
      </c>
      <c r="G93" s="46">
        <v>0</v>
      </c>
      <c r="H93" s="47">
        <v>0</v>
      </c>
      <c r="I93" s="47">
        <v>0</v>
      </c>
      <c r="J93" s="47">
        <v>0</v>
      </c>
      <c r="K93" s="47">
        <f>K99+K105</f>
        <v>0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v>0</v>
      </c>
      <c r="U93" s="47">
        <v>0</v>
      </c>
      <c r="V93" s="47"/>
      <c r="W93" s="83"/>
      <c r="X93" s="83"/>
      <c r="Y93" s="84"/>
    </row>
    <row r="94" spans="1:25" s="79" customFormat="1" ht="18.75" customHeight="1">
      <c r="A94" s="45" t="s">
        <v>13</v>
      </c>
      <c r="B94" s="46">
        <v>0</v>
      </c>
      <c r="C94" s="46">
        <v>0</v>
      </c>
      <c r="D94" s="46">
        <v>0</v>
      </c>
      <c r="E94" s="46">
        <v>0</v>
      </c>
      <c r="F94" s="46">
        <v>0</v>
      </c>
      <c r="G94" s="46">
        <v>0</v>
      </c>
      <c r="H94" s="47">
        <v>0</v>
      </c>
      <c r="I94" s="47">
        <v>0</v>
      </c>
      <c r="J94" s="47">
        <v>0</v>
      </c>
      <c r="K94" s="47">
        <f>K100+K106</f>
        <v>0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  <c r="T94" s="47">
        <v>0</v>
      </c>
      <c r="U94" s="47">
        <v>0</v>
      </c>
      <c r="V94" s="47"/>
      <c r="W94" s="83"/>
      <c r="X94" s="83"/>
      <c r="Y94" s="84"/>
    </row>
    <row r="95" spans="1:25" s="12" customFormat="1" ht="18.75" customHeight="1">
      <c r="A95" s="45" t="s">
        <v>14</v>
      </c>
      <c r="B95" s="46">
        <f>H95+J95+L95+M95+N95+O95+P95+Q95+R95+S95+T95+U95</f>
        <v>95.7</v>
      </c>
      <c r="C95" s="46">
        <f>C101+C107</f>
        <v>0</v>
      </c>
      <c r="D95" s="46">
        <f>C95</f>
        <v>0</v>
      </c>
      <c r="E95" s="46">
        <f>E101+E107</f>
        <v>0</v>
      </c>
      <c r="F95" s="46">
        <f>E95/B95*100</f>
        <v>0</v>
      </c>
      <c r="G95" s="46" t="e">
        <f>E95/C95*100</f>
        <v>#DIV/0!</v>
      </c>
      <c r="H95" s="47">
        <f aca="true" t="shared" si="21" ref="H95:U95">H101+H107</f>
        <v>0</v>
      </c>
      <c r="I95" s="47">
        <f>I101+I107</f>
        <v>0</v>
      </c>
      <c r="J95" s="47">
        <f t="shared" si="21"/>
        <v>0</v>
      </c>
      <c r="K95" s="47">
        <f>K101+K107</f>
        <v>0</v>
      </c>
      <c r="L95" s="47">
        <f t="shared" si="21"/>
        <v>0</v>
      </c>
      <c r="M95" s="47">
        <f t="shared" si="21"/>
        <v>0</v>
      </c>
      <c r="N95" s="47">
        <f t="shared" si="21"/>
        <v>0</v>
      </c>
      <c r="O95" s="47">
        <f t="shared" si="21"/>
        <v>0</v>
      </c>
      <c r="P95" s="47">
        <f t="shared" si="21"/>
        <v>0</v>
      </c>
      <c r="Q95" s="47">
        <f t="shared" si="21"/>
        <v>0</v>
      </c>
      <c r="R95" s="47">
        <f t="shared" si="21"/>
        <v>7.5</v>
      </c>
      <c r="S95" s="47">
        <f t="shared" si="21"/>
        <v>0</v>
      </c>
      <c r="T95" s="47">
        <f t="shared" si="21"/>
        <v>0</v>
      </c>
      <c r="U95" s="47">
        <f t="shared" si="21"/>
        <v>88.2</v>
      </c>
      <c r="V95" s="47"/>
      <c r="W95" s="57">
        <f>U95+T95+S95+R95+Q95+P95+O95+N95+M95+L95+J95+H95</f>
        <v>95.7</v>
      </c>
      <c r="X95" s="57">
        <f>H95+J95</f>
        <v>0</v>
      </c>
      <c r="Y95" s="89">
        <f>I95</f>
        <v>0</v>
      </c>
    </row>
    <row r="96" spans="1:25" s="12" customFormat="1" ht="18.75" customHeight="1">
      <c r="A96" s="45" t="s">
        <v>55</v>
      </c>
      <c r="B96" s="46">
        <f>H96+J96+L96+M96+N96+O96+P96+Q96+R96+S96+T96+U96</f>
        <v>168519.09</v>
      </c>
      <c r="C96" s="46">
        <f>C102+C108</f>
        <v>2785.08</v>
      </c>
      <c r="D96" s="46">
        <f>D102+D108</f>
        <v>168519.09</v>
      </c>
      <c r="E96" s="46">
        <f>E102+E108</f>
        <v>2785.08</v>
      </c>
      <c r="F96" s="46">
        <f>E96/B96*100</f>
        <v>1.6526792305844993</v>
      </c>
      <c r="G96" s="46">
        <f>E96/C96*100</f>
        <v>100</v>
      </c>
      <c r="H96" s="47">
        <f aca="true" t="shared" si="22" ref="H96:U96">H102+H108</f>
        <v>0</v>
      </c>
      <c r="I96" s="47">
        <f>I102+I108</f>
        <v>0</v>
      </c>
      <c r="J96" s="47">
        <f t="shared" si="22"/>
        <v>2785.08</v>
      </c>
      <c r="K96" s="47">
        <f>K102+K108</f>
        <v>2785.08</v>
      </c>
      <c r="L96" s="47">
        <f t="shared" si="22"/>
        <v>9189.99</v>
      </c>
      <c r="M96" s="47">
        <f t="shared" si="22"/>
        <v>4700</v>
      </c>
      <c r="N96" s="47">
        <f t="shared" si="22"/>
        <v>15300</v>
      </c>
      <c r="O96" s="47">
        <f t="shared" si="22"/>
        <v>30000</v>
      </c>
      <c r="P96" s="47">
        <f t="shared" si="22"/>
        <v>46500</v>
      </c>
      <c r="Q96" s="47">
        <f t="shared" si="22"/>
        <v>57594.02</v>
      </c>
      <c r="R96" s="47">
        <f t="shared" si="22"/>
        <v>0</v>
      </c>
      <c r="S96" s="47">
        <f t="shared" si="22"/>
        <v>0</v>
      </c>
      <c r="T96" s="47">
        <f t="shared" si="22"/>
        <v>0</v>
      </c>
      <c r="U96" s="47">
        <f t="shared" si="22"/>
        <v>2450</v>
      </c>
      <c r="V96" s="47"/>
      <c r="W96" s="57">
        <f>U96+T96+S96+R96+Q96+P96+O96+N96+M96+L96+J96+H96</f>
        <v>168519.08999999997</v>
      </c>
      <c r="X96" s="57">
        <f>H96+J96</f>
        <v>2785.08</v>
      </c>
      <c r="Y96" s="89">
        <f>I96+K96</f>
        <v>2785.08</v>
      </c>
    </row>
    <row r="97" spans="1:22" s="12" customFormat="1" ht="363" customHeight="1">
      <c r="A97" s="86" t="s">
        <v>44</v>
      </c>
      <c r="B97" s="35"/>
      <c r="C97" s="35"/>
      <c r="D97" s="35"/>
      <c r="E97" s="35"/>
      <c r="F97" s="35"/>
      <c r="G97" s="35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96" t="s">
        <v>77</v>
      </c>
    </row>
    <row r="98" spans="1:22" s="12" customFormat="1" ht="18.75" customHeight="1">
      <c r="A98" s="3" t="s">
        <v>16</v>
      </c>
      <c r="B98" s="33">
        <f aca="true" t="shared" si="23" ref="B98:U98">B101+B102</f>
        <v>8013.42</v>
      </c>
      <c r="C98" s="33">
        <f>C101+C102</f>
        <v>0</v>
      </c>
      <c r="D98" s="33">
        <f>D102</f>
        <v>8005.92</v>
      </c>
      <c r="E98" s="33">
        <f>E101+E102</f>
        <v>0</v>
      </c>
      <c r="F98" s="33">
        <f>E98/B98*100</f>
        <v>0</v>
      </c>
      <c r="G98" s="33" t="e">
        <f>E98/C98*100</f>
        <v>#DIV/0!</v>
      </c>
      <c r="H98" s="34">
        <f t="shared" si="23"/>
        <v>0</v>
      </c>
      <c r="I98" s="34">
        <f>I101+I102</f>
        <v>0</v>
      </c>
      <c r="J98" s="34">
        <f t="shared" si="23"/>
        <v>0</v>
      </c>
      <c r="K98" s="34">
        <f>K99+K100+K101+K102</f>
        <v>0</v>
      </c>
      <c r="L98" s="34">
        <f t="shared" si="23"/>
        <v>6039.99</v>
      </c>
      <c r="M98" s="34">
        <f t="shared" si="23"/>
        <v>0</v>
      </c>
      <c r="N98" s="34">
        <f t="shared" si="23"/>
        <v>0</v>
      </c>
      <c r="O98" s="34">
        <f t="shared" si="23"/>
        <v>0</v>
      </c>
      <c r="P98" s="34">
        <f t="shared" si="23"/>
        <v>0</v>
      </c>
      <c r="Q98" s="34">
        <f t="shared" si="23"/>
        <v>1965.93</v>
      </c>
      <c r="R98" s="34">
        <f t="shared" si="23"/>
        <v>7.5</v>
      </c>
      <c r="S98" s="34">
        <f t="shared" si="23"/>
        <v>0</v>
      </c>
      <c r="T98" s="34">
        <f t="shared" si="23"/>
        <v>0</v>
      </c>
      <c r="U98" s="34">
        <f t="shared" si="23"/>
        <v>0</v>
      </c>
      <c r="V98" s="97"/>
    </row>
    <row r="99" spans="1:22" s="79" customFormat="1" ht="18.75" customHeight="1">
      <c r="A99" s="2" t="s">
        <v>15</v>
      </c>
      <c r="B99" s="35">
        <v>0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97"/>
    </row>
    <row r="100" spans="1:22" s="79" customFormat="1" ht="18.75" customHeight="1">
      <c r="A100" s="2" t="s">
        <v>13</v>
      </c>
      <c r="B100" s="35">
        <v>0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97"/>
    </row>
    <row r="101" spans="1:22" s="12" customFormat="1" ht="18.75" customHeight="1">
      <c r="A101" s="2" t="s">
        <v>14</v>
      </c>
      <c r="B101" s="35">
        <f>H101+J101+L101+N101+O101+P101+Q101+R101+S101+T101+U101</f>
        <v>7.5</v>
      </c>
      <c r="C101" s="35">
        <f>H101+J101</f>
        <v>0</v>
      </c>
      <c r="D101" s="35">
        <f>C101</f>
        <v>0</v>
      </c>
      <c r="E101" s="35">
        <f>I101+K101</f>
        <v>0</v>
      </c>
      <c r="F101" s="35">
        <f>E101/B101*100</f>
        <v>0</v>
      </c>
      <c r="G101" s="35" t="e">
        <f>E101/C101*100</f>
        <v>#DIV/0!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7.5</v>
      </c>
      <c r="S101" s="36">
        <v>0</v>
      </c>
      <c r="T101" s="36">
        <v>0</v>
      </c>
      <c r="U101" s="36">
        <v>0</v>
      </c>
      <c r="V101" s="97"/>
    </row>
    <row r="102" spans="1:22" s="12" customFormat="1" ht="18.75" customHeight="1">
      <c r="A102" s="2" t="s">
        <v>55</v>
      </c>
      <c r="B102" s="35">
        <f>H102+J102+L102+M102+N102+O102+P102+Q102+R102+S102+T102+U102</f>
        <v>8005.92</v>
      </c>
      <c r="C102" s="35">
        <f>H102+J102</f>
        <v>0</v>
      </c>
      <c r="D102" s="35">
        <f>B102</f>
        <v>8005.92</v>
      </c>
      <c r="E102" s="35">
        <f>I102+K102</f>
        <v>0</v>
      </c>
      <c r="F102" s="35">
        <f>E102/B102*100</f>
        <v>0</v>
      </c>
      <c r="G102" s="35" t="e">
        <f>E102/C102*100</f>
        <v>#DIV/0!</v>
      </c>
      <c r="H102" s="36">
        <v>0</v>
      </c>
      <c r="I102" s="36">
        <v>0</v>
      </c>
      <c r="J102" s="36">
        <v>0</v>
      </c>
      <c r="K102" s="36">
        <v>0</v>
      </c>
      <c r="L102" s="36">
        <v>6039.99</v>
      </c>
      <c r="M102" s="36">
        <v>0</v>
      </c>
      <c r="N102" s="36">
        <v>0</v>
      </c>
      <c r="O102" s="36">
        <v>0</v>
      </c>
      <c r="P102" s="36">
        <v>0</v>
      </c>
      <c r="Q102" s="36">
        <v>1965.93</v>
      </c>
      <c r="R102" s="36">
        <v>0</v>
      </c>
      <c r="S102" s="36">
        <v>0</v>
      </c>
      <c r="T102" s="36">
        <v>0</v>
      </c>
      <c r="U102" s="36">
        <v>0</v>
      </c>
      <c r="V102" s="98"/>
    </row>
    <row r="103" spans="1:22" s="12" customFormat="1" ht="264.75" customHeight="1">
      <c r="A103" s="86" t="s">
        <v>45</v>
      </c>
      <c r="B103" s="35"/>
      <c r="C103" s="35"/>
      <c r="D103" s="35"/>
      <c r="E103" s="35"/>
      <c r="F103" s="35"/>
      <c r="G103" s="35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96" t="s">
        <v>65</v>
      </c>
    </row>
    <row r="104" spans="1:22" s="12" customFormat="1" ht="18.75" customHeight="1">
      <c r="A104" s="3" t="s">
        <v>16</v>
      </c>
      <c r="B104" s="33">
        <f aca="true" t="shared" si="24" ref="B104:U104">B107+B108</f>
        <v>160601.37</v>
      </c>
      <c r="C104" s="33">
        <f>C107+C108</f>
        <v>2785.08</v>
      </c>
      <c r="D104" s="33">
        <f>D108</f>
        <v>160513.16999999998</v>
      </c>
      <c r="E104" s="33">
        <f>E107+E108</f>
        <v>2785.08</v>
      </c>
      <c r="F104" s="33">
        <f>E104/B104*100</f>
        <v>1.7341570622965419</v>
      </c>
      <c r="G104" s="33">
        <f>E104/C104*100</f>
        <v>100</v>
      </c>
      <c r="H104" s="34">
        <f t="shared" si="24"/>
        <v>0</v>
      </c>
      <c r="I104" s="34">
        <f>I107+I108</f>
        <v>0</v>
      </c>
      <c r="J104" s="34">
        <f t="shared" si="24"/>
        <v>2785.08</v>
      </c>
      <c r="K104" s="34">
        <f>K105+K106+K107+K108</f>
        <v>2785.08</v>
      </c>
      <c r="L104" s="34">
        <f t="shared" si="24"/>
        <v>3150</v>
      </c>
      <c r="M104" s="34">
        <f t="shared" si="24"/>
        <v>4700</v>
      </c>
      <c r="N104" s="34">
        <f t="shared" si="24"/>
        <v>15300</v>
      </c>
      <c r="O104" s="34">
        <f t="shared" si="24"/>
        <v>30000</v>
      </c>
      <c r="P104" s="34">
        <f t="shared" si="24"/>
        <v>46500</v>
      </c>
      <c r="Q104" s="34">
        <f t="shared" si="24"/>
        <v>55628.09</v>
      </c>
      <c r="R104" s="34">
        <f t="shared" si="24"/>
        <v>0</v>
      </c>
      <c r="S104" s="34">
        <f t="shared" si="24"/>
        <v>0</v>
      </c>
      <c r="T104" s="34">
        <f t="shared" si="24"/>
        <v>0</v>
      </c>
      <c r="U104" s="34">
        <f t="shared" si="24"/>
        <v>2538.2</v>
      </c>
      <c r="V104" s="97"/>
    </row>
    <row r="105" spans="1:22" s="12" customFormat="1" ht="18.75" customHeight="1">
      <c r="A105" s="2" t="s">
        <v>15</v>
      </c>
      <c r="B105" s="35">
        <v>0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97"/>
    </row>
    <row r="106" spans="1:22" s="12" customFormat="1" ht="18.75" customHeight="1">
      <c r="A106" s="2" t="s">
        <v>13</v>
      </c>
      <c r="B106" s="35">
        <v>0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97"/>
    </row>
    <row r="107" spans="1:22" s="12" customFormat="1" ht="18.75" customHeight="1">
      <c r="A107" s="2" t="s">
        <v>14</v>
      </c>
      <c r="B107" s="35">
        <f>H107+J107+L107+M107+N107+O107+P107+Q107+R107+S107+T107+U107</f>
        <v>88.2</v>
      </c>
      <c r="C107" s="35">
        <f>H107+J107</f>
        <v>0</v>
      </c>
      <c r="D107" s="35">
        <f>C107</f>
        <v>0</v>
      </c>
      <c r="E107" s="35">
        <f>I107+K107</f>
        <v>0</v>
      </c>
      <c r="F107" s="35">
        <f>E107/B107*100</f>
        <v>0</v>
      </c>
      <c r="G107" s="35" t="e">
        <f>E107/C107*100</f>
        <v>#DIV/0!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88.2</v>
      </c>
      <c r="V107" s="97"/>
    </row>
    <row r="108" spans="1:22" s="12" customFormat="1" ht="18.75" customHeight="1">
      <c r="A108" s="2" t="s">
        <v>55</v>
      </c>
      <c r="B108" s="35">
        <f>H108+J108+L108+M108+N108+O108+P108+Q108+R108+S108+T108+U108</f>
        <v>160513.16999999998</v>
      </c>
      <c r="C108" s="35">
        <f>H108+J108</f>
        <v>2785.08</v>
      </c>
      <c r="D108" s="35">
        <f>B108</f>
        <v>160513.16999999998</v>
      </c>
      <c r="E108" s="35">
        <f>I108+K108</f>
        <v>2785.08</v>
      </c>
      <c r="F108" s="35">
        <f>E108/B108*100</f>
        <v>1.7351099601359814</v>
      </c>
      <c r="G108" s="35">
        <f>E108/C108*100</f>
        <v>100</v>
      </c>
      <c r="H108" s="36">
        <v>0</v>
      </c>
      <c r="I108" s="36">
        <v>0</v>
      </c>
      <c r="J108" s="36">
        <v>2785.08</v>
      </c>
      <c r="K108" s="36">
        <v>2785.08</v>
      </c>
      <c r="L108" s="36">
        <v>3150</v>
      </c>
      <c r="M108" s="36">
        <v>4700</v>
      </c>
      <c r="N108" s="36">
        <v>15300</v>
      </c>
      <c r="O108" s="36">
        <v>30000</v>
      </c>
      <c r="P108" s="36">
        <v>46500</v>
      </c>
      <c r="Q108" s="36">
        <v>55628.09</v>
      </c>
      <c r="R108" s="36">
        <v>0</v>
      </c>
      <c r="S108" s="36">
        <v>0</v>
      </c>
      <c r="T108" s="36">
        <v>0</v>
      </c>
      <c r="U108" s="36">
        <v>2450</v>
      </c>
      <c r="V108" s="98"/>
    </row>
    <row r="109" spans="1:22" s="12" customFormat="1" ht="56.25" customHeight="1">
      <c r="A109" s="49" t="s">
        <v>52</v>
      </c>
      <c r="B109" s="46"/>
      <c r="C109" s="46"/>
      <c r="D109" s="46"/>
      <c r="E109" s="46"/>
      <c r="F109" s="46"/>
      <c r="G109" s="46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93" t="s">
        <v>75</v>
      </c>
    </row>
    <row r="110" spans="1:25" s="12" customFormat="1" ht="18.75" customHeight="1">
      <c r="A110" s="40" t="s">
        <v>16</v>
      </c>
      <c r="B110" s="43">
        <f aca="true" t="shared" si="25" ref="B110:U110">B112+B113+B114</f>
        <v>536.5</v>
      </c>
      <c r="C110" s="43">
        <f>C112+C113+C114</f>
        <v>100</v>
      </c>
      <c r="D110" s="43">
        <f>C110</f>
        <v>100</v>
      </c>
      <c r="E110" s="43">
        <f>E112+E113+E114</f>
        <v>0</v>
      </c>
      <c r="F110" s="43">
        <f>E110/B110*100</f>
        <v>0</v>
      </c>
      <c r="G110" s="43">
        <f>E110/C110*100</f>
        <v>0</v>
      </c>
      <c r="H110" s="44">
        <f t="shared" si="25"/>
        <v>0</v>
      </c>
      <c r="I110" s="44">
        <f>I112+I113+I114</f>
        <v>0</v>
      </c>
      <c r="J110" s="44">
        <f t="shared" si="25"/>
        <v>100</v>
      </c>
      <c r="K110" s="44">
        <f>K111+K112+K113+K114</f>
        <v>0</v>
      </c>
      <c r="L110" s="44">
        <f t="shared" si="25"/>
        <v>436.5</v>
      </c>
      <c r="M110" s="44">
        <f t="shared" si="25"/>
        <v>0</v>
      </c>
      <c r="N110" s="44">
        <f t="shared" si="25"/>
        <v>0</v>
      </c>
      <c r="O110" s="44">
        <f t="shared" si="25"/>
        <v>0</v>
      </c>
      <c r="P110" s="44">
        <f t="shared" si="25"/>
        <v>0</v>
      </c>
      <c r="Q110" s="44">
        <f t="shared" si="25"/>
        <v>0</v>
      </c>
      <c r="R110" s="44">
        <f t="shared" si="25"/>
        <v>0</v>
      </c>
      <c r="S110" s="44">
        <f t="shared" si="25"/>
        <v>0</v>
      </c>
      <c r="T110" s="44">
        <f t="shared" si="25"/>
        <v>0</v>
      </c>
      <c r="U110" s="44">
        <f t="shared" si="25"/>
        <v>0</v>
      </c>
      <c r="V110" s="94"/>
      <c r="W110" s="57">
        <f>U110+T110+S110+R110+Q110+P110+O110+N110+M110+L110+J110+H110</f>
        <v>536.5</v>
      </c>
      <c r="X110" s="57">
        <f>H110+J110</f>
        <v>100</v>
      </c>
      <c r="Y110" s="89">
        <f>I110+K110</f>
        <v>0</v>
      </c>
    </row>
    <row r="111" spans="1:25" s="79" customFormat="1" ht="18.75" customHeight="1">
      <c r="A111" s="45" t="s">
        <v>15</v>
      </c>
      <c r="B111" s="46">
        <v>0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0</v>
      </c>
      <c r="U111" s="47">
        <v>0</v>
      </c>
      <c r="V111" s="94"/>
      <c r="W111" s="83"/>
      <c r="X111" s="83"/>
      <c r="Y111" s="84"/>
    </row>
    <row r="112" spans="1:25" s="12" customFormat="1" ht="18.75" customHeight="1">
      <c r="A112" s="45" t="s">
        <v>13</v>
      </c>
      <c r="B112" s="46">
        <f>H112+J112+L112+M112+N112+O112+P112+Q112+R112+S112+T112+U112</f>
        <v>0</v>
      </c>
      <c r="C112" s="46">
        <f>H112</f>
        <v>0</v>
      </c>
      <c r="D112" s="46">
        <f>C112</f>
        <v>0</v>
      </c>
      <c r="E112" s="46">
        <f>I112</f>
        <v>0</v>
      </c>
      <c r="F112" s="46" t="e">
        <f>E112/B112*100</f>
        <v>#DIV/0!</v>
      </c>
      <c r="G112" s="46" t="e">
        <f>E112/C112*100</f>
        <v>#DIV/0!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47">
        <v>0</v>
      </c>
      <c r="V112" s="94"/>
      <c r="W112" s="57">
        <f>U112+T112+S112+R112+Q112+P112+O112+N112+M112+L112+J112+H112</f>
        <v>0</v>
      </c>
      <c r="X112" s="57">
        <f aca="true" t="shared" si="26" ref="X112:Y114">H112</f>
        <v>0</v>
      </c>
      <c r="Y112" s="89">
        <f t="shared" si="26"/>
        <v>0</v>
      </c>
    </row>
    <row r="113" spans="1:25" s="12" customFormat="1" ht="18.75" customHeight="1">
      <c r="A113" s="45" t="s">
        <v>14</v>
      </c>
      <c r="B113" s="46">
        <f>H113+J113+L113+M113+N113+O113+P113+Q113+R113+S113+T113+U113</f>
        <v>536.5</v>
      </c>
      <c r="C113" s="46">
        <f>H113+J113</f>
        <v>100</v>
      </c>
      <c r="D113" s="46">
        <f>C113</f>
        <v>100</v>
      </c>
      <c r="E113" s="46">
        <f>I113+K113</f>
        <v>0</v>
      </c>
      <c r="F113" s="46">
        <f>E113/B113*100</f>
        <v>0</v>
      </c>
      <c r="G113" s="46">
        <f>E113/C113*100</f>
        <v>0</v>
      </c>
      <c r="H113" s="47">
        <v>0</v>
      </c>
      <c r="I113" s="47">
        <v>0</v>
      </c>
      <c r="J113" s="47">
        <v>100</v>
      </c>
      <c r="K113" s="47">
        <v>0</v>
      </c>
      <c r="L113" s="47">
        <v>436.5</v>
      </c>
      <c r="M113" s="47">
        <v>0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0</v>
      </c>
      <c r="V113" s="94"/>
      <c r="W113" s="57">
        <f>U113+T113+S113+R113+Q113+P113+O113+N113+M113+L113+J113+H113</f>
        <v>536.5</v>
      </c>
      <c r="X113" s="57">
        <f>H113+J113</f>
        <v>100</v>
      </c>
      <c r="Y113" s="89">
        <f>I113+K113</f>
        <v>0</v>
      </c>
    </row>
    <row r="114" spans="1:25" s="12" customFormat="1" ht="35.25" customHeight="1">
      <c r="A114" s="50" t="s">
        <v>56</v>
      </c>
      <c r="B114" s="72">
        <f>H114+J114+L114+M114+N114+O114+P114+Q114+R114+S114+T114+U114</f>
        <v>0</v>
      </c>
      <c r="C114" s="72">
        <f>H114+J114</f>
        <v>0</v>
      </c>
      <c r="D114" s="72">
        <f>C114</f>
        <v>0</v>
      </c>
      <c r="E114" s="72">
        <f>I114+K114</f>
        <v>0</v>
      </c>
      <c r="F114" s="72" t="e">
        <f>E114/B114*100</f>
        <v>#DIV/0!</v>
      </c>
      <c r="G114" s="72" t="e">
        <f>E114/C114*100</f>
        <v>#DIV/0!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7">
        <v>0</v>
      </c>
      <c r="U114" s="47">
        <v>0</v>
      </c>
      <c r="V114" s="95"/>
      <c r="W114" s="57">
        <f>U114+T114+S114+R114+Q114+P114+O114+N114+M114+L114+J114+H114</f>
        <v>0</v>
      </c>
      <c r="X114" s="57">
        <f t="shared" si="26"/>
        <v>0</v>
      </c>
      <c r="Y114" s="89">
        <f t="shared" si="26"/>
        <v>0</v>
      </c>
    </row>
    <row r="115" spans="1:22" s="12" customFormat="1" ht="60" customHeight="1">
      <c r="A115" s="51" t="s">
        <v>46</v>
      </c>
      <c r="B115" s="52"/>
      <c r="C115" s="52"/>
      <c r="D115" s="52"/>
      <c r="E115" s="52"/>
      <c r="F115" s="52"/>
      <c r="G115" s="52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</row>
    <row r="116" spans="1:22" s="12" customFormat="1" ht="42.75" customHeight="1">
      <c r="A116" s="40" t="s">
        <v>35</v>
      </c>
      <c r="B116" s="46"/>
      <c r="C116" s="46"/>
      <c r="D116" s="46"/>
      <c r="E116" s="46"/>
      <c r="F116" s="46"/>
      <c r="G116" s="46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</row>
    <row r="117" spans="1:25" s="21" customFormat="1" ht="18.75">
      <c r="A117" s="40" t="s">
        <v>16</v>
      </c>
      <c r="B117" s="43">
        <f>B119+B120</f>
        <v>102345.29999999999</v>
      </c>
      <c r="C117" s="43">
        <f>C119+C120</f>
        <v>14047.4</v>
      </c>
      <c r="D117" s="43">
        <f>C117</f>
        <v>14047.4</v>
      </c>
      <c r="E117" s="43">
        <f>E119+E120</f>
        <v>12129.300000000001</v>
      </c>
      <c r="F117" s="43">
        <f>E117/B117*100</f>
        <v>11.85135028184001</v>
      </c>
      <c r="G117" s="43">
        <f>E117/C117*100</f>
        <v>86.34551589618007</v>
      </c>
      <c r="H117" s="44">
        <f aca="true" t="shared" si="27" ref="H117:U117">H119+H120</f>
        <v>6041.3</v>
      </c>
      <c r="I117" s="44">
        <f>I119+I120</f>
        <v>4726.8</v>
      </c>
      <c r="J117" s="44">
        <f t="shared" si="27"/>
        <v>8006.099999999999</v>
      </c>
      <c r="K117" s="44">
        <f>K118+K119+K120</f>
        <v>7402.499999999999</v>
      </c>
      <c r="L117" s="44">
        <f t="shared" si="27"/>
        <v>7739.7</v>
      </c>
      <c r="M117" s="44">
        <f t="shared" si="27"/>
        <v>10941.800000000001</v>
      </c>
      <c r="N117" s="44">
        <f t="shared" si="27"/>
        <v>9058.6</v>
      </c>
      <c r="O117" s="44">
        <f t="shared" si="27"/>
        <v>8794.1</v>
      </c>
      <c r="P117" s="44">
        <f t="shared" si="27"/>
        <v>10837.800000000001</v>
      </c>
      <c r="Q117" s="44">
        <f t="shared" si="27"/>
        <v>6534.7</v>
      </c>
      <c r="R117" s="44">
        <f t="shared" si="27"/>
        <v>8073.3</v>
      </c>
      <c r="S117" s="44">
        <f t="shared" si="27"/>
        <v>10205.8</v>
      </c>
      <c r="T117" s="44">
        <f t="shared" si="27"/>
        <v>6809.9</v>
      </c>
      <c r="U117" s="44">
        <f t="shared" si="27"/>
        <v>9302.2</v>
      </c>
      <c r="V117" s="44"/>
      <c r="W117" s="71">
        <f>U117+T117+S117+R117+Q117+P117+O117+N117+M117+L117+J117+H117</f>
        <v>102345.30000000002</v>
      </c>
      <c r="X117" s="71">
        <f>H117+J117</f>
        <v>14047.4</v>
      </c>
      <c r="Y117" s="88">
        <f>I117+K117</f>
        <v>12129.3</v>
      </c>
    </row>
    <row r="118" spans="1:25" s="82" customFormat="1" ht="18.75">
      <c r="A118" s="45" t="s">
        <v>15</v>
      </c>
      <c r="B118" s="46">
        <v>0</v>
      </c>
      <c r="C118" s="46">
        <v>0</v>
      </c>
      <c r="D118" s="46">
        <v>0</v>
      </c>
      <c r="E118" s="46">
        <v>0</v>
      </c>
      <c r="F118" s="46">
        <v>0</v>
      </c>
      <c r="G118" s="46">
        <v>0</v>
      </c>
      <c r="H118" s="47">
        <v>0</v>
      </c>
      <c r="I118" s="47">
        <v>0</v>
      </c>
      <c r="J118" s="47">
        <v>0</v>
      </c>
      <c r="K118" s="47">
        <f>K123+K128+K133</f>
        <v>0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0</v>
      </c>
      <c r="U118" s="47">
        <v>0</v>
      </c>
      <c r="V118" s="47"/>
      <c r="W118" s="80"/>
      <c r="X118" s="80"/>
      <c r="Y118" s="81"/>
    </row>
    <row r="119" spans="1:25" s="21" customFormat="1" ht="18.75">
      <c r="A119" s="45" t="s">
        <v>13</v>
      </c>
      <c r="B119" s="46">
        <f aca="true" t="shared" si="28" ref="B119:U119">B134</f>
        <v>9181.199999999999</v>
      </c>
      <c r="C119" s="46">
        <f>C134</f>
        <v>981.2</v>
      </c>
      <c r="D119" s="46">
        <f>C119</f>
        <v>981.2</v>
      </c>
      <c r="E119" s="46">
        <f>E134</f>
        <v>981.2</v>
      </c>
      <c r="F119" s="46">
        <f>E119/B119*100</f>
        <v>10.687056158236398</v>
      </c>
      <c r="G119" s="46">
        <f>E119/C119*100</f>
        <v>100</v>
      </c>
      <c r="H119" s="47">
        <f t="shared" si="28"/>
        <v>200</v>
      </c>
      <c r="I119" s="47">
        <f>I134</f>
        <v>0</v>
      </c>
      <c r="J119" s="47">
        <f t="shared" si="28"/>
        <v>781.2</v>
      </c>
      <c r="K119" s="47">
        <f>K124+K129+K134</f>
        <v>981.2</v>
      </c>
      <c r="L119" s="47">
        <f t="shared" si="28"/>
        <v>781.2</v>
      </c>
      <c r="M119" s="47">
        <f t="shared" si="28"/>
        <v>781.2</v>
      </c>
      <c r="N119" s="47">
        <f t="shared" si="28"/>
        <v>781.2</v>
      </c>
      <c r="O119" s="47">
        <f t="shared" si="28"/>
        <v>781.2</v>
      </c>
      <c r="P119" s="47">
        <f t="shared" si="28"/>
        <v>781.2</v>
      </c>
      <c r="Q119" s="47">
        <f t="shared" si="28"/>
        <v>781.2</v>
      </c>
      <c r="R119" s="47">
        <f t="shared" si="28"/>
        <v>781.2</v>
      </c>
      <c r="S119" s="47">
        <f t="shared" si="28"/>
        <v>781.2</v>
      </c>
      <c r="T119" s="47">
        <f t="shared" si="28"/>
        <v>781.2</v>
      </c>
      <c r="U119" s="47">
        <f t="shared" si="28"/>
        <v>1169.2</v>
      </c>
      <c r="V119" s="47"/>
      <c r="W119" s="71">
        <f>U119+T119+S119+R119+Q119+P119+O119+N119+M119+L119+J119+H119</f>
        <v>9181.2</v>
      </c>
      <c r="X119" s="71">
        <f>H119+J119</f>
        <v>981.2</v>
      </c>
      <c r="Y119" s="88">
        <f>I119+K119</f>
        <v>981.2</v>
      </c>
    </row>
    <row r="120" spans="1:25" s="21" customFormat="1" ht="18.75">
      <c r="A120" s="45" t="s">
        <v>14</v>
      </c>
      <c r="B120" s="46">
        <f aca="true" t="shared" si="29" ref="B120:U120">B125+B130+B135</f>
        <v>93164.09999999999</v>
      </c>
      <c r="C120" s="46">
        <f>C125+C130+C135</f>
        <v>13066.199999999999</v>
      </c>
      <c r="D120" s="46">
        <f>C120</f>
        <v>13066.199999999999</v>
      </c>
      <c r="E120" s="46">
        <f>E125+E130+E135</f>
        <v>11148.1</v>
      </c>
      <c r="F120" s="46">
        <f>E120/B120*100</f>
        <v>11.966089942370507</v>
      </c>
      <c r="G120" s="46">
        <f>E120/C120*100</f>
        <v>85.32013898455558</v>
      </c>
      <c r="H120" s="47">
        <f t="shared" si="29"/>
        <v>5841.3</v>
      </c>
      <c r="I120" s="47">
        <f>I125+I130+I135</f>
        <v>4726.8</v>
      </c>
      <c r="J120" s="47">
        <f t="shared" si="29"/>
        <v>7224.9</v>
      </c>
      <c r="K120" s="47">
        <f>K125+K130+K135</f>
        <v>6421.299999999999</v>
      </c>
      <c r="L120" s="47">
        <f t="shared" si="29"/>
        <v>6958.5</v>
      </c>
      <c r="M120" s="47">
        <f t="shared" si="29"/>
        <v>10160.6</v>
      </c>
      <c r="N120" s="47">
        <f t="shared" si="29"/>
        <v>8277.4</v>
      </c>
      <c r="O120" s="47">
        <f t="shared" si="29"/>
        <v>8012.9</v>
      </c>
      <c r="P120" s="47">
        <f t="shared" si="29"/>
        <v>10056.6</v>
      </c>
      <c r="Q120" s="47">
        <f t="shared" si="29"/>
        <v>5753.5</v>
      </c>
      <c r="R120" s="47">
        <f t="shared" si="29"/>
        <v>7292.1</v>
      </c>
      <c r="S120" s="47">
        <f t="shared" si="29"/>
        <v>9424.599999999999</v>
      </c>
      <c r="T120" s="47">
        <f t="shared" si="29"/>
        <v>6028.7</v>
      </c>
      <c r="U120" s="47">
        <f t="shared" si="29"/>
        <v>8133</v>
      </c>
      <c r="V120" s="47"/>
      <c r="W120" s="71">
        <f>U120+T120+S120+R120+Q120+P120+O120+N120+M120+L120+J120+H120</f>
        <v>93164.1</v>
      </c>
      <c r="X120" s="71">
        <f>H120+J120</f>
        <v>13066.2</v>
      </c>
      <c r="Y120" s="88">
        <f>I120+K120</f>
        <v>11148.099999999999</v>
      </c>
    </row>
    <row r="121" spans="1:22" s="21" customFormat="1" ht="153" customHeight="1">
      <c r="A121" s="87" t="s">
        <v>29</v>
      </c>
      <c r="B121" s="37"/>
      <c r="C121" s="37"/>
      <c r="D121" s="37"/>
      <c r="E121" s="37"/>
      <c r="F121" s="37"/>
      <c r="G121" s="37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102" t="s">
        <v>78</v>
      </c>
    </row>
    <row r="122" spans="1:22" s="12" customFormat="1" ht="18.75">
      <c r="A122" s="3" t="s">
        <v>16</v>
      </c>
      <c r="B122" s="33">
        <f aca="true" t="shared" si="30" ref="B122:U122">B125</f>
        <v>12945</v>
      </c>
      <c r="C122" s="33">
        <f>C125</f>
        <v>2074.4</v>
      </c>
      <c r="D122" s="33">
        <f>C122</f>
        <v>2074.4</v>
      </c>
      <c r="E122" s="33">
        <f>E125</f>
        <v>2013.1000000000001</v>
      </c>
      <c r="F122" s="33">
        <f>E122/B122*100</f>
        <v>15.551178061027423</v>
      </c>
      <c r="G122" s="33">
        <f>E122/C122*100</f>
        <v>97.04492865406866</v>
      </c>
      <c r="H122" s="34">
        <f t="shared" si="30"/>
        <v>1132.5</v>
      </c>
      <c r="I122" s="34">
        <f>I125</f>
        <v>644.2</v>
      </c>
      <c r="J122" s="34">
        <f t="shared" si="30"/>
        <v>941.9</v>
      </c>
      <c r="K122" s="34">
        <f>K123+K124+K125</f>
        <v>1368.9</v>
      </c>
      <c r="L122" s="34">
        <f t="shared" si="30"/>
        <v>1748.8</v>
      </c>
      <c r="M122" s="34">
        <f t="shared" si="30"/>
        <v>1199.7</v>
      </c>
      <c r="N122" s="34">
        <f t="shared" si="30"/>
        <v>567.7</v>
      </c>
      <c r="O122" s="34">
        <f t="shared" si="30"/>
        <v>114.7</v>
      </c>
      <c r="P122" s="34">
        <f t="shared" si="30"/>
        <v>0</v>
      </c>
      <c r="Q122" s="34">
        <f t="shared" si="30"/>
        <v>670.6</v>
      </c>
      <c r="R122" s="34">
        <f t="shared" si="30"/>
        <v>2528.6</v>
      </c>
      <c r="S122" s="34">
        <f t="shared" si="30"/>
        <v>2790.7</v>
      </c>
      <c r="T122" s="34">
        <f t="shared" si="30"/>
        <v>737</v>
      </c>
      <c r="U122" s="34">
        <f t="shared" si="30"/>
        <v>512.8</v>
      </c>
      <c r="V122" s="103"/>
    </row>
    <row r="123" spans="1:22" s="12" customFormat="1" ht="18.75">
      <c r="A123" s="2" t="s">
        <v>15</v>
      </c>
      <c r="B123" s="35">
        <v>0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36">
        <v>0</v>
      </c>
      <c r="U123" s="36">
        <v>0</v>
      </c>
      <c r="V123" s="103"/>
    </row>
    <row r="124" spans="1:22" s="12" customFormat="1" ht="18.75">
      <c r="A124" s="2" t="s">
        <v>13</v>
      </c>
      <c r="B124" s="35">
        <v>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>
        <v>0</v>
      </c>
      <c r="T124" s="36">
        <v>0</v>
      </c>
      <c r="U124" s="36">
        <v>0</v>
      </c>
      <c r="V124" s="103"/>
    </row>
    <row r="125" spans="1:22" s="12" customFormat="1" ht="18.75">
      <c r="A125" s="2" t="s">
        <v>14</v>
      </c>
      <c r="B125" s="35">
        <f>H125+J125+L125+M125+N125+O125+P125+Q125+R125+S125+T125+U125</f>
        <v>12945</v>
      </c>
      <c r="C125" s="35">
        <f>H125+J125</f>
        <v>2074.4</v>
      </c>
      <c r="D125" s="35">
        <f>C125</f>
        <v>2074.4</v>
      </c>
      <c r="E125" s="35">
        <f>I125+K125</f>
        <v>2013.1000000000001</v>
      </c>
      <c r="F125" s="35">
        <f>E125/B125*100</f>
        <v>15.551178061027423</v>
      </c>
      <c r="G125" s="35">
        <f>E125/C125*100</f>
        <v>97.04492865406866</v>
      </c>
      <c r="H125" s="36">
        <v>1132.5</v>
      </c>
      <c r="I125" s="36">
        <v>644.2</v>
      </c>
      <c r="J125" s="36">
        <v>941.9</v>
      </c>
      <c r="K125" s="36">
        <v>1368.9</v>
      </c>
      <c r="L125" s="36">
        <v>1748.8</v>
      </c>
      <c r="M125" s="36">
        <v>1199.7</v>
      </c>
      <c r="N125" s="36">
        <v>567.7</v>
      </c>
      <c r="O125" s="36">
        <v>114.7</v>
      </c>
      <c r="P125" s="36">
        <v>0</v>
      </c>
      <c r="Q125" s="36">
        <v>670.6</v>
      </c>
      <c r="R125" s="36">
        <v>2528.6</v>
      </c>
      <c r="S125" s="36">
        <v>2790.7</v>
      </c>
      <c r="T125" s="36">
        <v>737</v>
      </c>
      <c r="U125" s="36">
        <v>512.8</v>
      </c>
      <c r="V125" s="104"/>
    </row>
    <row r="126" spans="1:22" s="12" customFormat="1" ht="37.5">
      <c r="A126" s="2" t="s">
        <v>30</v>
      </c>
      <c r="B126" s="33"/>
      <c r="C126" s="33"/>
      <c r="D126" s="33"/>
      <c r="E126" s="33"/>
      <c r="F126" s="33"/>
      <c r="G126" s="33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1:22" s="12" customFormat="1" ht="18.75">
      <c r="A127" s="3" t="s">
        <v>16</v>
      </c>
      <c r="B127" s="33">
        <f aca="true" t="shared" si="31" ref="B127:U127">B130</f>
        <v>172.5</v>
      </c>
      <c r="C127" s="33">
        <f>C130</f>
        <v>0</v>
      </c>
      <c r="D127" s="33">
        <f>C127</f>
        <v>0</v>
      </c>
      <c r="E127" s="33">
        <f>E130</f>
        <v>0</v>
      </c>
      <c r="F127" s="33">
        <f>E127/B127*100</f>
        <v>0</v>
      </c>
      <c r="G127" s="33" t="e">
        <f>E127/C127*100</f>
        <v>#DIV/0!</v>
      </c>
      <c r="H127" s="34">
        <f t="shared" si="31"/>
        <v>0</v>
      </c>
      <c r="I127" s="34">
        <f>I130</f>
        <v>0</v>
      </c>
      <c r="J127" s="34">
        <f t="shared" si="31"/>
        <v>0</v>
      </c>
      <c r="K127" s="34">
        <f>K128+K129+K130</f>
        <v>0</v>
      </c>
      <c r="L127" s="34">
        <f t="shared" si="31"/>
        <v>0</v>
      </c>
      <c r="M127" s="34">
        <f t="shared" si="31"/>
        <v>0</v>
      </c>
      <c r="N127" s="34">
        <f t="shared" si="31"/>
        <v>0</v>
      </c>
      <c r="O127" s="34">
        <f t="shared" si="31"/>
        <v>0</v>
      </c>
      <c r="P127" s="34">
        <f t="shared" si="31"/>
        <v>0</v>
      </c>
      <c r="Q127" s="34">
        <f t="shared" si="31"/>
        <v>0</v>
      </c>
      <c r="R127" s="34">
        <f t="shared" si="31"/>
        <v>0</v>
      </c>
      <c r="S127" s="34">
        <f t="shared" si="31"/>
        <v>0</v>
      </c>
      <c r="T127" s="34">
        <f t="shared" si="31"/>
        <v>172.5</v>
      </c>
      <c r="U127" s="34">
        <f t="shared" si="31"/>
        <v>0</v>
      </c>
      <c r="V127" s="34"/>
    </row>
    <row r="128" spans="1:22" s="12" customFormat="1" ht="18.75">
      <c r="A128" s="2" t="s">
        <v>15</v>
      </c>
      <c r="B128" s="35">
        <v>0</v>
      </c>
      <c r="C128" s="35">
        <v>0</v>
      </c>
      <c r="D128" s="35">
        <v>0</v>
      </c>
      <c r="E128" s="35">
        <v>0</v>
      </c>
      <c r="F128" s="35">
        <v>0</v>
      </c>
      <c r="G128" s="35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  <c r="R128" s="36">
        <v>0</v>
      </c>
      <c r="S128" s="36">
        <v>0</v>
      </c>
      <c r="T128" s="36">
        <v>0</v>
      </c>
      <c r="U128" s="36">
        <v>0</v>
      </c>
      <c r="V128" s="36"/>
    </row>
    <row r="129" spans="1:22" s="12" customFormat="1" ht="18.75">
      <c r="A129" s="2" t="s">
        <v>13</v>
      </c>
      <c r="B129" s="35">
        <v>0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  <c r="R129" s="36">
        <v>0</v>
      </c>
      <c r="S129" s="36">
        <v>0</v>
      </c>
      <c r="T129" s="36">
        <v>0</v>
      </c>
      <c r="U129" s="36">
        <v>0</v>
      </c>
      <c r="V129" s="36"/>
    </row>
    <row r="130" spans="1:22" s="12" customFormat="1" ht="18.75">
      <c r="A130" s="2" t="s">
        <v>14</v>
      </c>
      <c r="B130" s="35">
        <f>H130+J130+L130+M130+N130+O130+P130+Q130+R130+S130+T130+U130</f>
        <v>172.5</v>
      </c>
      <c r="C130" s="35">
        <f>H130+J130</f>
        <v>0</v>
      </c>
      <c r="D130" s="35">
        <f>C130</f>
        <v>0</v>
      </c>
      <c r="E130" s="35">
        <f>I130+K130</f>
        <v>0</v>
      </c>
      <c r="F130" s="35">
        <f>E130/B130*100</f>
        <v>0</v>
      </c>
      <c r="G130" s="35" t="e">
        <f>E130/C130*100</f>
        <v>#DIV/0!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6">
        <v>0</v>
      </c>
      <c r="S130" s="36">
        <v>0</v>
      </c>
      <c r="T130" s="36">
        <v>172.5</v>
      </c>
      <c r="U130" s="36">
        <v>0</v>
      </c>
      <c r="V130" s="36"/>
    </row>
    <row r="131" spans="1:22" s="12" customFormat="1" ht="98.25" customHeight="1">
      <c r="A131" s="86" t="s">
        <v>47</v>
      </c>
      <c r="B131" s="33"/>
      <c r="C131" s="33"/>
      <c r="D131" s="33"/>
      <c r="E131" s="33"/>
      <c r="F131" s="33"/>
      <c r="G131" s="33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96" t="s">
        <v>79</v>
      </c>
    </row>
    <row r="132" spans="1:22" s="21" customFormat="1" ht="18.75">
      <c r="A132" s="20" t="s">
        <v>16</v>
      </c>
      <c r="B132" s="29">
        <f>B134+B135</f>
        <v>89227.79999999999</v>
      </c>
      <c r="C132" s="29">
        <f>C134+C135</f>
        <v>11973</v>
      </c>
      <c r="D132" s="29">
        <f>C132</f>
        <v>11973</v>
      </c>
      <c r="E132" s="29">
        <f>E134+E135</f>
        <v>10116.2</v>
      </c>
      <c r="F132" s="29">
        <f>E132/B132*100</f>
        <v>11.33749795467332</v>
      </c>
      <c r="G132" s="29">
        <f>E132/C132*100</f>
        <v>84.49177315626828</v>
      </c>
      <c r="H132" s="30">
        <f aca="true" t="shared" si="32" ref="H132:U132">H134+H135</f>
        <v>4908.8</v>
      </c>
      <c r="I132" s="30">
        <f>I134+I135</f>
        <v>4082.6</v>
      </c>
      <c r="J132" s="30">
        <f t="shared" si="32"/>
        <v>7064.2</v>
      </c>
      <c r="K132" s="30">
        <f>K133+K134+K135</f>
        <v>6033.599999999999</v>
      </c>
      <c r="L132" s="30">
        <f t="shared" si="32"/>
        <v>5990.9</v>
      </c>
      <c r="M132" s="30">
        <f t="shared" si="32"/>
        <v>9742.1</v>
      </c>
      <c r="N132" s="30">
        <f t="shared" si="32"/>
        <v>8490.9</v>
      </c>
      <c r="O132" s="30">
        <f t="shared" si="32"/>
        <v>8679.4</v>
      </c>
      <c r="P132" s="30">
        <f t="shared" si="32"/>
        <v>10837.800000000001</v>
      </c>
      <c r="Q132" s="30">
        <f t="shared" si="32"/>
        <v>5864.099999999999</v>
      </c>
      <c r="R132" s="30">
        <f t="shared" si="32"/>
        <v>5544.7</v>
      </c>
      <c r="S132" s="30">
        <f t="shared" si="32"/>
        <v>7415.099999999999</v>
      </c>
      <c r="T132" s="30">
        <f t="shared" si="32"/>
        <v>5900.4</v>
      </c>
      <c r="U132" s="30">
        <f t="shared" si="32"/>
        <v>8789.4</v>
      </c>
      <c r="V132" s="97"/>
    </row>
    <row r="133" spans="1:22" s="21" customFormat="1" ht="18.75">
      <c r="A133" s="2" t="s">
        <v>15</v>
      </c>
      <c r="B133" s="35">
        <v>0</v>
      </c>
      <c r="C133" s="35">
        <v>0</v>
      </c>
      <c r="D133" s="35">
        <v>0</v>
      </c>
      <c r="E133" s="35">
        <v>0</v>
      </c>
      <c r="F133" s="35">
        <v>0</v>
      </c>
      <c r="G133" s="35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  <c r="R133" s="36">
        <v>0</v>
      </c>
      <c r="S133" s="36">
        <v>0</v>
      </c>
      <c r="T133" s="36">
        <v>0</v>
      </c>
      <c r="U133" s="36">
        <v>0</v>
      </c>
      <c r="V133" s="97"/>
    </row>
    <row r="134" spans="1:22" s="21" customFormat="1" ht="18.75">
      <c r="A134" s="22" t="s">
        <v>13</v>
      </c>
      <c r="B134" s="31">
        <f>H134+J134+L134+M134+N134+O134+P134+Q134+R134+S134+T134+U134</f>
        <v>9181.199999999999</v>
      </c>
      <c r="C134" s="31">
        <f>H134+J134</f>
        <v>981.2</v>
      </c>
      <c r="D134" s="31">
        <f>C134</f>
        <v>981.2</v>
      </c>
      <c r="E134" s="31">
        <f>I134+K134</f>
        <v>981.2</v>
      </c>
      <c r="F134" s="31">
        <f>E134/B134*100</f>
        <v>10.687056158236398</v>
      </c>
      <c r="G134" s="31">
        <f>E134/C134*100</f>
        <v>100</v>
      </c>
      <c r="H134" s="32">
        <v>200</v>
      </c>
      <c r="I134" s="32">
        <v>0</v>
      </c>
      <c r="J134" s="32">
        <v>781.2</v>
      </c>
      <c r="K134" s="32">
        <v>981.2</v>
      </c>
      <c r="L134" s="32">
        <v>781.2</v>
      </c>
      <c r="M134" s="32">
        <v>781.2</v>
      </c>
      <c r="N134" s="32">
        <v>781.2</v>
      </c>
      <c r="O134" s="32">
        <v>781.2</v>
      </c>
      <c r="P134" s="32">
        <v>781.2</v>
      </c>
      <c r="Q134" s="32">
        <v>781.2</v>
      </c>
      <c r="R134" s="32">
        <v>781.2</v>
      </c>
      <c r="S134" s="32">
        <v>781.2</v>
      </c>
      <c r="T134" s="32">
        <v>781.2</v>
      </c>
      <c r="U134" s="32">
        <v>1169.2</v>
      </c>
      <c r="V134" s="97"/>
    </row>
    <row r="135" spans="1:22" s="21" customFormat="1" ht="18.75">
      <c r="A135" s="22" t="s">
        <v>14</v>
      </c>
      <c r="B135" s="31">
        <f>H135+J135+L135+M135+N135+O135+P135+Q135+R135+S135+T135+U135</f>
        <v>80046.59999999999</v>
      </c>
      <c r="C135" s="31">
        <f>H135+J135</f>
        <v>10991.8</v>
      </c>
      <c r="D135" s="31">
        <f>C135</f>
        <v>10991.8</v>
      </c>
      <c r="E135" s="31">
        <f>I135+K135</f>
        <v>9135</v>
      </c>
      <c r="F135" s="31">
        <f>E135/B135*100</f>
        <v>11.412102450322688</v>
      </c>
      <c r="G135" s="31">
        <f>E135/C135*100</f>
        <v>83.10740734001712</v>
      </c>
      <c r="H135" s="32">
        <v>4708.8</v>
      </c>
      <c r="I135" s="32">
        <v>4082.6</v>
      </c>
      <c r="J135" s="32">
        <v>6283</v>
      </c>
      <c r="K135" s="32">
        <v>5052.4</v>
      </c>
      <c r="L135" s="32">
        <v>5209.7</v>
      </c>
      <c r="M135" s="32">
        <v>8960.9</v>
      </c>
      <c r="N135" s="32">
        <v>7709.7</v>
      </c>
      <c r="O135" s="32">
        <v>7898.2</v>
      </c>
      <c r="P135" s="32">
        <v>10056.6</v>
      </c>
      <c r="Q135" s="32">
        <v>5082.9</v>
      </c>
      <c r="R135" s="32">
        <v>4763.5</v>
      </c>
      <c r="S135" s="32">
        <v>6633.9</v>
      </c>
      <c r="T135" s="32">
        <v>5119.2</v>
      </c>
      <c r="U135" s="32">
        <v>7620.2</v>
      </c>
      <c r="V135" s="97"/>
    </row>
    <row r="136" spans="1:22" s="21" customFormat="1" ht="18.75">
      <c r="A136" s="59" t="s">
        <v>57</v>
      </c>
      <c r="B136" s="60">
        <f>H136+J136+L136+M136+N136+O136+P136+Q136+R136+S136+T136+U136</f>
        <v>483.2</v>
      </c>
      <c r="C136" s="60">
        <f>H136+J136</f>
        <v>40</v>
      </c>
      <c r="D136" s="60">
        <f>C136</f>
        <v>40</v>
      </c>
      <c r="E136" s="60">
        <f>I136+K136</f>
        <v>40</v>
      </c>
      <c r="F136" s="60">
        <f>E136/B136*100</f>
        <v>8.27814569536424</v>
      </c>
      <c r="G136" s="60">
        <f>E136/C136*100</f>
        <v>100</v>
      </c>
      <c r="H136" s="61">
        <v>0</v>
      </c>
      <c r="I136" s="61">
        <v>0</v>
      </c>
      <c r="J136" s="61">
        <v>40</v>
      </c>
      <c r="K136" s="61">
        <v>40</v>
      </c>
      <c r="L136" s="61">
        <v>40</v>
      </c>
      <c r="M136" s="61">
        <v>40</v>
      </c>
      <c r="N136" s="61">
        <v>40</v>
      </c>
      <c r="O136" s="61">
        <v>40</v>
      </c>
      <c r="P136" s="61">
        <v>60</v>
      </c>
      <c r="Q136" s="61">
        <v>40</v>
      </c>
      <c r="R136" s="61">
        <v>40</v>
      </c>
      <c r="S136" s="61">
        <v>40</v>
      </c>
      <c r="T136" s="61">
        <v>40</v>
      </c>
      <c r="U136" s="61">
        <v>63.2</v>
      </c>
      <c r="V136" s="98"/>
    </row>
    <row r="137" spans="1:22" s="12" customFormat="1" ht="75">
      <c r="A137" s="51" t="s">
        <v>48</v>
      </c>
      <c r="B137" s="52"/>
      <c r="C137" s="52"/>
      <c r="D137" s="52"/>
      <c r="E137" s="52"/>
      <c r="F137" s="52"/>
      <c r="G137" s="52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</row>
    <row r="138" spans="1:22" s="12" customFormat="1" ht="37.5">
      <c r="A138" s="49" t="s">
        <v>36</v>
      </c>
      <c r="B138" s="43"/>
      <c r="C138" s="43"/>
      <c r="D138" s="43"/>
      <c r="E138" s="43"/>
      <c r="F138" s="43"/>
      <c r="G138" s="43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</row>
    <row r="139" spans="1:25" s="21" customFormat="1" ht="18.75">
      <c r="A139" s="40" t="s">
        <v>16</v>
      </c>
      <c r="B139" s="43">
        <f>B142</f>
        <v>19263.2</v>
      </c>
      <c r="C139" s="43">
        <f>C142</f>
        <v>5810.370000000001</v>
      </c>
      <c r="D139" s="43">
        <f>D142</f>
        <v>5810.370000000001</v>
      </c>
      <c r="E139" s="43">
        <f>E142</f>
        <v>5004.845960000001</v>
      </c>
      <c r="F139" s="43">
        <f>E139/B139*100</f>
        <v>25.981383986045937</v>
      </c>
      <c r="G139" s="43">
        <f>E139/C139*100</f>
        <v>86.13644156912554</v>
      </c>
      <c r="H139" s="44">
        <f aca="true" t="shared" si="33" ref="H139:U139">H142</f>
        <v>3858.639</v>
      </c>
      <c r="I139" s="44">
        <f>I142</f>
        <v>3267.28096</v>
      </c>
      <c r="J139" s="44">
        <f t="shared" si="33"/>
        <v>1951.731</v>
      </c>
      <c r="K139" s="44">
        <f>K140+K141+K142</f>
        <v>1737.565</v>
      </c>
      <c r="L139" s="44">
        <f t="shared" si="33"/>
        <v>855.328</v>
      </c>
      <c r="M139" s="44">
        <f t="shared" si="33"/>
        <v>1701.527</v>
      </c>
      <c r="N139" s="44">
        <f t="shared" si="33"/>
        <v>1341.287</v>
      </c>
      <c r="O139" s="44">
        <f t="shared" si="33"/>
        <v>1146.05</v>
      </c>
      <c r="P139" s="44">
        <f t="shared" si="33"/>
        <v>2458.834</v>
      </c>
      <c r="Q139" s="44">
        <f t="shared" si="33"/>
        <v>1138.991</v>
      </c>
      <c r="R139" s="44">
        <f>R142</f>
        <v>743.3330000000001</v>
      </c>
      <c r="S139" s="44">
        <f t="shared" si="33"/>
        <v>1445.4789999999998</v>
      </c>
      <c r="T139" s="44">
        <f t="shared" si="33"/>
        <v>853.819</v>
      </c>
      <c r="U139" s="44">
        <f t="shared" si="33"/>
        <v>1768.182</v>
      </c>
      <c r="V139" s="44"/>
      <c r="W139" s="71">
        <f>U139+T139+S139+R139+Q139+P139+O139+N139+M139+L139+J139+H139</f>
        <v>19263.199999999997</v>
      </c>
      <c r="X139" s="71">
        <f>H139+J139</f>
        <v>5810.37</v>
      </c>
      <c r="Y139" s="88">
        <f>I139+K139</f>
        <v>5004.845960000001</v>
      </c>
    </row>
    <row r="140" spans="1:25" s="21" customFormat="1" ht="18.75">
      <c r="A140" s="45" t="s">
        <v>15</v>
      </c>
      <c r="B140" s="46">
        <v>0</v>
      </c>
      <c r="C140" s="46">
        <v>0</v>
      </c>
      <c r="D140" s="46">
        <v>0</v>
      </c>
      <c r="E140" s="46">
        <v>0</v>
      </c>
      <c r="F140" s="46">
        <v>0</v>
      </c>
      <c r="G140" s="46">
        <v>0</v>
      </c>
      <c r="H140" s="47">
        <v>0</v>
      </c>
      <c r="I140" s="47">
        <v>0</v>
      </c>
      <c r="J140" s="47">
        <v>0</v>
      </c>
      <c r="K140" s="47">
        <f>K145+K150</f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0</v>
      </c>
      <c r="V140" s="47"/>
      <c r="W140" s="71"/>
      <c r="X140" s="71"/>
      <c r="Y140" s="74"/>
    </row>
    <row r="141" spans="1:25" s="82" customFormat="1" ht="18.75">
      <c r="A141" s="45" t="s">
        <v>13</v>
      </c>
      <c r="B141" s="46">
        <v>0</v>
      </c>
      <c r="C141" s="46">
        <v>0</v>
      </c>
      <c r="D141" s="46">
        <v>0</v>
      </c>
      <c r="E141" s="46">
        <v>0</v>
      </c>
      <c r="F141" s="46">
        <v>0</v>
      </c>
      <c r="G141" s="46">
        <v>0</v>
      </c>
      <c r="H141" s="47">
        <v>0</v>
      </c>
      <c r="I141" s="47">
        <v>0</v>
      </c>
      <c r="J141" s="47">
        <v>0</v>
      </c>
      <c r="K141" s="47">
        <f>K146+K151</f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0</v>
      </c>
      <c r="V141" s="47"/>
      <c r="W141" s="80"/>
      <c r="X141" s="80"/>
      <c r="Y141" s="81"/>
    </row>
    <row r="142" spans="1:25" s="21" customFormat="1" ht="18.75">
      <c r="A142" s="45" t="s">
        <v>14</v>
      </c>
      <c r="B142" s="46">
        <f aca="true" t="shared" si="34" ref="B142:U142">B147+B152</f>
        <v>19263.2</v>
      </c>
      <c r="C142" s="46">
        <f>C147+C152</f>
        <v>5810.370000000001</v>
      </c>
      <c r="D142" s="46">
        <f>D147+D152</f>
        <v>5810.370000000001</v>
      </c>
      <c r="E142" s="46">
        <f>E147+E152</f>
        <v>5004.845960000001</v>
      </c>
      <c r="F142" s="46">
        <f>E142/B142*100</f>
        <v>25.981383986045937</v>
      </c>
      <c r="G142" s="46">
        <f>E142/C142*100</f>
        <v>86.13644156912554</v>
      </c>
      <c r="H142" s="47">
        <f t="shared" si="34"/>
        <v>3858.639</v>
      </c>
      <c r="I142" s="47">
        <f>I147+I152</f>
        <v>3267.28096</v>
      </c>
      <c r="J142" s="47">
        <f t="shared" si="34"/>
        <v>1951.731</v>
      </c>
      <c r="K142" s="47">
        <f>K147+K152</f>
        <v>1737.565</v>
      </c>
      <c r="L142" s="47">
        <f t="shared" si="34"/>
        <v>855.328</v>
      </c>
      <c r="M142" s="47">
        <f t="shared" si="34"/>
        <v>1701.527</v>
      </c>
      <c r="N142" s="47">
        <f t="shared" si="34"/>
        <v>1341.287</v>
      </c>
      <c r="O142" s="47">
        <f t="shared" si="34"/>
        <v>1146.05</v>
      </c>
      <c r="P142" s="47">
        <f t="shared" si="34"/>
        <v>2458.834</v>
      </c>
      <c r="Q142" s="47">
        <f t="shared" si="34"/>
        <v>1138.991</v>
      </c>
      <c r="R142" s="47">
        <f t="shared" si="34"/>
        <v>743.3330000000001</v>
      </c>
      <c r="S142" s="47">
        <f t="shared" si="34"/>
        <v>1445.4789999999998</v>
      </c>
      <c r="T142" s="47">
        <f t="shared" si="34"/>
        <v>853.819</v>
      </c>
      <c r="U142" s="47">
        <f t="shared" si="34"/>
        <v>1768.182</v>
      </c>
      <c r="V142" s="47"/>
      <c r="W142" s="71">
        <f>U142+T142+S142+R142+Q142+P142+O142+N142+M142+L142+J142+H142</f>
        <v>19263.199999999997</v>
      </c>
      <c r="X142" s="71">
        <f>H142+J142</f>
        <v>5810.37</v>
      </c>
      <c r="Y142" s="88">
        <f>I142+K142</f>
        <v>5004.845960000001</v>
      </c>
    </row>
    <row r="143" spans="1:22" s="21" customFormat="1" ht="39" customHeight="1">
      <c r="A143" s="28" t="s">
        <v>49</v>
      </c>
      <c r="B143" s="33"/>
      <c r="C143" s="33"/>
      <c r="D143" s="33"/>
      <c r="E143" s="33"/>
      <c r="F143" s="33"/>
      <c r="G143" s="33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1:22" s="12" customFormat="1" ht="18.75">
      <c r="A144" s="3" t="s">
        <v>16</v>
      </c>
      <c r="B144" s="33">
        <f>B147</f>
        <v>14279.2</v>
      </c>
      <c r="C144" s="33">
        <f>C147</f>
        <v>4371.377</v>
      </c>
      <c r="D144" s="33">
        <f>D147</f>
        <v>4371.377</v>
      </c>
      <c r="E144" s="33">
        <f>E147</f>
        <v>3667.143</v>
      </c>
      <c r="F144" s="33">
        <f>E144/B144*100</f>
        <v>25.681711860608438</v>
      </c>
      <c r="G144" s="33">
        <f>E144/C144*100</f>
        <v>83.88988183814847</v>
      </c>
      <c r="H144" s="34">
        <v>2867.516</v>
      </c>
      <c r="I144" s="34">
        <f>I147</f>
        <v>2400.4</v>
      </c>
      <c r="J144" s="34">
        <f aca="true" t="shared" si="35" ref="J144:U144">J147</f>
        <v>1514.161</v>
      </c>
      <c r="K144" s="34">
        <f>K145+K146+K147</f>
        <v>1266.743</v>
      </c>
      <c r="L144" s="34">
        <f t="shared" si="35"/>
        <v>683.524</v>
      </c>
      <c r="M144" s="34">
        <f t="shared" si="35"/>
        <v>1107.88</v>
      </c>
      <c r="N144" s="34">
        <f t="shared" si="35"/>
        <v>965.342</v>
      </c>
      <c r="O144" s="34">
        <v>766.981</v>
      </c>
      <c r="P144" s="34">
        <f t="shared" si="35"/>
        <v>1952.087</v>
      </c>
      <c r="Q144" s="34">
        <f t="shared" si="35"/>
        <v>893.901</v>
      </c>
      <c r="R144" s="34">
        <f t="shared" si="35"/>
        <v>559.537</v>
      </c>
      <c r="S144" s="34">
        <f t="shared" si="35"/>
        <v>1058.061</v>
      </c>
      <c r="T144" s="34">
        <f t="shared" si="35"/>
        <v>618.316</v>
      </c>
      <c r="U144" s="34">
        <f t="shared" si="35"/>
        <v>1291.894</v>
      </c>
      <c r="V144" s="34"/>
    </row>
    <row r="145" spans="1:22" s="12" customFormat="1" ht="18.75">
      <c r="A145" s="2" t="s">
        <v>15</v>
      </c>
      <c r="B145" s="35">
        <v>0</v>
      </c>
      <c r="C145" s="35">
        <v>0</v>
      </c>
      <c r="D145" s="35">
        <v>0</v>
      </c>
      <c r="E145" s="35">
        <v>0</v>
      </c>
      <c r="F145" s="35">
        <v>0</v>
      </c>
      <c r="G145" s="35"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0</v>
      </c>
      <c r="S145" s="36">
        <v>0</v>
      </c>
      <c r="T145" s="36">
        <v>0</v>
      </c>
      <c r="U145" s="36">
        <v>0</v>
      </c>
      <c r="V145" s="36"/>
    </row>
    <row r="146" spans="1:22" s="12" customFormat="1" ht="18.75">
      <c r="A146" s="2" t="s">
        <v>13</v>
      </c>
      <c r="B146" s="35">
        <v>0</v>
      </c>
      <c r="C146" s="35">
        <v>0</v>
      </c>
      <c r="D146" s="35">
        <v>0</v>
      </c>
      <c r="E146" s="35">
        <v>0</v>
      </c>
      <c r="F146" s="35">
        <v>0</v>
      </c>
      <c r="G146" s="35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6">
        <v>0</v>
      </c>
      <c r="S146" s="36">
        <v>0</v>
      </c>
      <c r="T146" s="36">
        <v>0</v>
      </c>
      <c r="U146" s="36">
        <v>0</v>
      </c>
      <c r="V146" s="36"/>
    </row>
    <row r="147" spans="1:22" s="12" customFormat="1" ht="18.75">
      <c r="A147" s="2" t="s">
        <v>14</v>
      </c>
      <c r="B147" s="35">
        <f>H147+J147+L147+M147+N147+O147+P147+Q147+R147+S147+T147+U147</f>
        <v>14279.2</v>
      </c>
      <c r="C147" s="35">
        <f>H147+J147</f>
        <v>4371.377</v>
      </c>
      <c r="D147" s="35">
        <f>C147</f>
        <v>4371.377</v>
      </c>
      <c r="E147" s="35">
        <f>I147+K147</f>
        <v>3667.143</v>
      </c>
      <c r="F147" s="35">
        <f>E147/B147*100</f>
        <v>25.681711860608438</v>
      </c>
      <c r="G147" s="35">
        <f>E147/C147*100</f>
        <v>83.88988183814847</v>
      </c>
      <c r="H147" s="36">
        <v>2857.216</v>
      </c>
      <c r="I147" s="36">
        <v>2400.4</v>
      </c>
      <c r="J147" s="36">
        <v>1514.161</v>
      </c>
      <c r="K147" s="36">
        <v>1266.743</v>
      </c>
      <c r="L147" s="36">
        <v>683.524</v>
      </c>
      <c r="M147" s="36">
        <v>1107.88</v>
      </c>
      <c r="N147" s="36">
        <v>965.342</v>
      </c>
      <c r="O147" s="36">
        <v>777.281</v>
      </c>
      <c r="P147" s="36">
        <v>1952.087</v>
      </c>
      <c r="Q147" s="36">
        <v>893.901</v>
      </c>
      <c r="R147" s="36">
        <v>559.537</v>
      </c>
      <c r="S147" s="36">
        <v>1058.061</v>
      </c>
      <c r="T147" s="36">
        <v>618.316</v>
      </c>
      <c r="U147" s="36">
        <v>1291.894</v>
      </c>
      <c r="V147" s="36"/>
    </row>
    <row r="148" spans="1:22" s="12" customFormat="1" ht="57.75" customHeight="1">
      <c r="A148" s="38" t="s">
        <v>50</v>
      </c>
      <c r="B148" s="33"/>
      <c r="C148" s="33"/>
      <c r="D148" s="33"/>
      <c r="E148" s="33"/>
      <c r="F148" s="33"/>
      <c r="G148" s="33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1:22" s="12" customFormat="1" ht="18.75">
      <c r="A149" s="3" t="s">
        <v>16</v>
      </c>
      <c r="B149" s="33">
        <f>B152</f>
        <v>4984</v>
      </c>
      <c r="C149" s="33">
        <f>C152</f>
        <v>1438.993</v>
      </c>
      <c r="D149" s="33">
        <f>D152</f>
        <v>1438.993</v>
      </c>
      <c r="E149" s="33">
        <f>E152</f>
        <v>1337.70296</v>
      </c>
      <c r="F149" s="33">
        <f>E149/B149*100</f>
        <v>26.839947030497598</v>
      </c>
      <c r="G149" s="33">
        <f>E149/C149*100</f>
        <v>92.96104706555211</v>
      </c>
      <c r="H149" s="34">
        <f aca="true" t="shared" si="36" ref="H149:U149">H152</f>
        <v>1001.423</v>
      </c>
      <c r="I149" s="34">
        <f>I152</f>
        <v>866.88096</v>
      </c>
      <c r="J149" s="34">
        <f t="shared" si="36"/>
        <v>437.57</v>
      </c>
      <c r="K149" s="34">
        <f>K150+K151+K152</f>
        <v>470.822</v>
      </c>
      <c r="L149" s="34">
        <f t="shared" si="36"/>
        <v>171.804</v>
      </c>
      <c r="M149" s="34">
        <f t="shared" si="36"/>
        <v>593.647</v>
      </c>
      <c r="N149" s="34">
        <f t="shared" si="36"/>
        <v>375.945</v>
      </c>
      <c r="O149" s="34">
        <f t="shared" si="36"/>
        <v>368.769</v>
      </c>
      <c r="P149" s="34">
        <f t="shared" si="36"/>
        <v>506.747</v>
      </c>
      <c r="Q149" s="34">
        <f t="shared" si="36"/>
        <v>245.09</v>
      </c>
      <c r="R149" s="34">
        <f t="shared" si="36"/>
        <v>183.796</v>
      </c>
      <c r="S149" s="34">
        <f t="shared" si="36"/>
        <v>387.418</v>
      </c>
      <c r="T149" s="34">
        <f t="shared" si="36"/>
        <v>235.503</v>
      </c>
      <c r="U149" s="34">
        <f t="shared" si="36"/>
        <v>476.288</v>
      </c>
      <c r="V149" s="34"/>
    </row>
    <row r="150" spans="1:22" s="12" customFormat="1" ht="18.75">
      <c r="A150" s="2" t="s">
        <v>15</v>
      </c>
      <c r="B150" s="35">
        <v>0</v>
      </c>
      <c r="C150" s="35">
        <v>0</v>
      </c>
      <c r="D150" s="35">
        <v>0</v>
      </c>
      <c r="E150" s="35">
        <v>0</v>
      </c>
      <c r="F150" s="35">
        <v>0</v>
      </c>
      <c r="G150" s="35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  <c r="P150" s="36">
        <v>0</v>
      </c>
      <c r="Q150" s="36">
        <v>0</v>
      </c>
      <c r="R150" s="36">
        <v>0</v>
      </c>
      <c r="S150" s="36">
        <v>0</v>
      </c>
      <c r="T150" s="36">
        <v>0</v>
      </c>
      <c r="U150" s="36">
        <v>0</v>
      </c>
      <c r="V150" s="36"/>
    </row>
    <row r="151" spans="1:22" s="12" customFormat="1" ht="18.75">
      <c r="A151" s="2" t="s">
        <v>13</v>
      </c>
      <c r="B151" s="35">
        <v>0</v>
      </c>
      <c r="C151" s="35">
        <v>0</v>
      </c>
      <c r="D151" s="35">
        <v>0</v>
      </c>
      <c r="E151" s="35">
        <v>0</v>
      </c>
      <c r="F151" s="35">
        <v>0</v>
      </c>
      <c r="G151" s="35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0</v>
      </c>
      <c r="T151" s="36">
        <v>0</v>
      </c>
      <c r="U151" s="36">
        <v>0</v>
      </c>
      <c r="V151" s="36"/>
    </row>
    <row r="152" spans="1:22" s="12" customFormat="1" ht="18.75">
      <c r="A152" s="2" t="s">
        <v>14</v>
      </c>
      <c r="B152" s="35">
        <f>H152+J152+L152+M152+N152+O152+P152+Q152+R152+S152+T152+U152</f>
        <v>4984</v>
      </c>
      <c r="C152" s="35">
        <f>H152+J152</f>
        <v>1438.993</v>
      </c>
      <c r="D152" s="35">
        <f>C152</f>
        <v>1438.993</v>
      </c>
      <c r="E152" s="35">
        <f>I152+K152</f>
        <v>1337.70296</v>
      </c>
      <c r="F152" s="35">
        <f>E152/B152*100</f>
        <v>26.839947030497598</v>
      </c>
      <c r="G152" s="35">
        <f>E152/C152*100</f>
        <v>92.96104706555211</v>
      </c>
      <c r="H152" s="36">
        <v>1001.423</v>
      </c>
      <c r="I152" s="36">
        <v>866.88096</v>
      </c>
      <c r="J152" s="36">
        <v>437.57</v>
      </c>
      <c r="K152" s="36">
        <v>470.822</v>
      </c>
      <c r="L152" s="36">
        <v>171.804</v>
      </c>
      <c r="M152" s="36">
        <v>593.647</v>
      </c>
      <c r="N152" s="36">
        <v>375.945</v>
      </c>
      <c r="O152" s="36">
        <v>368.769</v>
      </c>
      <c r="P152" s="36">
        <v>506.747</v>
      </c>
      <c r="Q152" s="36">
        <v>245.09</v>
      </c>
      <c r="R152" s="36">
        <v>183.796</v>
      </c>
      <c r="S152" s="36">
        <v>387.418</v>
      </c>
      <c r="T152" s="36">
        <v>235.503</v>
      </c>
      <c r="U152" s="36">
        <v>476.288</v>
      </c>
      <c r="V152" s="36"/>
    </row>
    <row r="153" spans="1:22" s="12" customFormat="1" ht="56.25">
      <c r="A153" s="49" t="s">
        <v>51</v>
      </c>
      <c r="B153" s="43"/>
      <c r="C153" s="43"/>
      <c r="D153" s="43"/>
      <c r="E153" s="43"/>
      <c r="F153" s="43"/>
      <c r="G153" s="43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93" t="s">
        <v>80</v>
      </c>
    </row>
    <row r="154" spans="1:25" s="21" customFormat="1" ht="18.75">
      <c r="A154" s="40" t="s">
        <v>16</v>
      </c>
      <c r="B154" s="43">
        <f aca="true" t="shared" si="37" ref="B154:U154">B157</f>
        <v>34303.8</v>
      </c>
      <c r="C154" s="43">
        <f>C157</f>
        <v>4172.3</v>
      </c>
      <c r="D154" s="43">
        <f>C154</f>
        <v>4172.3</v>
      </c>
      <c r="E154" s="43">
        <f>E157</f>
        <v>3846.2</v>
      </c>
      <c r="F154" s="43">
        <f>E154/B154*100</f>
        <v>11.212168914231075</v>
      </c>
      <c r="G154" s="43">
        <f>E154/C154*100</f>
        <v>92.1841670062076</v>
      </c>
      <c r="H154" s="44">
        <f t="shared" si="37"/>
        <v>1677.3</v>
      </c>
      <c r="I154" s="44">
        <f>I157</f>
        <v>998.3</v>
      </c>
      <c r="J154" s="44">
        <f t="shared" si="37"/>
        <v>2495</v>
      </c>
      <c r="K154" s="44">
        <f>K155+K156+K157</f>
        <v>2847.9</v>
      </c>
      <c r="L154" s="44">
        <f t="shared" si="37"/>
        <v>3039.3</v>
      </c>
      <c r="M154" s="44">
        <f t="shared" si="37"/>
        <v>3015.6</v>
      </c>
      <c r="N154" s="44">
        <f t="shared" si="37"/>
        <v>3606.5</v>
      </c>
      <c r="O154" s="44">
        <f t="shared" si="37"/>
        <v>3593.1</v>
      </c>
      <c r="P154" s="44">
        <f t="shared" si="37"/>
        <v>3597.5</v>
      </c>
      <c r="Q154" s="44">
        <f t="shared" si="37"/>
        <v>2594.7</v>
      </c>
      <c r="R154" s="44">
        <f t="shared" si="37"/>
        <v>2356.8</v>
      </c>
      <c r="S154" s="44">
        <f t="shared" si="37"/>
        <v>2666.7</v>
      </c>
      <c r="T154" s="44">
        <f t="shared" si="37"/>
        <v>2353.2</v>
      </c>
      <c r="U154" s="44">
        <f t="shared" si="37"/>
        <v>3308.1</v>
      </c>
      <c r="V154" s="94"/>
      <c r="W154" s="71">
        <f>U154+T154+S154+R154+Q154+P154+O154+N154+M154+L154+J154+H154</f>
        <v>34303.799999999996</v>
      </c>
      <c r="X154" s="71">
        <f>H154+J154</f>
        <v>4172.3</v>
      </c>
      <c r="Y154" s="88">
        <f>I154+K154</f>
        <v>3846.2</v>
      </c>
    </row>
    <row r="155" spans="1:25" s="21" customFormat="1" ht="18.75">
      <c r="A155" s="45" t="s">
        <v>15</v>
      </c>
      <c r="B155" s="46">
        <v>0</v>
      </c>
      <c r="C155" s="46">
        <v>0</v>
      </c>
      <c r="D155" s="46">
        <v>0</v>
      </c>
      <c r="E155" s="46">
        <v>0</v>
      </c>
      <c r="F155" s="46">
        <v>0</v>
      </c>
      <c r="G155" s="46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  <c r="M155" s="47">
        <v>0</v>
      </c>
      <c r="N155" s="47">
        <v>0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47">
        <v>0</v>
      </c>
      <c r="V155" s="94"/>
      <c r="W155" s="71"/>
      <c r="X155" s="71"/>
      <c r="Y155" s="74"/>
    </row>
    <row r="156" spans="1:25" s="82" customFormat="1" ht="18.75">
      <c r="A156" s="45" t="s">
        <v>13</v>
      </c>
      <c r="B156" s="46">
        <v>0</v>
      </c>
      <c r="C156" s="46">
        <v>0</v>
      </c>
      <c r="D156" s="46">
        <v>0</v>
      </c>
      <c r="E156" s="46">
        <v>0</v>
      </c>
      <c r="F156" s="46">
        <v>0</v>
      </c>
      <c r="G156" s="46">
        <v>0</v>
      </c>
      <c r="H156" s="47">
        <v>0</v>
      </c>
      <c r="I156" s="47">
        <v>0</v>
      </c>
      <c r="J156" s="47">
        <v>0</v>
      </c>
      <c r="K156" s="47">
        <v>0</v>
      </c>
      <c r="L156" s="47">
        <v>0</v>
      </c>
      <c r="M156" s="47">
        <v>0</v>
      </c>
      <c r="N156" s="47">
        <v>0</v>
      </c>
      <c r="O156" s="47">
        <v>0</v>
      </c>
      <c r="P156" s="47">
        <v>0</v>
      </c>
      <c r="Q156" s="47">
        <v>0</v>
      </c>
      <c r="R156" s="47">
        <v>0</v>
      </c>
      <c r="S156" s="47">
        <v>0</v>
      </c>
      <c r="T156" s="47">
        <v>0</v>
      </c>
      <c r="U156" s="47">
        <v>0</v>
      </c>
      <c r="V156" s="94"/>
      <c r="W156" s="80"/>
      <c r="X156" s="80"/>
      <c r="Y156" s="81"/>
    </row>
    <row r="157" spans="1:25" s="21" customFormat="1" ht="18.75">
      <c r="A157" s="45" t="s">
        <v>14</v>
      </c>
      <c r="B157" s="46">
        <f>H157+J157+L157+M157+N157+O157+P157+Q157+R157+S157+T157+U157</f>
        <v>34303.8</v>
      </c>
      <c r="C157" s="46">
        <f>H157+J157</f>
        <v>4172.3</v>
      </c>
      <c r="D157" s="46">
        <f>C157</f>
        <v>4172.3</v>
      </c>
      <c r="E157" s="46">
        <f>I157+K157</f>
        <v>3846.2</v>
      </c>
      <c r="F157" s="46">
        <f>E157/B157*100</f>
        <v>11.212168914231075</v>
      </c>
      <c r="G157" s="46">
        <f>E157/C157*100</f>
        <v>92.1841670062076</v>
      </c>
      <c r="H157" s="47">
        <v>1677.3</v>
      </c>
      <c r="I157" s="47">
        <v>998.3</v>
      </c>
      <c r="J157" s="47">
        <v>2495</v>
      </c>
      <c r="K157" s="47">
        <v>2847.9</v>
      </c>
      <c r="L157" s="47">
        <v>3039.3</v>
      </c>
      <c r="M157" s="47">
        <v>3015.6</v>
      </c>
      <c r="N157" s="47">
        <v>3606.5</v>
      </c>
      <c r="O157" s="47">
        <v>3593.1</v>
      </c>
      <c r="P157" s="47">
        <v>3597.5</v>
      </c>
      <c r="Q157" s="47">
        <v>2594.7</v>
      </c>
      <c r="R157" s="47">
        <v>2356.8</v>
      </c>
      <c r="S157" s="47">
        <v>2666.7</v>
      </c>
      <c r="T157" s="47">
        <v>2353.2</v>
      </c>
      <c r="U157" s="47">
        <v>3308.1</v>
      </c>
      <c r="V157" s="95"/>
      <c r="W157" s="71">
        <f>U157+T157+S157+R157+Q157+P157+O157+N157+M157+L157+J157+H157</f>
        <v>34303.799999999996</v>
      </c>
      <c r="X157" s="71">
        <f>H157+J157</f>
        <v>4172.3</v>
      </c>
      <c r="Y157" s="88">
        <f>I157+K157</f>
        <v>3846.2</v>
      </c>
    </row>
    <row r="158" spans="1:22" s="12" customFormat="1" ht="20.25" customHeight="1">
      <c r="A158" s="2"/>
      <c r="B158" s="33"/>
      <c r="C158" s="33"/>
      <c r="D158" s="33"/>
      <c r="E158" s="33"/>
      <c r="F158" s="33"/>
      <c r="G158" s="33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1:25" s="26" customFormat="1" ht="21" customHeight="1">
      <c r="A159" s="62" t="s">
        <v>31</v>
      </c>
      <c r="B159" s="63">
        <f>B160+B161+B162+B164+B165</f>
        <v>387987.39</v>
      </c>
      <c r="C159" s="63">
        <f>C160+C161+C162+C164+C165</f>
        <v>35911.15</v>
      </c>
      <c r="D159" s="63">
        <f aca="true" t="shared" si="38" ref="D159:D165">C159</f>
        <v>35911.15</v>
      </c>
      <c r="E159" s="63">
        <f>E160+E161+E162+E164+E165</f>
        <v>30893.445959999997</v>
      </c>
      <c r="F159" s="63">
        <f>E159/B159*100</f>
        <v>7.9624871210376185</v>
      </c>
      <c r="G159" s="63">
        <f>E159/C159*100</f>
        <v>86.02744818809755</v>
      </c>
      <c r="H159" s="64">
        <f aca="true" t="shared" si="39" ref="H159:U159">H160+H161+H162+H164+H165</f>
        <v>14632.339000000002</v>
      </c>
      <c r="I159" s="64">
        <f>I160+I161+I162+I164+I165</f>
        <v>10790.58096</v>
      </c>
      <c r="J159" s="64">
        <f t="shared" si="39"/>
        <v>21278.811</v>
      </c>
      <c r="K159" s="64">
        <f>K160+K161+K162+K164+K165</f>
        <v>20102.864999999998</v>
      </c>
      <c r="L159" s="64">
        <f t="shared" si="39"/>
        <v>25787.718</v>
      </c>
      <c r="M159" s="64">
        <f t="shared" si="39"/>
        <v>26283.727000000003</v>
      </c>
      <c r="N159" s="64">
        <f t="shared" si="39"/>
        <v>36843.887</v>
      </c>
      <c r="O159" s="64">
        <f t="shared" si="39"/>
        <v>50586.649999999994</v>
      </c>
      <c r="P159" s="64">
        <f t="shared" si="39"/>
        <v>70170.234</v>
      </c>
      <c r="Q159" s="64">
        <f t="shared" si="39"/>
        <v>72204.911</v>
      </c>
      <c r="R159" s="64">
        <f t="shared" si="39"/>
        <v>15666.533000000001</v>
      </c>
      <c r="S159" s="64">
        <f t="shared" si="39"/>
        <v>19089.879</v>
      </c>
      <c r="T159" s="64">
        <f t="shared" si="39"/>
        <v>13647.819</v>
      </c>
      <c r="U159" s="64">
        <f t="shared" si="39"/>
        <v>21794.882</v>
      </c>
      <c r="V159" s="64"/>
      <c r="W159" s="76">
        <f aca="true" t="shared" si="40" ref="W159:W165">U159+T159+S159+R159+Q159+P159+O159+N159+M159+L159+J159+H159</f>
        <v>387987.3899999999</v>
      </c>
      <c r="X159" s="76">
        <f>H159+J159</f>
        <v>35911.15</v>
      </c>
      <c r="Y159" s="90">
        <f>I159+K159</f>
        <v>30893.445959999997</v>
      </c>
    </row>
    <row r="160" spans="1:25" s="12" customFormat="1" ht="18.75">
      <c r="A160" s="65" t="s">
        <v>15</v>
      </c>
      <c r="B160" s="66">
        <f aca="true" t="shared" si="41" ref="B160:U160">B11</f>
        <v>0</v>
      </c>
      <c r="C160" s="66">
        <f>C11</f>
        <v>0</v>
      </c>
      <c r="D160" s="66">
        <f t="shared" si="38"/>
        <v>0</v>
      </c>
      <c r="E160" s="66">
        <f>E11</f>
        <v>0</v>
      </c>
      <c r="F160" s="66">
        <v>0</v>
      </c>
      <c r="G160" s="66">
        <v>0</v>
      </c>
      <c r="H160" s="67">
        <f t="shared" si="41"/>
        <v>0</v>
      </c>
      <c r="I160" s="67">
        <f>I155+I140+I118+I111+I93+I83+I49+I11</f>
        <v>0</v>
      </c>
      <c r="J160" s="67">
        <f t="shared" si="41"/>
        <v>0</v>
      </c>
      <c r="K160" s="67">
        <f>K155+K140+K118+K111+K93+K83+K49+K11</f>
        <v>0</v>
      </c>
      <c r="L160" s="67">
        <f t="shared" si="41"/>
        <v>0</v>
      </c>
      <c r="M160" s="67">
        <f t="shared" si="41"/>
        <v>0</v>
      </c>
      <c r="N160" s="67">
        <f t="shared" si="41"/>
        <v>0</v>
      </c>
      <c r="O160" s="67">
        <f t="shared" si="41"/>
        <v>0</v>
      </c>
      <c r="P160" s="67">
        <f t="shared" si="41"/>
        <v>0</v>
      </c>
      <c r="Q160" s="67">
        <f t="shared" si="41"/>
        <v>0</v>
      </c>
      <c r="R160" s="67">
        <f t="shared" si="41"/>
        <v>0</v>
      </c>
      <c r="S160" s="67">
        <f t="shared" si="41"/>
        <v>0</v>
      </c>
      <c r="T160" s="67">
        <f t="shared" si="41"/>
        <v>0</v>
      </c>
      <c r="U160" s="67">
        <f t="shared" si="41"/>
        <v>0</v>
      </c>
      <c r="V160" s="67"/>
      <c r="W160" s="57">
        <f t="shared" si="40"/>
        <v>0</v>
      </c>
      <c r="X160" s="57">
        <v>0</v>
      </c>
      <c r="Y160" s="75"/>
    </row>
    <row r="161" spans="1:25" s="12" customFormat="1" ht="18.75">
      <c r="A161" s="65" t="s">
        <v>13</v>
      </c>
      <c r="B161" s="66">
        <f>B12+B50+B84+B112+B119</f>
        <v>17088.5</v>
      </c>
      <c r="C161" s="66">
        <f>C119+C112+C84+C50+C12</f>
        <v>1540.7</v>
      </c>
      <c r="D161" s="66">
        <f t="shared" si="38"/>
        <v>1540.7</v>
      </c>
      <c r="E161" s="66">
        <f>E119+E112+E84+E50+E12</f>
        <v>1540.7</v>
      </c>
      <c r="F161" s="66">
        <f>E161/B161*100</f>
        <v>9.016004915586507</v>
      </c>
      <c r="G161" s="66">
        <f>E161/C161*100</f>
        <v>100</v>
      </c>
      <c r="H161" s="67">
        <f aca="true" t="shared" si="42" ref="H161:U161">H119+H112+H84+H50+H12</f>
        <v>200</v>
      </c>
      <c r="I161" s="67">
        <f>I156+I141+I119+I112+I94+I84+I50+I12</f>
        <v>0</v>
      </c>
      <c r="J161" s="67">
        <f t="shared" si="42"/>
        <v>1340.7</v>
      </c>
      <c r="K161" s="67">
        <f>K156+K141+K119+K112+K94+K84+K50+K12</f>
        <v>1540.7</v>
      </c>
      <c r="L161" s="67">
        <f t="shared" si="42"/>
        <v>1344.7</v>
      </c>
      <c r="M161" s="67">
        <f t="shared" si="42"/>
        <v>1361.7</v>
      </c>
      <c r="N161" s="67">
        <f t="shared" si="42"/>
        <v>2101.3</v>
      </c>
      <c r="O161" s="67">
        <f t="shared" si="42"/>
        <v>1692.6</v>
      </c>
      <c r="P161" s="67">
        <f t="shared" si="42"/>
        <v>1419.6</v>
      </c>
      <c r="Q161" s="67">
        <f t="shared" si="42"/>
        <v>1361.7</v>
      </c>
      <c r="R161" s="67">
        <f t="shared" si="42"/>
        <v>1361.7</v>
      </c>
      <c r="S161" s="67">
        <f t="shared" si="42"/>
        <v>1433.9</v>
      </c>
      <c r="T161" s="67">
        <f t="shared" si="42"/>
        <v>1361.7</v>
      </c>
      <c r="U161" s="67">
        <f t="shared" si="42"/>
        <v>2108.9</v>
      </c>
      <c r="V161" s="67"/>
      <c r="W161" s="57">
        <f t="shared" si="40"/>
        <v>17088.500000000004</v>
      </c>
      <c r="X161" s="57">
        <f>H161+J161</f>
        <v>1540.7</v>
      </c>
      <c r="Y161" s="89">
        <f>I161+K161</f>
        <v>1540.7</v>
      </c>
    </row>
    <row r="162" spans="1:25" s="12" customFormat="1" ht="18.75">
      <c r="A162" s="65" t="s">
        <v>14</v>
      </c>
      <c r="B162" s="66">
        <f>B13+B51+B95+B113+B120+B142+B157</f>
        <v>201847.8</v>
      </c>
      <c r="C162" s="66">
        <f>C157+C142+C120+C113+C95+C51+C13</f>
        <v>31053.370000000003</v>
      </c>
      <c r="D162" s="66">
        <f t="shared" si="38"/>
        <v>31053.370000000003</v>
      </c>
      <c r="E162" s="66">
        <f>E157+E142+E120+E113+E95+E51+E13</f>
        <v>26567.66596</v>
      </c>
      <c r="F162" s="66">
        <f>E162/B162*100</f>
        <v>13.162227163238837</v>
      </c>
      <c r="G162" s="66">
        <f>E162/C162*100</f>
        <v>85.554855914189</v>
      </c>
      <c r="H162" s="67">
        <f>H157+H142+H120+H113+H95+H51+H13</f>
        <v>14432.339000000002</v>
      </c>
      <c r="I162" s="67">
        <f>I157+I142+I120+I113+I95+I85+I51+I13</f>
        <v>10790.58096</v>
      </c>
      <c r="J162" s="67">
        <f>J157+J142+J120+J113+J95+J51+J13</f>
        <v>16621.031</v>
      </c>
      <c r="K162" s="67">
        <f>K157+K142+K120+K113+K95+K85+K51+K13</f>
        <v>15777.085</v>
      </c>
      <c r="L162" s="67">
        <f>L157+L142+L120+L113+L95+L51+L13</f>
        <v>15253.028</v>
      </c>
      <c r="M162" s="67">
        <f>M157+M142+M120+M113+M95+M51+M13</f>
        <v>20222.027000000002</v>
      </c>
      <c r="N162" s="67">
        <f>N157++N142+N120+N113+N95+N51+N13</f>
        <v>19442.587</v>
      </c>
      <c r="O162" s="67">
        <f aca="true" t="shared" si="43" ref="O162:U162">O157+O142+O120+O113+O95+O51+O13</f>
        <v>18894.05</v>
      </c>
      <c r="P162" s="67">
        <f t="shared" si="43"/>
        <v>22250.634000000002</v>
      </c>
      <c r="Q162" s="67">
        <f t="shared" si="43"/>
        <v>13249.190999999999</v>
      </c>
      <c r="R162" s="67">
        <f t="shared" si="43"/>
        <v>14304.833</v>
      </c>
      <c r="S162" s="67">
        <f t="shared" si="43"/>
        <v>17655.979</v>
      </c>
      <c r="T162" s="67">
        <f t="shared" si="43"/>
        <v>12286.118999999999</v>
      </c>
      <c r="U162" s="67">
        <f t="shared" si="43"/>
        <v>17235.982</v>
      </c>
      <c r="V162" s="67"/>
      <c r="W162" s="57">
        <f t="shared" si="40"/>
        <v>201847.8</v>
      </c>
      <c r="X162" s="57">
        <f>H162+J162</f>
        <v>31053.370000000003</v>
      </c>
      <c r="Y162" s="89">
        <f>I162+K162</f>
        <v>26567.66596</v>
      </c>
    </row>
    <row r="163" spans="1:25" s="12" customFormat="1" ht="18.75">
      <c r="A163" s="59" t="s">
        <v>57</v>
      </c>
      <c r="B163" s="60">
        <f>B136+B80+B46+B30+B63+B19</f>
        <v>1049.3999999999999</v>
      </c>
      <c r="C163" s="60">
        <f>C136+C80+C46+C30+C63+C19</f>
        <v>90.69999999999999</v>
      </c>
      <c r="D163" s="60">
        <f t="shared" si="38"/>
        <v>90.69999999999999</v>
      </c>
      <c r="E163" s="60">
        <f>E136+E80+E46+E30+E63+E19</f>
        <v>90.69999999999999</v>
      </c>
      <c r="F163" s="60">
        <f>E163/B163*100</f>
        <v>8.643034114732227</v>
      </c>
      <c r="G163" s="60">
        <f>E163/C163*100</f>
        <v>100</v>
      </c>
      <c r="H163" s="61">
        <f>H136+H80+H46+H30+H63+H19</f>
        <v>9.1</v>
      </c>
      <c r="I163" s="61">
        <f>I136+I80+I46+I30+I63+I19</f>
        <v>9.1</v>
      </c>
      <c r="J163" s="61">
        <f>J136+J80+J46+J30+J63+J19</f>
        <v>81.6</v>
      </c>
      <c r="K163" s="61">
        <f>K136+K80+K63+K46+K30+K19</f>
        <v>81.6</v>
      </c>
      <c r="L163" s="61">
        <f>L136+L80+L46+L30+L63+L19</f>
        <v>81.30000000000001</v>
      </c>
      <c r="M163" s="61">
        <f>M136+M80+M46+M30+M63+M19</f>
        <v>69.6</v>
      </c>
      <c r="N163" s="61">
        <f>N136+N80+N46+N30+N63+N19</f>
        <v>187.7</v>
      </c>
      <c r="O163" s="61">
        <f>O136+O80+O46+O30+O63+O19</f>
        <v>128</v>
      </c>
      <c r="P163" s="61">
        <f>P136+P80+P46+P30+P63+P19</f>
        <v>89.5</v>
      </c>
      <c r="Q163" s="61">
        <f>Q136+Q80+Q46+Q30+Q63+Q19</f>
        <v>69.6</v>
      </c>
      <c r="R163" s="61">
        <f>R136+R80+R46+R30+R63+R19</f>
        <v>69.5</v>
      </c>
      <c r="S163" s="61">
        <f>S136+S80+S46+S30+S63+S19</f>
        <v>82.39999999999999</v>
      </c>
      <c r="T163" s="61">
        <f>T136+T80+T46+T30+T63+T19</f>
        <v>69.5</v>
      </c>
      <c r="U163" s="61">
        <f>U136+U80+U46+U30+U63+U19</f>
        <v>111.6</v>
      </c>
      <c r="V163" s="61"/>
      <c r="W163" s="57">
        <f t="shared" si="40"/>
        <v>1049.3999999999999</v>
      </c>
      <c r="X163" s="57">
        <f>H163+J163</f>
        <v>90.69999999999999</v>
      </c>
      <c r="Y163" s="89">
        <f>I163+K163</f>
        <v>90.69999999999999</v>
      </c>
    </row>
    <row r="164" spans="1:25" s="12" customFormat="1" ht="36" customHeight="1">
      <c r="A164" s="68" t="s">
        <v>56</v>
      </c>
      <c r="B164" s="73">
        <f aca="true" t="shared" si="44" ref="B164:U164">B114</f>
        <v>0</v>
      </c>
      <c r="C164" s="73">
        <f>C114</f>
        <v>0</v>
      </c>
      <c r="D164" s="73">
        <f t="shared" si="38"/>
        <v>0</v>
      </c>
      <c r="E164" s="73">
        <f>E114</f>
        <v>0</v>
      </c>
      <c r="F164" s="73" t="e">
        <f>E164/B164*100</f>
        <v>#DIV/0!</v>
      </c>
      <c r="G164" s="73" t="e">
        <f>E164/C164*100</f>
        <v>#DIV/0!</v>
      </c>
      <c r="H164" s="70">
        <f t="shared" si="44"/>
        <v>0</v>
      </c>
      <c r="I164" s="70">
        <f>I114</f>
        <v>0</v>
      </c>
      <c r="J164" s="70">
        <f t="shared" si="44"/>
        <v>0</v>
      </c>
      <c r="K164" s="70">
        <f>K114</f>
        <v>0</v>
      </c>
      <c r="L164" s="70">
        <f t="shared" si="44"/>
        <v>0</v>
      </c>
      <c r="M164" s="70">
        <f t="shared" si="44"/>
        <v>0</v>
      </c>
      <c r="N164" s="70">
        <f t="shared" si="44"/>
        <v>0</v>
      </c>
      <c r="O164" s="70">
        <f t="shared" si="44"/>
        <v>0</v>
      </c>
      <c r="P164" s="70">
        <f t="shared" si="44"/>
        <v>0</v>
      </c>
      <c r="Q164" s="70">
        <f t="shared" si="44"/>
        <v>0</v>
      </c>
      <c r="R164" s="70">
        <f t="shared" si="44"/>
        <v>0</v>
      </c>
      <c r="S164" s="70">
        <f t="shared" si="44"/>
        <v>0</v>
      </c>
      <c r="T164" s="70">
        <f t="shared" si="44"/>
        <v>0</v>
      </c>
      <c r="U164" s="70">
        <f t="shared" si="44"/>
        <v>0</v>
      </c>
      <c r="V164" s="70"/>
      <c r="W164" s="58">
        <f t="shared" si="40"/>
        <v>0</v>
      </c>
      <c r="X164" s="58">
        <f aca="true" t="shared" si="45" ref="X161:Y165">H164</f>
        <v>0</v>
      </c>
      <c r="Y164" s="91">
        <f t="shared" si="45"/>
        <v>0</v>
      </c>
    </row>
    <row r="165" spans="1:25" s="12" customFormat="1" ht="18.75">
      <c r="A165" s="65" t="s">
        <v>55</v>
      </c>
      <c r="B165" s="69">
        <f>B96+B52</f>
        <v>169051.09</v>
      </c>
      <c r="C165" s="69">
        <f>C96+C52</f>
        <v>3317.08</v>
      </c>
      <c r="D165" s="69">
        <f t="shared" si="38"/>
        <v>3317.08</v>
      </c>
      <c r="E165" s="69">
        <f>E96+E52</f>
        <v>2785.08</v>
      </c>
      <c r="F165" s="69">
        <f>E165/B165*100</f>
        <v>1.6474782860021784</v>
      </c>
      <c r="G165" s="69">
        <f>E165/C165*100</f>
        <v>83.96179772571057</v>
      </c>
      <c r="H165" s="70">
        <f aca="true" t="shared" si="46" ref="H165:U165">H96</f>
        <v>0</v>
      </c>
      <c r="I165" s="70">
        <f>I96</f>
        <v>0</v>
      </c>
      <c r="J165" s="70">
        <f>J96+J52</f>
        <v>3317.08</v>
      </c>
      <c r="K165" s="70">
        <f>K96+K52</f>
        <v>2785.08</v>
      </c>
      <c r="L165" s="70">
        <f t="shared" si="46"/>
        <v>9189.99</v>
      </c>
      <c r="M165" s="70">
        <f t="shared" si="46"/>
        <v>4700</v>
      </c>
      <c r="N165" s="70">
        <f t="shared" si="46"/>
        <v>15300</v>
      </c>
      <c r="O165" s="70">
        <f t="shared" si="46"/>
        <v>30000</v>
      </c>
      <c r="P165" s="70">
        <f t="shared" si="46"/>
        <v>46500</v>
      </c>
      <c r="Q165" s="70">
        <f t="shared" si="46"/>
        <v>57594.02</v>
      </c>
      <c r="R165" s="70">
        <f t="shared" si="46"/>
        <v>0</v>
      </c>
      <c r="S165" s="70">
        <f t="shared" si="46"/>
        <v>0</v>
      </c>
      <c r="T165" s="70">
        <f t="shared" si="46"/>
        <v>0</v>
      </c>
      <c r="U165" s="70">
        <f t="shared" si="46"/>
        <v>2450</v>
      </c>
      <c r="V165" s="70"/>
      <c r="W165" s="58">
        <f t="shared" si="40"/>
        <v>169051.08999999997</v>
      </c>
      <c r="X165" s="58">
        <f>H165+J165</f>
        <v>3317.08</v>
      </c>
      <c r="Y165" s="91">
        <f>I165+K165</f>
        <v>2785.08</v>
      </c>
    </row>
    <row r="166" spans="1:25" s="12" customFormat="1" ht="18.75" customHeight="1">
      <c r="A166" s="17"/>
      <c r="B166" s="17"/>
      <c r="C166" s="17"/>
      <c r="D166" s="17"/>
      <c r="E166" s="17"/>
      <c r="F166" s="17"/>
      <c r="G166" s="17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Y166" s="75"/>
    </row>
    <row r="167" spans="1:35" ht="21" customHeight="1">
      <c r="A167" s="112" t="s">
        <v>54</v>
      </c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5"/>
      <c r="O167" s="5"/>
      <c r="P167" s="1"/>
      <c r="Q167" s="1"/>
      <c r="R167" s="24"/>
      <c r="S167" s="1"/>
      <c r="T167" s="1"/>
      <c r="U167" s="1"/>
      <c r="V167" s="1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4"/>
    </row>
    <row r="168" spans="2:35" ht="15.75" customHeight="1">
      <c r="B168" s="1"/>
      <c r="C168" s="1"/>
      <c r="D168" s="1"/>
      <c r="E168" s="1"/>
      <c r="F168" s="1"/>
      <c r="G168" s="1"/>
      <c r="H168" s="5"/>
      <c r="I168" s="5"/>
      <c r="J168" s="5"/>
      <c r="K168" s="5"/>
      <c r="L168" s="5"/>
      <c r="M168" s="5"/>
      <c r="N168" s="5"/>
      <c r="O168" s="5"/>
      <c r="P168" s="1"/>
      <c r="Q168" s="1"/>
      <c r="R168" s="1"/>
      <c r="S168" s="1"/>
      <c r="T168" s="1"/>
      <c r="U168" s="1"/>
      <c r="V168" s="1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4"/>
    </row>
    <row r="169" spans="1:35" ht="20.25" customHeight="1">
      <c r="A169" s="112" t="s">
        <v>53</v>
      </c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9"/>
      <c r="O169" s="5"/>
      <c r="P169" s="1"/>
      <c r="Q169" s="1"/>
      <c r="R169" s="1"/>
      <c r="S169" s="1"/>
      <c r="T169" s="1"/>
      <c r="U169" s="1"/>
      <c r="V169" s="1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4"/>
    </row>
    <row r="170" spans="1:7" ht="17.25" customHeight="1">
      <c r="A170" s="23"/>
      <c r="B170" s="1"/>
      <c r="C170" s="1"/>
      <c r="D170" s="1"/>
      <c r="E170" s="1"/>
      <c r="F170" s="1"/>
      <c r="G170" s="1"/>
    </row>
    <row r="171" ht="48.75" customHeight="1"/>
    <row r="172" spans="2:7" ht="18.75">
      <c r="B172" s="13"/>
      <c r="C172" s="13"/>
      <c r="D172" s="13"/>
      <c r="E172" s="13"/>
      <c r="F172" s="13"/>
      <c r="G172" s="13"/>
    </row>
  </sheetData>
  <sheetProtection/>
  <mergeCells count="25">
    <mergeCell ref="T1:U1"/>
    <mergeCell ref="A2:U2"/>
    <mergeCell ref="A3:U3"/>
    <mergeCell ref="A169:M169"/>
    <mergeCell ref="A5:A6"/>
    <mergeCell ref="B5:B6"/>
    <mergeCell ref="T4:U4"/>
    <mergeCell ref="A167:M167"/>
    <mergeCell ref="C5:C6"/>
    <mergeCell ref="D5:D6"/>
    <mergeCell ref="E5:E6"/>
    <mergeCell ref="F5:G5"/>
    <mergeCell ref="H5:I5"/>
    <mergeCell ref="V5:V6"/>
    <mergeCell ref="V97:V102"/>
    <mergeCell ref="V103:V108"/>
    <mergeCell ref="J5:K5"/>
    <mergeCell ref="V153:V157"/>
    <mergeCell ref="V25:V29"/>
    <mergeCell ref="V41:V46"/>
    <mergeCell ref="V121:V125"/>
    <mergeCell ref="V131:V136"/>
    <mergeCell ref="V74:V80"/>
    <mergeCell ref="V65:V68"/>
    <mergeCell ref="V109:V114"/>
  </mergeCells>
  <printOptions horizontalCentered="1"/>
  <pageMargins left="0" right="0" top="0.3937007874015748" bottom="0.1968503937007874" header="0" footer="0"/>
  <pageSetup fitToHeight="0" fitToWidth="1" horizontalDpi="600" verticalDpi="600" orientation="landscape" paperSize="8" scale="43" r:id="rId1"/>
  <rowBreaks count="3" manualBreakCount="3">
    <brk id="63" max="20" man="1"/>
    <brk id="108" max="20" man="1"/>
    <brk id="15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Кошелева Танзиля Фиркатовна</cp:lastModifiedBy>
  <cp:lastPrinted>2017-02-14T11:31:42Z</cp:lastPrinted>
  <dcterms:created xsi:type="dcterms:W3CDTF">1996-10-08T23:32:33Z</dcterms:created>
  <dcterms:modified xsi:type="dcterms:W3CDTF">2017-03-03T06:50:46Z</dcterms:modified>
  <cp:category/>
  <cp:version/>
  <cp:contentType/>
  <cp:contentStatus/>
</cp:coreProperties>
</file>