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yagkovaOV\Desktop\"/>
    </mc:Choice>
  </mc:AlternateContent>
  <bookViews>
    <workbookView xWindow="0" yWindow="0" windowWidth="28800" windowHeight="12210" tabRatio="648"/>
  </bookViews>
  <sheets>
    <sheet name="Титульный лист" sheetId="12" r:id="rId1"/>
    <sheet name="01.08.2016" sheetId="28" r:id="rId2"/>
  </sheets>
  <definedNames>
    <definedName name="_xlnm.Print_Titles" localSheetId="1">'01.08.2016'!$A:$A,'01.08.2016'!$3:$4</definedName>
    <definedName name="_xlnm.Print_Area" localSheetId="1">'01.08.2016'!$A$1:$AF$60</definedName>
  </definedNames>
  <calcPr calcId="171027"/>
</workbook>
</file>

<file path=xl/calcChain.xml><?xml version="1.0" encoding="utf-8"?>
<calcChain xmlns="http://schemas.openxmlformats.org/spreadsheetml/2006/main">
  <c r="D11" i="28" l="1"/>
  <c r="D9" i="28"/>
  <c r="D55" i="28"/>
  <c r="D53" i="28"/>
  <c r="D49" i="28"/>
  <c r="D47" i="28" s="1"/>
  <c r="C42" i="28"/>
  <c r="D42" i="28" s="1"/>
  <c r="D23" i="28"/>
  <c r="D21" i="28" s="1"/>
  <c r="E49" i="28" l="1"/>
  <c r="C49" i="28"/>
  <c r="C47" i="28" s="1"/>
  <c r="C40" i="28"/>
  <c r="D40" i="28"/>
  <c r="D39" i="28" s="1"/>
  <c r="D38" i="28" s="1"/>
  <c r="C35" i="28"/>
  <c r="D35" i="28" s="1"/>
  <c r="D33" i="28" s="1"/>
  <c r="D32" i="28" s="1"/>
  <c r="C17" i="28"/>
  <c r="D17" i="28" s="1"/>
  <c r="E42" i="28" l="1"/>
  <c r="E35" i="28" l="1"/>
  <c r="H53" i="28" l="1"/>
  <c r="AA56" i="28"/>
  <c r="B49" i="28"/>
  <c r="B47" i="28" s="1"/>
  <c r="B46" i="28" s="1"/>
  <c r="B45" i="28" s="1"/>
  <c r="D46" i="28"/>
  <c r="D45" i="28" s="1"/>
  <c r="S47" i="28"/>
  <c r="Q47" i="28"/>
  <c r="B42" i="28"/>
  <c r="B40" i="28" s="1"/>
  <c r="B39" i="28" s="1"/>
  <c r="B38" i="28" s="1"/>
  <c r="U40" i="28"/>
  <c r="H40" i="28"/>
  <c r="B35" i="28"/>
  <c r="F35" i="28" s="1"/>
  <c r="C34" i="28"/>
  <c r="C33" i="28" s="1"/>
  <c r="H33" i="28"/>
  <c r="E34" i="28"/>
  <c r="B34" i="28"/>
  <c r="B53" i="28" s="1"/>
  <c r="C29" i="28"/>
  <c r="H27" i="28"/>
  <c r="E29" i="28"/>
  <c r="D29" i="28" s="1"/>
  <c r="C23" i="28"/>
  <c r="C21" i="28" s="1"/>
  <c r="E23" i="28"/>
  <c r="E21" i="28" s="1"/>
  <c r="B23" i="28"/>
  <c r="H21" i="28"/>
  <c r="B21" i="28"/>
  <c r="E17" i="28"/>
  <c r="D27" i="28" l="1"/>
  <c r="D54" i="28"/>
  <c r="B33" i="28"/>
  <c r="B32" i="28" s="1"/>
  <c r="G34" i="28"/>
  <c r="F34" i="28"/>
  <c r="G35" i="28"/>
  <c r="C53" i="28"/>
  <c r="B29" i="28"/>
  <c r="B27" i="28" s="1"/>
  <c r="G29" i="28"/>
  <c r="E27" i="28"/>
  <c r="C27" i="28"/>
  <c r="B17" i="28"/>
  <c r="B15" i="28" s="1"/>
  <c r="G23" i="28"/>
  <c r="H15" i="28"/>
  <c r="B11" i="28"/>
  <c r="B9" i="28" s="1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S33" i="28"/>
  <c r="E9" i="28" l="1"/>
  <c r="G27" i="28"/>
  <c r="B7" i="28"/>
  <c r="B6" i="28" s="1"/>
  <c r="G21" i="28"/>
  <c r="E11" i="28"/>
  <c r="C11" i="28"/>
  <c r="E54" i="28" l="1"/>
  <c r="E56" i="28"/>
  <c r="C55" i="28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AE55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AC54" i="28"/>
  <c r="AD54" i="28"/>
  <c r="AE54" i="28"/>
  <c r="I53" i="28"/>
  <c r="J53" i="28"/>
  <c r="K53" i="28"/>
  <c r="L53" i="28"/>
  <c r="M53" i="28"/>
  <c r="N53" i="28"/>
  <c r="O53" i="28"/>
  <c r="P53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AC53" i="28"/>
  <c r="AD53" i="28"/>
  <c r="AE53" i="28"/>
  <c r="C56" i="28"/>
  <c r="D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B56" i="28"/>
  <c r="AC56" i="28"/>
  <c r="AD56" i="28"/>
  <c r="AE56" i="28"/>
  <c r="B56" i="28"/>
  <c r="B55" i="28"/>
  <c r="G11" i="28" l="1"/>
  <c r="O33" i="28" l="1"/>
  <c r="O32" i="28" s="1"/>
  <c r="P33" i="28"/>
  <c r="P32" i="28" s="1"/>
  <c r="Q33" i="28"/>
  <c r="Q32" i="28" s="1"/>
  <c r="R33" i="28"/>
  <c r="R32" i="28" s="1"/>
  <c r="S32" i="28"/>
  <c r="T33" i="28"/>
  <c r="T32" i="28" s="1"/>
  <c r="U33" i="28"/>
  <c r="U32" i="28" s="1"/>
  <c r="V33" i="28"/>
  <c r="V32" i="28" s="1"/>
  <c r="W33" i="28"/>
  <c r="W32" i="28" s="1"/>
  <c r="X33" i="28"/>
  <c r="X32" i="28" s="1"/>
  <c r="Y33" i="28"/>
  <c r="Y32" i="28" s="1"/>
  <c r="Z33" i="28"/>
  <c r="Z32" i="28" s="1"/>
  <c r="AA33" i="28"/>
  <c r="AA32" i="28" s="1"/>
  <c r="AB33" i="28"/>
  <c r="AB32" i="28" s="1"/>
  <c r="AC33" i="28"/>
  <c r="AC32" i="28" s="1"/>
  <c r="AD33" i="28"/>
  <c r="AD32" i="28" s="1"/>
  <c r="AE33" i="28"/>
  <c r="AE32" i="28" s="1"/>
  <c r="I33" i="28"/>
  <c r="I32" i="28" s="1"/>
  <c r="J33" i="28"/>
  <c r="J32" i="28" s="1"/>
  <c r="K33" i="28"/>
  <c r="K32" i="28" s="1"/>
  <c r="L33" i="28"/>
  <c r="L32" i="28" s="1"/>
  <c r="M33" i="28"/>
  <c r="M32" i="28" s="1"/>
  <c r="H32" i="28"/>
  <c r="K40" i="28"/>
  <c r="K39" i="28" s="1"/>
  <c r="K38" i="28" s="1"/>
  <c r="L40" i="28"/>
  <c r="L39" i="28" s="1"/>
  <c r="L38" i="28" s="1"/>
  <c r="M40" i="28"/>
  <c r="M39" i="28" s="1"/>
  <c r="M38" i="28" s="1"/>
  <c r="N40" i="28"/>
  <c r="N39" i="28" s="1"/>
  <c r="N38" i="28" s="1"/>
  <c r="O40" i="28"/>
  <c r="O39" i="28" s="1"/>
  <c r="O38" i="28" s="1"/>
  <c r="P40" i="28"/>
  <c r="P39" i="28" s="1"/>
  <c r="P38" i="28" s="1"/>
  <c r="Q40" i="28"/>
  <c r="Q39" i="28" s="1"/>
  <c r="Q38" i="28" s="1"/>
  <c r="R40" i="28"/>
  <c r="R39" i="28" s="1"/>
  <c r="R38" i="28" s="1"/>
  <c r="S40" i="28"/>
  <c r="S39" i="28" s="1"/>
  <c r="S38" i="28" s="1"/>
  <c r="T40" i="28"/>
  <c r="T39" i="28" s="1"/>
  <c r="T38" i="28" s="1"/>
  <c r="U39" i="28"/>
  <c r="U38" i="28" s="1"/>
  <c r="V40" i="28"/>
  <c r="V39" i="28" s="1"/>
  <c r="V38" i="28" s="1"/>
  <c r="W40" i="28"/>
  <c r="W39" i="28" s="1"/>
  <c r="W38" i="28" s="1"/>
  <c r="X40" i="28"/>
  <c r="X39" i="28" s="1"/>
  <c r="X38" i="28" s="1"/>
  <c r="Y40" i="28"/>
  <c r="Y39" i="28" s="1"/>
  <c r="Y38" i="28" s="1"/>
  <c r="Z40" i="28"/>
  <c r="Z39" i="28" s="1"/>
  <c r="Z38" i="28" s="1"/>
  <c r="AA40" i="28"/>
  <c r="AA39" i="28" s="1"/>
  <c r="AA38" i="28" s="1"/>
  <c r="AB40" i="28"/>
  <c r="AB39" i="28" s="1"/>
  <c r="AB38" i="28" s="1"/>
  <c r="AC40" i="28"/>
  <c r="AC39" i="28" s="1"/>
  <c r="AC38" i="28" s="1"/>
  <c r="AD40" i="28"/>
  <c r="AD39" i="28" s="1"/>
  <c r="AD38" i="28" s="1"/>
  <c r="AE40" i="28"/>
  <c r="AE39" i="28" s="1"/>
  <c r="AE38" i="28" s="1"/>
  <c r="J40" i="28"/>
  <c r="J39" i="28" s="1"/>
  <c r="J38" i="28" s="1"/>
  <c r="I40" i="28"/>
  <c r="E40" i="28" l="1"/>
  <c r="I39" i="28"/>
  <c r="I38" i="28" s="1"/>
  <c r="I47" i="28"/>
  <c r="C54" i="28"/>
  <c r="G54" i="28" s="1"/>
  <c r="I21" i="28"/>
  <c r="I46" i="28" l="1"/>
  <c r="I45" i="28" s="1"/>
  <c r="G42" i="28"/>
  <c r="E33" i="28"/>
  <c r="E32" i="28" s="1"/>
  <c r="C32" i="28" l="1"/>
  <c r="G33" i="28"/>
  <c r="G32" i="28" s="1"/>
  <c r="F33" i="28"/>
  <c r="F32" i="28" s="1"/>
  <c r="C9" i="28" l="1"/>
  <c r="C46" i="28" l="1"/>
  <c r="C45" i="28" s="1"/>
  <c r="G17" i="28"/>
  <c r="F17" i="28"/>
  <c r="F23" i="28" l="1"/>
  <c r="I52" i="28" l="1"/>
  <c r="J52" i="28"/>
  <c r="H52" i="28" l="1"/>
  <c r="N52" i="28"/>
  <c r="AD52" i="28"/>
  <c r="Z52" i="28"/>
  <c r="V52" i="28"/>
  <c r="R52" i="28"/>
  <c r="Y52" i="28"/>
  <c r="U52" i="28"/>
  <c r="Q52" i="28"/>
  <c r="M52" i="28"/>
  <c r="L52" i="28"/>
  <c r="W52" i="28"/>
  <c r="S52" i="28"/>
  <c r="O52" i="28"/>
  <c r="AE52" i="28"/>
  <c r="AC52" i="28"/>
  <c r="X52" i="28"/>
  <c r="T52" i="28"/>
  <c r="P52" i="28"/>
  <c r="K52" i="28"/>
  <c r="E52" i="28" s="1"/>
  <c r="AB52" i="28"/>
  <c r="AA52" i="28"/>
  <c r="N33" i="28"/>
  <c r="N32" i="28" s="1"/>
  <c r="B54" i="28"/>
  <c r="H39" i="28"/>
  <c r="H38" i="28" s="1"/>
  <c r="C52" i="28" l="1"/>
  <c r="B52" i="28"/>
  <c r="F54" i="28"/>
  <c r="F42" i="28"/>
  <c r="F52" i="28" l="1"/>
  <c r="J15" i="28"/>
  <c r="K15" i="28"/>
  <c r="L15" i="28"/>
  <c r="M15" i="28"/>
  <c r="N15" i="28"/>
  <c r="O15" i="28"/>
  <c r="P15" i="28"/>
  <c r="Q15" i="28"/>
  <c r="R15" i="28"/>
  <c r="S15" i="28"/>
  <c r="T15" i="28"/>
  <c r="V15" i="28"/>
  <c r="W15" i="28"/>
  <c r="X15" i="28"/>
  <c r="Y15" i="28"/>
  <c r="Z15" i="28"/>
  <c r="AB15" i="28"/>
  <c r="AC15" i="28"/>
  <c r="AD15" i="28"/>
  <c r="AE15" i="28"/>
  <c r="I15" i="28"/>
  <c r="E15" i="28" s="1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I27" i="28"/>
  <c r="J47" i="28"/>
  <c r="J46" i="28" s="1"/>
  <c r="J45" i="28" s="1"/>
  <c r="K47" i="28"/>
  <c r="L47" i="28"/>
  <c r="L46" i="28" s="1"/>
  <c r="L45" i="28" s="1"/>
  <c r="M47" i="28"/>
  <c r="M46" i="28" s="1"/>
  <c r="M45" i="28" s="1"/>
  <c r="N47" i="28"/>
  <c r="N46" i="28" s="1"/>
  <c r="N45" i="28" s="1"/>
  <c r="O47" i="28"/>
  <c r="O46" i="28" s="1"/>
  <c r="O45" i="28" s="1"/>
  <c r="P47" i="28"/>
  <c r="P46" i="28" s="1"/>
  <c r="P45" i="28" s="1"/>
  <c r="Q46" i="28"/>
  <c r="Q45" i="28" s="1"/>
  <c r="R47" i="28"/>
  <c r="R46" i="28" s="1"/>
  <c r="R45" i="28" s="1"/>
  <c r="S46" i="28"/>
  <c r="S45" i="28" s="1"/>
  <c r="T47" i="28"/>
  <c r="T46" i="28" s="1"/>
  <c r="T45" i="28" s="1"/>
  <c r="U47" i="28"/>
  <c r="U46" i="28" s="1"/>
  <c r="U45" i="28" s="1"/>
  <c r="V47" i="28"/>
  <c r="V46" i="28" s="1"/>
  <c r="V45" i="28" s="1"/>
  <c r="W47" i="28"/>
  <c r="W46" i="28" s="1"/>
  <c r="W45" i="28" s="1"/>
  <c r="X47" i="28"/>
  <c r="X46" i="28" s="1"/>
  <c r="X45" i="28" s="1"/>
  <c r="Y47" i="28"/>
  <c r="Y46" i="28" s="1"/>
  <c r="Y45" i="28" s="1"/>
  <c r="Z47" i="28"/>
  <c r="Z46" i="28" s="1"/>
  <c r="Z45" i="28" s="1"/>
  <c r="AA47" i="28"/>
  <c r="AA46" i="28" s="1"/>
  <c r="AA45" i="28" s="1"/>
  <c r="AB47" i="28"/>
  <c r="AB46" i="28" s="1"/>
  <c r="AB45" i="28" s="1"/>
  <c r="AC47" i="28"/>
  <c r="AC46" i="28" s="1"/>
  <c r="AC45" i="28" s="1"/>
  <c r="AD47" i="28"/>
  <c r="AD46" i="28" s="1"/>
  <c r="AD45" i="28" s="1"/>
  <c r="AE47" i="28"/>
  <c r="AE46" i="28" s="1"/>
  <c r="AE45" i="28" s="1"/>
  <c r="C15" i="28" l="1"/>
  <c r="E47" i="28"/>
  <c r="K46" i="28"/>
  <c r="K45" i="28" s="1"/>
  <c r="I7" i="28"/>
  <c r="I6" i="28" s="1"/>
  <c r="C39" i="28"/>
  <c r="C38" i="28" s="1"/>
  <c r="G15" i="28"/>
  <c r="C7" i="28" l="1"/>
  <c r="D15" i="28"/>
  <c r="D7" i="28" s="1"/>
  <c r="D6" i="28" s="1"/>
  <c r="D52" i="28" s="1"/>
  <c r="E46" i="28"/>
  <c r="E45" i="28" s="1"/>
  <c r="F47" i="28"/>
  <c r="F46" i="28" s="1"/>
  <c r="F45" i="28" s="1"/>
  <c r="G47" i="28"/>
  <c r="G46" i="28" s="1"/>
  <c r="G45" i="28" s="1"/>
  <c r="F15" i="28"/>
  <c r="Z21" i="28" l="1"/>
  <c r="AA21" i="28"/>
  <c r="AA7" i="28" s="1"/>
  <c r="AA6" i="28" s="1"/>
  <c r="AB21" i="28"/>
  <c r="AC21" i="28"/>
  <c r="AD21" i="28"/>
  <c r="AE21" i="28"/>
  <c r="Y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U7" i="28" s="1"/>
  <c r="U6" i="28" s="1"/>
  <c r="V21" i="28"/>
  <c r="W21" i="28"/>
  <c r="X21" i="28"/>
  <c r="F21" i="28" l="1"/>
  <c r="P7" i="28" l="1"/>
  <c r="P6" i="28" s="1"/>
  <c r="C6" i="28" l="1"/>
  <c r="AG52" i="28" s="1"/>
  <c r="G49" i="28"/>
  <c r="H47" i="28"/>
  <c r="H46" i="28" s="1"/>
  <c r="E16" i="28"/>
  <c r="E53" i="28" s="1"/>
  <c r="AE7" i="28"/>
  <c r="AE6" i="28" s="1"/>
  <c r="AD7" i="28"/>
  <c r="AD6" i="28" s="1"/>
  <c r="AC7" i="28"/>
  <c r="AC6" i="28" s="1"/>
  <c r="AB7" i="28"/>
  <c r="AB6" i="28" s="1"/>
  <c r="Z7" i="28"/>
  <c r="Z6" i="28" s="1"/>
  <c r="Y7" i="28"/>
  <c r="Y6" i="28" s="1"/>
  <c r="X7" i="28"/>
  <c r="X6" i="28" s="1"/>
  <c r="W7" i="28"/>
  <c r="W6" i="28" s="1"/>
  <c r="V7" i="28"/>
  <c r="V6" i="28" s="1"/>
  <c r="T7" i="28"/>
  <c r="T6" i="28" s="1"/>
  <c r="S7" i="28"/>
  <c r="S6" i="28" s="1"/>
  <c r="R7" i="28"/>
  <c r="R6" i="28" s="1"/>
  <c r="O7" i="28"/>
  <c r="O6" i="28" s="1"/>
  <c r="N7" i="28"/>
  <c r="N6" i="28" s="1"/>
  <c r="M7" i="28"/>
  <c r="M6" i="28" s="1"/>
  <c r="L7" i="28"/>
  <c r="L6" i="28" s="1"/>
  <c r="J7" i="28"/>
  <c r="J6" i="28" s="1"/>
  <c r="G53" i="28" l="1"/>
  <c r="F53" i="28"/>
  <c r="Q7" i="28"/>
  <c r="Q6" i="28" s="1"/>
  <c r="G9" i="28"/>
  <c r="K7" i="28"/>
  <c r="K6" i="28" s="1"/>
  <c r="H45" i="28"/>
  <c r="H7" i="28"/>
  <c r="H6" i="28" s="1"/>
  <c r="F29" i="28"/>
  <c r="E39" i="28"/>
  <c r="F49" i="28"/>
  <c r="F11" i="28"/>
  <c r="F27" i="28" l="1"/>
  <c r="G52" i="28"/>
  <c r="E38" i="28"/>
  <c r="E7" i="28"/>
  <c r="F9" i="28"/>
  <c r="F40" i="28"/>
  <c r="F39" i="28" s="1"/>
  <c r="F38" i="28" s="1"/>
  <c r="G40" i="28"/>
  <c r="G39" i="28" s="1"/>
  <c r="G38" i="28" s="1"/>
  <c r="E6" i="28" l="1"/>
  <c r="G7" i="28"/>
  <c r="F7" i="28"/>
  <c r="F6" i="28" l="1"/>
  <c r="G6" i="28"/>
</calcChain>
</file>

<file path=xl/sharedStrings.xml><?xml version="1.0" encoding="utf-8"?>
<sst xmlns="http://schemas.openxmlformats.org/spreadsheetml/2006/main" count="115" uniqueCount="53">
  <si>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</si>
  <si>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</si>
  <si>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</si>
  <si>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</si>
  <si>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</si>
  <si>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</si>
  <si>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</si>
  <si>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</si>
  <si>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</si>
  <si>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</si>
  <si>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</si>
  <si>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</si>
  <si>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</si>
  <si>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</si>
  <si>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</si>
  <si>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</si>
  <si>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</si>
  <si>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</si>
  <si>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</si>
  <si>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</si>
  <si>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</si>
  <si>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</si>
  <si>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</si>
  <si>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</si>
  <si>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</si>
  <si>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</si>
  <si>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</si>
  <si>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</si>
  <si>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</si>
  <si>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</si>
  <si>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</si>
  <si>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 xml:space="preserve"> </t>
  </si>
  <si>
    <t>План на 2016 год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</si>
  <si>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</si>
  <si>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</si>
  <si>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</si>
  <si>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</si>
  <si>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</si>
  <si>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</si>
  <si>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</si>
  <si>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</si>
  <si>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</si>
  <si>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</si>
  <si>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Сложилась экономия в размере 8 530,50 рублей. Данные денежные средства будут израсходованы на приобритение энергосберегающих светильников в августе месяце</t>
  </si>
  <si>
    <t>Начальник Управления культуры, спорта и молодежной политики _______________________________Л.А.Юрьева</t>
  </si>
  <si>
    <t>тел.: 93-628</t>
  </si>
  <si>
    <t>Экономия денежных средств образовалась в связи с спредоставлением работникам отпусковбез сохранения з/п, предоставлением листков нетрудоспособности по беременности и родам, предоставления больничных листов, наличие вакантных мест, возмещение денежных средств из ФСС РФ</t>
  </si>
  <si>
    <t>Денежные средства в июле месяце были запланированы на выезд команды на международные соревнования на кубок Губернатора ХМАО-Югры по гребле на обласах, в рамках праздника Вит хон хатл (суточные в пути). Соревнования проходили с 01.07 по 04.07.2016 поэтому денежные средства были выплачены участникам соревнований за 4 дня до выезда в июне месяце</t>
  </si>
  <si>
    <t>План на 01.08.2016</t>
  </si>
  <si>
    <t>Профинансировано на 01.08.2016</t>
  </si>
  <si>
    <t>Кассовый расход на  01.08.2016</t>
  </si>
  <si>
    <t>Ответственный за составление сетевого графика: заведующий сектором спортивной подготовки  _______________Мягкова О.В.</t>
  </si>
  <si>
    <t>"Развитие физической культуры и спорта в городе Когалыме"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</si>
</sst>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FF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horizontal="justify" vertical="top"/>
    </xf>
    <xf numFmtId="0" fontId="8" fillId="0" borderId="4" xfId="0" applyFont="1" applyFill="1" applyBorder="1" applyAlignment="1">
      <alignment horizontal="justify"/>
    </xf>
    <xf numFmtId="0" fontId="8" fillId="0" borderId="3" xfId="0" applyFont="1" applyFill="1" applyBorder="1" applyAlignment="1">
      <alignment horizontal="justify"/>
    </xf>
    <xf numFmtId="0" fontId="9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CCFFFF"/>
      <color rgb="FF99FF99"/>
      <color rgb="FF66CCFF"/>
      <color rgb="FFFFCC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O29" sqref="O29"/>
    </sheetView>
  </sheetViews>
  <sheetFormatPr defaultColWidth="9.140625" defaultRowHeight="12.75" x14ac:dyDescent="0.2"/>
  <cols>
    <col min="1" max="16384" width="9.140625" style="1"/>
  </cols>
  <sheetData>
    <row r="1" spans="1:14" ht="18.75" x14ac:dyDescent="0.3">
      <c r="A1" s="45"/>
      <c r="B1" s="45"/>
    </row>
    <row r="10" spans="1:14" ht="45" customHeight="1" x14ac:dyDescent="0.35">
      <c r="A10" s="47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ht="16.5" customHeight="1" x14ac:dyDescent="0.35">
      <c r="A11" s="46"/>
      <c r="B11" s="46"/>
      <c r="C11" s="46"/>
      <c r="D11" s="46"/>
      <c r="E11" s="46"/>
      <c r="F11" s="46"/>
      <c r="G11" s="46"/>
      <c r="H11" s="46"/>
      <c r="I11" s="46"/>
    </row>
    <row r="13" spans="1:14" ht="27" customHeight="1" x14ac:dyDescent="0.3">
      <c r="A13" s="42" t="s">
        <v>24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27" customHeight="1" x14ac:dyDescent="0.3">
      <c r="A14" s="42" t="s">
        <v>25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40.5" customHeight="1" x14ac:dyDescent="0.3">
      <c r="A15" s="43" t="s">
        <v>52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46" spans="1:9" ht="16.5" x14ac:dyDescent="0.25">
      <c r="A46" s="44"/>
      <c r="B46" s="44"/>
      <c r="C46" s="44"/>
      <c r="D46" s="44"/>
      <c r="E46" s="44"/>
      <c r="F46" s="44"/>
      <c r="G46" s="44"/>
      <c r="H46" s="44"/>
      <c r="I46" s="44"/>
    </row>
    <row r="47" spans="1:9" ht="16.5" x14ac:dyDescent="0.25">
      <c r="A47" s="44"/>
      <c r="B47" s="44"/>
      <c r="C47" s="44"/>
      <c r="D47" s="44"/>
      <c r="E47" s="44"/>
      <c r="F47" s="44"/>
      <c r="G47" s="44"/>
      <c r="H47" s="44"/>
      <c r="I47" s="44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8"/>
  <sheetViews>
    <sheetView view="pageBreakPreview" zoomScale="60" zoomScaleNormal="60" workbookViewId="0">
      <selection activeCell="S58" sqref="S58"/>
    </sheetView>
  </sheetViews>
  <sheetFormatPr defaultColWidth="35.7109375" defaultRowHeight="15.75" x14ac:dyDescent="0.2"/>
  <cols>
    <col min="1" max="1" width="35.7109375" style="13"/>
    <col min="2" max="2" width="16.7109375" style="13" customWidth="1"/>
    <col min="3" max="3" width="17.140625" style="11" customWidth="1"/>
    <col min="4" max="4" width="17.28515625" style="11" customWidth="1"/>
    <col min="5" max="5" width="19.140625" style="11" customWidth="1"/>
    <col min="6" max="7" width="16" style="11" customWidth="1"/>
    <col min="8" max="8" width="11.5703125" style="15" customWidth="1"/>
    <col min="9" max="9" width="11.28515625" style="2" customWidth="1"/>
    <col min="10" max="10" width="11.85546875" style="15" customWidth="1"/>
    <col min="11" max="11" width="13.140625" style="2" customWidth="1"/>
    <col min="12" max="12" width="12.28515625" style="15" customWidth="1"/>
    <col min="13" max="13" width="11.28515625" style="2" customWidth="1"/>
    <col min="14" max="14" width="12.7109375" style="15" customWidth="1"/>
    <col min="15" max="15" width="14.42578125" style="2" customWidth="1"/>
    <col min="16" max="16" width="12.140625" style="15" customWidth="1"/>
    <col min="17" max="17" width="11.140625" style="2" customWidth="1"/>
    <col min="18" max="18" width="11" style="15" customWidth="1"/>
    <col min="19" max="19" width="11.140625" style="2" customWidth="1"/>
    <col min="20" max="20" width="13" style="16" customWidth="1"/>
    <col min="21" max="21" width="12.140625" style="11" customWidth="1"/>
    <col min="22" max="22" width="12.42578125" style="16" customWidth="1"/>
    <col min="23" max="23" width="11.5703125" style="11" customWidth="1"/>
    <col min="24" max="24" width="13" style="16" customWidth="1"/>
    <col min="25" max="25" width="12.42578125" style="11" customWidth="1"/>
    <col min="26" max="26" width="12.42578125" style="16" customWidth="1"/>
    <col min="27" max="27" width="11.7109375" style="11" customWidth="1"/>
    <col min="28" max="28" width="11.85546875" style="16" customWidth="1"/>
    <col min="29" max="29" width="12.7109375" style="11" customWidth="1"/>
    <col min="30" max="30" width="15.7109375" style="16" customWidth="1"/>
    <col min="31" max="31" width="14.28515625" style="11" customWidth="1"/>
    <col min="32" max="32" width="35.7109375" style="13"/>
    <col min="33" max="16384" width="35.7109375" style="2"/>
  </cols>
  <sheetData>
    <row r="1" spans="1:33" ht="36" customHeight="1" x14ac:dyDescent="0.2">
      <c r="A1" s="48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T1" s="50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3" ht="48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3" t="s">
        <v>14</v>
      </c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3" t="s">
        <v>14</v>
      </c>
    </row>
    <row r="3" spans="1:33" s="4" customFormat="1" ht="99.75" customHeight="1" x14ac:dyDescent="0.2">
      <c r="A3" s="53" t="s">
        <v>5</v>
      </c>
      <c r="B3" s="54" t="s">
        <v>32</v>
      </c>
      <c r="C3" s="54" t="s">
        <v>48</v>
      </c>
      <c r="D3" s="54" t="s">
        <v>49</v>
      </c>
      <c r="E3" s="54" t="s">
        <v>50</v>
      </c>
      <c r="F3" s="56" t="s">
        <v>15</v>
      </c>
      <c r="G3" s="56"/>
      <c r="H3" s="56" t="s">
        <v>0</v>
      </c>
      <c r="I3" s="56"/>
      <c r="J3" s="56" t="s">
        <v>1</v>
      </c>
      <c r="K3" s="56"/>
      <c r="L3" s="56" t="s">
        <v>2</v>
      </c>
      <c r="M3" s="56"/>
      <c r="N3" s="56" t="s">
        <v>3</v>
      </c>
      <c r="O3" s="56"/>
      <c r="P3" s="56" t="s">
        <v>4</v>
      </c>
      <c r="Q3" s="56"/>
      <c r="R3" s="56" t="s">
        <v>6</v>
      </c>
      <c r="S3" s="56"/>
      <c r="T3" s="56" t="s">
        <v>7</v>
      </c>
      <c r="U3" s="56"/>
      <c r="V3" s="56" t="s">
        <v>8</v>
      </c>
      <c r="W3" s="56"/>
      <c r="X3" s="56" t="s">
        <v>9</v>
      </c>
      <c r="Y3" s="56"/>
      <c r="Z3" s="56" t="s">
        <v>10</v>
      </c>
      <c r="AA3" s="56"/>
      <c r="AB3" s="56" t="s">
        <v>11</v>
      </c>
      <c r="AC3" s="56"/>
      <c r="AD3" s="56" t="s">
        <v>12</v>
      </c>
      <c r="AE3" s="56"/>
      <c r="AF3" s="53" t="s">
        <v>19</v>
      </c>
    </row>
    <row r="4" spans="1:33" s="4" customFormat="1" ht="47.25" customHeight="1" x14ac:dyDescent="0.2">
      <c r="A4" s="53"/>
      <c r="B4" s="55"/>
      <c r="C4" s="55"/>
      <c r="D4" s="55"/>
      <c r="E4" s="55"/>
      <c r="F4" s="24" t="s">
        <v>17</v>
      </c>
      <c r="G4" s="24" t="s">
        <v>16</v>
      </c>
      <c r="H4" s="25" t="s">
        <v>13</v>
      </c>
      <c r="I4" s="25" t="s">
        <v>18</v>
      </c>
      <c r="J4" s="25" t="s">
        <v>13</v>
      </c>
      <c r="K4" s="25" t="s">
        <v>18</v>
      </c>
      <c r="L4" s="25" t="s">
        <v>13</v>
      </c>
      <c r="M4" s="25" t="s">
        <v>18</v>
      </c>
      <c r="N4" s="25" t="s">
        <v>13</v>
      </c>
      <c r="O4" s="25" t="s">
        <v>18</v>
      </c>
      <c r="P4" s="25" t="s">
        <v>13</v>
      </c>
      <c r="Q4" s="25" t="s">
        <v>18</v>
      </c>
      <c r="R4" s="25" t="s">
        <v>13</v>
      </c>
      <c r="S4" s="25" t="s">
        <v>18</v>
      </c>
      <c r="T4" s="25" t="s">
        <v>13</v>
      </c>
      <c r="U4" s="25" t="s">
        <v>18</v>
      </c>
      <c r="V4" s="25" t="s">
        <v>13</v>
      </c>
      <c r="W4" s="25" t="s">
        <v>18</v>
      </c>
      <c r="X4" s="25" t="s">
        <v>13</v>
      </c>
      <c r="Y4" s="25" t="s">
        <v>18</v>
      </c>
      <c r="Z4" s="25" t="s">
        <v>13</v>
      </c>
      <c r="AA4" s="25" t="s">
        <v>18</v>
      </c>
      <c r="AB4" s="25" t="s">
        <v>13</v>
      </c>
      <c r="AC4" s="25" t="s">
        <v>18</v>
      </c>
      <c r="AD4" s="25" t="s">
        <v>13</v>
      </c>
      <c r="AE4" s="25" t="s">
        <v>18</v>
      </c>
      <c r="AF4" s="53"/>
    </row>
    <row r="5" spans="1:33" s="5" customFormat="1" ht="25.5" customHeight="1" x14ac:dyDescent="0.2">
      <c r="A5" s="26" t="s">
        <v>41</v>
      </c>
      <c r="B5" s="26"/>
      <c r="C5" s="27"/>
      <c r="D5" s="27"/>
      <c r="E5" s="27"/>
      <c r="F5" s="27"/>
      <c r="G5" s="27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  <c r="AF5" s="27"/>
    </row>
    <row r="6" spans="1:33" s="6" customFormat="1" ht="47.25" customHeight="1" x14ac:dyDescent="0.25">
      <c r="A6" s="28" t="s">
        <v>29</v>
      </c>
      <c r="B6" s="17">
        <f>B7+B32</f>
        <v>185458.70000000004</v>
      </c>
      <c r="C6" s="17">
        <f t="shared" ref="C6:AE6" si="0">C7+C32</f>
        <v>118731.75000000001</v>
      </c>
      <c r="D6" s="17">
        <f>D7+D32</f>
        <v>118731.64000000001</v>
      </c>
      <c r="E6" s="17">
        <f t="shared" si="0"/>
        <v>108149.41599999998</v>
      </c>
      <c r="F6" s="17">
        <f>E6/B6*100</f>
        <v>58.3145552082485</v>
      </c>
      <c r="G6" s="17">
        <f>E6/C6*100</f>
        <v>91.087191084103424</v>
      </c>
      <c r="H6" s="17">
        <f>H7+H32</f>
        <v>7763.2040000000006</v>
      </c>
      <c r="I6" s="17">
        <f t="shared" si="0"/>
        <v>5245.8010000000004</v>
      </c>
      <c r="J6" s="17">
        <f t="shared" si="0"/>
        <v>17364.542000000001</v>
      </c>
      <c r="K6" s="17">
        <f t="shared" si="0"/>
        <v>15380.571</v>
      </c>
      <c r="L6" s="17">
        <f t="shared" si="0"/>
        <v>15045.367</v>
      </c>
      <c r="M6" s="17">
        <f t="shared" si="0"/>
        <v>15546.063</v>
      </c>
      <c r="N6" s="17">
        <f t="shared" si="0"/>
        <v>21051.286999999997</v>
      </c>
      <c r="O6" s="17">
        <f t="shared" si="0"/>
        <v>16087.88</v>
      </c>
      <c r="P6" s="17">
        <f t="shared" si="0"/>
        <v>19178.649999999998</v>
      </c>
      <c r="Q6" s="17">
        <f t="shared" si="0"/>
        <v>15216.029999999999</v>
      </c>
      <c r="R6" s="17">
        <f t="shared" si="0"/>
        <v>22452.170000000002</v>
      </c>
      <c r="S6" s="17">
        <f t="shared" si="0"/>
        <v>24774.621000000003</v>
      </c>
      <c r="T6" s="17">
        <f t="shared" si="0"/>
        <v>15876.53</v>
      </c>
      <c r="U6" s="17">
        <f t="shared" si="0"/>
        <v>15876.53</v>
      </c>
      <c r="V6" s="17">
        <f t="shared" si="0"/>
        <v>9856.3860000000004</v>
      </c>
      <c r="W6" s="17">
        <f t="shared" si="0"/>
        <v>0</v>
      </c>
      <c r="X6" s="17">
        <f t="shared" si="0"/>
        <v>12566.742</v>
      </c>
      <c r="Y6" s="17">
        <f t="shared" si="0"/>
        <v>0</v>
      </c>
      <c r="Z6" s="17">
        <f t="shared" si="0"/>
        <v>15176.855000000001</v>
      </c>
      <c r="AA6" s="17">
        <f t="shared" si="0"/>
        <v>0</v>
      </c>
      <c r="AB6" s="17">
        <f t="shared" si="0"/>
        <v>13236.32</v>
      </c>
      <c r="AC6" s="17">
        <f t="shared" si="0"/>
        <v>0</v>
      </c>
      <c r="AD6" s="17">
        <f t="shared" si="0"/>
        <v>15890.646999999999</v>
      </c>
      <c r="AE6" s="17">
        <f t="shared" si="0"/>
        <v>0</v>
      </c>
      <c r="AF6" s="29"/>
    </row>
    <row r="7" spans="1:33" s="6" customFormat="1" ht="50.1" customHeight="1" x14ac:dyDescent="0.2">
      <c r="A7" s="30" t="s">
        <v>33</v>
      </c>
      <c r="B7" s="20">
        <f>B9+B15+B21++B27</f>
        <v>181718.50000000003</v>
      </c>
      <c r="C7" s="20">
        <f>C9+C15+C21++C27</f>
        <v>114991.55000000002</v>
      </c>
      <c r="D7" s="20">
        <f>D9+D15+D21++D27</f>
        <v>114991.44000000002</v>
      </c>
      <c r="E7" s="20">
        <f t="shared" ref="E7:AE7" si="1">E9+E15+E21++E27</f>
        <v>104417.74599999998</v>
      </c>
      <c r="F7" s="20">
        <f>E7/B7*100</f>
        <v>57.46126343767969</v>
      </c>
      <c r="G7" s="20">
        <f>E7/C7*100</f>
        <v>90.804712172329161</v>
      </c>
      <c r="H7" s="20">
        <f>H9+H15+H21++H27</f>
        <v>7763.2040000000006</v>
      </c>
      <c r="I7" s="20">
        <f t="shared" si="1"/>
        <v>5245.8010000000004</v>
      </c>
      <c r="J7" s="20">
        <f t="shared" si="1"/>
        <v>17364.542000000001</v>
      </c>
      <c r="K7" s="20">
        <f t="shared" si="1"/>
        <v>15380.571</v>
      </c>
      <c r="L7" s="20">
        <f t="shared" si="1"/>
        <v>15045.367</v>
      </c>
      <c r="M7" s="20">
        <f t="shared" si="1"/>
        <v>15546.063</v>
      </c>
      <c r="N7" s="20">
        <f t="shared" si="1"/>
        <v>19345.186999999998</v>
      </c>
      <c r="O7" s="20">
        <f t="shared" si="1"/>
        <v>16087.88</v>
      </c>
      <c r="P7" s="20">
        <f t="shared" si="1"/>
        <v>19178.649999999998</v>
      </c>
      <c r="Q7" s="20">
        <f>Q9+Q15+Q21++Q27</f>
        <v>15216.029999999999</v>
      </c>
      <c r="R7" s="20">
        <f t="shared" si="1"/>
        <v>22452.170000000002</v>
      </c>
      <c r="S7" s="20">
        <f t="shared" si="1"/>
        <v>23077.051000000003</v>
      </c>
      <c r="T7" s="20">
        <f t="shared" si="1"/>
        <v>13842.43</v>
      </c>
      <c r="U7" s="20">
        <f t="shared" si="1"/>
        <v>13842.43</v>
      </c>
      <c r="V7" s="20">
        <f t="shared" si="1"/>
        <v>9856.3860000000004</v>
      </c>
      <c r="W7" s="20">
        <f t="shared" si="1"/>
        <v>0</v>
      </c>
      <c r="X7" s="20">
        <f t="shared" si="1"/>
        <v>12566.742</v>
      </c>
      <c r="Y7" s="20">
        <f t="shared" si="1"/>
        <v>0</v>
      </c>
      <c r="Z7" s="20">
        <f t="shared" si="1"/>
        <v>15176.855000000001</v>
      </c>
      <c r="AA7" s="20">
        <f t="shared" si="1"/>
        <v>0</v>
      </c>
      <c r="AB7" s="20">
        <f t="shared" si="1"/>
        <v>13236.32</v>
      </c>
      <c r="AC7" s="20">
        <f t="shared" si="1"/>
        <v>0</v>
      </c>
      <c r="AD7" s="20">
        <f t="shared" si="1"/>
        <v>15890.646999999999</v>
      </c>
      <c r="AE7" s="20">
        <f t="shared" si="1"/>
        <v>0</v>
      </c>
      <c r="AF7" s="31"/>
    </row>
    <row r="8" spans="1:33" s="6" customFormat="1" ht="50.1" customHeight="1" x14ac:dyDescent="0.2">
      <c r="A8" s="30" t="s">
        <v>34</v>
      </c>
      <c r="B8" s="19"/>
      <c r="C8" s="18"/>
      <c r="D8" s="18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31"/>
    </row>
    <row r="9" spans="1:33" s="8" customFormat="1" ht="50.1" customHeight="1" x14ac:dyDescent="0.25">
      <c r="A9" s="32" t="s">
        <v>26</v>
      </c>
      <c r="B9" s="20">
        <f>B10+B11+B12+B13</f>
        <v>3453.9</v>
      </c>
      <c r="C9" s="17">
        <f>C11+C10+C12+C13</f>
        <v>2171.806</v>
      </c>
      <c r="D9" s="17">
        <f>D10+D11+D12+D13</f>
        <v>2171.806</v>
      </c>
      <c r="E9" s="17">
        <f>SUM(K9+M9+O9+Q9+S9+U9+W9+Y9+AA9+AC9+AE9)</f>
        <v>1776.6009999999999</v>
      </c>
      <c r="F9" s="17">
        <f>E9/B9*100</f>
        <v>51.437534381423887</v>
      </c>
      <c r="G9" s="17">
        <f>E9/C9*100</f>
        <v>81.802932674465396</v>
      </c>
      <c r="H9" s="17">
        <f>H10+H11+H12+H13</f>
        <v>58.8</v>
      </c>
      <c r="I9" s="17">
        <f t="shared" ref="I9:AE9" si="2">I10+I11+I12+I13</f>
        <v>0</v>
      </c>
      <c r="J9" s="17">
        <f t="shared" si="2"/>
        <v>929.178</v>
      </c>
      <c r="K9" s="17">
        <f t="shared" si="2"/>
        <v>73.387</v>
      </c>
      <c r="L9" s="17">
        <f t="shared" si="2"/>
        <v>271.99099999999999</v>
      </c>
      <c r="M9" s="17">
        <f t="shared" si="2"/>
        <v>305.10300000000001</v>
      </c>
      <c r="N9" s="17">
        <f t="shared" si="2"/>
        <v>482.35399999999998</v>
      </c>
      <c r="O9" s="17">
        <f t="shared" si="2"/>
        <v>1008.15</v>
      </c>
      <c r="P9" s="17">
        <f t="shared" si="2"/>
        <v>343.69600000000003</v>
      </c>
      <c r="Q9" s="17">
        <f t="shared" si="2"/>
        <v>169.31</v>
      </c>
      <c r="R9" s="17">
        <f t="shared" si="2"/>
        <v>85.787000000000006</v>
      </c>
      <c r="S9" s="17">
        <f t="shared" si="2"/>
        <v>220.65100000000001</v>
      </c>
      <c r="T9" s="17">
        <f t="shared" si="2"/>
        <v>0</v>
      </c>
      <c r="U9" s="17">
        <f t="shared" si="2"/>
        <v>0</v>
      </c>
      <c r="V9" s="17">
        <f t="shared" si="2"/>
        <v>196.18899999999999</v>
      </c>
      <c r="W9" s="17">
        <f t="shared" si="2"/>
        <v>0</v>
      </c>
      <c r="X9" s="17">
        <f t="shared" si="2"/>
        <v>291.846</v>
      </c>
      <c r="Y9" s="17">
        <f t="shared" si="2"/>
        <v>0</v>
      </c>
      <c r="Z9" s="17">
        <f t="shared" si="2"/>
        <v>337.27100000000002</v>
      </c>
      <c r="AA9" s="17">
        <f t="shared" si="2"/>
        <v>0</v>
      </c>
      <c r="AB9" s="17">
        <f t="shared" si="2"/>
        <v>261.72800000000001</v>
      </c>
      <c r="AC9" s="17">
        <f t="shared" si="2"/>
        <v>0</v>
      </c>
      <c r="AD9" s="17">
        <f t="shared" si="2"/>
        <v>195.06</v>
      </c>
      <c r="AE9" s="17">
        <f t="shared" si="2"/>
        <v>0</v>
      </c>
      <c r="AF9" s="60"/>
      <c r="AG9" s="7"/>
    </row>
    <row r="10" spans="1:33" s="6" customFormat="1" ht="30.6" customHeight="1" x14ac:dyDescent="0.25">
      <c r="A10" s="33" t="s">
        <v>20</v>
      </c>
      <c r="B10" s="19"/>
      <c r="C10" s="18"/>
      <c r="D10" s="18"/>
      <c r="E10" s="17"/>
      <c r="F10" s="17"/>
      <c r="G10" s="17"/>
      <c r="H10" s="18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7"/>
      <c r="AF10" s="61"/>
      <c r="AG10" s="7"/>
    </row>
    <row r="11" spans="1:33" s="6" customFormat="1" ht="31.9" customHeight="1" x14ac:dyDescent="0.25">
      <c r="A11" s="33" t="s">
        <v>21</v>
      </c>
      <c r="B11" s="19">
        <f>H11+J11+L11+N11+P11+R11+T11+V11+X11+Z11+AD11+AB11</f>
        <v>3453.9</v>
      </c>
      <c r="C11" s="18">
        <f>H11+J11+L11+N11+P11+R11</f>
        <v>2171.806</v>
      </c>
      <c r="D11" s="18">
        <f>H11+J11+L11+N11+P11+R11</f>
        <v>2171.806</v>
      </c>
      <c r="E11" s="18">
        <f>I11+K11+M11+O11+Q11+S11+U11+W11+Y11+AA11+AC11+AE11</f>
        <v>1776.6009999999999</v>
      </c>
      <c r="F11" s="18">
        <f>E11/B11*100</f>
        <v>51.437534381423887</v>
      </c>
      <c r="G11" s="17">
        <f>E11/C11*100</f>
        <v>81.802932674465396</v>
      </c>
      <c r="H11" s="18">
        <v>58.8</v>
      </c>
      <c r="I11" s="18">
        <v>0</v>
      </c>
      <c r="J11" s="18">
        <v>929.178</v>
      </c>
      <c r="K11" s="18">
        <v>73.387</v>
      </c>
      <c r="L11" s="18">
        <v>271.99099999999999</v>
      </c>
      <c r="M11" s="18">
        <v>305.10300000000001</v>
      </c>
      <c r="N11" s="18">
        <v>482.35399999999998</v>
      </c>
      <c r="O11" s="18">
        <v>1008.15</v>
      </c>
      <c r="P11" s="18">
        <v>343.69600000000003</v>
      </c>
      <c r="Q11" s="18">
        <v>169.31</v>
      </c>
      <c r="R11" s="18">
        <v>85.787000000000006</v>
      </c>
      <c r="S11" s="18">
        <v>220.65100000000001</v>
      </c>
      <c r="T11" s="18">
        <v>0</v>
      </c>
      <c r="U11" s="18"/>
      <c r="V11" s="18">
        <v>196.18899999999999</v>
      </c>
      <c r="W11" s="18"/>
      <c r="X11" s="18">
        <v>291.846</v>
      </c>
      <c r="Y11" s="18"/>
      <c r="Z11" s="18">
        <v>337.27100000000002</v>
      </c>
      <c r="AA11" s="18"/>
      <c r="AB11" s="18">
        <v>261.72800000000001</v>
      </c>
      <c r="AC11" s="18"/>
      <c r="AD11" s="18">
        <v>195.06</v>
      </c>
      <c r="AE11" s="17"/>
      <c r="AF11" s="61"/>
      <c r="AG11" s="7"/>
    </row>
    <row r="12" spans="1:33" s="6" customFormat="1" ht="31.15" customHeight="1" x14ac:dyDescent="0.25">
      <c r="A12" s="34" t="s">
        <v>22</v>
      </c>
      <c r="B12" s="19"/>
      <c r="C12" s="18"/>
      <c r="D12" s="18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7"/>
      <c r="AF12" s="62"/>
      <c r="AG12" s="7"/>
    </row>
    <row r="13" spans="1:33" s="6" customFormat="1" ht="25.15" customHeight="1" x14ac:dyDescent="0.25">
      <c r="A13" s="34" t="s">
        <v>23</v>
      </c>
      <c r="B13" s="19"/>
      <c r="C13" s="18"/>
      <c r="D13" s="1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63"/>
      <c r="AG13" s="7"/>
    </row>
    <row r="14" spans="1:33" s="6" customFormat="1" ht="49.9" customHeight="1" x14ac:dyDescent="0.25">
      <c r="A14" s="28" t="s">
        <v>35</v>
      </c>
      <c r="B14" s="18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57" t="s">
        <v>46</v>
      </c>
      <c r="AG14" s="7"/>
    </row>
    <row r="15" spans="1:33" s="6" customFormat="1" ht="50.1" customHeight="1" x14ac:dyDescent="0.25">
      <c r="A15" s="31" t="s">
        <v>26</v>
      </c>
      <c r="B15" s="20">
        <f>B16+B17+B18+B19</f>
        <v>178122.30000000002</v>
      </c>
      <c r="C15" s="17">
        <f>SUM(H15+J15+L15+N15+P15+R15+T15)</f>
        <v>112677.44400000002</v>
      </c>
      <c r="D15" s="17">
        <f>C15</f>
        <v>112677.44400000002</v>
      </c>
      <c r="E15" s="17">
        <f>SUM(I15+K15+M15+O15+Q15+S15+U15)</f>
        <v>102560.11499999999</v>
      </c>
      <c r="F15" s="17">
        <f>E15/B15*100</f>
        <v>57.578481189609597</v>
      </c>
      <c r="G15" s="17">
        <f>E15/C15*100</f>
        <v>91.020981093607318</v>
      </c>
      <c r="H15" s="17">
        <f>H16+H17+H18+H19</f>
        <v>7704.4040000000005</v>
      </c>
      <c r="I15" s="17">
        <f t="shared" ref="I15:AE15" si="3">I16+I17+I18+I19</f>
        <v>5245.8010000000004</v>
      </c>
      <c r="J15" s="17">
        <f t="shared" si="3"/>
        <v>16435.364000000001</v>
      </c>
      <c r="K15" s="17">
        <f t="shared" si="3"/>
        <v>15307.183999999999</v>
      </c>
      <c r="L15" s="17">
        <f t="shared" si="3"/>
        <v>14697.366</v>
      </c>
      <c r="M15" s="17">
        <f t="shared" si="3"/>
        <v>15217.76</v>
      </c>
      <c r="N15" s="17">
        <f t="shared" si="3"/>
        <v>18862.832999999999</v>
      </c>
      <c r="O15" s="17">
        <f t="shared" si="3"/>
        <v>15079.73</v>
      </c>
      <c r="P15" s="17">
        <f t="shared" si="3"/>
        <v>18768.664000000001</v>
      </c>
      <c r="Q15" s="17">
        <f t="shared" si="3"/>
        <v>15013.81</v>
      </c>
      <c r="R15" s="17">
        <f t="shared" si="3"/>
        <v>22366.383000000002</v>
      </c>
      <c r="S15" s="17">
        <f t="shared" si="3"/>
        <v>22853.4</v>
      </c>
      <c r="T15" s="17">
        <f t="shared" si="3"/>
        <v>13842.43</v>
      </c>
      <c r="U15" s="17">
        <v>13842.43</v>
      </c>
      <c r="V15" s="17">
        <f t="shared" si="3"/>
        <v>9660.1970000000001</v>
      </c>
      <c r="W15" s="17">
        <f t="shared" si="3"/>
        <v>0</v>
      </c>
      <c r="X15" s="17">
        <f t="shared" si="3"/>
        <v>12274.896000000001</v>
      </c>
      <c r="Y15" s="17">
        <f t="shared" si="3"/>
        <v>0</v>
      </c>
      <c r="Z15" s="17">
        <f t="shared" si="3"/>
        <v>14839.584000000001</v>
      </c>
      <c r="AA15" s="17"/>
      <c r="AB15" s="17">
        <f t="shared" si="3"/>
        <v>12974.592000000001</v>
      </c>
      <c r="AC15" s="17">
        <f t="shared" si="3"/>
        <v>0</v>
      </c>
      <c r="AD15" s="17">
        <f t="shared" si="3"/>
        <v>15695.587</v>
      </c>
      <c r="AE15" s="17">
        <f t="shared" si="3"/>
        <v>0</v>
      </c>
      <c r="AF15" s="58"/>
      <c r="AG15" s="7"/>
    </row>
    <row r="16" spans="1:33" s="6" customFormat="1" ht="34.15" customHeight="1" x14ac:dyDescent="0.25">
      <c r="A16" s="34" t="s">
        <v>20</v>
      </c>
      <c r="B16" s="19">
        <v>0</v>
      </c>
      <c r="C16" s="18">
        <v>0</v>
      </c>
      <c r="D16" s="18">
        <v>0</v>
      </c>
      <c r="E16" s="18">
        <f>K16+M16+O16+Q16+S16+U16+W16+Y16+AA16+AC16+AE16</f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/>
      <c r="R16" s="18">
        <v>0</v>
      </c>
      <c r="S16" s="18"/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/>
      <c r="Z16" s="18">
        <v>0</v>
      </c>
      <c r="AA16" s="18"/>
      <c r="AB16" s="18">
        <v>0</v>
      </c>
      <c r="AC16" s="18"/>
      <c r="AD16" s="18">
        <v>0</v>
      </c>
      <c r="AE16" s="17"/>
      <c r="AF16" s="58"/>
      <c r="AG16" s="7"/>
    </row>
    <row r="17" spans="1:33" s="6" customFormat="1" ht="33.6" customHeight="1" x14ac:dyDescent="0.25">
      <c r="A17" s="34" t="s">
        <v>21</v>
      </c>
      <c r="B17" s="19">
        <f>H17+J17+L17+N17+P17+R17+T17+V17+X17+Z17+AB17+AD17</f>
        <v>178122.30000000002</v>
      </c>
      <c r="C17" s="18">
        <f>SUM(H17+J17+L17+N17+P17+R17+T17)</f>
        <v>112677.44400000002</v>
      </c>
      <c r="D17" s="18">
        <f>C17</f>
        <v>112677.44400000002</v>
      </c>
      <c r="E17" s="18">
        <f>I17+K17+M17+O17+Q17+S17+U17+W17+Y17+AA17+AC17+AE17</f>
        <v>102560.11499999999</v>
      </c>
      <c r="F17" s="18">
        <f>E17/B17*100</f>
        <v>57.578481189609597</v>
      </c>
      <c r="G17" s="18">
        <f>E17/C17*100</f>
        <v>91.020981093607318</v>
      </c>
      <c r="H17" s="18">
        <v>7704.4040000000005</v>
      </c>
      <c r="I17" s="18">
        <v>5245.8010000000004</v>
      </c>
      <c r="J17" s="18">
        <v>16435.364000000001</v>
      </c>
      <c r="K17" s="18">
        <v>15307.183999999999</v>
      </c>
      <c r="L17" s="18">
        <v>14697.366</v>
      </c>
      <c r="M17" s="18">
        <v>15217.76</v>
      </c>
      <c r="N17" s="18">
        <v>18862.832999999999</v>
      </c>
      <c r="O17" s="18">
        <v>15079.73</v>
      </c>
      <c r="P17" s="18">
        <v>18768.664000000001</v>
      </c>
      <c r="Q17" s="18">
        <v>15013.81</v>
      </c>
      <c r="R17" s="18">
        <v>22366.383000000002</v>
      </c>
      <c r="S17" s="18">
        <v>22853.4</v>
      </c>
      <c r="T17" s="18">
        <v>13842.43</v>
      </c>
      <c r="U17" s="18">
        <v>13842.43</v>
      </c>
      <c r="V17" s="18">
        <v>9660.1970000000001</v>
      </c>
      <c r="W17" s="18"/>
      <c r="X17" s="18">
        <v>12274.896000000001</v>
      </c>
      <c r="Y17" s="18"/>
      <c r="Z17" s="18">
        <v>14839.584000000001</v>
      </c>
      <c r="AA17" s="18"/>
      <c r="AB17" s="18">
        <v>12974.592000000001</v>
      </c>
      <c r="AC17" s="18"/>
      <c r="AD17" s="18">
        <v>15695.587</v>
      </c>
      <c r="AE17" s="17"/>
      <c r="AF17" s="58"/>
      <c r="AG17" s="7"/>
    </row>
    <row r="18" spans="1:33" s="6" customFormat="1" ht="33.6" customHeight="1" x14ac:dyDescent="0.25">
      <c r="A18" s="34" t="s">
        <v>22</v>
      </c>
      <c r="B18" s="19"/>
      <c r="C18" s="18"/>
      <c r="D18" s="18"/>
      <c r="E18" s="17" t="s">
        <v>31</v>
      </c>
      <c r="F18" s="17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58"/>
      <c r="AG18" s="7"/>
    </row>
    <row r="19" spans="1:33" s="6" customFormat="1" ht="28.9" customHeight="1" x14ac:dyDescent="0.25">
      <c r="A19" s="34" t="s">
        <v>23</v>
      </c>
      <c r="B19" s="19"/>
      <c r="C19" s="18"/>
      <c r="D19" s="18"/>
      <c r="E19" s="17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 t="s">
        <v>31</v>
      </c>
      <c r="AB19" s="17"/>
      <c r="AC19" s="17"/>
      <c r="AD19" s="17"/>
      <c r="AE19" s="17"/>
      <c r="AF19" s="59"/>
      <c r="AG19" s="7"/>
    </row>
    <row r="20" spans="1:33" s="6" customFormat="1" ht="50.1" customHeight="1" x14ac:dyDescent="0.25">
      <c r="A20" s="32" t="s">
        <v>36</v>
      </c>
      <c r="B20" s="20"/>
      <c r="C20" s="17"/>
      <c r="D20" s="17"/>
      <c r="E20" s="17"/>
      <c r="F20" s="17"/>
      <c r="G20" s="18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31"/>
      <c r="AG20" s="7"/>
    </row>
    <row r="21" spans="1:33" s="6" customFormat="1" ht="34.9" customHeight="1" x14ac:dyDescent="0.25">
      <c r="A21" s="32" t="s">
        <v>26</v>
      </c>
      <c r="B21" s="20">
        <f>B25+B24+B23+B22</f>
        <v>131.19999999999999</v>
      </c>
      <c r="C21" s="20">
        <f>C25+C24+C23+C22</f>
        <v>131.19999999999999</v>
      </c>
      <c r="D21" s="20">
        <f>D25+D24+D23+D22</f>
        <v>131.19999999999999</v>
      </c>
      <c r="E21" s="20">
        <f>E25+E24+E23+E22</f>
        <v>70.040000000000006</v>
      </c>
      <c r="F21" s="17">
        <f>E21/B21*100</f>
        <v>53.384146341463421</v>
      </c>
      <c r="G21" s="17">
        <f t="shared" ref="G21:G35" si="4">E21/C21*100</f>
        <v>53.384146341463421</v>
      </c>
      <c r="H21" s="17">
        <f>H22+H23+H24+H25</f>
        <v>0</v>
      </c>
      <c r="I21" s="17">
        <f>I22+I23+I24+I25</f>
        <v>0</v>
      </c>
      <c r="J21" s="17">
        <f t="shared" ref="J21:Y21" si="5">J22+J23+J24+J25</f>
        <v>0</v>
      </c>
      <c r="K21" s="17">
        <f t="shared" si="5"/>
        <v>0</v>
      </c>
      <c r="L21" s="17">
        <f t="shared" si="5"/>
        <v>65.599999999999994</v>
      </c>
      <c r="M21" s="17">
        <f t="shared" si="5"/>
        <v>23.2</v>
      </c>
      <c r="N21" s="17">
        <f t="shared" si="5"/>
        <v>0</v>
      </c>
      <c r="O21" s="17">
        <f t="shared" si="5"/>
        <v>0</v>
      </c>
      <c r="P21" s="17">
        <f t="shared" si="5"/>
        <v>65.599999999999994</v>
      </c>
      <c r="Q21" s="17">
        <f t="shared" si="5"/>
        <v>21.92</v>
      </c>
      <c r="R21" s="17">
        <f t="shared" si="5"/>
        <v>0</v>
      </c>
      <c r="S21" s="17">
        <f t="shared" si="5"/>
        <v>3</v>
      </c>
      <c r="T21" s="17">
        <f t="shared" si="5"/>
        <v>0</v>
      </c>
      <c r="U21" s="17">
        <f t="shared" si="5"/>
        <v>0</v>
      </c>
      <c r="V21" s="17">
        <f t="shared" si="5"/>
        <v>0</v>
      </c>
      <c r="W21" s="17">
        <f t="shared" si="5"/>
        <v>0</v>
      </c>
      <c r="X21" s="17">
        <f>X22+X23+X24+X25</f>
        <v>0</v>
      </c>
      <c r="Y21" s="17">
        <f t="shared" si="5"/>
        <v>0</v>
      </c>
      <c r="Z21" s="17">
        <f t="shared" ref="Z21" si="6">Z22+Z23+Z24+Z25</f>
        <v>0</v>
      </c>
      <c r="AA21" s="17">
        <f t="shared" ref="AA21" si="7">AA22+AA23+AA24+AA25</f>
        <v>0</v>
      </c>
      <c r="AB21" s="17">
        <f t="shared" ref="AB21" si="8">AB22+AB23+AB24+AB25</f>
        <v>0</v>
      </c>
      <c r="AC21" s="17">
        <f t="shared" ref="AC21" si="9">AC22+AC23+AC24+AC25</f>
        <v>0</v>
      </c>
      <c r="AD21" s="17">
        <f t="shared" ref="AD21" si="10">AD22+AD23+AD24+AD25</f>
        <v>0</v>
      </c>
      <c r="AE21" s="17">
        <f t="shared" ref="AE21" si="11">AE22+AE23+AE24+AE25</f>
        <v>0</v>
      </c>
      <c r="AF21" s="64"/>
      <c r="AG21" s="7"/>
    </row>
    <row r="22" spans="1:33" s="6" customFormat="1" ht="28.9" customHeight="1" x14ac:dyDescent="0.25">
      <c r="A22" s="35" t="s">
        <v>20</v>
      </c>
      <c r="B22" s="20"/>
      <c r="C22" s="17"/>
      <c r="D22" s="17"/>
      <c r="E22" s="17"/>
      <c r="F22" s="17"/>
      <c r="G22" s="18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65"/>
      <c r="AG22" s="7"/>
    </row>
    <row r="23" spans="1:33" s="6" customFormat="1" ht="36" customHeight="1" x14ac:dyDescent="0.25">
      <c r="A23" s="35" t="s">
        <v>21</v>
      </c>
      <c r="B23" s="19">
        <f>H23+J23+L23+N23+P23+R23+T23+V23+X23+Z23+AB23+AD23</f>
        <v>131.19999999999999</v>
      </c>
      <c r="C23" s="18">
        <f>H23+J23+L23+N23+P23+R23</f>
        <v>131.19999999999999</v>
      </c>
      <c r="D23" s="18">
        <f>H23+J23+L23+N23+P23+R23</f>
        <v>131.19999999999999</v>
      </c>
      <c r="E23" s="18">
        <f>I23+Q23+K23+M23+O23+Q23+S23</f>
        <v>70.040000000000006</v>
      </c>
      <c r="F23" s="18">
        <f>E23/B23*100</f>
        <v>53.384146341463421</v>
      </c>
      <c r="G23" s="18">
        <f t="shared" si="4"/>
        <v>53.384146341463421</v>
      </c>
      <c r="H23" s="18">
        <v>0</v>
      </c>
      <c r="I23" s="18">
        <v>0</v>
      </c>
      <c r="J23" s="18">
        <v>0</v>
      </c>
      <c r="K23" s="18">
        <v>0</v>
      </c>
      <c r="L23" s="18">
        <v>65.599999999999994</v>
      </c>
      <c r="M23" s="18">
        <v>23.2</v>
      </c>
      <c r="N23" s="18">
        <v>0</v>
      </c>
      <c r="O23" s="18">
        <v>0</v>
      </c>
      <c r="P23" s="18">
        <v>65.599999999999994</v>
      </c>
      <c r="Q23" s="18">
        <v>21.92</v>
      </c>
      <c r="R23" s="18">
        <v>0</v>
      </c>
      <c r="S23" s="18">
        <v>3</v>
      </c>
      <c r="T23" s="18">
        <v>0</v>
      </c>
      <c r="U23" s="18"/>
      <c r="V23" s="18">
        <v>0</v>
      </c>
      <c r="W23" s="18"/>
      <c r="X23" s="18">
        <v>0</v>
      </c>
      <c r="Y23" s="18"/>
      <c r="Z23" s="18">
        <v>0</v>
      </c>
      <c r="AA23" s="18"/>
      <c r="AB23" s="18">
        <v>0</v>
      </c>
      <c r="AC23" s="18"/>
      <c r="AD23" s="18">
        <v>0</v>
      </c>
      <c r="AE23" s="18"/>
      <c r="AF23" s="66"/>
      <c r="AG23" s="7"/>
    </row>
    <row r="24" spans="1:33" s="6" customFormat="1" ht="27" customHeight="1" x14ac:dyDescent="0.25">
      <c r="A24" s="35" t="s">
        <v>22</v>
      </c>
      <c r="B24" s="20"/>
      <c r="C24" s="17"/>
      <c r="D24" s="17"/>
      <c r="E24" s="17"/>
      <c r="F24" s="17"/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31"/>
      <c r="AG24" s="7"/>
    </row>
    <row r="25" spans="1:33" s="6" customFormat="1" ht="33.6" customHeight="1" x14ac:dyDescent="0.25">
      <c r="A25" s="35" t="s">
        <v>23</v>
      </c>
      <c r="B25" s="20"/>
      <c r="C25" s="17"/>
      <c r="D25" s="17"/>
      <c r="E25" s="17"/>
      <c r="F25" s="17"/>
      <c r="G25" s="18"/>
      <c r="H25" s="17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1"/>
      <c r="AG25" s="7"/>
    </row>
    <row r="26" spans="1:33" s="6" customFormat="1" ht="50.1" customHeight="1" x14ac:dyDescent="0.25">
      <c r="A26" s="37" t="s">
        <v>37</v>
      </c>
      <c r="B26" s="20"/>
      <c r="C26" s="17"/>
      <c r="D26" s="17"/>
      <c r="E26" s="17"/>
      <c r="F26" s="17"/>
      <c r="G26" s="18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33"/>
      <c r="AG26" s="7"/>
    </row>
    <row r="27" spans="1:33" s="6" customFormat="1" ht="50.1" customHeight="1" x14ac:dyDescent="0.25">
      <c r="A27" s="32" t="s">
        <v>26</v>
      </c>
      <c r="B27" s="20">
        <f>B28+B29+B30+B31</f>
        <v>11.1</v>
      </c>
      <c r="C27" s="20">
        <f>C28+C29+C30+C31</f>
        <v>11.1</v>
      </c>
      <c r="D27" s="17">
        <f>D28+D29+D30+D31</f>
        <v>10.99</v>
      </c>
      <c r="E27" s="17">
        <f>E28+E29+E30+E31</f>
        <v>10.99</v>
      </c>
      <c r="F27" s="17">
        <f>E27/B27*100</f>
        <v>99.00900900900902</v>
      </c>
      <c r="G27" s="17">
        <f t="shared" si="4"/>
        <v>99.00900900900902</v>
      </c>
      <c r="H27" s="17">
        <f t="shared" ref="H27:AE27" si="12">H28+H29+H30+H31</f>
        <v>0</v>
      </c>
      <c r="I27" s="17">
        <f t="shared" si="12"/>
        <v>0</v>
      </c>
      <c r="J27" s="17">
        <f t="shared" si="12"/>
        <v>0</v>
      </c>
      <c r="K27" s="17">
        <f t="shared" si="12"/>
        <v>0</v>
      </c>
      <c r="L27" s="17">
        <f t="shared" si="12"/>
        <v>10.41</v>
      </c>
      <c r="M27" s="17">
        <f t="shared" si="12"/>
        <v>0</v>
      </c>
      <c r="N27" s="17">
        <f t="shared" si="12"/>
        <v>0</v>
      </c>
      <c r="O27" s="17">
        <f t="shared" si="12"/>
        <v>0</v>
      </c>
      <c r="P27" s="17">
        <f t="shared" si="12"/>
        <v>0.69</v>
      </c>
      <c r="Q27" s="17">
        <f t="shared" si="12"/>
        <v>10.99</v>
      </c>
      <c r="R27" s="17">
        <f t="shared" si="12"/>
        <v>0</v>
      </c>
      <c r="S27" s="17">
        <f t="shared" si="12"/>
        <v>0</v>
      </c>
      <c r="T27" s="17">
        <f t="shared" si="12"/>
        <v>0</v>
      </c>
      <c r="U27" s="17">
        <f t="shared" si="12"/>
        <v>0</v>
      </c>
      <c r="V27" s="17">
        <f t="shared" si="12"/>
        <v>0</v>
      </c>
      <c r="W27" s="17">
        <f t="shared" si="12"/>
        <v>0</v>
      </c>
      <c r="X27" s="17">
        <f t="shared" si="12"/>
        <v>0</v>
      </c>
      <c r="Y27" s="17">
        <f t="shared" si="12"/>
        <v>0</v>
      </c>
      <c r="Z27" s="17">
        <f t="shared" si="12"/>
        <v>0</v>
      </c>
      <c r="AA27" s="17">
        <f t="shared" si="12"/>
        <v>0</v>
      </c>
      <c r="AB27" s="17">
        <f t="shared" si="12"/>
        <v>0</v>
      </c>
      <c r="AC27" s="17">
        <f t="shared" si="12"/>
        <v>0</v>
      </c>
      <c r="AD27" s="17">
        <f t="shared" si="12"/>
        <v>0</v>
      </c>
      <c r="AE27" s="17">
        <f t="shared" si="12"/>
        <v>0</v>
      </c>
      <c r="AF27" s="64"/>
      <c r="AG27" s="7"/>
    </row>
    <row r="28" spans="1:33" s="6" customFormat="1" ht="36" customHeight="1" x14ac:dyDescent="0.25">
      <c r="A28" s="35" t="s">
        <v>20</v>
      </c>
      <c r="B28" s="20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65"/>
      <c r="AG28" s="7"/>
    </row>
    <row r="29" spans="1:33" s="6" customFormat="1" ht="28.9" customHeight="1" x14ac:dyDescent="0.25">
      <c r="A29" s="35" t="s">
        <v>21</v>
      </c>
      <c r="B29" s="19">
        <f>H29+J29+L29+N29+P29+R29+T29+V29+X29+Z29+AB29+AD29</f>
        <v>11.1</v>
      </c>
      <c r="C29" s="18">
        <f>H29+J29+L29+N29+P29+R29</f>
        <v>11.1</v>
      </c>
      <c r="D29" s="18">
        <f>E29</f>
        <v>10.99</v>
      </c>
      <c r="E29" s="18">
        <f>I29+K29+M29+O29+Q29+S29+U29+W29+Y29+AA29+AC29+AE29</f>
        <v>10.99</v>
      </c>
      <c r="F29" s="18">
        <f>E29/B29*100</f>
        <v>99.00900900900902</v>
      </c>
      <c r="G29" s="18">
        <f t="shared" si="4"/>
        <v>99.00900900900902</v>
      </c>
      <c r="H29" s="18">
        <v>0</v>
      </c>
      <c r="I29" s="18">
        <v>0</v>
      </c>
      <c r="J29" s="18">
        <v>0</v>
      </c>
      <c r="K29" s="18">
        <v>0</v>
      </c>
      <c r="L29" s="18">
        <v>10.41</v>
      </c>
      <c r="M29" s="18">
        <v>0</v>
      </c>
      <c r="N29" s="18">
        <v>0</v>
      </c>
      <c r="O29" s="18">
        <v>0</v>
      </c>
      <c r="P29" s="18">
        <v>0.69</v>
      </c>
      <c r="Q29" s="18">
        <v>10.99</v>
      </c>
      <c r="R29" s="18">
        <v>0</v>
      </c>
      <c r="S29" s="18"/>
      <c r="T29" s="18">
        <v>0</v>
      </c>
      <c r="U29" s="17"/>
      <c r="V29" s="18">
        <v>0</v>
      </c>
      <c r="W29" s="17"/>
      <c r="X29" s="18">
        <v>0</v>
      </c>
      <c r="Y29" s="18"/>
      <c r="Z29" s="18">
        <v>0</v>
      </c>
      <c r="AA29" s="18"/>
      <c r="AB29" s="18">
        <v>0</v>
      </c>
      <c r="AC29" s="18"/>
      <c r="AD29" s="18">
        <v>0</v>
      </c>
      <c r="AE29" s="18"/>
      <c r="AF29" s="65"/>
      <c r="AG29" s="7"/>
    </row>
    <row r="30" spans="1:33" s="6" customFormat="1" ht="33" customHeight="1" x14ac:dyDescent="0.25">
      <c r="A30" s="35" t="s">
        <v>22</v>
      </c>
      <c r="B30" s="20"/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65"/>
      <c r="AG30" s="7"/>
    </row>
    <row r="31" spans="1:33" s="6" customFormat="1" ht="31.9" customHeight="1" x14ac:dyDescent="0.25">
      <c r="A31" s="35" t="s">
        <v>23</v>
      </c>
      <c r="B31" s="20"/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66"/>
      <c r="AG31" s="7"/>
    </row>
    <row r="32" spans="1:33" s="6" customFormat="1" ht="45" customHeight="1" x14ac:dyDescent="0.25">
      <c r="A32" s="30" t="s">
        <v>42</v>
      </c>
      <c r="B32" s="20">
        <f>B33</f>
        <v>3740.2</v>
      </c>
      <c r="C32" s="20">
        <f t="shared" ref="C32:AE32" si="13">C33</f>
        <v>3740.2</v>
      </c>
      <c r="D32" s="20">
        <f>D33</f>
        <v>3740.2</v>
      </c>
      <c r="E32" s="20">
        <f t="shared" si="13"/>
        <v>3731.6699999999996</v>
      </c>
      <c r="F32" s="20">
        <f>F33</f>
        <v>99.771937329554561</v>
      </c>
      <c r="G32" s="20">
        <f>G33</f>
        <v>99.771937329554561</v>
      </c>
      <c r="H32" s="20">
        <f t="shared" si="13"/>
        <v>0</v>
      </c>
      <c r="I32" s="20">
        <f t="shared" si="13"/>
        <v>0</v>
      </c>
      <c r="J32" s="20">
        <f t="shared" si="13"/>
        <v>0</v>
      </c>
      <c r="K32" s="20">
        <f t="shared" si="13"/>
        <v>0</v>
      </c>
      <c r="L32" s="20">
        <f t="shared" si="13"/>
        <v>0</v>
      </c>
      <c r="M32" s="20">
        <f t="shared" si="13"/>
        <v>0</v>
      </c>
      <c r="N32" s="20">
        <f t="shared" si="13"/>
        <v>1706.1</v>
      </c>
      <c r="O32" s="20">
        <f t="shared" si="13"/>
        <v>0</v>
      </c>
      <c r="P32" s="20">
        <f t="shared" si="13"/>
        <v>0</v>
      </c>
      <c r="Q32" s="20">
        <f t="shared" si="13"/>
        <v>0</v>
      </c>
      <c r="R32" s="20">
        <f t="shared" si="13"/>
        <v>0</v>
      </c>
      <c r="S32" s="20">
        <f t="shared" si="13"/>
        <v>1697.57</v>
      </c>
      <c r="T32" s="20">
        <f t="shared" si="13"/>
        <v>2034.1000000000001</v>
      </c>
      <c r="U32" s="20">
        <f t="shared" si="13"/>
        <v>2034.1000000000001</v>
      </c>
      <c r="V32" s="20">
        <f t="shared" si="13"/>
        <v>0</v>
      </c>
      <c r="W32" s="20">
        <f t="shared" si="13"/>
        <v>0</v>
      </c>
      <c r="X32" s="20">
        <f t="shared" si="13"/>
        <v>0</v>
      </c>
      <c r="Y32" s="20">
        <f t="shared" si="13"/>
        <v>0</v>
      </c>
      <c r="Z32" s="20">
        <f t="shared" si="13"/>
        <v>0</v>
      </c>
      <c r="AA32" s="20">
        <f t="shared" si="13"/>
        <v>0</v>
      </c>
      <c r="AB32" s="20">
        <f t="shared" si="13"/>
        <v>0</v>
      </c>
      <c r="AC32" s="20">
        <f t="shared" si="13"/>
        <v>0</v>
      </c>
      <c r="AD32" s="20">
        <f t="shared" si="13"/>
        <v>0</v>
      </c>
      <c r="AE32" s="20">
        <f t="shared" si="13"/>
        <v>0</v>
      </c>
      <c r="AF32" s="64" t="s">
        <v>43</v>
      </c>
      <c r="AG32" s="7"/>
    </row>
    <row r="33" spans="1:36" s="6" customFormat="1" ht="33" customHeight="1" x14ac:dyDescent="0.25">
      <c r="A33" s="32" t="s">
        <v>26</v>
      </c>
      <c r="B33" s="20">
        <f>B34+B35+B36+B37</f>
        <v>3740.2</v>
      </c>
      <c r="C33" s="20">
        <f>C34+C35+C36+C37</f>
        <v>3740.2</v>
      </c>
      <c r="D33" s="20">
        <f>D34+D35+D36+D37</f>
        <v>3740.2</v>
      </c>
      <c r="E33" s="20">
        <f t="shared" ref="E33" si="14">E34+E35+E36+E37</f>
        <v>3731.6699999999996</v>
      </c>
      <c r="F33" s="17">
        <f>E33/B33*100</f>
        <v>99.771937329554561</v>
      </c>
      <c r="G33" s="17">
        <f t="shared" si="4"/>
        <v>99.771937329554561</v>
      </c>
      <c r="H33" s="17">
        <f>H34+H35+H36+H37</f>
        <v>0</v>
      </c>
      <c r="I33" s="17">
        <f t="shared" ref="I33:M33" si="15">I34+I35+I36+I37</f>
        <v>0</v>
      </c>
      <c r="J33" s="17">
        <f t="shared" si="15"/>
        <v>0</v>
      </c>
      <c r="K33" s="17">
        <f t="shared" si="15"/>
        <v>0</v>
      </c>
      <c r="L33" s="17">
        <f t="shared" si="15"/>
        <v>0</v>
      </c>
      <c r="M33" s="17">
        <f t="shared" si="15"/>
        <v>0</v>
      </c>
      <c r="N33" s="17">
        <f>N34+N35+N36+N37</f>
        <v>1706.1</v>
      </c>
      <c r="O33" s="17">
        <f t="shared" ref="O33:AE33" si="16">O34+O35+O36+O37</f>
        <v>0</v>
      </c>
      <c r="P33" s="17">
        <f t="shared" si="16"/>
        <v>0</v>
      </c>
      <c r="Q33" s="17">
        <f t="shared" si="16"/>
        <v>0</v>
      </c>
      <c r="R33" s="17">
        <f t="shared" si="16"/>
        <v>0</v>
      </c>
      <c r="S33" s="17">
        <f>S34+S35+S36+S37</f>
        <v>1697.57</v>
      </c>
      <c r="T33" s="17">
        <f t="shared" si="16"/>
        <v>2034.1000000000001</v>
      </c>
      <c r="U33" s="17">
        <f t="shared" si="16"/>
        <v>2034.1000000000001</v>
      </c>
      <c r="V33" s="17">
        <f t="shared" si="16"/>
        <v>0</v>
      </c>
      <c r="W33" s="17">
        <f t="shared" si="16"/>
        <v>0</v>
      </c>
      <c r="X33" s="17">
        <f t="shared" si="16"/>
        <v>0</v>
      </c>
      <c r="Y33" s="17">
        <f t="shared" si="16"/>
        <v>0</v>
      </c>
      <c r="Z33" s="17">
        <f t="shared" si="16"/>
        <v>0</v>
      </c>
      <c r="AA33" s="17">
        <f t="shared" si="16"/>
        <v>0</v>
      </c>
      <c r="AB33" s="17">
        <f t="shared" si="16"/>
        <v>0</v>
      </c>
      <c r="AC33" s="17">
        <f t="shared" si="16"/>
        <v>0</v>
      </c>
      <c r="AD33" s="17">
        <f t="shared" si="16"/>
        <v>0</v>
      </c>
      <c r="AE33" s="17">
        <f t="shared" si="16"/>
        <v>0</v>
      </c>
      <c r="AF33" s="65"/>
      <c r="AG33" s="7"/>
    </row>
    <row r="34" spans="1:36" s="6" customFormat="1" ht="30" customHeight="1" x14ac:dyDescent="0.25">
      <c r="A34" s="35" t="s">
        <v>20</v>
      </c>
      <c r="B34" s="19">
        <f>H34+J34+L34+N34+P34+R34+T34+V34+X34+Z34+AB34+AD34</f>
        <v>3702.7</v>
      </c>
      <c r="C34" s="18">
        <f>H34+J34+L34+N34+P34+R34+T34</f>
        <v>3702.7</v>
      </c>
      <c r="D34" s="18">
        <v>3702.7</v>
      </c>
      <c r="E34" s="18">
        <f>I34+K34+M34+O34+Q34+S34+U34+W34+Y34+AA34+AC34+AE34</f>
        <v>3702.7</v>
      </c>
      <c r="F34" s="18">
        <f t="shared" ref="F34:F35" si="17">E34/B34*100</f>
        <v>100</v>
      </c>
      <c r="G34" s="18">
        <f t="shared" si="4"/>
        <v>100</v>
      </c>
      <c r="H34" s="18">
        <v>0</v>
      </c>
      <c r="I34" s="18">
        <v>0</v>
      </c>
      <c r="J34" s="18"/>
      <c r="K34" s="18"/>
      <c r="L34" s="18"/>
      <c r="M34" s="18"/>
      <c r="N34" s="18">
        <v>1689</v>
      </c>
      <c r="O34" s="18">
        <v>0</v>
      </c>
      <c r="P34" s="18"/>
      <c r="Q34" s="18"/>
      <c r="R34" s="18"/>
      <c r="S34" s="18">
        <v>1689</v>
      </c>
      <c r="T34" s="18">
        <v>2013.7</v>
      </c>
      <c r="U34" s="18">
        <v>2013.7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65"/>
      <c r="AG34" s="7"/>
      <c r="AI34" s="6" t="s">
        <v>31</v>
      </c>
    </row>
    <row r="35" spans="1:36" s="6" customFormat="1" ht="30.6" customHeight="1" x14ac:dyDescent="0.25">
      <c r="A35" s="35" t="s">
        <v>21</v>
      </c>
      <c r="B35" s="19">
        <f>H35+J35+L35+N35+P35+R35+T35+V35+X35+Z35+AB35+AD35</f>
        <v>37.5</v>
      </c>
      <c r="C35" s="18">
        <f>SUM(N35+T35)</f>
        <v>37.5</v>
      </c>
      <c r="D35" s="18">
        <f>C35</f>
        <v>37.5</v>
      </c>
      <c r="E35" s="18">
        <f>SUM(S35+U35)</f>
        <v>28.97</v>
      </c>
      <c r="F35" s="18">
        <f t="shared" si="17"/>
        <v>77.25333333333333</v>
      </c>
      <c r="G35" s="18">
        <f t="shared" si="4"/>
        <v>77.25333333333333</v>
      </c>
      <c r="H35" s="18">
        <v>0</v>
      </c>
      <c r="I35" s="18">
        <v>0</v>
      </c>
      <c r="J35" s="18"/>
      <c r="K35" s="18"/>
      <c r="L35" s="18"/>
      <c r="M35" s="18"/>
      <c r="N35" s="18">
        <v>17.100000000000001</v>
      </c>
      <c r="O35" s="18">
        <v>0</v>
      </c>
      <c r="P35" s="18"/>
      <c r="Q35" s="18"/>
      <c r="R35" s="18"/>
      <c r="S35" s="18">
        <v>8.57</v>
      </c>
      <c r="T35" s="18">
        <v>20.399999999999999</v>
      </c>
      <c r="U35" s="18">
        <v>20.399999999999999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66"/>
      <c r="AG35" s="7"/>
      <c r="AJ35" s="6" t="s">
        <v>31</v>
      </c>
    </row>
    <row r="36" spans="1:36" s="6" customFormat="1" ht="24" customHeight="1" x14ac:dyDescent="0.25">
      <c r="A36" s="35" t="s">
        <v>22</v>
      </c>
      <c r="B36" s="2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38"/>
      <c r="AG36" s="7"/>
    </row>
    <row r="37" spans="1:36" s="6" customFormat="1" ht="28.9" customHeight="1" x14ac:dyDescent="0.25">
      <c r="A37" s="35" t="s">
        <v>23</v>
      </c>
      <c r="B37" s="2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38"/>
      <c r="AG37" s="7"/>
    </row>
    <row r="38" spans="1:36" s="6" customFormat="1" ht="66.599999999999994" customHeight="1" x14ac:dyDescent="0.25">
      <c r="A38" s="32" t="s">
        <v>38</v>
      </c>
      <c r="B38" s="20">
        <f>B39</f>
        <v>3894.1999999999994</v>
      </c>
      <c r="C38" s="17">
        <f t="shared" ref="C38:H38" si="18">C39</f>
        <v>2306.5499999999997</v>
      </c>
      <c r="D38" s="17">
        <f>D39</f>
        <v>2306.5499999999997</v>
      </c>
      <c r="E38" s="17">
        <f t="shared" si="18"/>
        <v>2131.134</v>
      </c>
      <c r="F38" s="17">
        <f t="shared" si="18"/>
        <v>54.725848698063793</v>
      </c>
      <c r="G38" s="17">
        <f t="shared" si="18"/>
        <v>92.394875463354381</v>
      </c>
      <c r="H38" s="17">
        <f t="shared" si="18"/>
        <v>392.8</v>
      </c>
      <c r="I38" s="17">
        <f t="shared" ref="I38:AE38" si="19">I39</f>
        <v>408.66</v>
      </c>
      <c r="J38" s="17">
        <f t="shared" si="19"/>
        <v>517.95000000000005</v>
      </c>
      <c r="K38" s="17">
        <f t="shared" si="19"/>
        <v>336.57</v>
      </c>
      <c r="L38" s="17">
        <f t="shared" si="19"/>
        <v>554.29999999999995</v>
      </c>
      <c r="M38" s="17">
        <f t="shared" si="19"/>
        <v>665.84400000000005</v>
      </c>
      <c r="N38" s="17">
        <f t="shared" si="19"/>
        <v>400.05</v>
      </c>
      <c r="O38" s="17">
        <f t="shared" si="19"/>
        <v>222.31</v>
      </c>
      <c r="P38" s="17">
        <f t="shared" si="19"/>
        <v>438.45</v>
      </c>
      <c r="Q38" s="17">
        <f t="shared" si="19"/>
        <v>461.87</v>
      </c>
      <c r="R38" s="17">
        <f t="shared" si="19"/>
        <v>0</v>
      </c>
      <c r="S38" s="17">
        <f t="shared" si="19"/>
        <v>32.880000000000003</v>
      </c>
      <c r="T38" s="17">
        <f t="shared" si="19"/>
        <v>3</v>
      </c>
      <c r="U38" s="17">
        <f t="shared" si="19"/>
        <v>3</v>
      </c>
      <c r="V38" s="17">
        <f t="shared" si="19"/>
        <v>0</v>
      </c>
      <c r="W38" s="17">
        <f t="shared" si="19"/>
        <v>0</v>
      </c>
      <c r="X38" s="17">
        <f t="shared" si="19"/>
        <v>322.8</v>
      </c>
      <c r="Y38" s="17">
        <f t="shared" si="19"/>
        <v>0</v>
      </c>
      <c r="Z38" s="17">
        <f t="shared" si="19"/>
        <v>441.95</v>
      </c>
      <c r="AA38" s="17">
        <f t="shared" si="19"/>
        <v>0</v>
      </c>
      <c r="AB38" s="17">
        <f t="shared" si="19"/>
        <v>641.79999999999995</v>
      </c>
      <c r="AC38" s="17">
        <f t="shared" si="19"/>
        <v>0</v>
      </c>
      <c r="AD38" s="17">
        <f t="shared" si="19"/>
        <v>181.1</v>
      </c>
      <c r="AE38" s="17">
        <f t="shared" si="19"/>
        <v>0</v>
      </c>
      <c r="AF38" s="39"/>
      <c r="AG38" s="7"/>
    </row>
    <row r="39" spans="1:36" s="6" customFormat="1" ht="87" customHeight="1" x14ac:dyDescent="0.25">
      <c r="A39" s="30" t="s">
        <v>30</v>
      </c>
      <c r="B39" s="20">
        <f>B40</f>
        <v>3894.1999999999994</v>
      </c>
      <c r="C39" s="17">
        <f t="shared" ref="C39:H39" si="20">C40</f>
        <v>2306.5499999999997</v>
      </c>
      <c r="D39" s="17">
        <f>D40</f>
        <v>2306.5499999999997</v>
      </c>
      <c r="E39" s="17">
        <f t="shared" si="20"/>
        <v>2131.134</v>
      </c>
      <c r="F39" s="17">
        <f t="shared" si="20"/>
        <v>54.725848698063793</v>
      </c>
      <c r="G39" s="17">
        <f t="shared" si="20"/>
        <v>92.394875463354381</v>
      </c>
      <c r="H39" s="17">
        <f t="shared" si="20"/>
        <v>392.8</v>
      </c>
      <c r="I39" s="17">
        <f t="shared" ref="I39:AE39" si="21">I40</f>
        <v>408.66</v>
      </c>
      <c r="J39" s="17">
        <f t="shared" si="21"/>
        <v>517.95000000000005</v>
      </c>
      <c r="K39" s="17">
        <f t="shared" si="21"/>
        <v>336.57</v>
      </c>
      <c r="L39" s="17">
        <f t="shared" si="21"/>
        <v>554.29999999999995</v>
      </c>
      <c r="M39" s="17">
        <f t="shared" si="21"/>
        <v>665.84400000000005</v>
      </c>
      <c r="N39" s="17">
        <f t="shared" si="21"/>
        <v>400.05</v>
      </c>
      <c r="O39" s="17">
        <f t="shared" si="21"/>
        <v>222.31</v>
      </c>
      <c r="P39" s="17">
        <f t="shared" si="21"/>
        <v>438.45</v>
      </c>
      <c r="Q39" s="17">
        <f t="shared" si="21"/>
        <v>461.87</v>
      </c>
      <c r="R39" s="17">
        <f t="shared" si="21"/>
        <v>0</v>
      </c>
      <c r="S39" s="17">
        <f t="shared" si="21"/>
        <v>32.880000000000003</v>
      </c>
      <c r="T39" s="17">
        <f t="shared" si="21"/>
        <v>3</v>
      </c>
      <c r="U39" s="17">
        <f t="shared" si="21"/>
        <v>3</v>
      </c>
      <c r="V39" s="17">
        <f t="shared" si="21"/>
        <v>0</v>
      </c>
      <c r="W39" s="17">
        <f t="shared" si="21"/>
        <v>0</v>
      </c>
      <c r="X39" s="17">
        <f t="shared" si="21"/>
        <v>322.8</v>
      </c>
      <c r="Y39" s="17">
        <f t="shared" si="21"/>
        <v>0</v>
      </c>
      <c r="Z39" s="17">
        <f t="shared" si="21"/>
        <v>441.95</v>
      </c>
      <c r="AA39" s="17">
        <f t="shared" si="21"/>
        <v>0</v>
      </c>
      <c r="AB39" s="17">
        <f t="shared" si="21"/>
        <v>641.79999999999995</v>
      </c>
      <c r="AC39" s="17">
        <f t="shared" si="21"/>
        <v>0</v>
      </c>
      <c r="AD39" s="17">
        <f t="shared" si="21"/>
        <v>181.1</v>
      </c>
      <c r="AE39" s="17">
        <f t="shared" si="21"/>
        <v>0</v>
      </c>
      <c r="AF39" s="68" t="s">
        <v>47</v>
      </c>
      <c r="AG39" s="7"/>
    </row>
    <row r="40" spans="1:36" s="9" customFormat="1" ht="30.6" customHeight="1" x14ac:dyDescent="0.25">
      <c r="A40" s="40" t="s">
        <v>26</v>
      </c>
      <c r="B40" s="20">
        <f>B42</f>
        <v>3894.1999999999994</v>
      </c>
      <c r="C40" s="17">
        <f>C42+C43+C44</f>
        <v>2306.5499999999997</v>
      </c>
      <c r="D40" s="17">
        <f>D42</f>
        <v>2306.5499999999997</v>
      </c>
      <c r="E40" s="17">
        <f>SUM(I40+K40+M40+O40+Q40+S40+U40)</f>
        <v>2131.134</v>
      </c>
      <c r="F40" s="17">
        <f>E40/B40*100</f>
        <v>54.725848698063793</v>
      </c>
      <c r="G40" s="17">
        <f>E40/C40*100</f>
        <v>92.394875463354381</v>
      </c>
      <c r="H40" s="17">
        <f>H41+H42+H43+H44</f>
        <v>392.8</v>
      </c>
      <c r="I40" s="17">
        <f>I41+I42+I43+I44</f>
        <v>408.66</v>
      </c>
      <c r="J40" s="17">
        <f>J41+J42+J43+J44</f>
        <v>517.95000000000005</v>
      </c>
      <c r="K40" s="17">
        <f t="shared" ref="K40:AE40" si="22">K41+K42+K43+K44</f>
        <v>336.57</v>
      </c>
      <c r="L40" s="17">
        <f t="shared" si="22"/>
        <v>554.29999999999995</v>
      </c>
      <c r="M40" s="17">
        <f t="shared" si="22"/>
        <v>665.84400000000005</v>
      </c>
      <c r="N40" s="17">
        <f t="shared" si="22"/>
        <v>400.05</v>
      </c>
      <c r="O40" s="17">
        <f t="shared" si="22"/>
        <v>222.31</v>
      </c>
      <c r="P40" s="17">
        <f t="shared" si="22"/>
        <v>438.45</v>
      </c>
      <c r="Q40" s="17">
        <f t="shared" si="22"/>
        <v>461.87</v>
      </c>
      <c r="R40" s="17">
        <f t="shared" si="22"/>
        <v>0</v>
      </c>
      <c r="S40" s="17">
        <f t="shared" si="22"/>
        <v>32.880000000000003</v>
      </c>
      <c r="T40" s="17">
        <f t="shared" si="22"/>
        <v>3</v>
      </c>
      <c r="U40" s="17">
        <f t="shared" si="22"/>
        <v>3</v>
      </c>
      <c r="V40" s="17">
        <f t="shared" si="22"/>
        <v>0</v>
      </c>
      <c r="W40" s="17">
        <f t="shared" si="22"/>
        <v>0</v>
      </c>
      <c r="X40" s="17">
        <f t="shared" si="22"/>
        <v>322.8</v>
      </c>
      <c r="Y40" s="17">
        <f t="shared" si="22"/>
        <v>0</v>
      </c>
      <c r="Z40" s="17">
        <f t="shared" si="22"/>
        <v>441.95</v>
      </c>
      <c r="AA40" s="17">
        <f t="shared" si="22"/>
        <v>0</v>
      </c>
      <c r="AB40" s="17">
        <f t="shared" si="22"/>
        <v>641.79999999999995</v>
      </c>
      <c r="AC40" s="17">
        <f t="shared" si="22"/>
        <v>0</v>
      </c>
      <c r="AD40" s="17">
        <f t="shared" si="22"/>
        <v>181.1</v>
      </c>
      <c r="AE40" s="17">
        <f t="shared" si="22"/>
        <v>0</v>
      </c>
      <c r="AF40" s="69"/>
      <c r="AG40" s="7"/>
    </row>
    <row r="41" spans="1:36" s="6" customFormat="1" ht="25.9" customHeight="1" x14ac:dyDescent="0.25">
      <c r="A41" s="34" t="s">
        <v>20</v>
      </c>
      <c r="B41" s="19"/>
      <c r="C41" s="18"/>
      <c r="D41" s="18"/>
      <c r="E41" s="18"/>
      <c r="F41" s="18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69"/>
      <c r="AG41" s="7"/>
    </row>
    <row r="42" spans="1:36" s="6" customFormat="1" ht="33" customHeight="1" x14ac:dyDescent="0.25">
      <c r="A42" s="34" t="s">
        <v>21</v>
      </c>
      <c r="B42" s="19">
        <f>H42+J42+L42+N42+P42+R42+T42+V42+X42+Z42+AB42+AD42</f>
        <v>3894.1999999999994</v>
      </c>
      <c r="C42" s="19">
        <f>SUM(H42+J42+L42+N42+P42+R42+T42)</f>
        <v>2306.5499999999997</v>
      </c>
      <c r="D42" s="18">
        <f>C42</f>
        <v>2306.5499999999997</v>
      </c>
      <c r="E42" s="18">
        <f>SUM(I42+K42+M42+O42+Q42+S42+U42)</f>
        <v>2131.134</v>
      </c>
      <c r="F42" s="18">
        <f>E42/B42*100</f>
        <v>54.725848698063793</v>
      </c>
      <c r="G42" s="41">
        <f>E42/C42*100</f>
        <v>92.394875463354381</v>
      </c>
      <c r="H42" s="18">
        <v>392.8</v>
      </c>
      <c r="I42" s="18">
        <v>408.66</v>
      </c>
      <c r="J42" s="18">
        <v>517.95000000000005</v>
      </c>
      <c r="K42" s="18">
        <v>336.57</v>
      </c>
      <c r="L42" s="18">
        <v>554.29999999999995</v>
      </c>
      <c r="M42" s="18">
        <v>665.84400000000005</v>
      </c>
      <c r="N42" s="18">
        <v>400.05</v>
      </c>
      <c r="O42" s="18">
        <v>222.31</v>
      </c>
      <c r="P42" s="18">
        <v>438.45</v>
      </c>
      <c r="Q42" s="18">
        <v>461.87</v>
      </c>
      <c r="R42" s="18">
        <v>0</v>
      </c>
      <c r="S42" s="18">
        <v>32.880000000000003</v>
      </c>
      <c r="T42" s="18">
        <v>3</v>
      </c>
      <c r="U42" s="17">
        <v>3</v>
      </c>
      <c r="V42" s="18">
        <v>0</v>
      </c>
      <c r="W42" s="18"/>
      <c r="X42" s="18">
        <v>322.8</v>
      </c>
      <c r="Y42" s="18"/>
      <c r="Z42" s="18">
        <v>441.95</v>
      </c>
      <c r="AA42" s="18"/>
      <c r="AB42" s="18">
        <v>641.79999999999995</v>
      </c>
      <c r="AC42" s="18"/>
      <c r="AD42" s="18">
        <v>181.1</v>
      </c>
      <c r="AE42" s="17"/>
      <c r="AF42" s="70"/>
      <c r="AG42" s="7"/>
    </row>
    <row r="43" spans="1:36" s="6" customFormat="1" ht="25.9" customHeight="1" x14ac:dyDescent="0.25">
      <c r="A43" s="34" t="s">
        <v>22</v>
      </c>
      <c r="B43" s="19"/>
      <c r="C43" s="19"/>
      <c r="D43" s="1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31"/>
      <c r="AG43" s="7"/>
    </row>
    <row r="44" spans="1:36" s="6" customFormat="1" ht="28.9" customHeight="1" x14ac:dyDescent="0.25">
      <c r="A44" s="34" t="s">
        <v>23</v>
      </c>
      <c r="B44" s="19"/>
      <c r="C44" s="18"/>
      <c r="D44" s="18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31"/>
      <c r="AG44" s="7"/>
    </row>
    <row r="45" spans="1:36" s="6" customFormat="1" ht="50.1" customHeight="1" x14ac:dyDescent="0.25">
      <c r="A45" s="28" t="s">
        <v>39</v>
      </c>
      <c r="B45" s="17">
        <f>B46</f>
        <v>6849.3000000000011</v>
      </c>
      <c r="C45" s="17">
        <f t="shared" ref="C45:G46" si="23">C46</f>
        <v>5007.8950000000004</v>
      </c>
      <c r="D45" s="17">
        <f>D46</f>
        <v>4740.0189999999993</v>
      </c>
      <c r="E45" s="17">
        <f t="shared" si="23"/>
        <v>4740.0189999999993</v>
      </c>
      <c r="F45" s="17">
        <f t="shared" si="23"/>
        <v>69.204429649745208</v>
      </c>
      <c r="G45" s="17">
        <f t="shared" si="23"/>
        <v>94.650926187549828</v>
      </c>
      <c r="H45" s="17">
        <f xml:space="preserve"> H46</f>
        <v>1518.806</v>
      </c>
      <c r="I45" s="17">
        <f t="shared" ref="I45:AE45" si="24" xml:space="preserve"> I46</f>
        <v>1299.8679999999999</v>
      </c>
      <c r="J45" s="17">
        <f t="shared" si="24"/>
        <v>878.39599999999996</v>
      </c>
      <c r="K45" s="17">
        <f t="shared" si="24"/>
        <v>996.43</v>
      </c>
      <c r="L45" s="17">
        <f t="shared" si="24"/>
        <v>297.56299999999999</v>
      </c>
      <c r="M45" s="17">
        <f t="shared" si="24"/>
        <v>133.816</v>
      </c>
      <c r="N45" s="17">
        <f t="shared" si="24"/>
        <v>505.774</v>
      </c>
      <c r="O45" s="17">
        <f t="shared" si="24"/>
        <v>483.90499999999997</v>
      </c>
      <c r="P45" s="17">
        <f t="shared" si="24"/>
        <v>670.51400000000001</v>
      </c>
      <c r="Q45" s="17">
        <f t="shared" si="24"/>
        <v>762.88</v>
      </c>
      <c r="R45" s="17">
        <f t="shared" si="24"/>
        <v>487.40800000000002</v>
      </c>
      <c r="S45" s="17">
        <f t="shared" si="24"/>
        <v>350.75</v>
      </c>
      <c r="T45" s="17">
        <f t="shared" si="24"/>
        <v>649.43399999999997</v>
      </c>
      <c r="U45" s="17">
        <f t="shared" si="24"/>
        <v>712.37</v>
      </c>
      <c r="V45" s="17">
        <f t="shared" si="24"/>
        <v>324.52699999999999</v>
      </c>
      <c r="W45" s="17">
        <f t="shared" si="24"/>
        <v>0</v>
      </c>
      <c r="X45" s="17">
        <f t="shared" si="24"/>
        <v>204.08199999999999</v>
      </c>
      <c r="Y45" s="17">
        <f t="shared" si="24"/>
        <v>0</v>
      </c>
      <c r="Z45" s="17">
        <f t="shared" si="24"/>
        <v>530.56299999999999</v>
      </c>
      <c r="AA45" s="17">
        <f t="shared" si="24"/>
        <v>0</v>
      </c>
      <c r="AB45" s="17">
        <f t="shared" si="24"/>
        <v>252.24</v>
      </c>
      <c r="AC45" s="17">
        <f t="shared" si="24"/>
        <v>0</v>
      </c>
      <c r="AD45" s="17">
        <f t="shared" si="24"/>
        <v>529.99300000000005</v>
      </c>
      <c r="AE45" s="17">
        <f t="shared" si="24"/>
        <v>0</v>
      </c>
      <c r="AF45" s="29"/>
      <c r="AG45" s="7"/>
    </row>
    <row r="46" spans="1:36" s="6" customFormat="1" ht="89.25" customHeight="1" x14ac:dyDescent="0.25">
      <c r="A46" s="30" t="s">
        <v>40</v>
      </c>
      <c r="B46" s="20">
        <f>B47</f>
        <v>6849.3000000000011</v>
      </c>
      <c r="C46" s="17">
        <f t="shared" si="23"/>
        <v>5007.8950000000004</v>
      </c>
      <c r="D46" s="17">
        <f>D47</f>
        <v>4740.0189999999993</v>
      </c>
      <c r="E46" s="17">
        <f t="shared" si="23"/>
        <v>4740.0189999999993</v>
      </c>
      <c r="F46" s="17">
        <f t="shared" si="23"/>
        <v>69.204429649745208</v>
      </c>
      <c r="G46" s="17">
        <f t="shared" si="23"/>
        <v>94.650926187549828</v>
      </c>
      <c r="H46" s="17">
        <f>H47</f>
        <v>1518.806</v>
      </c>
      <c r="I46" s="17">
        <f t="shared" ref="I46:AE46" si="25">I47</f>
        <v>1299.8679999999999</v>
      </c>
      <c r="J46" s="17">
        <f t="shared" si="25"/>
        <v>878.39599999999996</v>
      </c>
      <c r="K46" s="17">
        <f t="shared" si="25"/>
        <v>996.43</v>
      </c>
      <c r="L46" s="17">
        <f t="shared" si="25"/>
        <v>297.56299999999999</v>
      </c>
      <c r="M46" s="17">
        <f t="shared" si="25"/>
        <v>133.816</v>
      </c>
      <c r="N46" s="17">
        <f t="shared" si="25"/>
        <v>505.774</v>
      </c>
      <c r="O46" s="17">
        <f t="shared" si="25"/>
        <v>483.90499999999997</v>
      </c>
      <c r="P46" s="17">
        <f t="shared" si="25"/>
        <v>670.51400000000001</v>
      </c>
      <c r="Q46" s="17">
        <f t="shared" si="25"/>
        <v>762.88</v>
      </c>
      <c r="R46" s="17">
        <f t="shared" si="25"/>
        <v>487.40800000000002</v>
      </c>
      <c r="S46" s="17">
        <f t="shared" si="25"/>
        <v>350.75</v>
      </c>
      <c r="T46" s="17">
        <f t="shared" si="25"/>
        <v>649.43399999999997</v>
      </c>
      <c r="U46" s="17">
        <f t="shared" si="25"/>
        <v>712.37</v>
      </c>
      <c r="V46" s="17">
        <f t="shared" si="25"/>
        <v>324.52699999999999</v>
      </c>
      <c r="W46" s="17">
        <f t="shared" si="25"/>
        <v>0</v>
      </c>
      <c r="X46" s="17">
        <f t="shared" si="25"/>
        <v>204.08199999999999</v>
      </c>
      <c r="Y46" s="17">
        <f t="shared" si="25"/>
        <v>0</v>
      </c>
      <c r="Z46" s="17">
        <f t="shared" si="25"/>
        <v>530.56299999999999</v>
      </c>
      <c r="AA46" s="17">
        <f t="shared" si="25"/>
        <v>0</v>
      </c>
      <c r="AB46" s="17">
        <f t="shared" si="25"/>
        <v>252.24</v>
      </c>
      <c r="AC46" s="17">
        <f t="shared" si="25"/>
        <v>0</v>
      </c>
      <c r="AD46" s="17">
        <f t="shared" si="25"/>
        <v>529.99300000000005</v>
      </c>
      <c r="AE46" s="17">
        <f t="shared" si="25"/>
        <v>0</v>
      </c>
      <c r="AF46" s="33"/>
      <c r="AG46" s="7"/>
    </row>
    <row r="47" spans="1:36" s="6" customFormat="1" ht="30" customHeight="1" x14ac:dyDescent="0.25">
      <c r="A47" s="31" t="s">
        <v>26</v>
      </c>
      <c r="B47" s="20">
        <f>B48+B49+B50+B51</f>
        <v>6849.3000000000011</v>
      </c>
      <c r="C47" s="20">
        <f>C48+C49+C50+C51</f>
        <v>5007.8950000000004</v>
      </c>
      <c r="D47" s="20">
        <f>D48+D49+D50+D51</f>
        <v>4740.0189999999993</v>
      </c>
      <c r="E47" s="20">
        <f>SUM(I47+K47+M47+O47+Q47+S47+U47)</f>
        <v>4740.0189999999993</v>
      </c>
      <c r="F47" s="17">
        <f>E47/B47*100</f>
        <v>69.204429649745208</v>
      </c>
      <c r="G47" s="17">
        <f>E47/C47*100</f>
        <v>94.650926187549828</v>
      </c>
      <c r="H47" s="17">
        <f>H48+H49+H50+H51</f>
        <v>1518.806</v>
      </c>
      <c r="I47" s="17">
        <f>I48+I49+I50+I51</f>
        <v>1299.8679999999999</v>
      </c>
      <c r="J47" s="17">
        <f t="shared" ref="J47:AE47" si="26">J48+J49+J50+J51</f>
        <v>878.39599999999996</v>
      </c>
      <c r="K47" s="17">
        <f t="shared" si="26"/>
        <v>996.43</v>
      </c>
      <c r="L47" s="17">
        <f t="shared" si="26"/>
        <v>297.56299999999999</v>
      </c>
      <c r="M47" s="17">
        <f t="shared" si="26"/>
        <v>133.816</v>
      </c>
      <c r="N47" s="17">
        <f t="shared" si="26"/>
        <v>505.774</v>
      </c>
      <c r="O47" s="17">
        <f t="shared" si="26"/>
        <v>483.90499999999997</v>
      </c>
      <c r="P47" s="17">
        <f t="shared" si="26"/>
        <v>670.51400000000001</v>
      </c>
      <c r="Q47" s="17">
        <f t="shared" si="26"/>
        <v>762.88</v>
      </c>
      <c r="R47" s="17">
        <f t="shared" si="26"/>
        <v>487.40800000000002</v>
      </c>
      <c r="S47" s="17">
        <f t="shared" si="26"/>
        <v>350.75</v>
      </c>
      <c r="T47" s="17">
        <f t="shared" si="26"/>
        <v>649.43399999999997</v>
      </c>
      <c r="U47" s="17">
        <f t="shared" si="26"/>
        <v>712.37</v>
      </c>
      <c r="V47" s="17">
        <f t="shared" si="26"/>
        <v>324.52699999999999</v>
      </c>
      <c r="W47" s="17">
        <f t="shared" si="26"/>
        <v>0</v>
      </c>
      <c r="X47" s="17">
        <f t="shared" si="26"/>
        <v>204.08199999999999</v>
      </c>
      <c r="Y47" s="17">
        <f t="shared" si="26"/>
        <v>0</v>
      </c>
      <c r="Z47" s="17">
        <f t="shared" si="26"/>
        <v>530.56299999999999</v>
      </c>
      <c r="AA47" s="17">
        <f t="shared" si="26"/>
        <v>0</v>
      </c>
      <c r="AB47" s="17">
        <f t="shared" si="26"/>
        <v>252.24</v>
      </c>
      <c r="AC47" s="17">
        <f t="shared" si="26"/>
        <v>0</v>
      </c>
      <c r="AD47" s="17">
        <f t="shared" si="26"/>
        <v>529.99300000000005</v>
      </c>
      <c r="AE47" s="17">
        <f t="shared" si="26"/>
        <v>0</v>
      </c>
      <c r="AF47" s="68"/>
      <c r="AG47" s="7"/>
    </row>
    <row r="48" spans="1:36" s="6" customFormat="1" ht="27" customHeight="1" x14ac:dyDescent="0.25">
      <c r="A48" s="34" t="s">
        <v>20</v>
      </c>
      <c r="B48" s="19"/>
      <c r="C48" s="18"/>
      <c r="D48" s="18"/>
      <c r="E48" s="18"/>
      <c r="F48" s="18"/>
      <c r="G48" s="18"/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69"/>
      <c r="AG48" s="7"/>
      <c r="AI48" s="6" t="s">
        <v>31</v>
      </c>
    </row>
    <row r="49" spans="1:44" s="6" customFormat="1" ht="24" customHeight="1" x14ac:dyDescent="0.25">
      <c r="A49" s="34" t="s">
        <v>21</v>
      </c>
      <c r="B49" s="19">
        <f>H49+J49+L49+N49+P49+R49+T49+V49+X49+Z49+AB49+AD49</f>
        <v>6849.3000000000011</v>
      </c>
      <c r="C49" s="18">
        <f>SUM(H49+J49+L49+N49+P49+R49+T49)</f>
        <v>5007.8950000000004</v>
      </c>
      <c r="D49" s="18">
        <f>SUM(I49+K49+M49+O49+Q49+S49+U49+W49)</f>
        <v>4740.0189999999993</v>
      </c>
      <c r="E49" s="18">
        <f>SUM(I49+K49+M49+O49+Q49+S49+U49)</f>
        <v>4740.0189999999993</v>
      </c>
      <c r="F49" s="18">
        <f>E49/B49*100</f>
        <v>69.204429649745208</v>
      </c>
      <c r="G49" s="17">
        <f>E49/C49*100</f>
        <v>94.650926187549828</v>
      </c>
      <c r="H49" s="18">
        <v>1518.806</v>
      </c>
      <c r="I49" s="18">
        <v>1299.8679999999999</v>
      </c>
      <c r="J49" s="18">
        <v>878.39599999999996</v>
      </c>
      <c r="K49" s="18">
        <v>996.43</v>
      </c>
      <c r="L49" s="18">
        <v>297.56299999999999</v>
      </c>
      <c r="M49" s="18">
        <v>133.816</v>
      </c>
      <c r="N49" s="18">
        <v>505.774</v>
      </c>
      <c r="O49" s="18">
        <v>483.90499999999997</v>
      </c>
      <c r="P49" s="18">
        <v>670.51400000000001</v>
      </c>
      <c r="Q49" s="18">
        <v>762.88</v>
      </c>
      <c r="R49" s="18">
        <v>487.40800000000002</v>
      </c>
      <c r="S49" s="18">
        <v>350.75</v>
      </c>
      <c r="T49" s="18">
        <v>649.43399999999997</v>
      </c>
      <c r="U49" s="18">
        <v>712.37</v>
      </c>
      <c r="V49" s="18">
        <v>324.52699999999999</v>
      </c>
      <c r="W49" s="18">
        <v>0</v>
      </c>
      <c r="X49" s="18">
        <v>204.08199999999999</v>
      </c>
      <c r="Y49" s="18">
        <v>0</v>
      </c>
      <c r="Z49" s="18">
        <v>530.56299999999999</v>
      </c>
      <c r="AA49" s="18">
        <v>0</v>
      </c>
      <c r="AB49" s="18">
        <v>252.24</v>
      </c>
      <c r="AC49" s="18">
        <v>0</v>
      </c>
      <c r="AD49" s="18">
        <v>529.99300000000005</v>
      </c>
      <c r="AE49" s="17">
        <v>0</v>
      </c>
      <c r="AF49" s="69"/>
      <c r="AG49" s="7"/>
    </row>
    <row r="50" spans="1:44" s="6" customFormat="1" ht="25.9" customHeight="1" x14ac:dyDescent="0.25">
      <c r="A50" s="34" t="s">
        <v>22</v>
      </c>
      <c r="B50" s="19"/>
      <c r="C50" s="19"/>
      <c r="D50" s="18"/>
      <c r="E50" s="17"/>
      <c r="F50" s="17"/>
      <c r="G50" s="17"/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/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69"/>
      <c r="AG50" s="7"/>
    </row>
    <row r="51" spans="1:44" s="6" customFormat="1" ht="27" customHeight="1" x14ac:dyDescent="0.25">
      <c r="A51" s="34" t="s">
        <v>23</v>
      </c>
      <c r="B51" s="19"/>
      <c r="C51" s="18"/>
      <c r="D51" s="18"/>
      <c r="E51" s="17"/>
      <c r="F51" s="17"/>
      <c r="G51" s="17"/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70"/>
      <c r="AG51" s="7"/>
    </row>
    <row r="52" spans="1:44" s="10" customFormat="1" ht="39" customHeight="1" x14ac:dyDescent="0.25">
      <c r="A52" s="31" t="s">
        <v>27</v>
      </c>
      <c r="B52" s="20">
        <f>B53+B54+B55</f>
        <v>196202.2</v>
      </c>
      <c r="C52" s="20">
        <f>SUM(H52+J52+L52+N52+P52+R52+T52)</f>
        <v>126046.19500000001</v>
      </c>
      <c r="D52" s="20">
        <f>D6+D38+D45</f>
        <v>125778.20900000002</v>
      </c>
      <c r="E52" s="20">
        <f>SUM(I52+K52+M52+O52+Q52+S52+U52+W52+Y52+AA52)</f>
        <v>114998.649</v>
      </c>
      <c r="F52" s="17">
        <f>E52/B52*100</f>
        <v>58.612313725330303</v>
      </c>
      <c r="G52" s="17">
        <f>E52/C52*100</f>
        <v>91.235319717505163</v>
      </c>
      <c r="H52" s="20">
        <f>H53+H54+H55</f>
        <v>9674.81</v>
      </c>
      <c r="I52" s="20">
        <f>I53+I54+I55</f>
        <v>6954.3290000000006</v>
      </c>
      <c r="J52" s="20">
        <f>J53+J54+J55</f>
        <v>18760.888000000003</v>
      </c>
      <c r="K52" s="20">
        <f t="shared" ref="K52:AE52" si="27">K53+K54+K55</f>
        <v>16713.571</v>
      </c>
      <c r="L52" s="20">
        <f t="shared" si="27"/>
        <v>15897.23</v>
      </c>
      <c r="M52" s="20">
        <f t="shared" si="27"/>
        <v>16345.723</v>
      </c>
      <c r="N52" s="20">
        <f>N53+N54+N55</f>
        <v>21957.110999999997</v>
      </c>
      <c r="O52" s="20">
        <f t="shared" si="27"/>
        <v>16794.095000000001</v>
      </c>
      <c r="P52" s="20">
        <f t="shared" si="27"/>
        <v>20287.614000000001</v>
      </c>
      <c r="Q52" s="20">
        <f t="shared" si="27"/>
        <v>16440.78</v>
      </c>
      <c r="R52" s="20">
        <f t="shared" si="27"/>
        <v>22939.578000000001</v>
      </c>
      <c r="S52" s="20">
        <f t="shared" si="27"/>
        <v>25158.251000000004</v>
      </c>
      <c r="T52" s="20">
        <f t="shared" si="27"/>
        <v>16528.964</v>
      </c>
      <c r="U52" s="20">
        <f t="shared" si="27"/>
        <v>16591.900000000001</v>
      </c>
      <c r="V52" s="20">
        <f t="shared" si="27"/>
        <v>10180.913</v>
      </c>
      <c r="W52" s="20">
        <f t="shared" si="27"/>
        <v>0</v>
      </c>
      <c r="X52" s="20">
        <f t="shared" si="27"/>
        <v>13093.624</v>
      </c>
      <c r="Y52" s="20">
        <f t="shared" si="27"/>
        <v>0</v>
      </c>
      <c r="Z52" s="20">
        <f t="shared" si="27"/>
        <v>16149.368000000002</v>
      </c>
      <c r="AA52" s="20">
        <f t="shared" si="27"/>
        <v>0</v>
      </c>
      <c r="AB52" s="20">
        <f t="shared" si="27"/>
        <v>14130.36</v>
      </c>
      <c r="AC52" s="20">
        <f t="shared" si="27"/>
        <v>0</v>
      </c>
      <c r="AD52" s="20">
        <f t="shared" si="27"/>
        <v>16601.740000000002</v>
      </c>
      <c r="AE52" s="20">
        <f t="shared" si="27"/>
        <v>0</v>
      </c>
      <c r="AF52" s="31"/>
      <c r="AG52" s="7">
        <f>SUM(C6+C38+C45)</f>
        <v>126046.19500000002</v>
      </c>
    </row>
    <row r="53" spans="1:44" s="6" customFormat="1" ht="27" customHeight="1" x14ac:dyDescent="0.25">
      <c r="A53" s="34" t="s">
        <v>20</v>
      </c>
      <c r="B53" s="19">
        <f>B48+B28+B16+B10+B41+B22+B34</f>
        <v>3702.7</v>
      </c>
      <c r="C53" s="19">
        <f>C48+C28+C16+C10+C41+C22+C34</f>
        <v>3702.7</v>
      </c>
      <c r="D53" s="19">
        <f>D48+D28+D16+D10+D41+D22+D34</f>
        <v>3702.7</v>
      </c>
      <c r="E53" s="19">
        <f t="shared" ref="E53:AE53" si="28">E48+E28+E16+E10+E41+E22+E34</f>
        <v>3702.7</v>
      </c>
      <c r="F53" s="18">
        <f t="shared" ref="F53:F54" si="29">E53/B53*100</f>
        <v>100</v>
      </c>
      <c r="G53" s="18">
        <f t="shared" ref="G53:G54" si="30">E53/C53*100</f>
        <v>100</v>
      </c>
      <c r="H53" s="19">
        <f>H48+H28+H16+H10+H41+H22+H34</f>
        <v>0</v>
      </c>
      <c r="I53" s="19">
        <f t="shared" si="28"/>
        <v>0</v>
      </c>
      <c r="J53" s="19">
        <f t="shared" si="28"/>
        <v>0</v>
      </c>
      <c r="K53" s="19">
        <f t="shared" si="28"/>
        <v>0</v>
      </c>
      <c r="L53" s="19">
        <f t="shared" si="28"/>
        <v>0</v>
      </c>
      <c r="M53" s="19">
        <f t="shared" si="28"/>
        <v>0</v>
      </c>
      <c r="N53" s="19">
        <f t="shared" si="28"/>
        <v>1689</v>
      </c>
      <c r="O53" s="19">
        <f t="shared" si="28"/>
        <v>0</v>
      </c>
      <c r="P53" s="19">
        <f t="shared" si="28"/>
        <v>0</v>
      </c>
      <c r="Q53" s="19">
        <f t="shared" si="28"/>
        <v>0</v>
      </c>
      <c r="R53" s="19">
        <f t="shared" si="28"/>
        <v>0</v>
      </c>
      <c r="S53" s="19">
        <f t="shared" si="28"/>
        <v>1689</v>
      </c>
      <c r="T53" s="19">
        <f t="shared" si="28"/>
        <v>2013.7</v>
      </c>
      <c r="U53" s="19">
        <f t="shared" si="28"/>
        <v>2013.7</v>
      </c>
      <c r="V53" s="19">
        <f t="shared" si="28"/>
        <v>0</v>
      </c>
      <c r="W53" s="19">
        <f t="shared" si="28"/>
        <v>0</v>
      </c>
      <c r="X53" s="19">
        <f t="shared" si="28"/>
        <v>0</v>
      </c>
      <c r="Y53" s="19">
        <f t="shared" si="28"/>
        <v>0</v>
      </c>
      <c r="Z53" s="19">
        <f t="shared" si="28"/>
        <v>0</v>
      </c>
      <c r="AA53" s="19">
        <f t="shared" si="28"/>
        <v>0</v>
      </c>
      <c r="AB53" s="19">
        <f t="shared" si="28"/>
        <v>0</v>
      </c>
      <c r="AC53" s="19">
        <f t="shared" si="28"/>
        <v>0</v>
      </c>
      <c r="AD53" s="19">
        <f t="shared" si="28"/>
        <v>0</v>
      </c>
      <c r="AE53" s="19">
        <f t="shared" si="28"/>
        <v>0</v>
      </c>
      <c r="AF53" s="33"/>
      <c r="AG53" s="7"/>
    </row>
    <row r="54" spans="1:44" s="6" customFormat="1" ht="25.9" customHeight="1" x14ac:dyDescent="0.25">
      <c r="A54" s="34" t="s">
        <v>21</v>
      </c>
      <c r="B54" s="19">
        <f>B49+B42+B35+B29+B23+B17+B11</f>
        <v>192499.5</v>
      </c>
      <c r="C54" s="19">
        <f>C49+C42+C35+C29+C23+C17+C11</f>
        <v>122343.49500000001</v>
      </c>
      <c r="D54" s="19">
        <f>D49+D42+D35+D29+D23+D17+D11</f>
        <v>122075.50900000002</v>
      </c>
      <c r="E54" s="19">
        <f>E49+E42+E35+E29+E23+E17+E11</f>
        <v>111317.86899999999</v>
      </c>
      <c r="F54" s="18">
        <f t="shared" si="29"/>
        <v>57.827614617180821</v>
      </c>
      <c r="G54" s="18">
        <f t="shared" si="30"/>
        <v>90.987975290390381</v>
      </c>
      <c r="H54" s="19">
        <f t="shared" ref="H54:AE54" si="31">H49+H42+H35+H29+H23+H17+H11</f>
        <v>9674.81</v>
      </c>
      <c r="I54" s="19">
        <f t="shared" si="31"/>
        <v>6954.3290000000006</v>
      </c>
      <c r="J54" s="19">
        <f t="shared" si="31"/>
        <v>18760.888000000003</v>
      </c>
      <c r="K54" s="19">
        <f t="shared" si="31"/>
        <v>16713.571</v>
      </c>
      <c r="L54" s="19">
        <f t="shared" si="31"/>
        <v>15897.23</v>
      </c>
      <c r="M54" s="19">
        <f t="shared" si="31"/>
        <v>16345.723</v>
      </c>
      <c r="N54" s="19">
        <f t="shared" si="31"/>
        <v>20268.110999999997</v>
      </c>
      <c r="O54" s="19">
        <f t="shared" si="31"/>
        <v>16794.095000000001</v>
      </c>
      <c r="P54" s="19">
        <f t="shared" si="31"/>
        <v>20287.614000000001</v>
      </c>
      <c r="Q54" s="19">
        <f t="shared" si="31"/>
        <v>16440.78</v>
      </c>
      <c r="R54" s="19">
        <f t="shared" si="31"/>
        <v>22939.578000000001</v>
      </c>
      <c r="S54" s="19">
        <f t="shared" si="31"/>
        <v>23469.251000000004</v>
      </c>
      <c r="T54" s="19">
        <f t="shared" si="31"/>
        <v>14515.264000000001</v>
      </c>
      <c r="U54" s="19">
        <f t="shared" si="31"/>
        <v>14578.2</v>
      </c>
      <c r="V54" s="19">
        <f t="shared" si="31"/>
        <v>10180.913</v>
      </c>
      <c r="W54" s="19">
        <f t="shared" si="31"/>
        <v>0</v>
      </c>
      <c r="X54" s="19">
        <f t="shared" si="31"/>
        <v>13093.624</v>
      </c>
      <c r="Y54" s="19">
        <f t="shared" si="31"/>
        <v>0</v>
      </c>
      <c r="Z54" s="19">
        <f t="shared" si="31"/>
        <v>16149.368000000002</v>
      </c>
      <c r="AA54" s="19">
        <f t="shared" si="31"/>
        <v>0</v>
      </c>
      <c r="AB54" s="19">
        <f t="shared" si="31"/>
        <v>14130.36</v>
      </c>
      <c r="AC54" s="19">
        <f t="shared" si="31"/>
        <v>0</v>
      </c>
      <c r="AD54" s="19">
        <f t="shared" si="31"/>
        <v>16601.740000000002</v>
      </c>
      <c r="AE54" s="19">
        <f t="shared" si="31"/>
        <v>0</v>
      </c>
      <c r="AF54" s="33"/>
      <c r="AG54" s="7"/>
    </row>
    <row r="55" spans="1:44" s="6" customFormat="1" ht="30.6" customHeight="1" x14ac:dyDescent="0.25">
      <c r="A55" s="34" t="s">
        <v>22</v>
      </c>
      <c r="B55" s="19">
        <f>B50+B30+B18+B12+B43+B24</f>
        <v>0</v>
      </c>
      <c r="C55" s="19">
        <f t="shared" ref="C55:AE55" si="32">C50+C30+C18+C12+C43+C24</f>
        <v>0</v>
      </c>
      <c r="D55" s="19">
        <f>D50+D30+D18+D12+D43+D24</f>
        <v>0</v>
      </c>
      <c r="E55" s="19"/>
      <c r="F55" s="18">
        <v>0</v>
      </c>
      <c r="G55" s="18">
        <v>0</v>
      </c>
      <c r="H55" s="19">
        <f t="shared" si="32"/>
        <v>0</v>
      </c>
      <c r="I55" s="19">
        <f t="shared" si="32"/>
        <v>0</v>
      </c>
      <c r="J55" s="19">
        <f t="shared" si="32"/>
        <v>0</v>
      </c>
      <c r="K55" s="19">
        <f t="shared" si="32"/>
        <v>0</v>
      </c>
      <c r="L55" s="19">
        <f t="shared" si="32"/>
        <v>0</v>
      </c>
      <c r="M55" s="19">
        <f t="shared" si="32"/>
        <v>0</v>
      </c>
      <c r="N55" s="19">
        <f t="shared" si="32"/>
        <v>0</v>
      </c>
      <c r="O55" s="19">
        <f t="shared" si="32"/>
        <v>0</v>
      </c>
      <c r="P55" s="19">
        <f t="shared" si="32"/>
        <v>0</v>
      </c>
      <c r="Q55" s="19">
        <f t="shared" si="32"/>
        <v>0</v>
      </c>
      <c r="R55" s="19">
        <f t="shared" si="32"/>
        <v>0</v>
      </c>
      <c r="S55" s="19">
        <f t="shared" si="32"/>
        <v>0</v>
      </c>
      <c r="T55" s="19">
        <f t="shared" si="32"/>
        <v>0</v>
      </c>
      <c r="U55" s="19">
        <f t="shared" si="32"/>
        <v>0</v>
      </c>
      <c r="V55" s="19">
        <f t="shared" si="32"/>
        <v>0</v>
      </c>
      <c r="W55" s="19">
        <f t="shared" si="32"/>
        <v>0</v>
      </c>
      <c r="X55" s="19">
        <f t="shared" si="32"/>
        <v>0</v>
      </c>
      <c r="Y55" s="19">
        <f t="shared" si="32"/>
        <v>0</v>
      </c>
      <c r="Z55" s="19">
        <f t="shared" si="32"/>
        <v>0</v>
      </c>
      <c r="AA55" s="19">
        <f t="shared" si="32"/>
        <v>0</v>
      </c>
      <c r="AB55" s="19">
        <f t="shared" si="32"/>
        <v>0</v>
      </c>
      <c r="AC55" s="19">
        <f t="shared" si="32"/>
        <v>0</v>
      </c>
      <c r="AD55" s="19">
        <f t="shared" si="32"/>
        <v>0</v>
      </c>
      <c r="AE55" s="19">
        <f t="shared" si="32"/>
        <v>0</v>
      </c>
      <c r="AF55" s="31"/>
      <c r="AG55" s="7"/>
    </row>
    <row r="56" spans="1:44" s="6" customFormat="1" ht="30.6" customHeight="1" x14ac:dyDescent="0.25">
      <c r="A56" s="34" t="s">
        <v>23</v>
      </c>
      <c r="B56" s="19">
        <f>B51+B31+B19+B13+B44+B25</f>
        <v>0</v>
      </c>
      <c r="C56" s="19">
        <f t="shared" ref="C56:AE56" si="33">C51+C31+C19+C13+C44+C25</f>
        <v>0</v>
      </c>
      <c r="D56" s="19">
        <f t="shared" si="33"/>
        <v>0</v>
      </c>
      <c r="E56" s="19">
        <f t="shared" si="33"/>
        <v>0</v>
      </c>
      <c r="F56" s="18">
        <v>0</v>
      </c>
      <c r="G56" s="18">
        <v>0</v>
      </c>
      <c r="H56" s="19">
        <f t="shared" si="33"/>
        <v>0</v>
      </c>
      <c r="I56" s="19">
        <f t="shared" si="33"/>
        <v>0</v>
      </c>
      <c r="J56" s="19">
        <f t="shared" si="33"/>
        <v>0</v>
      </c>
      <c r="K56" s="19">
        <f t="shared" si="33"/>
        <v>0</v>
      </c>
      <c r="L56" s="19">
        <f t="shared" si="33"/>
        <v>0</v>
      </c>
      <c r="M56" s="19">
        <f t="shared" si="33"/>
        <v>0</v>
      </c>
      <c r="N56" s="19">
        <f t="shared" si="33"/>
        <v>0</v>
      </c>
      <c r="O56" s="19">
        <f t="shared" si="33"/>
        <v>0</v>
      </c>
      <c r="P56" s="19">
        <f t="shared" si="33"/>
        <v>0</v>
      </c>
      <c r="Q56" s="19">
        <f t="shared" si="33"/>
        <v>0</v>
      </c>
      <c r="R56" s="19">
        <f t="shared" si="33"/>
        <v>0</v>
      </c>
      <c r="S56" s="19">
        <f t="shared" si="33"/>
        <v>0</v>
      </c>
      <c r="T56" s="19">
        <f t="shared" si="33"/>
        <v>0</v>
      </c>
      <c r="U56" s="19">
        <f t="shared" si="33"/>
        <v>0</v>
      </c>
      <c r="V56" s="19">
        <f t="shared" si="33"/>
        <v>0</v>
      </c>
      <c r="W56" s="19">
        <f t="shared" si="33"/>
        <v>0</v>
      </c>
      <c r="X56" s="19">
        <f t="shared" si="33"/>
        <v>0</v>
      </c>
      <c r="Y56" s="19">
        <f t="shared" si="33"/>
        <v>0</v>
      </c>
      <c r="Z56" s="19">
        <f t="shared" si="33"/>
        <v>0</v>
      </c>
      <c r="AA56" s="19" t="e">
        <f>AA51+AA31+AA19+AA13+AA44+AA25</f>
        <v>#VALUE!</v>
      </c>
      <c r="AB56" s="19">
        <f t="shared" si="33"/>
        <v>0</v>
      </c>
      <c r="AC56" s="19">
        <f t="shared" si="33"/>
        <v>0</v>
      </c>
      <c r="AD56" s="19">
        <f t="shared" si="33"/>
        <v>0</v>
      </c>
      <c r="AE56" s="19">
        <f t="shared" si="33"/>
        <v>0</v>
      </c>
      <c r="AF56" s="31"/>
      <c r="AG56" s="7"/>
    </row>
    <row r="57" spans="1:44" ht="26.25" customHeight="1" x14ac:dyDescent="0.2">
      <c r="A57" s="67"/>
      <c r="B57" s="51"/>
      <c r="C57" s="51"/>
      <c r="D57" s="51"/>
      <c r="E57" s="51"/>
      <c r="F57" s="51"/>
      <c r="G57" s="21"/>
      <c r="H57" s="71"/>
      <c r="I57" s="71"/>
      <c r="J57" s="71"/>
      <c r="K57" s="71"/>
      <c r="L57" s="11"/>
      <c r="M57" s="11"/>
      <c r="N57" s="11"/>
      <c r="O57" s="11"/>
      <c r="P57" s="11"/>
      <c r="Q57" s="12"/>
      <c r="R57" s="11"/>
      <c r="S57" s="11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3"/>
    </row>
    <row r="58" spans="1:44" ht="47.25" customHeight="1" x14ac:dyDescent="0.2">
      <c r="A58" s="67" t="s">
        <v>44</v>
      </c>
      <c r="B58" s="51"/>
      <c r="C58" s="51"/>
      <c r="D58" s="51"/>
      <c r="E58" s="51"/>
      <c r="F58" s="51"/>
      <c r="G58" s="51"/>
      <c r="H58" s="51"/>
      <c r="I58" s="51"/>
      <c r="J58" s="22"/>
      <c r="K58" s="22"/>
      <c r="L58" s="11"/>
      <c r="M58" s="11"/>
      <c r="N58" s="11"/>
      <c r="O58" s="11"/>
      <c r="P58" s="11"/>
      <c r="Q58" s="12"/>
      <c r="R58" s="11"/>
      <c r="S58" s="11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3"/>
    </row>
    <row r="59" spans="1:44" ht="39.75" customHeight="1" x14ac:dyDescent="0.2">
      <c r="A59" s="67" t="s">
        <v>51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11"/>
      <c r="M59" s="11"/>
      <c r="N59" s="11"/>
      <c r="O59" s="11"/>
      <c r="P59" s="11"/>
      <c r="Q59" s="12"/>
      <c r="R59" s="11"/>
      <c r="S59" s="1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3"/>
    </row>
    <row r="60" spans="1:44" ht="24.75" customHeight="1" x14ac:dyDescent="0.2">
      <c r="A60" s="72" t="s">
        <v>45</v>
      </c>
      <c r="B60" s="73"/>
      <c r="C60" s="73"/>
      <c r="D60" s="23"/>
      <c r="E60" s="23"/>
      <c r="F60" s="23"/>
      <c r="G60" s="14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1"/>
      <c r="S60" s="11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3"/>
    </row>
    <row r="61" spans="1:44" ht="47.25" customHeight="1" x14ac:dyDescent="0.2">
      <c r="B61" s="67"/>
      <c r="C61" s="67"/>
      <c r="D61" s="67"/>
      <c r="E61" s="67"/>
      <c r="F61" s="67"/>
      <c r="G61" s="13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1"/>
      <c r="S61" s="1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3"/>
    </row>
    <row r="62" spans="1:44" ht="47.25" customHeight="1" x14ac:dyDescent="0.2">
      <c r="B62" s="67"/>
      <c r="C62" s="67"/>
      <c r="D62" s="67"/>
      <c r="E62" s="67"/>
      <c r="F62" s="67"/>
      <c r="G62" s="67"/>
      <c r="H62" s="2"/>
      <c r="J62" s="2"/>
      <c r="L62" s="2"/>
      <c r="N62" s="2"/>
      <c r="P62" s="2"/>
      <c r="R62" s="2"/>
      <c r="T62" s="11"/>
      <c r="V62" s="11"/>
      <c r="X62" s="11"/>
      <c r="Z62" s="11"/>
      <c r="AB62" s="11"/>
      <c r="AD62" s="11"/>
    </row>
    <row r="63" spans="1:44" x14ac:dyDescent="0.2">
      <c r="H63" s="2"/>
      <c r="J63" s="2"/>
      <c r="L63" s="2"/>
      <c r="N63" s="2"/>
      <c r="P63" s="2"/>
      <c r="R63" s="2"/>
      <c r="T63" s="11"/>
      <c r="V63" s="11"/>
      <c r="X63" s="11"/>
      <c r="Z63" s="11"/>
      <c r="AB63" s="11"/>
      <c r="AD63" s="11"/>
    </row>
    <row r="64" spans="1:44" s="11" customFormat="1" x14ac:dyDescent="0.2">
      <c r="A64" s="13"/>
      <c r="B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AF64" s="13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s="11" customFormat="1" x14ac:dyDescent="0.2">
      <c r="A65" s="13"/>
      <c r="B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AF65" s="13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s="11" customFormat="1" x14ac:dyDescent="0.2">
      <c r="A66" s="13"/>
      <c r="B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AF66" s="13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s="11" customFormat="1" x14ac:dyDescent="0.2">
      <c r="A67" s="13"/>
      <c r="B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AF67" s="1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s="11" customFormat="1" x14ac:dyDescent="0.2">
      <c r="A68" s="13"/>
      <c r="B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AF68" s="1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s="11" customFormat="1" x14ac:dyDescent="0.2">
      <c r="A69" s="13"/>
      <c r="B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AF69" s="13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11" customFormat="1" x14ac:dyDescent="0.2">
      <c r="A70" s="13"/>
      <c r="B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AF70" s="13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1" customFormat="1" x14ac:dyDescent="0.2">
      <c r="A71" s="13"/>
      <c r="B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AF71" s="13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1" customFormat="1" x14ac:dyDescent="0.2">
      <c r="A72" s="13"/>
      <c r="B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AF72" s="13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1" customFormat="1" x14ac:dyDescent="0.2">
      <c r="A73" s="13"/>
      <c r="B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AF73" s="13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1" customFormat="1" x14ac:dyDescent="0.2">
      <c r="A74" s="13"/>
      <c r="B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AF74" s="13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1" customFormat="1" x14ac:dyDescent="0.2">
      <c r="A75" s="13"/>
      <c r="B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AF75" s="13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1" customFormat="1" x14ac:dyDescent="0.2">
      <c r="A76" s="13"/>
      <c r="B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AF76" s="13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1" customFormat="1" x14ac:dyDescent="0.2">
      <c r="A77" s="13"/>
      <c r="B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AF77" s="13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1" customFormat="1" x14ac:dyDescent="0.2">
      <c r="A78" s="13"/>
      <c r="B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AF78" s="13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1" customFormat="1" x14ac:dyDescent="0.2">
      <c r="A79" s="13"/>
      <c r="B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AF79" s="13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1" customFormat="1" x14ac:dyDescent="0.2">
      <c r="A80" s="13"/>
      <c r="B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AF80" s="13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1" customFormat="1" x14ac:dyDescent="0.2">
      <c r="A81" s="13"/>
      <c r="B81" s="1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AF81" s="13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1" customFormat="1" x14ac:dyDescent="0.2">
      <c r="A82" s="13"/>
      <c r="B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AF82" s="13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1" customFormat="1" x14ac:dyDescent="0.2">
      <c r="A83" s="13"/>
      <c r="B83" s="1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AF83" s="13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1" customFormat="1" x14ac:dyDescent="0.2">
      <c r="A84" s="13"/>
      <c r="B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AF84" s="1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1" customFormat="1" x14ac:dyDescent="0.2">
      <c r="A85" s="13"/>
      <c r="B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AF85" s="1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1" customFormat="1" x14ac:dyDescent="0.2">
      <c r="A86" s="13"/>
      <c r="B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AF86" s="1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1" customFormat="1" x14ac:dyDescent="0.2">
      <c r="A87" s="13"/>
      <c r="B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AF87" s="1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1" customFormat="1" x14ac:dyDescent="0.2">
      <c r="A88" s="13"/>
      <c r="B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AF88" s="1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1" customFormat="1" x14ac:dyDescent="0.2">
      <c r="A89" s="13"/>
      <c r="B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AF89" s="1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1" customFormat="1" x14ac:dyDescent="0.2">
      <c r="A90" s="13"/>
      <c r="B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AF90" s="13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1" customFormat="1" x14ac:dyDescent="0.2">
      <c r="A91" s="13"/>
      <c r="B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AF91" s="13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1" customFormat="1" x14ac:dyDescent="0.2">
      <c r="A92" s="13"/>
      <c r="B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AF92" s="13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1" customFormat="1" x14ac:dyDescent="0.2">
      <c r="A93" s="13"/>
      <c r="B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AF93" s="13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1" customFormat="1" x14ac:dyDescent="0.2">
      <c r="A94" s="13"/>
      <c r="B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AF94" s="13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1" customFormat="1" x14ac:dyDescent="0.2">
      <c r="A95" s="13"/>
      <c r="B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AF95" s="13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1" customFormat="1" x14ac:dyDescent="0.2">
      <c r="A96" s="13"/>
      <c r="B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AF96" s="13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1" customFormat="1" x14ac:dyDescent="0.2">
      <c r="A97" s="13"/>
      <c r="B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AF97" s="13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1" customFormat="1" x14ac:dyDescent="0.2">
      <c r="A98" s="13"/>
      <c r="B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AF98" s="13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1" customFormat="1" x14ac:dyDescent="0.2">
      <c r="A99" s="13"/>
      <c r="B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AF99" s="13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1" customFormat="1" x14ac:dyDescent="0.2">
      <c r="A100" s="13"/>
      <c r="B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AF100" s="13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1" customFormat="1" x14ac:dyDescent="0.2">
      <c r="A101" s="13"/>
      <c r="B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AF101" s="13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1" customFormat="1" x14ac:dyDescent="0.2">
      <c r="A102" s="13"/>
      <c r="B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AF102" s="13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1" customFormat="1" x14ac:dyDescent="0.2">
      <c r="A103" s="13"/>
      <c r="B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AF103" s="13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1" customFormat="1" x14ac:dyDescent="0.2">
      <c r="A104" s="13"/>
      <c r="B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AF104" s="13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1" customFormat="1" x14ac:dyDescent="0.2">
      <c r="A105" s="13"/>
      <c r="B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AF105" s="13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1" customFormat="1" x14ac:dyDescent="0.2">
      <c r="A106" s="13"/>
      <c r="B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AF106" s="13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1" customFormat="1" x14ac:dyDescent="0.2">
      <c r="A107" s="13"/>
      <c r="B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AF107" s="13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1" customFormat="1" x14ac:dyDescent="0.2">
      <c r="A108" s="13"/>
      <c r="B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AF108" s="13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1" customFormat="1" x14ac:dyDescent="0.2">
      <c r="A109" s="13"/>
      <c r="B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AF109" s="13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1" customFormat="1" x14ac:dyDescent="0.2">
      <c r="A110" s="13"/>
      <c r="B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AF110" s="13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1" customFormat="1" x14ac:dyDescent="0.2">
      <c r="A111" s="13"/>
      <c r="B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AF111" s="13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1" customFormat="1" x14ac:dyDescent="0.2">
      <c r="A112" s="13"/>
      <c r="B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AF112" s="13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1" customFormat="1" x14ac:dyDescent="0.2">
      <c r="A113" s="13"/>
      <c r="B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AF113" s="13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1" customFormat="1" x14ac:dyDescent="0.2">
      <c r="A114" s="13"/>
      <c r="B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AF114" s="13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1" customFormat="1" x14ac:dyDescent="0.2">
      <c r="A115" s="13"/>
      <c r="B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AF115" s="13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1" customFormat="1" x14ac:dyDescent="0.2">
      <c r="A116" s="13"/>
      <c r="B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AF116" s="13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1" customFormat="1" x14ac:dyDescent="0.2">
      <c r="A117" s="13"/>
      <c r="B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AF117" s="13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1" customFormat="1" x14ac:dyDescent="0.2">
      <c r="A118" s="13"/>
      <c r="B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AF118" s="13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1" customFormat="1" x14ac:dyDescent="0.2">
      <c r="A119" s="13"/>
      <c r="B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AF119" s="13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1" customFormat="1" x14ac:dyDescent="0.2">
      <c r="A120" s="13"/>
      <c r="B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AF120" s="13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1" customFormat="1" x14ac:dyDescent="0.2">
      <c r="A121" s="13"/>
      <c r="B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AF121" s="13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1" customFormat="1" x14ac:dyDescent="0.2">
      <c r="A122" s="13"/>
      <c r="B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AF122" s="13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1" customFormat="1" x14ac:dyDescent="0.2">
      <c r="A123" s="13"/>
      <c r="B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AF123" s="13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1" customFormat="1" x14ac:dyDescent="0.2">
      <c r="A124" s="13"/>
      <c r="B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AF124" s="13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1" customFormat="1" x14ac:dyDescent="0.2">
      <c r="A125" s="13"/>
      <c r="B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AF125" s="13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1" customFormat="1" x14ac:dyDescent="0.2">
      <c r="A126" s="13"/>
      <c r="B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AF126" s="13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1" customFormat="1" x14ac:dyDescent="0.2">
      <c r="A127" s="13"/>
      <c r="B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AF127" s="13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1" customFormat="1" x14ac:dyDescent="0.2">
      <c r="A128" s="13"/>
      <c r="B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AF128" s="13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1" customFormat="1" x14ac:dyDescent="0.2">
      <c r="A129" s="13"/>
      <c r="B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AF129" s="13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1" customFormat="1" x14ac:dyDescent="0.2">
      <c r="A130" s="13"/>
      <c r="B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AF130" s="13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1" customFormat="1" x14ac:dyDescent="0.2">
      <c r="A131" s="13"/>
      <c r="B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AF131" s="13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1" customFormat="1" x14ac:dyDescent="0.2">
      <c r="A132" s="13"/>
      <c r="B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AF132" s="13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1" customFormat="1" x14ac:dyDescent="0.2">
      <c r="A133" s="13"/>
      <c r="B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AF133" s="13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1" customFormat="1" x14ac:dyDescent="0.2">
      <c r="A134" s="13"/>
      <c r="B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AF134" s="13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1" customFormat="1" x14ac:dyDescent="0.2">
      <c r="A135" s="13"/>
      <c r="B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AF135" s="13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1" customFormat="1" x14ac:dyDescent="0.2">
      <c r="A136" s="13"/>
      <c r="B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AF136" s="13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1" customFormat="1" x14ac:dyDescent="0.2">
      <c r="A137" s="13"/>
      <c r="B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AF137" s="13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1" customFormat="1" x14ac:dyDescent="0.2">
      <c r="A138" s="13"/>
      <c r="B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AF138" s="13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1" customFormat="1" x14ac:dyDescent="0.2">
      <c r="A139" s="13"/>
      <c r="B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AF139" s="13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1" customFormat="1" x14ac:dyDescent="0.2">
      <c r="A140" s="13"/>
      <c r="B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AF140" s="13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1" customFormat="1" x14ac:dyDescent="0.2">
      <c r="A141" s="13"/>
      <c r="B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AF141" s="13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1" customFormat="1" x14ac:dyDescent="0.2">
      <c r="A142" s="13"/>
      <c r="B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AF142" s="13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1" customFormat="1" x14ac:dyDescent="0.2">
      <c r="A143" s="13"/>
      <c r="B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AF143" s="13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1" customFormat="1" x14ac:dyDescent="0.2">
      <c r="A144" s="13"/>
      <c r="B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AF144" s="13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1" customFormat="1" x14ac:dyDescent="0.2">
      <c r="A145" s="13"/>
      <c r="B145" s="1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AF145" s="13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1" customFormat="1" x14ac:dyDescent="0.2">
      <c r="A146" s="13"/>
      <c r="B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AF146" s="13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1" customFormat="1" x14ac:dyDescent="0.2">
      <c r="A147" s="13"/>
      <c r="B147" s="1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AF147" s="13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1" customFormat="1" x14ac:dyDescent="0.2">
      <c r="A148" s="13"/>
      <c r="B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AF148" s="13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1" customFormat="1" x14ac:dyDescent="0.2">
      <c r="A149" s="13"/>
      <c r="B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AF149" s="13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1" customFormat="1" x14ac:dyDescent="0.2">
      <c r="A150" s="13"/>
      <c r="B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AF150" s="13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1" customFormat="1" x14ac:dyDescent="0.2">
      <c r="A151" s="13"/>
      <c r="B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AF151" s="13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1" customFormat="1" x14ac:dyDescent="0.2">
      <c r="A152" s="13"/>
      <c r="B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AF152" s="13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1" customFormat="1" x14ac:dyDescent="0.2">
      <c r="A153" s="13"/>
      <c r="B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AF153" s="13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1" customFormat="1" x14ac:dyDescent="0.2">
      <c r="A154" s="13"/>
      <c r="B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AF154" s="13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1" customFormat="1" x14ac:dyDescent="0.2">
      <c r="A155" s="13"/>
      <c r="B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AF155" s="13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1" customFormat="1" x14ac:dyDescent="0.2">
      <c r="A156" s="13"/>
      <c r="B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AF156" s="13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1" customFormat="1" x14ac:dyDescent="0.2">
      <c r="A157" s="13"/>
      <c r="B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AF157" s="13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1" customFormat="1" x14ac:dyDescent="0.2">
      <c r="A158" s="13"/>
      <c r="B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AF158" s="13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1" customFormat="1" x14ac:dyDescent="0.2">
      <c r="A159" s="13"/>
      <c r="B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AF159" s="13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1" customFormat="1" x14ac:dyDescent="0.2">
      <c r="A160" s="13"/>
      <c r="B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AF160" s="13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1" customFormat="1" x14ac:dyDescent="0.2">
      <c r="A161" s="13"/>
      <c r="B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AF161" s="13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1" customFormat="1" x14ac:dyDescent="0.2">
      <c r="A162" s="13"/>
      <c r="B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AF162" s="13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1" customFormat="1" x14ac:dyDescent="0.2">
      <c r="A163" s="13"/>
      <c r="B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AF163" s="13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1" customFormat="1" x14ac:dyDescent="0.2">
      <c r="A164" s="13"/>
      <c r="B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AF164" s="13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1" customFormat="1" x14ac:dyDescent="0.2">
      <c r="A165" s="13"/>
      <c r="B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AF165" s="13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1" customFormat="1" x14ac:dyDescent="0.2">
      <c r="A166" s="13"/>
      <c r="B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AF166" s="13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1" customFormat="1" x14ac:dyDescent="0.2">
      <c r="A167" s="13"/>
      <c r="B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AF167" s="13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1" customFormat="1" x14ac:dyDescent="0.2">
      <c r="A168" s="13"/>
      <c r="B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AF168" s="13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1" customFormat="1" x14ac:dyDescent="0.2">
      <c r="A169" s="13"/>
      <c r="B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AF169" s="13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1" customFormat="1" x14ac:dyDescent="0.2">
      <c r="A170" s="13"/>
      <c r="B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AF170" s="13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1" customFormat="1" x14ac:dyDescent="0.2">
      <c r="A171" s="13"/>
      <c r="B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AF171" s="13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1" customFormat="1" x14ac:dyDescent="0.2">
      <c r="A172" s="13"/>
      <c r="B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AF172" s="13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1" customFormat="1" x14ac:dyDescent="0.2">
      <c r="A173" s="13"/>
      <c r="B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AF173" s="13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1" customFormat="1" x14ac:dyDescent="0.2">
      <c r="A174" s="13"/>
      <c r="B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AF174" s="13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1" customFormat="1" x14ac:dyDescent="0.2">
      <c r="A175" s="13"/>
      <c r="B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AF175" s="13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1" customFormat="1" x14ac:dyDescent="0.2">
      <c r="A176" s="13"/>
      <c r="B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AF176" s="13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1" customFormat="1" x14ac:dyDescent="0.2">
      <c r="A177" s="13"/>
      <c r="B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AF177" s="13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1" customFormat="1" x14ac:dyDescent="0.2">
      <c r="A178" s="13"/>
      <c r="B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AF178" s="13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1" customFormat="1" x14ac:dyDescent="0.2">
      <c r="A179" s="13"/>
      <c r="B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AF179" s="13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1" customFormat="1" x14ac:dyDescent="0.2">
      <c r="A180" s="13"/>
      <c r="B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AF180" s="13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1" customFormat="1" x14ac:dyDescent="0.2">
      <c r="A181" s="13"/>
      <c r="B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AF181" s="13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1" customFormat="1" x14ac:dyDescent="0.2">
      <c r="A182" s="13"/>
      <c r="B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AF182" s="13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1" customFormat="1" x14ac:dyDescent="0.2">
      <c r="A183" s="13"/>
      <c r="B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AF183" s="13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1" customFormat="1" x14ac:dyDescent="0.2">
      <c r="A184" s="13"/>
      <c r="B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AF184" s="13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1" customFormat="1" x14ac:dyDescent="0.2">
      <c r="A185" s="13"/>
      <c r="B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AF185" s="13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1" customFormat="1" x14ac:dyDescent="0.2">
      <c r="A186" s="13"/>
      <c r="B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AF186" s="13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1" customFormat="1" x14ac:dyDescent="0.2">
      <c r="A187" s="13"/>
      <c r="B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AF187" s="13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1" customFormat="1" x14ac:dyDescent="0.2">
      <c r="A188" s="13"/>
      <c r="B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AF188" s="13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1" customFormat="1" x14ac:dyDescent="0.2">
      <c r="A189" s="13"/>
      <c r="B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AF189" s="13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1" customFormat="1" x14ac:dyDescent="0.2">
      <c r="A190" s="13"/>
      <c r="B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AF190" s="13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1" customFormat="1" x14ac:dyDescent="0.2">
      <c r="A191" s="13"/>
      <c r="B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AF191" s="13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1" customFormat="1" x14ac:dyDescent="0.2">
      <c r="A192" s="13"/>
      <c r="B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AF192" s="13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1" customFormat="1" x14ac:dyDescent="0.2">
      <c r="A193" s="13"/>
      <c r="B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AF193" s="13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1" customFormat="1" x14ac:dyDescent="0.2">
      <c r="A194" s="13"/>
      <c r="B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AF194" s="13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1" customFormat="1" x14ac:dyDescent="0.2">
      <c r="A195" s="13"/>
      <c r="B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AF195" s="13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1" customFormat="1" x14ac:dyDescent="0.2">
      <c r="A196" s="13"/>
      <c r="B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AF196" s="13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1" customFormat="1" x14ac:dyDescent="0.2">
      <c r="A197" s="13"/>
      <c r="B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AF197" s="13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1" customFormat="1" x14ac:dyDescent="0.2">
      <c r="A198" s="13"/>
      <c r="B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AF198" s="13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1" customFormat="1" x14ac:dyDescent="0.2">
      <c r="A199" s="13"/>
      <c r="B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AF199" s="13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1" customFormat="1" x14ac:dyDescent="0.2">
      <c r="A200" s="13"/>
      <c r="B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AF200" s="13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1" customFormat="1" x14ac:dyDescent="0.2">
      <c r="A201" s="13"/>
      <c r="B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AF201" s="13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1" customFormat="1" x14ac:dyDescent="0.2">
      <c r="A202" s="13"/>
      <c r="B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AF202" s="13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1" customFormat="1" x14ac:dyDescent="0.2">
      <c r="A203" s="13"/>
      <c r="B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AF203" s="13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1" customFormat="1" x14ac:dyDescent="0.2">
      <c r="A204" s="13"/>
      <c r="B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AF204" s="13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1" customFormat="1" x14ac:dyDescent="0.2">
      <c r="A205" s="13"/>
      <c r="B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AF205" s="13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1" customFormat="1" x14ac:dyDescent="0.2">
      <c r="A206" s="13"/>
      <c r="B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AF206" s="13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1" customFormat="1" x14ac:dyDescent="0.2">
      <c r="A207" s="13"/>
      <c r="B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AF207" s="13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1" customFormat="1" x14ac:dyDescent="0.2">
      <c r="A208" s="13"/>
      <c r="B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AF208" s="13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1" customFormat="1" x14ac:dyDescent="0.2">
      <c r="A209" s="13"/>
      <c r="B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AF209" s="13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1" customFormat="1" x14ac:dyDescent="0.2">
      <c r="A210" s="13"/>
      <c r="B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AF210" s="13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1" customFormat="1" x14ac:dyDescent="0.2">
      <c r="A211" s="13"/>
      <c r="B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AF211" s="13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1" customFormat="1" x14ac:dyDescent="0.2">
      <c r="A212" s="13"/>
      <c r="B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AF212" s="13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1" customFormat="1" x14ac:dyDescent="0.2">
      <c r="A213" s="13"/>
      <c r="B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AF213" s="13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1" customFormat="1" x14ac:dyDescent="0.2">
      <c r="A214" s="13"/>
      <c r="B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AF214" s="13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1" customFormat="1" x14ac:dyDescent="0.2">
      <c r="A215" s="13"/>
      <c r="B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AF215" s="13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1" customFormat="1" x14ac:dyDescent="0.2">
      <c r="A216" s="13"/>
      <c r="B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AF216" s="13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1" customFormat="1" x14ac:dyDescent="0.2">
      <c r="A217" s="13"/>
      <c r="B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AF217" s="13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1" customFormat="1" x14ac:dyDescent="0.2">
      <c r="A218" s="13"/>
      <c r="B218" s="1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AF218" s="13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1" customFormat="1" x14ac:dyDescent="0.2">
      <c r="A219" s="13"/>
      <c r="B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AF219" s="13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1" customFormat="1" x14ac:dyDescent="0.2">
      <c r="A220" s="13"/>
      <c r="B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AF220" s="13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1" customFormat="1" x14ac:dyDescent="0.2">
      <c r="A221" s="13"/>
      <c r="B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AF221" s="13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1" customFormat="1" x14ac:dyDescent="0.2">
      <c r="A222" s="13"/>
      <c r="B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AF222" s="13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1" customFormat="1" x14ac:dyDescent="0.2">
      <c r="A223" s="13"/>
      <c r="B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AF223" s="13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1" customFormat="1" x14ac:dyDescent="0.2">
      <c r="A224" s="13"/>
      <c r="B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AF224" s="13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1" customFormat="1" x14ac:dyDescent="0.2">
      <c r="A225" s="13"/>
      <c r="B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AF225" s="13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1" customFormat="1" x14ac:dyDescent="0.2">
      <c r="A226" s="13"/>
      <c r="B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AF226" s="13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1" customFormat="1" x14ac:dyDescent="0.2">
      <c r="A227" s="13"/>
      <c r="B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AF227" s="13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1" customFormat="1" x14ac:dyDescent="0.2">
      <c r="A228" s="13"/>
      <c r="B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AF228" s="13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1" customFormat="1" x14ac:dyDescent="0.2">
      <c r="A229" s="13"/>
      <c r="B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AF229" s="13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1" customFormat="1" x14ac:dyDescent="0.2">
      <c r="A230" s="13"/>
      <c r="B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AF230" s="13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1" customFormat="1" x14ac:dyDescent="0.2">
      <c r="A231" s="13"/>
      <c r="B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AF231" s="13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1" customFormat="1" x14ac:dyDescent="0.2">
      <c r="A232" s="13"/>
      <c r="B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AF232" s="13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1" customFormat="1" x14ac:dyDescent="0.2">
      <c r="A233" s="13"/>
      <c r="B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AF233" s="13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1" customFormat="1" x14ac:dyDescent="0.2">
      <c r="A234" s="13"/>
      <c r="B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AF234" s="13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1" customFormat="1" x14ac:dyDescent="0.2">
      <c r="A235" s="13"/>
      <c r="B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AF235" s="13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1" customFormat="1" x14ac:dyDescent="0.2">
      <c r="A236" s="13"/>
      <c r="B236" s="1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AF236" s="13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1" customFormat="1" x14ac:dyDescent="0.2">
      <c r="A237" s="13"/>
      <c r="B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AF237" s="13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1" customFormat="1" x14ac:dyDescent="0.2">
      <c r="A238" s="13"/>
      <c r="B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AF238" s="13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1" customFormat="1" x14ac:dyDescent="0.2">
      <c r="A239" s="13"/>
      <c r="B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AF239" s="13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1" customFormat="1" x14ac:dyDescent="0.2">
      <c r="A240" s="13"/>
      <c r="B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AF240" s="13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1" customFormat="1" x14ac:dyDescent="0.2">
      <c r="A241" s="13"/>
      <c r="B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AF241" s="13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1" customFormat="1" x14ac:dyDescent="0.2">
      <c r="A242" s="13"/>
      <c r="B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AF242" s="13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1" customFormat="1" x14ac:dyDescent="0.2">
      <c r="A243" s="13"/>
      <c r="B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AF243" s="13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1" customFormat="1" x14ac:dyDescent="0.2">
      <c r="A244" s="13"/>
      <c r="B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AF244" s="13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1" customFormat="1" x14ac:dyDescent="0.2">
      <c r="A245" s="13"/>
      <c r="B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AF245" s="13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1" customFormat="1" x14ac:dyDescent="0.2">
      <c r="A246" s="13"/>
      <c r="B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AF246" s="13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1" customFormat="1" x14ac:dyDescent="0.2">
      <c r="A247" s="13"/>
      <c r="B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AF247" s="13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1" customFormat="1" x14ac:dyDescent="0.2">
      <c r="A248" s="13"/>
      <c r="B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AF248" s="13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1" customFormat="1" x14ac:dyDescent="0.2">
      <c r="A249" s="13"/>
      <c r="B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AF249" s="13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1" customFormat="1" x14ac:dyDescent="0.2">
      <c r="A250" s="13"/>
      <c r="B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AF250" s="13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1" customFormat="1" x14ac:dyDescent="0.2">
      <c r="A251" s="13"/>
      <c r="B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AF251" s="13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1" customFormat="1" x14ac:dyDescent="0.2">
      <c r="A252" s="13"/>
      <c r="B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AF252" s="13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1" customFormat="1" x14ac:dyDescent="0.2">
      <c r="A253" s="13"/>
      <c r="B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AF253" s="13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1" customFormat="1" x14ac:dyDescent="0.2">
      <c r="A254" s="13"/>
      <c r="B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AF254" s="13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1" customFormat="1" x14ac:dyDescent="0.2">
      <c r="A255" s="13"/>
      <c r="B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AF255" s="13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1" customFormat="1" x14ac:dyDescent="0.2">
      <c r="A256" s="13"/>
      <c r="B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AF256" s="1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1" customFormat="1" x14ac:dyDescent="0.2">
      <c r="A257" s="13"/>
      <c r="B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AF257" s="13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1" customFormat="1" x14ac:dyDescent="0.2">
      <c r="A258" s="13"/>
      <c r="B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AF258" s="13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1" customFormat="1" x14ac:dyDescent="0.2">
      <c r="A259" s="13"/>
      <c r="B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AF259" s="13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1" customFormat="1" x14ac:dyDescent="0.2">
      <c r="A260" s="13"/>
      <c r="B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AF260" s="13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1" customFormat="1" x14ac:dyDescent="0.2">
      <c r="A261" s="13"/>
      <c r="B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AF261" s="13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1" customFormat="1" x14ac:dyDescent="0.2">
      <c r="A262" s="13"/>
      <c r="B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AF262" s="13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1" customFormat="1" x14ac:dyDescent="0.2">
      <c r="A263" s="13"/>
      <c r="B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AF263" s="13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1" customFormat="1" x14ac:dyDescent="0.2">
      <c r="A264" s="13"/>
      <c r="B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AF264" s="13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1" customFormat="1" x14ac:dyDescent="0.2">
      <c r="A265" s="13"/>
      <c r="B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AF265" s="13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1" customFormat="1" x14ac:dyDescent="0.2">
      <c r="A266" s="13"/>
      <c r="B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AF266" s="13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1" customFormat="1" x14ac:dyDescent="0.2">
      <c r="A267" s="13"/>
      <c r="B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AF267" s="13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1" customFormat="1" x14ac:dyDescent="0.2">
      <c r="A268" s="13"/>
      <c r="B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AF268" s="13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1" customFormat="1" x14ac:dyDescent="0.2">
      <c r="A269" s="13"/>
      <c r="B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AF269" s="13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1" customFormat="1" x14ac:dyDescent="0.2">
      <c r="A270" s="13"/>
      <c r="B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AF270" s="13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1" customFormat="1" x14ac:dyDescent="0.2">
      <c r="A271" s="13"/>
      <c r="B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AF271" s="13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1" customFormat="1" x14ac:dyDescent="0.2">
      <c r="A272" s="13"/>
      <c r="B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AF272" s="13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1" customFormat="1" x14ac:dyDescent="0.2">
      <c r="A273" s="13"/>
      <c r="B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AF273" s="13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1" customFormat="1" x14ac:dyDescent="0.2">
      <c r="A274" s="13"/>
      <c r="B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AF274" s="13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1" customFormat="1" x14ac:dyDescent="0.2">
      <c r="A275" s="13"/>
      <c r="B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AF275" s="13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1" customFormat="1" x14ac:dyDescent="0.2">
      <c r="A276" s="13"/>
      <c r="B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AF276" s="13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1" customFormat="1" x14ac:dyDescent="0.2">
      <c r="A277" s="13"/>
      <c r="B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AF277" s="13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1" customFormat="1" x14ac:dyDescent="0.2">
      <c r="A278" s="13"/>
      <c r="B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AF278" s="13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1" customFormat="1" x14ac:dyDescent="0.2">
      <c r="A279" s="13"/>
      <c r="B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AF279" s="13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1" customFormat="1" x14ac:dyDescent="0.2">
      <c r="A280" s="13"/>
      <c r="B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AF280" s="13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1" customFormat="1" x14ac:dyDescent="0.2">
      <c r="A281" s="13"/>
      <c r="B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AF281" s="13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1" customFormat="1" x14ac:dyDescent="0.2">
      <c r="A282" s="13"/>
      <c r="B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AF282" s="13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1" customFormat="1" x14ac:dyDescent="0.2">
      <c r="A283" s="13"/>
      <c r="B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AF283" s="13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1" customFormat="1" x14ac:dyDescent="0.2">
      <c r="A284" s="13"/>
      <c r="B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AF284" s="13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1" customFormat="1" x14ac:dyDescent="0.2">
      <c r="A285" s="13"/>
      <c r="B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AF285" s="13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1" customFormat="1" x14ac:dyDescent="0.2">
      <c r="A286" s="13"/>
      <c r="B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AF286" s="13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1" customFormat="1" x14ac:dyDescent="0.2">
      <c r="A287" s="13"/>
      <c r="B287" s="1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AF287" s="13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1" customFormat="1" x14ac:dyDescent="0.2">
      <c r="A288" s="13"/>
      <c r="B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AF288" s="13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1" customFormat="1" x14ac:dyDescent="0.2">
      <c r="A289" s="13"/>
      <c r="B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F289" s="13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1" customFormat="1" x14ac:dyDescent="0.2">
      <c r="A290" s="13"/>
      <c r="B290" s="1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AF290" s="13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1" customFormat="1" x14ac:dyDescent="0.2">
      <c r="A291" s="13"/>
      <c r="B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AF291" s="13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1" customFormat="1" x14ac:dyDescent="0.2">
      <c r="A292" s="13"/>
      <c r="B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AF292" s="13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1" customFormat="1" x14ac:dyDescent="0.2">
      <c r="A293" s="13"/>
      <c r="B293" s="1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AF293" s="13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1" customFormat="1" x14ac:dyDescent="0.2">
      <c r="A294" s="13"/>
      <c r="B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AF294" s="13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1" customFormat="1" x14ac:dyDescent="0.2">
      <c r="A295" s="13"/>
      <c r="B295" s="1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AF295" s="13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1" customFormat="1" x14ac:dyDescent="0.2">
      <c r="A296" s="13"/>
      <c r="B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AF296" s="13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1" customFormat="1" x14ac:dyDescent="0.2">
      <c r="A297" s="13"/>
      <c r="B297" s="1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AF297" s="13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1" customFormat="1" x14ac:dyDescent="0.2">
      <c r="A298" s="13"/>
      <c r="B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AF298" s="13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1" customFormat="1" x14ac:dyDescent="0.2">
      <c r="A299" s="13"/>
      <c r="B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AF299" s="13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1" customFormat="1" x14ac:dyDescent="0.2">
      <c r="A300" s="13"/>
      <c r="B300" s="1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AF300" s="13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1" customFormat="1" x14ac:dyDescent="0.2">
      <c r="A301" s="13"/>
      <c r="B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AF301" s="13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1" customFormat="1" x14ac:dyDescent="0.2">
      <c r="A302" s="13"/>
      <c r="B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AF302" s="13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1" customFormat="1" x14ac:dyDescent="0.2">
      <c r="A303" s="13"/>
      <c r="B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AF303" s="13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1" customFormat="1" x14ac:dyDescent="0.2">
      <c r="A304" s="13"/>
      <c r="B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AF304" s="13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1" customFormat="1" x14ac:dyDescent="0.2">
      <c r="A305" s="13"/>
      <c r="B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AF305" s="13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1" customFormat="1" x14ac:dyDescent="0.2">
      <c r="A306" s="13"/>
      <c r="B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AF306" s="13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1" customFormat="1" x14ac:dyDescent="0.2">
      <c r="A307" s="13"/>
      <c r="B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AF307" s="13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1" customFormat="1" x14ac:dyDescent="0.2">
      <c r="A308" s="13"/>
      <c r="B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AF308" s="13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1" customFormat="1" x14ac:dyDescent="0.2">
      <c r="A309" s="13"/>
      <c r="B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AF309" s="13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1" customFormat="1" x14ac:dyDescent="0.2">
      <c r="A310" s="13"/>
      <c r="B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AF310" s="13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1" customFormat="1" x14ac:dyDescent="0.2">
      <c r="A311" s="13"/>
      <c r="B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AF311" s="13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1" customFormat="1" x14ac:dyDescent="0.2">
      <c r="A312" s="13"/>
      <c r="B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AF312" s="13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1" customFormat="1" x14ac:dyDescent="0.2">
      <c r="A313" s="13"/>
      <c r="B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AF313" s="13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1" customFormat="1" x14ac:dyDescent="0.2">
      <c r="A314" s="13"/>
      <c r="B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AF314" s="13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1" customFormat="1" x14ac:dyDescent="0.2">
      <c r="A315" s="13"/>
      <c r="B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AF315" s="13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1" customFormat="1" x14ac:dyDescent="0.2">
      <c r="A316" s="13"/>
      <c r="B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AF316" s="13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1" customFormat="1" x14ac:dyDescent="0.2">
      <c r="A317" s="13"/>
      <c r="B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AF317" s="13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1" customFormat="1" x14ac:dyDescent="0.2">
      <c r="A318" s="13"/>
      <c r="B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AF318" s="13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1" customFormat="1" x14ac:dyDescent="0.2">
      <c r="A319" s="13"/>
      <c r="B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AF319" s="13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1" customFormat="1" x14ac:dyDescent="0.2">
      <c r="A320" s="13"/>
      <c r="B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AF320" s="13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1" customFormat="1" x14ac:dyDescent="0.2">
      <c r="A321" s="13"/>
      <c r="B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AF321" s="13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1" customFormat="1" x14ac:dyDescent="0.2">
      <c r="A322" s="13"/>
      <c r="B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AF322" s="13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1" customFormat="1" x14ac:dyDescent="0.2">
      <c r="A323" s="13"/>
      <c r="B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AF323" s="13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1" customFormat="1" x14ac:dyDescent="0.2">
      <c r="A324" s="13"/>
      <c r="B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AF324" s="13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1" customFormat="1" x14ac:dyDescent="0.2">
      <c r="A325" s="13"/>
      <c r="B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AF325" s="13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1" customFormat="1" x14ac:dyDescent="0.2">
      <c r="A326" s="13"/>
      <c r="B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AF326" s="13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1" customFormat="1" x14ac:dyDescent="0.2">
      <c r="A327" s="13"/>
      <c r="B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AF327" s="13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1" customFormat="1" x14ac:dyDescent="0.2">
      <c r="A328" s="13"/>
      <c r="B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AF328" s="13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1" customFormat="1" x14ac:dyDescent="0.2">
      <c r="A329" s="13"/>
      <c r="B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AF329" s="13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1" customFormat="1" x14ac:dyDescent="0.2">
      <c r="A330" s="13"/>
      <c r="B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AF330" s="13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1" customFormat="1" x14ac:dyDescent="0.2">
      <c r="A331" s="13"/>
      <c r="B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AF331" s="13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1" customFormat="1" x14ac:dyDescent="0.2">
      <c r="A332" s="13"/>
      <c r="B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AF332" s="13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1" customFormat="1" x14ac:dyDescent="0.2">
      <c r="A333" s="13"/>
      <c r="B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AF333" s="13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1" customFormat="1" x14ac:dyDescent="0.2">
      <c r="A334" s="13"/>
      <c r="B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AF334" s="13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1" customFormat="1" x14ac:dyDescent="0.2">
      <c r="A335" s="13"/>
      <c r="B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AF335" s="13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1" customFormat="1" x14ac:dyDescent="0.2">
      <c r="A336" s="13"/>
      <c r="B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AF336" s="13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1" customFormat="1" x14ac:dyDescent="0.2">
      <c r="A337" s="13"/>
      <c r="B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AF337" s="13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1" customFormat="1" x14ac:dyDescent="0.2">
      <c r="A338" s="13"/>
      <c r="B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AF338" s="13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1" customFormat="1" x14ac:dyDescent="0.2">
      <c r="A339" s="13"/>
      <c r="B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AF339" s="13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1" customFormat="1" x14ac:dyDescent="0.2">
      <c r="A340" s="13"/>
      <c r="B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AF340" s="13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1" customFormat="1" x14ac:dyDescent="0.2">
      <c r="A341" s="13"/>
      <c r="B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AF341" s="13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1" customFormat="1" x14ac:dyDescent="0.2">
      <c r="A342" s="13"/>
      <c r="B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AF342" s="13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1" customFormat="1" x14ac:dyDescent="0.2">
      <c r="A343" s="13"/>
      <c r="B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AF343" s="13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1" customFormat="1" x14ac:dyDescent="0.2">
      <c r="A344" s="13"/>
      <c r="B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AF344" s="13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1" customFormat="1" x14ac:dyDescent="0.2">
      <c r="A345" s="13"/>
      <c r="B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AF345" s="13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1" customFormat="1" x14ac:dyDescent="0.2">
      <c r="A346" s="13"/>
      <c r="B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AF346" s="13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1" customFormat="1" x14ac:dyDescent="0.2">
      <c r="A347" s="13"/>
      <c r="B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AF347" s="13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1" customFormat="1" x14ac:dyDescent="0.2">
      <c r="A348" s="13"/>
      <c r="B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AF348" s="13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1" customFormat="1" x14ac:dyDescent="0.2">
      <c r="A349" s="13"/>
      <c r="B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AF349" s="13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1" customFormat="1" x14ac:dyDescent="0.2">
      <c r="A350" s="13"/>
      <c r="B350" s="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AF350" s="13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1" customFormat="1" x14ac:dyDescent="0.2">
      <c r="A351" s="13"/>
      <c r="B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AF351" s="13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1" customFormat="1" x14ac:dyDescent="0.2">
      <c r="A352" s="13"/>
      <c r="B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AF352" s="13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1" customFormat="1" x14ac:dyDescent="0.2">
      <c r="A353" s="13"/>
      <c r="B353" s="1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AF353" s="13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1" customFormat="1" x14ac:dyDescent="0.2">
      <c r="A354" s="13"/>
      <c r="B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AF354" s="13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1" customFormat="1" x14ac:dyDescent="0.2">
      <c r="A355" s="13"/>
      <c r="B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AF355" s="13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1" customFormat="1" x14ac:dyDescent="0.2">
      <c r="A356" s="13"/>
      <c r="B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AF356" s="13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1" customFormat="1" x14ac:dyDescent="0.2">
      <c r="A357" s="13"/>
      <c r="B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AF357" s="13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1" customFormat="1" x14ac:dyDescent="0.2">
      <c r="A358" s="13"/>
      <c r="B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AF358" s="13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1" customFormat="1" x14ac:dyDescent="0.2">
      <c r="A359" s="13"/>
      <c r="B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AF359" s="13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1" customFormat="1" x14ac:dyDescent="0.2">
      <c r="A360" s="13"/>
      <c r="B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AF360" s="13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1" customFormat="1" x14ac:dyDescent="0.2">
      <c r="A361" s="13"/>
      <c r="B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AF361" s="13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1" customFormat="1" x14ac:dyDescent="0.2">
      <c r="A362" s="13"/>
      <c r="B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AF362" s="13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1" customFormat="1" x14ac:dyDescent="0.2">
      <c r="A363" s="13"/>
      <c r="B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AF363" s="13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1" customFormat="1" x14ac:dyDescent="0.2">
      <c r="A364" s="13"/>
      <c r="B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AF364" s="13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1" customFormat="1" x14ac:dyDescent="0.2">
      <c r="A365" s="13"/>
      <c r="B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AF365" s="13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1" customFormat="1" x14ac:dyDescent="0.2">
      <c r="A366" s="13"/>
      <c r="B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AF366" s="13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1" customFormat="1" x14ac:dyDescent="0.2">
      <c r="A367" s="13"/>
      <c r="B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AF367" s="13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1" customFormat="1" x14ac:dyDescent="0.2">
      <c r="A368" s="13"/>
      <c r="B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AF368" s="13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1" customFormat="1" x14ac:dyDescent="0.2">
      <c r="A369" s="13"/>
      <c r="B369" s="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AF369" s="13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1" customFormat="1" x14ac:dyDescent="0.2">
      <c r="A370" s="13"/>
      <c r="B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AF370" s="13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1" customFormat="1" x14ac:dyDescent="0.2">
      <c r="A371" s="13"/>
      <c r="B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AF371" s="13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1" customFormat="1" x14ac:dyDescent="0.2">
      <c r="A372" s="13"/>
      <c r="B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AF372" s="13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1" customFormat="1" x14ac:dyDescent="0.2">
      <c r="A373" s="13"/>
      <c r="B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AF373" s="13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1" customFormat="1" x14ac:dyDescent="0.2">
      <c r="A374" s="13"/>
      <c r="B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AF374" s="13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1" customFormat="1" x14ac:dyDescent="0.2">
      <c r="A375" s="13"/>
      <c r="B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AF375" s="13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1" customFormat="1" x14ac:dyDescent="0.2">
      <c r="A376" s="13"/>
      <c r="B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AF376" s="13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1" customFormat="1" x14ac:dyDescent="0.2">
      <c r="A377" s="13"/>
      <c r="B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AF377" s="13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1" customFormat="1" x14ac:dyDescent="0.2">
      <c r="A378" s="13"/>
      <c r="B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AF378" s="13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1" customFormat="1" x14ac:dyDescent="0.2">
      <c r="A379" s="13"/>
      <c r="B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AF379" s="13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1" customFormat="1" x14ac:dyDescent="0.2">
      <c r="A380" s="13"/>
      <c r="B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AF380" s="13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1" customFormat="1" x14ac:dyDescent="0.2">
      <c r="A381" s="13"/>
      <c r="B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AF381" s="13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1" customFormat="1" x14ac:dyDescent="0.2">
      <c r="A382" s="13"/>
      <c r="B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AF382" s="13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1" customFormat="1" x14ac:dyDescent="0.2">
      <c r="A383" s="13"/>
      <c r="B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AF383" s="13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1" customFormat="1" x14ac:dyDescent="0.2">
      <c r="A384" s="13"/>
      <c r="B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AF384" s="13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1" customFormat="1" x14ac:dyDescent="0.2">
      <c r="A385" s="13"/>
      <c r="B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AF385" s="13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1" customFormat="1" x14ac:dyDescent="0.2">
      <c r="A386" s="13"/>
      <c r="B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AF386" s="13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1" customFormat="1" x14ac:dyDescent="0.2">
      <c r="A387" s="13"/>
      <c r="B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AF387" s="13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1" customFormat="1" x14ac:dyDescent="0.2">
      <c r="A388" s="13"/>
      <c r="B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AF388" s="13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1" customFormat="1" x14ac:dyDescent="0.2">
      <c r="A389" s="13"/>
      <c r="B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AF389" s="13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1" customFormat="1" x14ac:dyDescent="0.2">
      <c r="A390" s="13"/>
      <c r="B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AF390" s="13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1" customFormat="1" x14ac:dyDescent="0.2">
      <c r="A391" s="13"/>
      <c r="B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AF391" s="13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1" customFormat="1" x14ac:dyDescent="0.2">
      <c r="A392" s="13"/>
      <c r="B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AF392" s="13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1" customFormat="1" x14ac:dyDescent="0.2">
      <c r="A393" s="13"/>
      <c r="B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AF393" s="13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1" customFormat="1" x14ac:dyDescent="0.2">
      <c r="A394" s="13"/>
      <c r="B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AF394" s="13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1" customFormat="1" x14ac:dyDescent="0.2">
      <c r="A395" s="13"/>
      <c r="B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AF395" s="13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1" customFormat="1" x14ac:dyDescent="0.2">
      <c r="A396" s="13"/>
      <c r="B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AF396" s="13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1" customFormat="1" x14ac:dyDescent="0.2">
      <c r="A397" s="13"/>
      <c r="B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AF397" s="13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1" customFormat="1" x14ac:dyDescent="0.2">
      <c r="A398" s="13"/>
      <c r="B398" s="1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AF398" s="13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1" customFormat="1" x14ac:dyDescent="0.2">
      <c r="A399" s="13"/>
      <c r="B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AF399" s="13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1" customFormat="1" x14ac:dyDescent="0.2">
      <c r="A400" s="13"/>
      <c r="B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AF400" s="13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1" customFormat="1" x14ac:dyDescent="0.2">
      <c r="A401" s="13"/>
      <c r="B401" s="1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AF401" s="13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1" customFormat="1" x14ac:dyDescent="0.2">
      <c r="A402" s="13"/>
      <c r="B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AF402" s="13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1" customFormat="1" x14ac:dyDescent="0.2">
      <c r="A403" s="13"/>
      <c r="B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AF403" s="13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1" customFormat="1" x14ac:dyDescent="0.2">
      <c r="A404" s="13"/>
      <c r="B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AF404" s="13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1" customFormat="1" x14ac:dyDescent="0.2">
      <c r="A405" s="13"/>
      <c r="B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AF405" s="13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1" customFormat="1" x14ac:dyDescent="0.2">
      <c r="A406" s="13"/>
      <c r="B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AF406" s="13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1" customFormat="1" x14ac:dyDescent="0.2">
      <c r="A407" s="13"/>
      <c r="B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AF407" s="13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1" customFormat="1" x14ac:dyDescent="0.2">
      <c r="A408" s="13"/>
      <c r="B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AF408" s="13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1" customFormat="1" x14ac:dyDescent="0.2">
      <c r="A409" s="13"/>
      <c r="B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AF409" s="13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1" customFormat="1" x14ac:dyDescent="0.2">
      <c r="A410" s="13"/>
      <c r="B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AF410" s="13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1" customFormat="1" x14ac:dyDescent="0.2">
      <c r="A411" s="13"/>
      <c r="B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AF411" s="13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1" customFormat="1" x14ac:dyDescent="0.2">
      <c r="A412" s="13"/>
      <c r="B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AF412" s="13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1" customFormat="1" x14ac:dyDescent="0.2">
      <c r="A413" s="13"/>
      <c r="B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AF413" s="13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1" customFormat="1" x14ac:dyDescent="0.2">
      <c r="A414" s="13"/>
      <c r="B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AF414" s="13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1" customFormat="1" x14ac:dyDescent="0.2">
      <c r="A415" s="13"/>
      <c r="B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AF415" s="13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1" customFormat="1" x14ac:dyDescent="0.2">
      <c r="A416" s="13"/>
      <c r="B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AF416" s="13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1" customFormat="1" x14ac:dyDescent="0.2">
      <c r="A417" s="13"/>
      <c r="B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AF417" s="13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1" customFormat="1" x14ac:dyDescent="0.2">
      <c r="A418" s="13"/>
      <c r="B418" s="1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AF418" s="13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1" customFormat="1" x14ac:dyDescent="0.2">
      <c r="A419" s="13"/>
      <c r="B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AF419" s="13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1" customFormat="1" x14ac:dyDescent="0.2">
      <c r="A420" s="13"/>
      <c r="B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AF420" s="13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1" customFormat="1" x14ac:dyDescent="0.2">
      <c r="A421" s="13"/>
      <c r="B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AF421" s="13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1" customFormat="1" x14ac:dyDescent="0.2">
      <c r="A422" s="13"/>
      <c r="B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AF422" s="13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1" customFormat="1" x14ac:dyDescent="0.2">
      <c r="A423" s="13"/>
      <c r="B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AF423" s="13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1" customFormat="1" x14ac:dyDescent="0.2">
      <c r="A424" s="13"/>
      <c r="B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AF424" s="13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1" customFormat="1" x14ac:dyDescent="0.2">
      <c r="A425" s="13"/>
      <c r="B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AF425" s="13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1" customFormat="1" x14ac:dyDescent="0.2">
      <c r="A426" s="13"/>
      <c r="B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AF426" s="13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1" customFormat="1" x14ac:dyDescent="0.2">
      <c r="A427" s="13"/>
      <c r="B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AF427" s="13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1" customFormat="1" x14ac:dyDescent="0.2">
      <c r="A428" s="13"/>
      <c r="B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AF428" s="13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1" customFormat="1" x14ac:dyDescent="0.2">
      <c r="A429" s="13"/>
      <c r="B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AF429" s="13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s="11" customFormat="1" x14ac:dyDescent="0.2">
      <c r="A430" s="13"/>
      <c r="B430" s="1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AF430" s="13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s="11" customFormat="1" x14ac:dyDescent="0.2">
      <c r="A431" s="13"/>
      <c r="B431" s="1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AF431" s="13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s="11" customFormat="1" x14ac:dyDescent="0.2">
      <c r="A432" s="13"/>
      <c r="B432" s="1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AF432" s="13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s="11" customFormat="1" x14ac:dyDescent="0.2">
      <c r="A433" s="13"/>
      <c r="B433" s="1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AF433" s="13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s="11" customFormat="1" x14ac:dyDescent="0.2">
      <c r="A434" s="13"/>
      <c r="B434" s="1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AF434" s="13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s="11" customFormat="1" x14ac:dyDescent="0.2">
      <c r="A435" s="13"/>
      <c r="B435" s="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AF435" s="13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s="11" customFormat="1" x14ac:dyDescent="0.2">
      <c r="A436" s="13"/>
      <c r="B436" s="1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AF436" s="13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s="11" customFormat="1" x14ac:dyDescent="0.2">
      <c r="A437" s="13"/>
      <c r="B437" s="1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AF437" s="13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s="11" customFormat="1" x14ac:dyDescent="0.2">
      <c r="A438" s="13"/>
      <c r="B438" s="1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AF438" s="13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</sheetData>
  <mergeCells count="37">
    <mergeCell ref="AF32:AF35"/>
    <mergeCell ref="AF21:AF23"/>
    <mergeCell ref="B61:F61"/>
    <mergeCell ref="B62:G62"/>
    <mergeCell ref="AF39:AF42"/>
    <mergeCell ref="A57:F57"/>
    <mergeCell ref="H57:K57"/>
    <mergeCell ref="A60:C60"/>
    <mergeCell ref="AF47:AF51"/>
    <mergeCell ref="A59:K59"/>
    <mergeCell ref="A58:I58"/>
    <mergeCell ref="Z3:AA3"/>
    <mergeCell ref="AF3:AF4"/>
    <mergeCell ref="AF14:AF19"/>
    <mergeCell ref="AF9:AF13"/>
    <mergeCell ref="AF27:AF31"/>
    <mergeCell ref="P3:Q3"/>
    <mergeCell ref="R3:S3"/>
    <mergeCell ref="T3:U3"/>
    <mergeCell ref="V3:W3"/>
    <mergeCell ref="X3:Y3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30" fitToWidth="2" fitToHeight="0" orientation="landscape" r:id="rId1"/>
  <rowBreaks count="1" manualBreakCount="1">
    <brk id="2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01.08.2016</vt:lpstr>
      <vt:lpstr>'01.08.2016'!Заголовки_для_печати</vt:lpstr>
      <vt:lpstr>'01.08.2016'!Область_печати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Мягкова Оксана Викторовна</cp:lastModifiedBy>
  <cp:lastPrinted>2016-08-11T11:37:13Z</cp:lastPrinted>
  <dcterms:created xsi:type="dcterms:W3CDTF">1996-10-08T23:32:33Z</dcterms:created>
  <dcterms:modified xsi:type="dcterms:W3CDTF">2016-08-23T05:42:42Z</dcterms:modified>
</cp:coreProperties>
</file>