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1720" windowHeight="8250" tabRatio="648" activeTab="1"/>
  </bookViews>
  <sheets>
    <sheet name="Титульный лист" sheetId="12" r:id="rId1"/>
    <sheet name="01.04.2017" sheetId="28" r:id="rId2"/>
  </sheets>
  <definedNames>
    <definedName name="_xlnm.Print_Titles" localSheetId="1">'01.04.2017'!$A:$A,'01.04.2017'!$3:$4</definedName>
    <definedName name="_xlnm.Print_Area" localSheetId="1">'01.04.2017'!$A$1:$AG$51</definedName>
  </definedNames>
  <calcPr calcId="145621"/>
</workbook>
</file>

<file path=xl/calcChain.xml><?xml version="1.0" encoding="utf-8"?>
<calcChain xmlns="http://schemas.openxmlformats.org/spreadsheetml/2006/main">
  <c r="D11" i="28" l="1"/>
  <c r="D16" i="28"/>
  <c r="D20" i="28"/>
  <c r="D38" i="28"/>
  <c r="D43" i="28"/>
  <c r="B43" i="28" l="1"/>
  <c r="M47" i="28"/>
  <c r="AK43" i="28"/>
  <c r="AK42" i="28"/>
  <c r="AK38" i="28"/>
  <c r="AK37" i="28"/>
  <c r="AK33" i="28"/>
  <c r="AK32" i="28"/>
  <c r="AK29" i="28"/>
  <c r="AK28" i="28"/>
  <c r="AK27" i="28"/>
  <c r="AK25" i="28"/>
  <c r="AK24" i="28"/>
  <c r="AK23" i="28"/>
  <c r="AK21" i="28"/>
  <c r="AK20" i="28"/>
  <c r="AK19" i="28"/>
  <c r="AK17" i="28"/>
  <c r="AK16" i="28"/>
  <c r="AK15" i="28"/>
  <c r="AK14" i="28"/>
  <c r="AK12" i="28"/>
  <c r="AK11" i="28"/>
  <c r="AK10" i="28"/>
  <c r="AK8" i="28"/>
  <c r="I47" i="28"/>
  <c r="AK47" i="28" s="1"/>
  <c r="H46" i="28"/>
  <c r="N47" i="28"/>
  <c r="P47" i="28"/>
  <c r="L47" i="28"/>
  <c r="K47" i="28"/>
  <c r="J47" i="28"/>
  <c r="H47" i="28"/>
  <c r="AJ47" i="28" s="1"/>
  <c r="R47" i="28"/>
  <c r="S47" i="28"/>
  <c r="T47" i="28"/>
  <c r="U47" i="28"/>
  <c r="V47" i="28"/>
  <c r="W47" i="28"/>
  <c r="X47" i="28"/>
  <c r="Y47" i="28"/>
  <c r="Z47" i="28"/>
  <c r="AA47" i="28"/>
  <c r="AB47" i="28"/>
  <c r="AC47" i="28"/>
  <c r="AD47" i="28"/>
  <c r="AE47" i="28"/>
  <c r="I46" i="28"/>
  <c r="J46" i="28"/>
  <c r="K46" i="28"/>
  <c r="L46" i="28"/>
  <c r="B33" i="28"/>
  <c r="C33" i="28"/>
  <c r="D33" i="28"/>
  <c r="D31" i="28" s="1"/>
  <c r="D30" i="28" s="1"/>
  <c r="E33" i="28"/>
  <c r="G33" i="28" s="1"/>
  <c r="AI33" i="28"/>
  <c r="AJ33" i="28"/>
  <c r="Q47" i="28"/>
  <c r="O47" i="28"/>
  <c r="H31" i="28"/>
  <c r="H30" i="28" s="1"/>
  <c r="I31" i="28"/>
  <c r="I30" i="28" s="1"/>
  <c r="AK30" i="28" s="1"/>
  <c r="J31" i="28"/>
  <c r="J30" i="28" s="1"/>
  <c r="K31" i="28"/>
  <c r="K30" i="28" s="1"/>
  <c r="L31" i="28"/>
  <c r="L30" i="28" s="1"/>
  <c r="M31" i="28"/>
  <c r="M30" i="28" s="1"/>
  <c r="N31" i="28"/>
  <c r="N30" i="28" s="1"/>
  <c r="O31" i="28"/>
  <c r="O30" i="28" s="1"/>
  <c r="P31" i="28"/>
  <c r="P30" i="28" s="1"/>
  <c r="Q31" i="28"/>
  <c r="Q30" i="28" s="1"/>
  <c r="R31" i="28"/>
  <c r="R30" i="28" s="1"/>
  <c r="S31" i="28"/>
  <c r="S30" i="28" s="1"/>
  <c r="T31" i="28"/>
  <c r="T30" i="28" s="1"/>
  <c r="U31" i="28"/>
  <c r="U30" i="28" s="1"/>
  <c r="V31" i="28"/>
  <c r="V30" i="28" s="1"/>
  <c r="W31" i="28"/>
  <c r="W30" i="28" s="1"/>
  <c r="X31" i="28"/>
  <c r="X30" i="28" s="1"/>
  <c r="Y31" i="28"/>
  <c r="Y30" i="28" s="1"/>
  <c r="Z31" i="28"/>
  <c r="Z30" i="28" s="1"/>
  <c r="AA31" i="28"/>
  <c r="AA30" i="28" s="1"/>
  <c r="AB31" i="28"/>
  <c r="AB30" i="28" s="1"/>
  <c r="AC31" i="28"/>
  <c r="AC30" i="28" s="1"/>
  <c r="AD31" i="28"/>
  <c r="AD30" i="28" s="1"/>
  <c r="AE31" i="28"/>
  <c r="AE30" i="28" s="1"/>
  <c r="AI31" i="28"/>
  <c r="B32" i="28"/>
  <c r="B31" i="28" s="1"/>
  <c r="B30" i="28" s="1"/>
  <c r="C32" i="28"/>
  <c r="C31" i="28" s="1"/>
  <c r="C30" i="28" s="1"/>
  <c r="E32" i="28"/>
  <c r="G32" i="28"/>
  <c r="AI32" i="28"/>
  <c r="AJ32" i="28"/>
  <c r="E38" i="28"/>
  <c r="E36" i="28" s="1"/>
  <c r="E43" i="28"/>
  <c r="D29" i="28"/>
  <c r="C29" i="28"/>
  <c r="AJ8" i="28"/>
  <c r="AJ10" i="28"/>
  <c r="AJ11" i="28"/>
  <c r="AJ12" i="28"/>
  <c r="AJ14" i="28"/>
  <c r="AJ15" i="28"/>
  <c r="AJ16" i="28"/>
  <c r="AJ17" i="28"/>
  <c r="AJ19" i="28"/>
  <c r="AJ20" i="28"/>
  <c r="AJ21" i="28"/>
  <c r="AJ23" i="28"/>
  <c r="AJ24" i="28"/>
  <c r="AJ25" i="28"/>
  <c r="AJ27" i="28"/>
  <c r="AJ28" i="28"/>
  <c r="AJ29" i="28"/>
  <c r="AJ37" i="28"/>
  <c r="AJ38" i="28"/>
  <c r="AJ42" i="28"/>
  <c r="AJ43" i="28"/>
  <c r="E20" i="28"/>
  <c r="E16" i="28"/>
  <c r="E11" i="28"/>
  <c r="D41" i="28"/>
  <c r="C43" i="28"/>
  <c r="C38" i="28"/>
  <c r="C36" i="28" s="1"/>
  <c r="C35" i="28" s="1"/>
  <c r="C34" i="28" s="1"/>
  <c r="C28" i="28"/>
  <c r="C27" i="28"/>
  <c r="C20" i="28"/>
  <c r="C18" i="28" s="1"/>
  <c r="C16" i="28"/>
  <c r="B16" i="28"/>
  <c r="M26" i="28"/>
  <c r="B11" i="28"/>
  <c r="AI8" i="28"/>
  <c r="AI10" i="28"/>
  <c r="AI11" i="28"/>
  <c r="AI12" i="28"/>
  <c r="AI14" i="28"/>
  <c r="AI15" i="28"/>
  <c r="AI16" i="28"/>
  <c r="AI17" i="28"/>
  <c r="AI19" i="28"/>
  <c r="AI20" i="28"/>
  <c r="AI21" i="28"/>
  <c r="AI23" i="28"/>
  <c r="AI24" i="28"/>
  <c r="AI25" i="28"/>
  <c r="AI27" i="28"/>
  <c r="AI28" i="28"/>
  <c r="AI29" i="28"/>
  <c r="AI37" i="28"/>
  <c r="AI38" i="28"/>
  <c r="AI42" i="28"/>
  <c r="AI43" i="28"/>
  <c r="G20" i="28" l="1"/>
  <c r="G43" i="28"/>
  <c r="G36" i="28"/>
  <c r="G35" i="28" s="1"/>
  <c r="G34" i="28" s="1"/>
  <c r="I44" i="28"/>
  <c r="AK31" i="28"/>
  <c r="F33" i="28"/>
  <c r="F32" i="28"/>
  <c r="AJ30" i="28"/>
  <c r="AI30" i="28"/>
  <c r="AJ31" i="28"/>
  <c r="E31" i="28"/>
  <c r="D24" i="28"/>
  <c r="C24" i="28"/>
  <c r="C11" i="28"/>
  <c r="D28" i="28"/>
  <c r="D47" i="28" s="1"/>
  <c r="D27" i="28"/>
  <c r="E30" i="28" l="1"/>
  <c r="G31" i="28"/>
  <c r="G30" i="28" s="1"/>
  <c r="F31" i="28"/>
  <c r="F30" i="28" s="1"/>
  <c r="C47" i="28"/>
  <c r="B9" i="28"/>
  <c r="C41" i="28" l="1"/>
  <c r="B24" i="28"/>
  <c r="C9" i="28"/>
  <c r="I9" i="28" l="1"/>
  <c r="J9" i="28"/>
  <c r="K9" i="28"/>
  <c r="L9" i="28"/>
  <c r="M9" i="28"/>
  <c r="N9" i="28"/>
  <c r="O9" i="28"/>
  <c r="P9" i="28"/>
  <c r="Q9" i="28"/>
  <c r="R9" i="28"/>
  <c r="S9" i="28"/>
  <c r="T9" i="28"/>
  <c r="U9" i="28"/>
  <c r="V9" i="28"/>
  <c r="W9" i="28"/>
  <c r="X9" i="28"/>
  <c r="Y9" i="28"/>
  <c r="Z9" i="28"/>
  <c r="AA9" i="28"/>
  <c r="AB9" i="28"/>
  <c r="AC9" i="28"/>
  <c r="AD9" i="28"/>
  <c r="AE9" i="28"/>
  <c r="H9" i="28"/>
  <c r="M46" i="28"/>
  <c r="N46" i="28"/>
  <c r="O46" i="28"/>
  <c r="P46" i="28"/>
  <c r="Q46" i="28"/>
  <c r="R46" i="28"/>
  <c r="S46" i="28"/>
  <c r="T46" i="28"/>
  <c r="U46" i="28"/>
  <c r="V46" i="28"/>
  <c r="W46" i="28"/>
  <c r="X46" i="28"/>
  <c r="Y46" i="28"/>
  <c r="Z46" i="28"/>
  <c r="AA46" i="28"/>
  <c r="AB46" i="28"/>
  <c r="AC46" i="28"/>
  <c r="AD46" i="28"/>
  <c r="AE46" i="28"/>
  <c r="K45" i="28"/>
  <c r="L45" i="28"/>
  <c r="M45" i="28"/>
  <c r="N45" i="28"/>
  <c r="O45" i="28"/>
  <c r="P45" i="28"/>
  <c r="Q45" i="28"/>
  <c r="R45" i="28"/>
  <c r="S45" i="28"/>
  <c r="T45" i="28"/>
  <c r="U45" i="28"/>
  <c r="V45" i="28"/>
  <c r="W45" i="28"/>
  <c r="X45" i="28"/>
  <c r="Y45" i="28"/>
  <c r="Z45" i="28"/>
  <c r="AA45" i="28"/>
  <c r="AB45" i="28"/>
  <c r="AC45" i="28"/>
  <c r="AD45" i="28"/>
  <c r="AE45" i="28"/>
  <c r="J45" i="28"/>
  <c r="E27" i="28"/>
  <c r="E28" i="28"/>
  <c r="E29" i="28"/>
  <c r="I26" i="28"/>
  <c r="J26" i="28"/>
  <c r="K26" i="28"/>
  <c r="L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B29" i="28"/>
  <c r="AK45" i="28" l="1"/>
  <c r="K44" i="28"/>
  <c r="AK26" i="28"/>
  <c r="E26" i="28"/>
  <c r="M44" i="28"/>
  <c r="AK46" i="28"/>
  <c r="AK9" i="28"/>
  <c r="E9" i="28"/>
  <c r="L44" i="28"/>
  <c r="AI9" i="28"/>
  <c r="AJ9" i="28"/>
  <c r="C45" i="28"/>
  <c r="D45" i="28"/>
  <c r="AI45" i="28"/>
  <c r="AJ45" i="28"/>
  <c r="P44" i="28"/>
  <c r="B45" i="28"/>
  <c r="N44" i="28"/>
  <c r="J44" i="28"/>
  <c r="G29" i="28"/>
  <c r="E45" i="28"/>
  <c r="G28" i="28"/>
  <c r="F29" i="28"/>
  <c r="G27" i="28"/>
  <c r="G9" i="28" l="1"/>
  <c r="H26" i="28"/>
  <c r="AJ26" i="28" l="1"/>
  <c r="AI26" i="28"/>
  <c r="C26" i="28"/>
  <c r="G26" i="28" s="1"/>
  <c r="D26" i="28"/>
  <c r="I41" i="28"/>
  <c r="J41" i="28"/>
  <c r="K41" i="28"/>
  <c r="L41" i="28"/>
  <c r="M41" i="28"/>
  <c r="N41" i="28"/>
  <c r="O41" i="28"/>
  <c r="P41" i="28"/>
  <c r="Q41" i="28"/>
  <c r="R41" i="28"/>
  <c r="S41" i="28"/>
  <c r="T41" i="28"/>
  <c r="U41" i="28"/>
  <c r="V41" i="28"/>
  <c r="W41" i="28"/>
  <c r="X41" i="28"/>
  <c r="Y41" i="28"/>
  <c r="Z41" i="28"/>
  <c r="AA41" i="28"/>
  <c r="AB41" i="28"/>
  <c r="AC41" i="28"/>
  <c r="AD41" i="28"/>
  <c r="AE41" i="28"/>
  <c r="H41" i="28"/>
  <c r="D18" i="28"/>
  <c r="D9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H13" i="28"/>
  <c r="AK13" i="28" l="1"/>
  <c r="AK41" i="28"/>
  <c r="AI13" i="28"/>
  <c r="AJ13" i="28"/>
  <c r="AI41" i="28"/>
  <c r="AJ41" i="28"/>
  <c r="I18" i="28"/>
  <c r="J18" i="28"/>
  <c r="K18" i="28"/>
  <c r="L18" i="28"/>
  <c r="M18" i="28"/>
  <c r="N18" i="28"/>
  <c r="O18" i="28"/>
  <c r="P18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H18" i="28"/>
  <c r="I22" i="28"/>
  <c r="J22" i="28"/>
  <c r="K22" i="28"/>
  <c r="L22" i="28"/>
  <c r="M22" i="28"/>
  <c r="N22" i="28"/>
  <c r="N7" i="28" s="1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H22" i="28"/>
  <c r="I36" i="28"/>
  <c r="J36" i="28"/>
  <c r="K36" i="28"/>
  <c r="L36" i="28"/>
  <c r="M36" i="28"/>
  <c r="N36" i="28"/>
  <c r="O36" i="28"/>
  <c r="P36" i="28"/>
  <c r="Q36" i="28"/>
  <c r="R36" i="28"/>
  <c r="S36" i="28"/>
  <c r="T36" i="28"/>
  <c r="U36" i="28"/>
  <c r="V36" i="28"/>
  <c r="W36" i="28"/>
  <c r="X36" i="28"/>
  <c r="Y36" i="28"/>
  <c r="Z36" i="28"/>
  <c r="AA36" i="28"/>
  <c r="AB36" i="28"/>
  <c r="AC36" i="28"/>
  <c r="AD36" i="28"/>
  <c r="AE36" i="28"/>
  <c r="H36" i="28"/>
  <c r="B28" i="28"/>
  <c r="B27" i="28"/>
  <c r="AK36" i="28" l="1"/>
  <c r="AK22" i="28"/>
  <c r="AK18" i="28"/>
  <c r="L7" i="28"/>
  <c r="J7" i="28"/>
  <c r="M7" i="28"/>
  <c r="M6" i="28" s="1"/>
  <c r="I7" i="28"/>
  <c r="K7" i="28"/>
  <c r="H7" i="28"/>
  <c r="P7" i="28"/>
  <c r="AI36" i="28"/>
  <c r="AJ36" i="28"/>
  <c r="H35" i="28"/>
  <c r="AJ22" i="28"/>
  <c r="AI22" i="28"/>
  <c r="AJ18" i="28"/>
  <c r="AI18" i="28"/>
  <c r="F27" i="28"/>
  <c r="B26" i="28"/>
  <c r="F26" i="28" s="1"/>
  <c r="F28" i="28"/>
  <c r="B22" i="28"/>
  <c r="AJ7" i="28" l="1"/>
  <c r="D14" i="28"/>
  <c r="C14" i="28"/>
  <c r="B14" i="28"/>
  <c r="F45" i="28" l="1"/>
  <c r="G45" i="28" s="1"/>
  <c r="E15" i="28" l="1"/>
  <c r="D36" i="28" l="1"/>
  <c r="B38" i="28"/>
  <c r="E24" i="28"/>
  <c r="E47" i="28" s="1"/>
  <c r="C22" i="28"/>
  <c r="E18" i="28"/>
  <c r="B20" i="28"/>
  <c r="E13" i="28"/>
  <c r="B18" i="28" l="1"/>
  <c r="F20" i="28"/>
  <c r="B36" i="28"/>
  <c r="B47" i="28"/>
  <c r="E22" i="28"/>
  <c r="E7" i="28" s="1"/>
  <c r="E41" i="28"/>
  <c r="G41" i="28" s="1"/>
  <c r="G40" i="28" s="1"/>
  <c r="E46" i="28" l="1"/>
  <c r="Z44" i="28"/>
  <c r="D15" i="28" l="1"/>
  <c r="C15" i="28"/>
  <c r="C13" i="28" s="1"/>
  <c r="C7" i="28" s="1"/>
  <c r="B15" i="28"/>
  <c r="B13" i="28" s="1"/>
  <c r="B7" i="28" s="1"/>
  <c r="D13" i="28" l="1"/>
  <c r="D7" i="28" s="1"/>
  <c r="F47" i="28"/>
  <c r="B35" i="28"/>
  <c r="B34" i="28" s="1"/>
  <c r="B46" i="28" l="1"/>
  <c r="F46" i="28" s="1"/>
  <c r="C46" i="28"/>
  <c r="G46" i="28" s="1"/>
  <c r="D46" i="28"/>
  <c r="AJ46" i="28"/>
  <c r="AI46" i="28"/>
  <c r="D6" i="28"/>
  <c r="B41" i="28"/>
  <c r="H44" i="28"/>
  <c r="AJ44" i="28" l="1"/>
  <c r="D35" i="28" l="1"/>
  <c r="D34" i="28" s="1"/>
  <c r="D40" i="28" l="1"/>
  <c r="D39" i="28" s="1"/>
  <c r="D44" i="28" s="1"/>
  <c r="B40" i="28" l="1"/>
  <c r="B39" i="28" s="1"/>
  <c r="G24" i="28"/>
  <c r="B6" i="28" l="1"/>
  <c r="H6" i="28"/>
  <c r="G22" i="28"/>
  <c r="G18" i="28"/>
  <c r="E6" i="28" l="1"/>
  <c r="Q44" i="28"/>
  <c r="S44" i="28"/>
  <c r="T44" i="28"/>
  <c r="U44" i="28"/>
  <c r="V44" i="28"/>
  <c r="W44" i="28"/>
  <c r="X44" i="28"/>
  <c r="Y44" i="28"/>
  <c r="AA44" i="28"/>
  <c r="AB44" i="28"/>
  <c r="AC44" i="28"/>
  <c r="AD44" i="28"/>
  <c r="AE44" i="28"/>
  <c r="O44" i="28" l="1"/>
  <c r="AK44" i="28" s="1"/>
  <c r="R44" i="28"/>
  <c r="AI44" i="28" s="1"/>
  <c r="AI47" i="28"/>
  <c r="G11" i="28"/>
  <c r="B44" i="28" l="1"/>
  <c r="K35" i="28"/>
  <c r="K34" i="28" s="1"/>
  <c r="L35" i="28"/>
  <c r="L34" i="28" s="1"/>
  <c r="M35" i="28"/>
  <c r="M34" i="28" s="1"/>
  <c r="N35" i="28"/>
  <c r="N34" i="28" s="1"/>
  <c r="O35" i="28"/>
  <c r="O34" i="28" s="1"/>
  <c r="P35" i="28"/>
  <c r="P34" i="28" s="1"/>
  <c r="Q35" i="28"/>
  <c r="Q34" i="28" s="1"/>
  <c r="R35" i="28"/>
  <c r="R34" i="28" s="1"/>
  <c r="S35" i="28"/>
  <c r="S34" i="28" s="1"/>
  <c r="T35" i="28"/>
  <c r="T34" i="28" s="1"/>
  <c r="U35" i="28"/>
  <c r="U34" i="28" s="1"/>
  <c r="V35" i="28"/>
  <c r="V34" i="28" s="1"/>
  <c r="W35" i="28"/>
  <c r="W34" i="28" s="1"/>
  <c r="X35" i="28"/>
  <c r="X34" i="28" s="1"/>
  <c r="Z35" i="28"/>
  <c r="Z34" i="28" s="1"/>
  <c r="AA35" i="28"/>
  <c r="AA34" i="28" s="1"/>
  <c r="AB35" i="28"/>
  <c r="AB34" i="28" s="1"/>
  <c r="AC35" i="28"/>
  <c r="AC34" i="28" s="1"/>
  <c r="AD35" i="28"/>
  <c r="AD34" i="28" s="1"/>
  <c r="AE35" i="28"/>
  <c r="AE34" i="28" s="1"/>
  <c r="J35" i="28"/>
  <c r="J34" i="28" l="1"/>
  <c r="AI35" i="28"/>
  <c r="AJ35" i="28"/>
  <c r="Y35" i="28"/>
  <c r="Y34" i="28" s="1"/>
  <c r="I35" i="28"/>
  <c r="AK35" i="28" s="1"/>
  <c r="G47" i="28"/>
  <c r="I34" i="28" l="1"/>
  <c r="AK34" i="28" s="1"/>
  <c r="I40" i="28"/>
  <c r="G38" i="28"/>
  <c r="I39" i="28" l="1"/>
  <c r="C40" i="28"/>
  <c r="C39" i="28" s="1"/>
  <c r="G16" i="28"/>
  <c r="F16" i="28"/>
  <c r="H34" i="28" l="1"/>
  <c r="AI34" i="28" l="1"/>
  <c r="AJ34" i="28"/>
  <c r="F38" i="28"/>
  <c r="J40" i="28" l="1"/>
  <c r="J39" i="28" s="1"/>
  <c r="L40" i="28"/>
  <c r="L39" i="28" s="1"/>
  <c r="M40" i="28"/>
  <c r="M39" i="28" s="1"/>
  <c r="N40" i="28"/>
  <c r="N39" i="28" s="1"/>
  <c r="O40" i="28"/>
  <c r="O39" i="28" s="1"/>
  <c r="P40" i="28"/>
  <c r="P39" i="28" s="1"/>
  <c r="Q40" i="28"/>
  <c r="Q39" i="28" s="1"/>
  <c r="R40" i="28"/>
  <c r="R39" i="28" s="1"/>
  <c r="S40" i="28"/>
  <c r="S39" i="28" s="1"/>
  <c r="T40" i="28"/>
  <c r="T39" i="28" s="1"/>
  <c r="U40" i="28"/>
  <c r="U39" i="28" s="1"/>
  <c r="V40" i="28"/>
  <c r="V39" i="28" s="1"/>
  <c r="W40" i="28"/>
  <c r="W39" i="28" s="1"/>
  <c r="X40" i="28"/>
  <c r="X39" i="28" s="1"/>
  <c r="Y40" i="28"/>
  <c r="Y39" i="28" s="1"/>
  <c r="Z40" i="28"/>
  <c r="Z39" i="28" s="1"/>
  <c r="AA40" i="28"/>
  <c r="AA39" i="28" s="1"/>
  <c r="AB40" i="28"/>
  <c r="AB39" i="28" s="1"/>
  <c r="AC40" i="28"/>
  <c r="AC39" i="28" s="1"/>
  <c r="AD40" i="28"/>
  <c r="AD39" i="28" s="1"/>
  <c r="AE40" i="28"/>
  <c r="AE39" i="28" s="1"/>
  <c r="G13" i="28" l="1"/>
  <c r="K40" i="28"/>
  <c r="AK40" i="28" s="1"/>
  <c r="I6" i="28"/>
  <c r="K39" i="28" l="1"/>
  <c r="AK39" i="28" s="1"/>
  <c r="C6" i="28"/>
  <c r="C44" i="28" s="1"/>
  <c r="E40" i="28"/>
  <c r="E39" i="28" s="1"/>
  <c r="F41" i="28"/>
  <c r="F40" i="28" s="1"/>
  <c r="F39" i="28" s="1"/>
  <c r="G39" i="28"/>
  <c r="F13" i="28"/>
  <c r="AA7" i="28" l="1"/>
  <c r="AA6" i="28" s="1"/>
  <c r="U7" i="28"/>
  <c r="U6" i="28" s="1"/>
  <c r="F18" i="28" l="1"/>
  <c r="P6" i="28" l="1"/>
  <c r="H40" i="28" l="1"/>
  <c r="AE7" i="28"/>
  <c r="AE6" i="28" s="1"/>
  <c r="AD7" i="28"/>
  <c r="AD6" i="28" s="1"/>
  <c r="AC7" i="28"/>
  <c r="AC6" i="28" s="1"/>
  <c r="AB7" i="28"/>
  <c r="AB6" i="28" s="1"/>
  <c r="Z7" i="28"/>
  <c r="Z6" i="28" s="1"/>
  <c r="Y7" i="28"/>
  <c r="Y6" i="28" s="1"/>
  <c r="X7" i="28"/>
  <c r="X6" i="28" s="1"/>
  <c r="W7" i="28"/>
  <c r="W6" i="28" s="1"/>
  <c r="V7" i="28"/>
  <c r="V6" i="28" s="1"/>
  <c r="T7" i="28"/>
  <c r="T6" i="28" s="1"/>
  <c r="S7" i="28"/>
  <c r="S6" i="28" s="1"/>
  <c r="R7" i="28"/>
  <c r="AI7" i="28" s="1"/>
  <c r="O7" i="28"/>
  <c r="N6" i="28"/>
  <c r="L6" i="28"/>
  <c r="AJ6" i="28" s="1"/>
  <c r="J6" i="28"/>
  <c r="AI40" i="28" l="1"/>
  <c r="AJ40" i="28"/>
  <c r="R6" i="28"/>
  <c r="O6" i="28"/>
  <c r="AI6" i="28"/>
  <c r="Q7" i="28"/>
  <c r="Q6" i="28" s="1"/>
  <c r="K6" i="28"/>
  <c r="H39" i="28"/>
  <c r="F24" i="28"/>
  <c r="E35" i="28"/>
  <c r="F43" i="28"/>
  <c r="F11" i="28"/>
  <c r="AK7" i="28" l="1"/>
  <c r="AK6" i="28"/>
  <c r="AI39" i="28"/>
  <c r="AJ39" i="28"/>
  <c r="F22" i="28"/>
  <c r="E34" i="28"/>
  <c r="E44" i="28" s="1"/>
  <c r="F9" i="28"/>
  <c r="F36" i="28"/>
  <c r="F35" i="28" s="1"/>
  <c r="F34" i="28" s="1"/>
  <c r="G44" i="28" l="1"/>
  <c r="F44" i="28"/>
  <c r="G7" i="28"/>
  <c r="F7" i="28"/>
  <c r="F6" i="28" l="1"/>
  <c r="G6" i="28"/>
</calcChain>
</file>

<file path=xl/sharedStrings.xml><?xml version="1.0" encoding="utf-8"?>
<sst xmlns="http://schemas.openxmlformats.org/spreadsheetml/2006/main" count="107" uniqueCount="59">
  <si>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</si>
  <si>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</si>
  <si>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</si>
  <si>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</si>
  <si>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</si>
  <si>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</si>
  <si>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</si>
  <si>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</si>
  <si>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</si>
  <si>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</si>
  <si>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</si>
  <si>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</si>
  <si>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</si>
  <si>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</si>
  <si>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</si>
  <si>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</si>
  <si>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</si>
  <si>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</si>
  <si>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</si>
  <si>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</si>
  <si>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</si>
  <si>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</si>
  <si>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</si>
  <si>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</si>
  <si>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</si>
  <si>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</si>
  <si>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</si>
  <si>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</si>
  <si>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</si>
  <si>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</si>
  <si>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</si>
  <si>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</si>
  <si>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</si>
  <si>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</si>
  <si>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</si>
  <si>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</si>
  <si>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</si>
  <si>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Муниципальная программа "Развитие физической культуры и спорта в городе Когалыме"</t>
  </si>
  <si>
    <t>1.2."Ремонт МАУ  "Дворец спорта"</t>
  </si>
  <si>
    <t>"Развитие физической культуры и спорта в городе Когалыме"</t>
  </si>
  <si>
    <t>Ответственный за составление сетевого графика:гл.специалист сектора спортивной подготовки _______________________Е.А.Джошкунер</t>
  </si>
  <si>
    <t>тел.: 93-633</t>
  </si>
  <si>
    <t>Начальник Управления культуры, спорта и молодежной политики _______________________________Л.А.Юрьева</t>
  </si>
  <si>
    <t>план</t>
  </si>
  <si>
    <t>План на 2017 год</t>
  </si>
  <si>
    <t>1.1.5. Развитие материально-технической базы МАУ "Дворец спорта"</t>
  </si>
  <si>
    <t xml:space="preserve">бюджет Правительства Тюменской области </t>
  </si>
  <si>
    <t>бюджет Правительства Тюменской области</t>
  </si>
  <si>
    <t>План на 01.04.2017</t>
  </si>
  <si>
    <t>Кассовый расход на  01.04.2017</t>
  </si>
  <si>
    <t>Профинансировано на 01.04.2017</t>
  </si>
  <si>
    <t>На реализацию пункта 1.1.1 в марте месяце 2017 года запланировано 545 847 рублей, израсходовано 724 162,83 рублей. Перерасход денежных средств связан с оплатой ГПХ за февраль месяц 2017 года, т.к. мероприятия были перенесены с февраля на март текущего года. Приобретение поощрительных призов и наградной атрибутики для спортсменов города. На текущую дату сложилась экономия по оплате ГПХ, в связи с меньшим количеством проведенных дней соревнований, следовательно количество игр сократилось, а также с меньшим количеством заявленных команд и участников спортивных мероприятий.</t>
  </si>
  <si>
    <t>На реализацию пункта 1.1.2. в марте месяце 2017 года запланировано 13 847 924 тыс.руб., израсходовано 13 494 058,80 тыс.руб. Остаток денежных средств образовался в связи с предоставлением больничных листов, наличие вакантных мест. Экономия денежных средств связана: -согласно фактическим показателям приборов учета по тепловой энергии, электроэнергии и водоснабжения;</t>
  </si>
  <si>
    <t xml:space="preserve">На реализацию пункта 1.1.3. в марте месяце 2017 года денежные средства в размере 129 374 рублей израсходованы не в полном объеме по причине выезд участников Зимнего Фестиваля ВФСК "ГТО" среди всех категорий населения в город Ханты-Мансийск, посвященному году здоровья в Югре был перенесен и проведен в феврале 2017 года, чем запланирован в марте 2017 года, в связи с чем выезд спортсменов был за счет экономии от субсидии выездных спортивно-массовых мероприятий, проезд за счет МБУ "КСАТ". </t>
  </si>
  <si>
    <t>На реализацию данного пункта в марте месяце 2017 года было запланировано 99 982 рублей от бюджета города. Данные денежные средства израсходованы в полном объеме на приобретение стеллажей и стойки для медицинских мячей (договор №17 ДС-45 от 03.03.2017 г.). Бюджет ХМАО-Югры в размере 399 928 рублей израсходованы в полном объеме на приобретение спортивного оборудования и инвентаря (договор 17 ДС-48 от 03.03.2017 г., № 17ДС- 50 от 07.03.2017 г.).</t>
  </si>
  <si>
    <t xml:space="preserve"> На реализацию пункта 2.1. в марте месяце 2017 года запланировано 1 015 700 рублей, израсходовано в размере 825 883 рублей. Остаток денежных средств образовался в связи с меньшим количеством заявленных команд для участия в соревнованиях, в результате чего количество дней по проведения соревнований сократилось; в связи с неполным составом команд (по болезни участника команды); отмена соревнований (Чемпионат округа по боксу среди мужчин 18 лет и старше (1998 г.р. и старше), первенство округа среди юниоров 17-18 лет (1999-2000 гг.р.) отбор на II этап VIII летней спартакиады учащихся России 2017 года, посвященные памяти первого президента федерации бокса ХМАО В.А. Воробьева) по причине не допуска спортивного врача.</t>
  </si>
  <si>
    <t>план тек</t>
  </si>
  <si>
    <t>касса</t>
  </si>
  <si>
    <t>Фактически отработанное время составило меньше запланированного, в результате чего сложилась экономия (больничные, перенос отпусков, дни за свой счет)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</si>
</sst>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/>
    </xf>
    <xf numFmtId="0" fontId="7" fillId="0" borderId="4" xfId="0" applyFont="1" applyFill="1" applyBorder="1" applyAlignment="1">
      <alignment horizontal="justify" vertical="top"/>
    </xf>
    <xf numFmtId="0" fontId="7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66CCFF"/>
      <color rgb="FFFFFF99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O29" sqref="O29"/>
    </sheetView>
  </sheetViews>
  <sheetFormatPr defaultColWidth="9.140625" defaultRowHeight="12.75" x14ac:dyDescent="0.2"/>
  <cols>
    <col min="1" max="16384" width="9.140625" style="1"/>
  </cols>
  <sheetData>
    <row r="1" spans="1:14" ht="18.75" x14ac:dyDescent="0.3">
      <c r="A1" s="59"/>
      <c r="B1" s="59"/>
    </row>
    <row r="10" spans="1:14" ht="45" customHeight="1" x14ac:dyDescent="0.35">
      <c r="A10" s="61" t="s">
        <v>26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ht="16.5" customHeight="1" x14ac:dyDescent="0.35">
      <c r="A11" s="60"/>
      <c r="B11" s="60"/>
      <c r="C11" s="60"/>
      <c r="D11" s="60"/>
      <c r="E11" s="60"/>
      <c r="F11" s="60"/>
      <c r="G11" s="60"/>
      <c r="H11" s="60"/>
      <c r="I11" s="60"/>
    </row>
    <row r="13" spans="1:14" ht="27" customHeight="1" x14ac:dyDescent="0.3">
      <c r="A13" s="56" t="s">
        <v>22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27" customHeight="1" x14ac:dyDescent="0.3">
      <c r="A14" s="56" t="s">
        <v>23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40.5" customHeight="1" x14ac:dyDescent="0.3">
      <c r="A15" s="57" t="s">
        <v>39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46" spans="1:9" ht="16.5" x14ac:dyDescent="0.25">
      <c r="A46" s="58"/>
      <c r="B46" s="58"/>
      <c r="C46" s="58"/>
      <c r="D46" s="58"/>
      <c r="E46" s="58"/>
      <c r="F46" s="58"/>
      <c r="G46" s="58"/>
      <c r="H46" s="58"/>
      <c r="I46" s="58"/>
    </row>
    <row r="47" spans="1:9" ht="16.5" x14ac:dyDescent="0.25">
      <c r="A47" s="58"/>
      <c r="B47" s="58"/>
      <c r="C47" s="58"/>
      <c r="D47" s="58"/>
      <c r="E47" s="58"/>
      <c r="F47" s="58"/>
      <c r="G47" s="58"/>
      <c r="H47" s="58"/>
      <c r="I47" s="58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9"/>
  <sheetViews>
    <sheetView tabSelected="1" view="pageBreakPreview" zoomScale="60" zoomScaleNormal="60" workbookViewId="0">
      <pane xSplit="9" ySplit="8" topLeftCell="U37" activePane="bottomRight" state="frozen"/>
      <selection pane="topRight" activeCell="J1" sqref="J1"/>
      <selection pane="bottomLeft" activeCell="A9" sqref="A9"/>
      <selection pane="bottomRight" activeCell="AF40" sqref="AF40:AF43"/>
    </sheetView>
  </sheetViews>
  <sheetFormatPr defaultColWidth="35.7109375" defaultRowHeight="15.75" x14ac:dyDescent="0.2"/>
  <cols>
    <col min="1" max="1" width="35.7109375" style="13"/>
    <col min="2" max="2" width="16.7109375" style="13" customWidth="1"/>
    <col min="3" max="3" width="17.140625" style="11" customWidth="1"/>
    <col min="4" max="4" width="17.28515625" style="11" customWidth="1"/>
    <col min="5" max="5" width="20.5703125" style="11" customWidth="1"/>
    <col min="6" max="7" width="16" style="11" customWidth="1"/>
    <col min="8" max="8" width="11.5703125" style="15" customWidth="1"/>
    <col min="9" max="9" width="11.28515625" style="2" customWidth="1"/>
    <col min="10" max="10" width="11.85546875" style="15" customWidth="1"/>
    <col min="11" max="11" width="13.140625" style="2" customWidth="1"/>
    <col min="12" max="12" width="12.28515625" style="15" customWidth="1"/>
    <col min="13" max="13" width="14.140625" style="2" customWidth="1"/>
    <col min="14" max="14" width="12.7109375" style="15" customWidth="1"/>
    <col min="15" max="15" width="14.42578125" style="2" customWidth="1"/>
    <col min="16" max="16" width="12.140625" style="15" customWidth="1"/>
    <col min="17" max="17" width="13.42578125" style="2" customWidth="1"/>
    <col min="18" max="18" width="14.5703125" style="15" customWidth="1"/>
    <col min="19" max="19" width="13.28515625" style="2" customWidth="1"/>
    <col min="20" max="20" width="13" style="16" customWidth="1"/>
    <col min="21" max="21" width="12.140625" style="11" customWidth="1"/>
    <col min="22" max="22" width="12.42578125" style="41" customWidth="1"/>
    <col min="23" max="23" width="11.5703125" style="41" customWidth="1"/>
    <col min="24" max="24" width="13" style="16" customWidth="1"/>
    <col min="25" max="25" width="17.5703125" style="11" customWidth="1"/>
    <col min="26" max="26" width="12.42578125" style="16" customWidth="1"/>
    <col min="27" max="27" width="13.42578125" style="11" customWidth="1"/>
    <col min="28" max="28" width="11.85546875" style="16" customWidth="1"/>
    <col min="29" max="29" width="12.7109375" style="11" customWidth="1"/>
    <col min="30" max="30" width="15.7109375" style="16" customWidth="1"/>
    <col min="31" max="31" width="14.28515625" style="11" customWidth="1"/>
    <col min="32" max="32" width="62.42578125" style="13" customWidth="1"/>
    <col min="33" max="33" width="13.7109375" style="2" customWidth="1"/>
    <col min="34" max="34" width="13.28515625" style="2" customWidth="1"/>
    <col min="35" max="35" width="16.42578125" style="2" customWidth="1"/>
    <col min="36" max="36" width="20.7109375" style="2" customWidth="1"/>
    <col min="37" max="37" width="15.42578125" style="2" customWidth="1"/>
    <col min="38" max="16384" width="35.7109375" style="2"/>
  </cols>
  <sheetData>
    <row r="1" spans="1:37" ht="36" customHeight="1" x14ac:dyDescent="0.2">
      <c r="A1" s="62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T1" s="64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7" ht="48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3" t="s">
        <v>14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3" t="s">
        <v>14</v>
      </c>
    </row>
    <row r="3" spans="1:37" s="4" customFormat="1" ht="99.75" customHeight="1" x14ac:dyDescent="0.2">
      <c r="A3" s="67" t="s">
        <v>5</v>
      </c>
      <c r="B3" s="68" t="s">
        <v>44</v>
      </c>
      <c r="C3" s="68" t="s">
        <v>48</v>
      </c>
      <c r="D3" s="68" t="s">
        <v>50</v>
      </c>
      <c r="E3" s="68" t="s">
        <v>49</v>
      </c>
      <c r="F3" s="70" t="s">
        <v>15</v>
      </c>
      <c r="G3" s="70"/>
      <c r="H3" s="70" t="s">
        <v>0</v>
      </c>
      <c r="I3" s="70"/>
      <c r="J3" s="70" t="s">
        <v>1</v>
      </c>
      <c r="K3" s="70"/>
      <c r="L3" s="70" t="s">
        <v>2</v>
      </c>
      <c r="M3" s="70"/>
      <c r="N3" s="70" t="s">
        <v>3</v>
      </c>
      <c r="O3" s="70"/>
      <c r="P3" s="70" t="s">
        <v>4</v>
      </c>
      <c r="Q3" s="70"/>
      <c r="R3" s="70" t="s">
        <v>6</v>
      </c>
      <c r="S3" s="70"/>
      <c r="T3" s="70" t="s">
        <v>7</v>
      </c>
      <c r="U3" s="70"/>
      <c r="V3" s="70" t="s">
        <v>8</v>
      </c>
      <c r="W3" s="70"/>
      <c r="X3" s="70" t="s">
        <v>9</v>
      </c>
      <c r="Y3" s="70"/>
      <c r="Z3" s="70" t="s">
        <v>10</v>
      </c>
      <c r="AA3" s="70"/>
      <c r="AB3" s="70" t="s">
        <v>11</v>
      </c>
      <c r="AC3" s="70"/>
      <c r="AD3" s="70" t="s">
        <v>12</v>
      </c>
      <c r="AE3" s="70"/>
      <c r="AF3" s="67" t="s">
        <v>19</v>
      </c>
    </row>
    <row r="4" spans="1:37" s="4" customFormat="1" ht="47.25" customHeight="1" x14ac:dyDescent="0.2">
      <c r="A4" s="67"/>
      <c r="B4" s="69"/>
      <c r="C4" s="69"/>
      <c r="D4" s="69"/>
      <c r="E4" s="69"/>
      <c r="F4" s="24" t="s">
        <v>17</v>
      </c>
      <c r="G4" s="24" t="s">
        <v>16</v>
      </c>
      <c r="H4" s="25" t="s">
        <v>13</v>
      </c>
      <c r="I4" s="25" t="s">
        <v>18</v>
      </c>
      <c r="J4" s="25" t="s">
        <v>13</v>
      </c>
      <c r="K4" s="25" t="s">
        <v>18</v>
      </c>
      <c r="L4" s="25" t="s">
        <v>13</v>
      </c>
      <c r="M4" s="25" t="s">
        <v>18</v>
      </c>
      <c r="N4" s="25" t="s">
        <v>13</v>
      </c>
      <c r="O4" s="25" t="s">
        <v>18</v>
      </c>
      <c r="P4" s="25" t="s">
        <v>13</v>
      </c>
      <c r="Q4" s="25" t="s">
        <v>18</v>
      </c>
      <c r="R4" s="25" t="s">
        <v>13</v>
      </c>
      <c r="S4" s="25" t="s">
        <v>18</v>
      </c>
      <c r="T4" s="25" t="s">
        <v>13</v>
      </c>
      <c r="U4" s="25" t="s">
        <v>18</v>
      </c>
      <c r="V4" s="25" t="s">
        <v>43</v>
      </c>
      <c r="W4" s="25" t="s">
        <v>18</v>
      </c>
      <c r="X4" s="25" t="s">
        <v>13</v>
      </c>
      <c r="Y4" s="25" t="s">
        <v>18</v>
      </c>
      <c r="Z4" s="25" t="s">
        <v>13</v>
      </c>
      <c r="AA4" s="25" t="s">
        <v>18</v>
      </c>
      <c r="AB4" s="25" t="s">
        <v>13</v>
      </c>
      <c r="AC4" s="25" t="s">
        <v>18</v>
      </c>
      <c r="AD4" s="25" t="s">
        <v>13</v>
      </c>
      <c r="AE4" s="25" t="s">
        <v>18</v>
      </c>
      <c r="AF4" s="67"/>
      <c r="AG4" s="40"/>
    </row>
    <row r="5" spans="1:37" s="5" customFormat="1" ht="25.5" customHeight="1" x14ac:dyDescent="0.2">
      <c r="A5" s="26" t="s">
        <v>37</v>
      </c>
      <c r="B5" s="26"/>
      <c r="C5" s="27"/>
      <c r="D5" s="27"/>
      <c r="E5" s="27"/>
      <c r="F5" s="27"/>
      <c r="G5" s="27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  <c r="AF5" s="27"/>
      <c r="AI5" s="5" t="s">
        <v>43</v>
      </c>
      <c r="AJ5" s="5" t="s">
        <v>56</v>
      </c>
      <c r="AK5" s="5" t="s">
        <v>57</v>
      </c>
    </row>
    <row r="6" spans="1:37" s="6" customFormat="1" ht="47.25" customHeight="1" x14ac:dyDescent="0.25">
      <c r="A6" s="28" t="s">
        <v>27</v>
      </c>
      <c r="B6" s="17">
        <f>B7</f>
        <v>175695.94800000003</v>
      </c>
      <c r="C6" s="17">
        <f>C7</f>
        <v>38874.093000000001</v>
      </c>
      <c r="D6" s="17">
        <f>D7</f>
        <v>34887.238000000005</v>
      </c>
      <c r="E6" s="17">
        <f>E7</f>
        <v>34887.238000000005</v>
      </c>
      <c r="F6" s="17">
        <f>E6/B6*100</f>
        <v>19.856597944990739</v>
      </c>
      <c r="G6" s="17">
        <f>E6/C6*100</f>
        <v>89.744185156937306</v>
      </c>
      <c r="H6" s="17">
        <f>H7</f>
        <v>8629.3359999999993</v>
      </c>
      <c r="I6" s="17">
        <f t="shared" ref="I6:AE6" si="0">I7</f>
        <v>5849.6469999999999</v>
      </c>
      <c r="J6" s="17">
        <f t="shared" si="0"/>
        <v>15251.414000000001</v>
      </c>
      <c r="K6" s="17">
        <f t="shared" si="0"/>
        <v>14301.424000000001</v>
      </c>
      <c r="L6" s="17">
        <f t="shared" si="0"/>
        <v>14993.342999999999</v>
      </c>
      <c r="M6" s="17">
        <f t="shared" si="0"/>
        <v>14736.167000000001</v>
      </c>
      <c r="N6" s="17">
        <f t="shared" si="0"/>
        <v>16475.659</v>
      </c>
      <c r="O6" s="17">
        <f t="shared" si="0"/>
        <v>0</v>
      </c>
      <c r="P6" s="17">
        <f t="shared" si="0"/>
        <v>18725.415999999997</v>
      </c>
      <c r="Q6" s="17">
        <f t="shared" si="0"/>
        <v>0</v>
      </c>
      <c r="R6" s="17">
        <f t="shared" si="0"/>
        <v>22642.264000000003</v>
      </c>
      <c r="S6" s="17">
        <f t="shared" si="0"/>
        <v>0</v>
      </c>
      <c r="T6" s="17">
        <f t="shared" si="0"/>
        <v>13745.753000000001</v>
      </c>
      <c r="U6" s="17">
        <f t="shared" si="0"/>
        <v>0</v>
      </c>
      <c r="V6" s="17">
        <f t="shared" si="0"/>
        <v>10002.415000000001</v>
      </c>
      <c r="W6" s="17">
        <f t="shared" si="0"/>
        <v>0</v>
      </c>
      <c r="X6" s="17">
        <f t="shared" si="0"/>
        <v>12012.218000000001</v>
      </c>
      <c r="Y6" s="17">
        <f t="shared" si="0"/>
        <v>0</v>
      </c>
      <c r="Z6" s="17">
        <f t="shared" si="0"/>
        <v>14380.655999999999</v>
      </c>
      <c r="AA6" s="17">
        <f t="shared" si="0"/>
        <v>0</v>
      </c>
      <c r="AB6" s="17">
        <f t="shared" si="0"/>
        <v>13399.498</v>
      </c>
      <c r="AC6" s="17">
        <f t="shared" si="0"/>
        <v>0</v>
      </c>
      <c r="AD6" s="17">
        <f t="shared" si="0"/>
        <v>15437.976000000001</v>
      </c>
      <c r="AE6" s="17">
        <f t="shared" si="0"/>
        <v>0</v>
      </c>
      <c r="AF6" s="29"/>
      <c r="AI6" s="55">
        <f>H6+J6+L6+N6+P6+R6+T6+V6+X6+Z6+AB6+AD6</f>
        <v>175695.94799999997</v>
      </c>
      <c r="AJ6" s="55">
        <f>H6+J6+L6</f>
        <v>38874.093000000001</v>
      </c>
      <c r="AK6" s="55">
        <f>I6+K6+M6+O6+Q6+S6+U6+W6+Y6+AA6+AC6+AE6</f>
        <v>34887.237999999998</v>
      </c>
    </row>
    <row r="7" spans="1:37" s="6" customFormat="1" ht="50.1" customHeight="1" x14ac:dyDescent="0.2">
      <c r="A7" s="30" t="s">
        <v>29</v>
      </c>
      <c r="B7" s="20">
        <f>B9+B13+B18+B22+B26</f>
        <v>175695.94800000003</v>
      </c>
      <c r="C7" s="20">
        <f>C9+C13+C18++C22+C26</f>
        <v>38874.093000000001</v>
      </c>
      <c r="D7" s="20">
        <f>D9+D13+D18+D22+D26</f>
        <v>34887.238000000005</v>
      </c>
      <c r="E7" s="20">
        <f>E9+E13+E18++E22+E26</f>
        <v>34887.238000000005</v>
      </c>
      <c r="F7" s="20">
        <f>E7/B7*100</f>
        <v>19.856597944990739</v>
      </c>
      <c r="G7" s="20">
        <f>E7/C7*100</f>
        <v>89.744185156937306</v>
      </c>
      <c r="H7" s="20">
        <f>H9+H13+H18++H22</f>
        <v>8629.3359999999993</v>
      </c>
      <c r="I7" s="20">
        <f>I9+I13+I18++I22</f>
        <v>5849.6469999999999</v>
      </c>
      <c r="J7" s="20">
        <f>J9+J13+J18++J22+J26</f>
        <v>15251.414000000001</v>
      </c>
      <c r="K7" s="20">
        <f>K9+K13+K18+K22+K26</f>
        <v>14301.424000000001</v>
      </c>
      <c r="L7" s="20">
        <f>L9+L13+L18+L22+L26</f>
        <v>14993.342999999999</v>
      </c>
      <c r="M7" s="20">
        <f>M9+M13+M18+M22+M26</f>
        <v>14736.167000000001</v>
      </c>
      <c r="N7" s="20">
        <f>N9+N13+N18++N22+N26</f>
        <v>16475.659</v>
      </c>
      <c r="O7" s="20">
        <f t="shared" ref="O7:AE7" si="1">O9+O13+O18++O22</f>
        <v>0</v>
      </c>
      <c r="P7" s="20">
        <f>P9+P13+P18++P22</f>
        <v>18725.415999999997</v>
      </c>
      <c r="Q7" s="20">
        <f t="shared" si="1"/>
        <v>0</v>
      </c>
      <c r="R7" s="20">
        <f t="shared" si="1"/>
        <v>22642.264000000003</v>
      </c>
      <c r="S7" s="20">
        <f t="shared" si="1"/>
        <v>0</v>
      </c>
      <c r="T7" s="20">
        <f t="shared" si="1"/>
        <v>13745.753000000001</v>
      </c>
      <c r="U7" s="20">
        <f t="shared" si="1"/>
        <v>0</v>
      </c>
      <c r="V7" s="20">
        <f t="shared" si="1"/>
        <v>10002.415000000001</v>
      </c>
      <c r="W7" s="20">
        <f t="shared" si="1"/>
        <v>0</v>
      </c>
      <c r="X7" s="20">
        <f t="shared" si="1"/>
        <v>12012.218000000001</v>
      </c>
      <c r="Y7" s="20">
        <f t="shared" si="1"/>
        <v>0</v>
      </c>
      <c r="Z7" s="20">
        <f t="shared" si="1"/>
        <v>14380.655999999999</v>
      </c>
      <c r="AA7" s="20">
        <f t="shared" si="1"/>
        <v>0</v>
      </c>
      <c r="AB7" s="20">
        <f t="shared" si="1"/>
        <v>13399.498</v>
      </c>
      <c r="AC7" s="20">
        <f t="shared" si="1"/>
        <v>0</v>
      </c>
      <c r="AD7" s="20">
        <f t="shared" si="1"/>
        <v>15437.976000000001</v>
      </c>
      <c r="AE7" s="20">
        <f t="shared" si="1"/>
        <v>0</v>
      </c>
      <c r="AF7" s="31"/>
      <c r="AI7" s="55">
        <f>H7+J7+L7+N7+P7+R7+T7+V7+X7+Z7+AB7+AD7</f>
        <v>175695.94799999997</v>
      </c>
      <c r="AJ7" s="55">
        <f t="shared" ref="AJ7:AJ46" si="2">H7+J7+L7</f>
        <v>38874.093000000001</v>
      </c>
      <c r="AK7" s="55">
        <f t="shared" ref="AK7:AK47" si="3">I7+K7+M7+O7+Q7+S7+U7+W7+Y7+AA7+AC7+AE7</f>
        <v>34887.237999999998</v>
      </c>
    </row>
    <row r="8" spans="1:37" s="6" customFormat="1" ht="50.1" customHeight="1" x14ac:dyDescent="0.2">
      <c r="A8" s="30" t="s">
        <v>30</v>
      </c>
      <c r="B8" s="19"/>
      <c r="C8" s="18"/>
      <c r="D8" s="18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31"/>
      <c r="AI8" s="55">
        <f t="shared" ref="AI8:AI47" si="4">H8+J8+L8+N8+P8+R8+T8+V8+X8+Z8+AB8+AD8</f>
        <v>0</v>
      </c>
      <c r="AJ8" s="55">
        <f t="shared" si="2"/>
        <v>0</v>
      </c>
      <c r="AK8" s="55">
        <f t="shared" si="3"/>
        <v>0</v>
      </c>
    </row>
    <row r="9" spans="1:37" s="8" customFormat="1" ht="60" customHeight="1" x14ac:dyDescent="0.25">
      <c r="A9" s="32" t="s">
        <v>24</v>
      </c>
      <c r="B9" s="20">
        <f>B10+B11</f>
        <v>3453.9</v>
      </c>
      <c r="C9" s="17">
        <f>C11+C10</f>
        <v>1441.6079999999999</v>
      </c>
      <c r="D9" s="17">
        <f>D10+D11</f>
        <v>1097.1130000000001</v>
      </c>
      <c r="E9" s="17">
        <f>SUM(K9+M9+O9+Q9+S9+U9+W9+Y9+AA9+AC9+AE9)</f>
        <v>1097.1130000000001</v>
      </c>
      <c r="F9" s="17">
        <f>E9/B9*100</f>
        <v>31.764469150815021</v>
      </c>
      <c r="G9" s="17">
        <f>E9/C9*100</f>
        <v>76.103420624746818</v>
      </c>
      <c r="H9" s="17">
        <f>H11+H10</f>
        <v>67.8</v>
      </c>
      <c r="I9" s="17">
        <f t="shared" ref="I9:AE9" si="5">I11+I10</f>
        <v>0</v>
      </c>
      <c r="J9" s="17">
        <f t="shared" si="5"/>
        <v>827.95100000000002</v>
      </c>
      <c r="K9" s="17">
        <f t="shared" si="5"/>
        <v>372.95100000000002</v>
      </c>
      <c r="L9" s="17">
        <f t="shared" si="5"/>
        <v>545.85699999999997</v>
      </c>
      <c r="M9" s="17">
        <f t="shared" si="5"/>
        <v>724.16200000000003</v>
      </c>
      <c r="N9" s="17">
        <f t="shared" si="5"/>
        <v>193.691</v>
      </c>
      <c r="O9" s="17">
        <f t="shared" si="5"/>
        <v>0</v>
      </c>
      <c r="P9" s="17">
        <f t="shared" si="5"/>
        <v>269.53399999999999</v>
      </c>
      <c r="Q9" s="17">
        <f t="shared" si="5"/>
        <v>0</v>
      </c>
      <c r="R9" s="17">
        <f t="shared" si="5"/>
        <v>42.756999999999998</v>
      </c>
      <c r="S9" s="17">
        <f t="shared" si="5"/>
        <v>0</v>
      </c>
      <c r="T9" s="17">
        <f t="shared" si="5"/>
        <v>103.7</v>
      </c>
      <c r="U9" s="17">
        <f t="shared" si="5"/>
        <v>0</v>
      </c>
      <c r="V9" s="17">
        <f t="shared" si="5"/>
        <v>184.77099999999999</v>
      </c>
      <c r="W9" s="17">
        <f t="shared" si="5"/>
        <v>0</v>
      </c>
      <c r="X9" s="17">
        <f t="shared" si="5"/>
        <v>315.03800000000001</v>
      </c>
      <c r="Y9" s="17">
        <f t="shared" si="5"/>
        <v>0</v>
      </c>
      <c r="Z9" s="17">
        <f t="shared" si="5"/>
        <v>343.77300000000002</v>
      </c>
      <c r="AA9" s="17">
        <f t="shared" si="5"/>
        <v>0</v>
      </c>
      <c r="AB9" s="17">
        <f t="shared" si="5"/>
        <v>315.24700000000001</v>
      </c>
      <c r="AC9" s="17">
        <f t="shared" si="5"/>
        <v>0</v>
      </c>
      <c r="AD9" s="17">
        <f t="shared" si="5"/>
        <v>243.78100000000001</v>
      </c>
      <c r="AE9" s="17">
        <f t="shared" si="5"/>
        <v>0</v>
      </c>
      <c r="AF9" s="73" t="s">
        <v>51</v>
      </c>
      <c r="AG9" s="7"/>
      <c r="AI9" s="55">
        <f t="shared" si="4"/>
        <v>3453.9</v>
      </c>
      <c r="AJ9" s="55">
        <f t="shared" si="2"/>
        <v>1441.6079999999999</v>
      </c>
      <c r="AK9" s="55">
        <f t="shared" si="3"/>
        <v>1097.1130000000001</v>
      </c>
    </row>
    <row r="10" spans="1:37" s="6" customFormat="1" ht="37.5" customHeight="1" x14ac:dyDescent="0.25">
      <c r="A10" s="46" t="s">
        <v>20</v>
      </c>
      <c r="B10" s="19"/>
      <c r="C10" s="18"/>
      <c r="D10" s="18"/>
      <c r="E10" s="17"/>
      <c r="F10" s="17"/>
      <c r="G10" s="17"/>
      <c r="H10" s="18"/>
      <c r="I10" s="17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7"/>
      <c r="AF10" s="74"/>
      <c r="AG10" s="7"/>
      <c r="AI10" s="55">
        <f t="shared" si="4"/>
        <v>0</v>
      </c>
      <c r="AJ10" s="55">
        <f t="shared" si="2"/>
        <v>0</v>
      </c>
      <c r="AK10" s="55">
        <f t="shared" si="3"/>
        <v>0</v>
      </c>
    </row>
    <row r="11" spans="1:37" s="6" customFormat="1" ht="115.5" customHeight="1" x14ac:dyDescent="0.25">
      <c r="A11" s="46" t="s">
        <v>21</v>
      </c>
      <c r="B11" s="19">
        <f>H11+J11+L11+N11+P11+R11+T11+V11+X11+Z11+AD11+AB11</f>
        <v>3453.9</v>
      </c>
      <c r="C11" s="42">
        <f>H11+J11+L11</f>
        <v>1441.6079999999999</v>
      </c>
      <c r="D11" s="18">
        <f>I11+K11+M11</f>
        <v>1097.1130000000001</v>
      </c>
      <c r="E11" s="18">
        <f>I11+K11+M11+O11+Q11+S11+U11+W11+Y11+AA11+AC11+AE11</f>
        <v>1097.1130000000001</v>
      </c>
      <c r="F11" s="18">
        <f>E11/B11*100</f>
        <v>31.764469150815021</v>
      </c>
      <c r="G11" s="17">
        <f>E11/C11*100</f>
        <v>76.103420624746818</v>
      </c>
      <c r="H11" s="18">
        <v>67.8</v>
      </c>
      <c r="I11" s="18">
        <v>0</v>
      </c>
      <c r="J11" s="18">
        <v>827.95100000000002</v>
      </c>
      <c r="K11" s="18">
        <v>372.95100000000002</v>
      </c>
      <c r="L11" s="18">
        <v>545.85699999999997</v>
      </c>
      <c r="M11" s="18">
        <v>724.16200000000003</v>
      </c>
      <c r="N11" s="18">
        <v>193.691</v>
      </c>
      <c r="O11" s="18"/>
      <c r="P11" s="18">
        <v>269.53399999999999</v>
      </c>
      <c r="Q11" s="18"/>
      <c r="R11" s="18">
        <v>42.756999999999998</v>
      </c>
      <c r="S11" s="18"/>
      <c r="T11" s="18">
        <v>103.7</v>
      </c>
      <c r="U11" s="18"/>
      <c r="V11" s="18">
        <v>184.77099999999999</v>
      </c>
      <c r="W11" s="18"/>
      <c r="X11" s="18">
        <v>315.03800000000001</v>
      </c>
      <c r="Y11" s="18"/>
      <c r="Z11" s="18">
        <v>343.77300000000002</v>
      </c>
      <c r="AA11" s="18"/>
      <c r="AB11" s="18">
        <v>315.24700000000001</v>
      </c>
      <c r="AC11" s="18"/>
      <c r="AD11" s="18">
        <v>243.78100000000001</v>
      </c>
      <c r="AE11" s="18"/>
      <c r="AF11" s="74"/>
      <c r="AG11" s="7"/>
      <c r="AI11" s="55">
        <f t="shared" si="4"/>
        <v>3453.9</v>
      </c>
      <c r="AJ11" s="55">
        <f t="shared" si="2"/>
        <v>1441.6079999999999</v>
      </c>
      <c r="AK11" s="55">
        <f t="shared" si="3"/>
        <v>1097.1130000000001</v>
      </c>
    </row>
    <row r="12" spans="1:37" s="6" customFormat="1" ht="49.9" customHeight="1" x14ac:dyDescent="0.25">
      <c r="A12" s="28" t="s">
        <v>31</v>
      </c>
      <c r="B12" s="18"/>
      <c r="C12" s="18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71" t="s">
        <v>52</v>
      </c>
      <c r="AG12" s="7"/>
      <c r="AI12" s="55">
        <f t="shared" si="4"/>
        <v>0</v>
      </c>
      <c r="AJ12" s="55">
        <f t="shared" si="2"/>
        <v>0</v>
      </c>
      <c r="AK12" s="55">
        <f t="shared" si="3"/>
        <v>0</v>
      </c>
    </row>
    <row r="13" spans="1:37" s="6" customFormat="1" ht="50.1" customHeight="1" x14ac:dyDescent="0.25">
      <c r="A13" s="31" t="s">
        <v>24</v>
      </c>
      <c r="B13" s="20">
        <f>B15+B16+B14</f>
        <v>170889.59800000003</v>
      </c>
      <c r="C13" s="17">
        <f>C16+C15+C14</f>
        <v>36678.102999999996</v>
      </c>
      <c r="D13" s="17">
        <f>D15+D16+D14</f>
        <v>33147.08</v>
      </c>
      <c r="E13" s="17">
        <f>E15+E16</f>
        <v>33147.08</v>
      </c>
      <c r="F13" s="17">
        <f>E13/B13*100</f>
        <v>19.396780370447122</v>
      </c>
      <c r="G13" s="17">
        <f>E13/C13*100</f>
        <v>90.372939952756028</v>
      </c>
      <c r="H13" s="17">
        <f>H15+H16</f>
        <v>8551.4380000000001</v>
      </c>
      <c r="I13" s="17">
        <f t="shared" ref="I13:AE13" si="6">I15+I16</f>
        <v>5849.6469999999999</v>
      </c>
      <c r="J13" s="17">
        <f t="shared" si="6"/>
        <v>14308.463</v>
      </c>
      <c r="K13" s="17">
        <f t="shared" si="6"/>
        <v>13803.375</v>
      </c>
      <c r="L13" s="17">
        <f t="shared" si="6"/>
        <v>13818.201999999999</v>
      </c>
      <c r="M13" s="17">
        <f t="shared" si="6"/>
        <v>13494.058000000001</v>
      </c>
      <c r="N13" s="17">
        <f t="shared" si="6"/>
        <v>15902.272000000001</v>
      </c>
      <c r="O13" s="17">
        <f t="shared" si="6"/>
        <v>0</v>
      </c>
      <c r="P13" s="17">
        <f t="shared" si="6"/>
        <v>18432.834999999999</v>
      </c>
      <c r="Q13" s="17">
        <f t="shared" si="6"/>
        <v>0</v>
      </c>
      <c r="R13" s="17">
        <f t="shared" si="6"/>
        <v>22512.076000000001</v>
      </c>
      <c r="S13" s="17">
        <f t="shared" si="6"/>
        <v>0</v>
      </c>
      <c r="T13" s="17">
        <f t="shared" si="6"/>
        <v>13642.053</v>
      </c>
      <c r="U13" s="17">
        <f t="shared" si="6"/>
        <v>0</v>
      </c>
      <c r="V13" s="17">
        <f t="shared" si="6"/>
        <v>9817.6440000000002</v>
      </c>
      <c r="W13" s="17">
        <f t="shared" si="6"/>
        <v>0</v>
      </c>
      <c r="X13" s="17">
        <f t="shared" si="6"/>
        <v>11697.18</v>
      </c>
      <c r="Y13" s="17">
        <f t="shared" si="6"/>
        <v>0</v>
      </c>
      <c r="Z13" s="17">
        <f t="shared" si="6"/>
        <v>13959.593999999999</v>
      </c>
      <c r="AA13" s="17">
        <f t="shared" si="6"/>
        <v>0</v>
      </c>
      <c r="AB13" s="17">
        <f t="shared" si="6"/>
        <v>13072.304</v>
      </c>
      <c r="AC13" s="17">
        <f t="shared" si="6"/>
        <v>0</v>
      </c>
      <c r="AD13" s="17">
        <f t="shared" si="6"/>
        <v>15175.537</v>
      </c>
      <c r="AE13" s="17">
        <f t="shared" si="6"/>
        <v>0</v>
      </c>
      <c r="AF13" s="72"/>
      <c r="AG13" s="7"/>
      <c r="AI13" s="55">
        <f t="shared" si="4"/>
        <v>170889.59800000003</v>
      </c>
      <c r="AJ13" s="55">
        <f t="shared" si="2"/>
        <v>36678.102999999996</v>
      </c>
      <c r="AK13" s="55">
        <f t="shared" si="3"/>
        <v>33147.08</v>
      </c>
    </row>
    <row r="14" spans="1:37" s="6" customFormat="1" ht="30.75" customHeight="1" x14ac:dyDescent="0.25">
      <c r="A14" s="54" t="s">
        <v>47</v>
      </c>
      <c r="B14" s="19">
        <f>AD14</f>
        <v>0</v>
      </c>
      <c r="C14" s="18">
        <f>AD14</f>
        <v>0</v>
      </c>
      <c r="D14" s="18">
        <f>AD14</f>
        <v>0</v>
      </c>
      <c r="E14" s="17"/>
      <c r="F14" s="17">
        <v>0</v>
      </c>
      <c r="G14" s="17"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  <c r="AE14" s="17"/>
      <c r="AF14" s="72"/>
      <c r="AG14" s="7"/>
      <c r="AI14" s="55">
        <f t="shared" si="4"/>
        <v>0</v>
      </c>
      <c r="AJ14" s="55">
        <f t="shared" si="2"/>
        <v>0</v>
      </c>
      <c r="AK14" s="55">
        <f t="shared" si="3"/>
        <v>0</v>
      </c>
    </row>
    <row r="15" spans="1:37" s="6" customFormat="1" ht="34.15" customHeight="1" x14ac:dyDescent="0.25">
      <c r="A15" s="43" t="s">
        <v>20</v>
      </c>
      <c r="B15" s="19">
        <f>H15+J15+L15+N15+P15+R15+T15+V15+X15+Z15+AB15+AD15</f>
        <v>0</v>
      </c>
      <c r="C15" s="18">
        <f>I15+K15+M15+O15+Q15+S15+U15+W15+Y15+AA15+AC15+AE15</f>
        <v>0</v>
      </c>
      <c r="D15" s="18">
        <f>J15+L15+N15+P15+R15+T15+V15+X15+Z15+AB15+AD15+AF15</f>
        <v>0</v>
      </c>
      <c r="E15" s="18">
        <f>K15+M15+O15+Q15+S15+U15+W15+Y15+AA15+AC15+AE15</f>
        <v>0</v>
      </c>
      <c r="F15" s="18">
        <v>0</v>
      </c>
      <c r="G15" s="18">
        <v>0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7"/>
      <c r="AF15" s="72"/>
      <c r="AG15" s="7"/>
      <c r="AI15" s="55">
        <f t="shared" si="4"/>
        <v>0</v>
      </c>
      <c r="AJ15" s="55">
        <f t="shared" si="2"/>
        <v>0</v>
      </c>
      <c r="AK15" s="55">
        <f t="shared" si="3"/>
        <v>0</v>
      </c>
    </row>
    <row r="16" spans="1:37" s="6" customFormat="1" ht="33.6" customHeight="1" x14ac:dyDescent="0.25">
      <c r="A16" s="43" t="s">
        <v>21</v>
      </c>
      <c r="B16" s="19">
        <f>H16+J16+L16+N16+P16+R16+T16+V16+X16+Z16+AB16+AD16</f>
        <v>170889.59800000003</v>
      </c>
      <c r="C16" s="18">
        <f>H16+J16+L16</f>
        <v>36678.102999999996</v>
      </c>
      <c r="D16" s="18">
        <f>I16+K16+M16</f>
        <v>33147.08</v>
      </c>
      <c r="E16" s="18">
        <f>I16+K16+M16+O16+Q16+S16+U16+W16+Y16+AA16+AC16+AE16</f>
        <v>33147.08</v>
      </c>
      <c r="F16" s="18">
        <f>E16/B16*100</f>
        <v>19.396780370447122</v>
      </c>
      <c r="G16" s="18">
        <f>E16/C16*100</f>
        <v>90.372939952756028</v>
      </c>
      <c r="H16" s="18">
        <v>8551.4380000000001</v>
      </c>
      <c r="I16" s="18">
        <v>5849.6469999999999</v>
      </c>
      <c r="J16" s="18">
        <v>14308.463</v>
      </c>
      <c r="K16" s="18">
        <v>13803.375</v>
      </c>
      <c r="L16" s="18">
        <v>13818.201999999999</v>
      </c>
      <c r="M16" s="18">
        <v>13494.058000000001</v>
      </c>
      <c r="N16" s="18">
        <v>15902.272000000001</v>
      </c>
      <c r="O16" s="18"/>
      <c r="P16" s="18">
        <v>18432.834999999999</v>
      </c>
      <c r="Q16" s="18"/>
      <c r="R16" s="18">
        <v>22512.076000000001</v>
      </c>
      <c r="S16" s="18"/>
      <c r="T16" s="18">
        <v>13642.053</v>
      </c>
      <c r="U16" s="18"/>
      <c r="V16" s="18">
        <v>9817.6440000000002</v>
      </c>
      <c r="W16" s="18"/>
      <c r="X16" s="18">
        <v>11697.18</v>
      </c>
      <c r="Y16" s="18"/>
      <c r="Z16" s="18">
        <v>13959.593999999999</v>
      </c>
      <c r="AA16" s="18"/>
      <c r="AB16" s="18">
        <v>13072.304</v>
      </c>
      <c r="AC16" s="18"/>
      <c r="AD16" s="18">
        <v>15175.537</v>
      </c>
      <c r="AE16" s="18"/>
      <c r="AF16" s="72"/>
      <c r="AG16" s="7"/>
      <c r="AI16" s="55">
        <f t="shared" si="4"/>
        <v>170889.59800000003</v>
      </c>
      <c r="AJ16" s="55">
        <f t="shared" si="2"/>
        <v>36678.102999999996</v>
      </c>
      <c r="AK16" s="55">
        <f t="shared" si="3"/>
        <v>33147.08</v>
      </c>
    </row>
    <row r="17" spans="1:37" s="6" customFormat="1" ht="68.25" customHeight="1" x14ac:dyDescent="0.25">
      <c r="A17" s="32" t="s">
        <v>32</v>
      </c>
      <c r="B17" s="20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31"/>
      <c r="AG17" s="7"/>
      <c r="AI17" s="55">
        <f t="shared" si="4"/>
        <v>0</v>
      </c>
      <c r="AJ17" s="55">
        <f t="shared" si="2"/>
        <v>0</v>
      </c>
      <c r="AK17" s="55">
        <f t="shared" si="3"/>
        <v>0</v>
      </c>
    </row>
    <row r="18" spans="1:37" s="6" customFormat="1" ht="34.9" customHeight="1" x14ac:dyDescent="0.25">
      <c r="A18" s="32" t="s">
        <v>24</v>
      </c>
      <c r="B18" s="20">
        <f>B20+B19</f>
        <v>370.1</v>
      </c>
      <c r="C18" s="20">
        <f>C20+C19</f>
        <v>139.47200000000001</v>
      </c>
      <c r="D18" s="20">
        <f>D20+D19</f>
        <v>28.134999999999998</v>
      </c>
      <c r="E18" s="20">
        <f>E20+E19</f>
        <v>28.134999999999998</v>
      </c>
      <c r="F18" s="17">
        <f>E18/B18*100</f>
        <v>7.6019994596055112</v>
      </c>
      <c r="G18" s="17">
        <f t="shared" ref="G18:G33" si="7">E18/C18*100</f>
        <v>20.172507743489728</v>
      </c>
      <c r="H18" s="17">
        <f>H19+H20</f>
        <v>10.098000000000001</v>
      </c>
      <c r="I18" s="17">
        <f t="shared" ref="I18:AE18" si="8">I19+I20</f>
        <v>0</v>
      </c>
      <c r="J18" s="17">
        <f t="shared" si="8"/>
        <v>0</v>
      </c>
      <c r="K18" s="17">
        <f t="shared" si="8"/>
        <v>10.098000000000001</v>
      </c>
      <c r="L18" s="17">
        <f t="shared" si="8"/>
        <v>129.374</v>
      </c>
      <c r="M18" s="17">
        <f t="shared" si="8"/>
        <v>18.036999999999999</v>
      </c>
      <c r="N18" s="17">
        <f t="shared" si="8"/>
        <v>23.356000000000002</v>
      </c>
      <c r="O18" s="17">
        <f t="shared" si="8"/>
        <v>0</v>
      </c>
      <c r="P18" s="17">
        <f t="shared" si="8"/>
        <v>11.946999999999999</v>
      </c>
      <c r="Q18" s="17">
        <f t="shared" si="8"/>
        <v>0</v>
      </c>
      <c r="R18" s="17">
        <f t="shared" si="8"/>
        <v>87.430999999999997</v>
      </c>
      <c r="S18" s="17">
        <f t="shared" si="8"/>
        <v>0</v>
      </c>
      <c r="T18" s="17">
        <f t="shared" si="8"/>
        <v>0</v>
      </c>
      <c r="U18" s="17">
        <f t="shared" si="8"/>
        <v>0</v>
      </c>
      <c r="V18" s="17">
        <f t="shared" si="8"/>
        <v>0</v>
      </c>
      <c r="W18" s="17">
        <f t="shared" si="8"/>
        <v>0</v>
      </c>
      <c r="X18" s="17">
        <f t="shared" si="8"/>
        <v>0</v>
      </c>
      <c r="Y18" s="17">
        <f t="shared" si="8"/>
        <v>0</v>
      </c>
      <c r="Z18" s="17">
        <f t="shared" si="8"/>
        <v>77.289000000000001</v>
      </c>
      <c r="AA18" s="17">
        <f t="shared" si="8"/>
        <v>0</v>
      </c>
      <c r="AB18" s="17">
        <f t="shared" si="8"/>
        <v>11.946999999999999</v>
      </c>
      <c r="AC18" s="17">
        <f t="shared" si="8"/>
        <v>0</v>
      </c>
      <c r="AD18" s="17">
        <f t="shared" si="8"/>
        <v>18.658000000000001</v>
      </c>
      <c r="AE18" s="17">
        <f t="shared" si="8"/>
        <v>0</v>
      </c>
      <c r="AF18" s="75" t="s">
        <v>53</v>
      </c>
      <c r="AG18" s="7"/>
      <c r="AI18" s="55">
        <f t="shared" si="4"/>
        <v>370.1</v>
      </c>
      <c r="AJ18" s="55">
        <f t="shared" si="2"/>
        <v>139.47200000000001</v>
      </c>
      <c r="AK18" s="55">
        <f t="shared" si="3"/>
        <v>28.134999999999998</v>
      </c>
    </row>
    <row r="19" spans="1:37" s="6" customFormat="1" ht="28.9" customHeight="1" x14ac:dyDescent="0.25">
      <c r="A19" s="44" t="s">
        <v>20</v>
      </c>
      <c r="B19" s="20"/>
      <c r="C19" s="17"/>
      <c r="D19" s="17"/>
      <c r="E19" s="17"/>
      <c r="F19" s="17"/>
      <c r="G19" s="18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76"/>
      <c r="AG19" s="7"/>
      <c r="AI19" s="55">
        <f t="shared" si="4"/>
        <v>0</v>
      </c>
      <c r="AJ19" s="55">
        <f t="shared" si="2"/>
        <v>0</v>
      </c>
      <c r="AK19" s="55">
        <f t="shared" si="3"/>
        <v>0</v>
      </c>
    </row>
    <row r="20" spans="1:37" s="6" customFormat="1" ht="101.25" customHeight="1" x14ac:dyDescent="0.25">
      <c r="A20" s="44" t="s">
        <v>21</v>
      </c>
      <c r="B20" s="19">
        <f>H20+J20+L20+N20+P20+R20+T20+V20+X20+Z20+AB20+AD20</f>
        <v>370.1</v>
      </c>
      <c r="C20" s="42">
        <f>H20+J20+L20</f>
        <v>139.47200000000001</v>
      </c>
      <c r="D20" s="18">
        <f>I20+K20+M20</f>
        <v>28.134999999999998</v>
      </c>
      <c r="E20" s="42">
        <f>I20+Q20+K20+M20+O20+S20+AA20</f>
        <v>28.134999999999998</v>
      </c>
      <c r="F20" s="18">
        <f>E20/B20*100</f>
        <v>7.6019994596055112</v>
      </c>
      <c r="G20" s="18">
        <f>E20/C20*100</f>
        <v>20.172507743489728</v>
      </c>
      <c r="H20" s="18">
        <v>10.098000000000001</v>
      </c>
      <c r="I20" s="18">
        <v>0</v>
      </c>
      <c r="J20" s="18">
        <v>0</v>
      </c>
      <c r="K20" s="18">
        <v>10.098000000000001</v>
      </c>
      <c r="L20" s="18">
        <v>129.374</v>
      </c>
      <c r="M20" s="18">
        <v>18.036999999999999</v>
      </c>
      <c r="N20" s="18">
        <v>23.356000000000002</v>
      </c>
      <c r="O20" s="18"/>
      <c r="P20" s="18">
        <v>11.946999999999999</v>
      </c>
      <c r="Q20" s="18"/>
      <c r="R20" s="18">
        <v>87.430999999999997</v>
      </c>
      <c r="S20" s="18"/>
      <c r="T20" s="18"/>
      <c r="U20" s="18"/>
      <c r="V20" s="18"/>
      <c r="W20" s="18"/>
      <c r="X20" s="18"/>
      <c r="Y20" s="18"/>
      <c r="Z20" s="18">
        <v>77.289000000000001</v>
      </c>
      <c r="AA20" s="18"/>
      <c r="AB20" s="18">
        <v>11.946999999999999</v>
      </c>
      <c r="AC20" s="18"/>
      <c r="AD20" s="18">
        <v>18.658000000000001</v>
      </c>
      <c r="AE20" s="18"/>
      <c r="AF20" s="77"/>
      <c r="AG20" s="7"/>
      <c r="AI20" s="55">
        <f t="shared" si="4"/>
        <v>370.1</v>
      </c>
      <c r="AJ20" s="55">
        <f t="shared" si="2"/>
        <v>139.47200000000001</v>
      </c>
      <c r="AK20" s="55">
        <f t="shared" si="3"/>
        <v>28.134999999999998</v>
      </c>
    </row>
    <row r="21" spans="1:37" s="6" customFormat="1" ht="50.1" customHeight="1" x14ac:dyDescent="0.25">
      <c r="A21" s="36" t="s">
        <v>33</v>
      </c>
      <c r="B21" s="20"/>
      <c r="C21" s="17"/>
      <c r="D21" s="17"/>
      <c r="E21" s="17"/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33"/>
      <c r="AG21" s="7"/>
      <c r="AI21" s="55">
        <f t="shared" si="4"/>
        <v>0</v>
      </c>
      <c r="AJ21" s="55">
        <f t="shared" si="2"/>
        <v>0</v>
      </c>
      <c r="AK21" s="55">
        <f t="shared" si="3"/>
        <v>0</v>
      </c>
    </row>
    <row r="22" spans="1:37" s="6" customFormat="1" ht="50.1" customHeight="1" x14ac:dyDescent="0.25">
      <c r="A22" s="32" t="s">
        <v>24</v>
      </c>
      <c r="B22" s="20">
        <f>B23+B24</f>
        <v>11.1</v>
      </c>
      <c r="C22" s="20">
        <f>C23+C24</f>
        <v>0</v>
      </c>
      <c r="D22" s="17">
        <v>0</v>
      </c>
      <c r="E22" s="17">
        <f>E23+E24</f>
        <v>0</v>
      </c>
      <c r="F22" s="17">
        <f>E22/B22*100</f>
        <v>0</v>
      </c>
      <c r="G22" s="17" t="e">
        <f t="shared" si="7"/>
        <v>#DIV/0!</v>
      </c>
      <c r="H22" s="17">
        <f>H23+H24</f>
        <v>0</v>
      </c>
      <c r="I22" s="17">
        <f t="shared" ref="I22:AE22" si="9">I23+I24</f>
        <v>0</v>
      </c>
      <c r="J22" s="17">
        <f t="shared" si="9"/>
        <v>0</v>
      </c>
      <c r="K22" s="17">
        <f t="shared" si="9"/>
        <v>0</v>
      </c>
      <c r="L22" s="17">
        <f t="shared" si="9"/>
        <v>0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17">
        <f t="shared" si="9"/>
        <v>11.1</v>
      </c>
      <c r="Q22" s="17">
        <f t="shared" si="9"/>
        <v>0</v>
      </c>
      <c r="R22" s="17">
        <f t="shared" si="9"/>
        <v>0</v>
      </c>
      <c r="S22" s="17">
        <f t="shared" si="9"/>
        <v>0</v>
      </c>
      <c r="T22" s="17">
        <f t="shared" si="9"/>
        <v>0</v>
      </c>
      <c r="U22" s="17">
        <f t="shared" si="9"/>
        <v>0</v>
      </c>
      <c r="V22" s="17">
        <f t="shared" si="9"/>
        <v>0</v>
      </c>
      <c r="W22" s="17">
        <f t="shared" si="9"/>
        <v>0</v>
      </c>
      <c r="X22" s="17">
        <f t="shared" si="9"/>
        <v>0</v>
      </c>
      <c r="Y22" s="17">
        <f t="shared" si="9"/>
        <v>0</v>
      </c>
      <c r="Z22" s="17">
        <f t="shared" si="9"/>
        <v>0</v>
      </c>
      <c r="AA22" s="17">
        <f t="shared" si="9"/>
        <v>0</v>
      </c>
      <c r="AB22" s="17">
        <f t="shared" si="9"/>
        <v>0</v>
      </c>
      <c r="AC22" s="17">
        <f t="shared" si="9"/>
        <v>0</v>
      </c>
      <c r="AD22" s="17">
        <f t="shared" si="9"/>
        <v>0</v>
      </c>
      <c r="AE22" s="17">
        <f t="shared" si="9"/>
        <v>0</v>
      </c>
      <c r="AF22" s="75"/>
      <c r="AG22" s="7"/>
      <c r="AI22" s="55">
        <f t="shared" si="4"/>
        <v>11.1</v>
      </c>
      <c r="AJ22" s="55">
        <f t="shared" si="2"/>
        <v>0</v>
      </c>
      <c r="AK22" s="55">
        <f t="shared" si="3"/>
        <v>0</v>
      </c>
    </row>
    <row r="23" spans="1:37" s="6" customFormat="1" ht="36" customHeight="1" x14ac:dyDescent="0.25">
      <c r="A23" s="44" t="s">
        <v>20</v>
      </c>
      <c r="B23" s="2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76"/>
      <c r="AG23" s="7"/>
      <c r="AI23" s="55">
        <f t="shared" si="4"/>
        <v>0</v>
      </c>
      <c r="AJ23" s="55">
        <f t="shared" si="2"/>
        <v>0</v>
      </c>
      <c r="AK23" s="55">
        <f t="shared" si="3"/>
        <v>0</v>
      </c>
    </row>
    <row r="24" spans="1:37" s="6" customFormat="1" ht="28.9" customHeight="1" x14ac:dyDescent="0.25">
      <c r="A24" s="44" t="s">
        <v>21</v>
      </c>
      <c r="B24" s="19">
        <f>H24+J24+L24+N24+P24+R24+T24+V24+X24+Z24+AB24+AD24</f>
        <v>11.1</v>
      </c>
      <c r="C24" s="42">
        <f>H24+J24+L24</f>
        <v>0</v>
      </c>
      <c r="D24" s="18">
        <f>H24+J24+L24</f>
        <v>0</v>
      </c>
      <c r="E24" s="18">
        <f>I24+K24+M24+O24+Q24+S24+U24+W24+Y24+AA24+AC24+AE24</f>
        <v>0</v>
      </c>
      <c r="F24" s="18">
        <f>E24/B24*100</f>
        <v>0</v>
      </c>
      <c r="G24" s="18" t="e">
        <f t="shared" si="7"/>
        <v>#DIV/0!</v>
      </c>
      <c r="H24" s="18">
        <v>0</v>
      </c>
      <c r="I24" s="18">
        <v>0</v>
      </c>
      <c r="J24" s="18"/>
      <c r="K24" s="18"/>
      <c r="L24" s="18"/>
      <c r="M24" s="18"/>
      <c r="N24" s="18"/>
      <c r="O24" s="18"/>
      <c r="P24" s="18">
        <v>11.1</v>
      </c>
      <c r="Q24" s="18"/>
      <c r="R24" s="18"/>
      <c r="S24" s="18"/>
      <c r="T24" s="18"/>
      <c r="U24" s="17"/>
      <c r="V24" s="18"/>
      <c r="W24" s="17"/>
      <c r="X24" s="18"/>
      <c r="Y24" s="18"/>
      <c r="Z24" s="18"/>
      <c r="AA24" s="18"/>
      <c r="AB24" s="18"/>
      <c r="AC24" s="18"/>
      <c r="AD24" s="18"/>
      <c r="AE24" s="18"/>
      <c r="AF24" s="77"/>
      <c r="AG24" s="7"/>
      <c r="AI24" s="55">
        <f t="shared" si="4"/>
        <v>11.1</v>
      </c>
      <c r="AJ24" s="55">
        <f t="shared" si="2"/>
        <v>0</v>
      </c>
      <c r="AK24" s="55">
        <f t="shared" si="3"/>
        <v>0</v>
      </c>
    </row>
    <row r="25" spans="1:37" s="6" customFormat="1" ht="46.5" customHeight="1" x14ac:dyDescent="0.25">
      <c r="A25" s="32" t="s">
        <v>45</v>
      </c>
      <c r="B25" s="20"/>
      <c r="C25" s="17"/>
      <c r="D25" s="17"/>
      <c r="E25" s="17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5" t="s">
        <v>54</v>
      </c>
      <c r="AG25" s="7"/>
      <c r="AI25" s="55">
        <f t="shared" si="4"/>
        <v>0</v>
      </c>
      <c r="AJ25" s="55">
        <f t="shared" si="2"/>
        <v>0</v>
      </c>
      <c r="AK25" s="55">
        <f t="shared" si="3"/>
        <v>0</v>
      </c>
    </row>
    <row r="26" spans="1:37" s="6" customFormat="1" ht="31.9" customHeight="1" x14ac:dyDescent="0.25">
      <c r="A26" s="35" t="s">
        <v>24</v>
      </c>
      <c r="B26" s="20">
        <f>B27+B28+B29</f>
        <v>971.25</v>
      </c>
      <c r="C26" s="17">
        <f>H26+J26+L26</f>
        <v>614.91</v>
      </c>
      <c r="D26" s="17">
        <f>H26+J26+L26</f>
        <v>614.91</v>
      </c>
      <c r="E26" s="17">
        <f>I26+K26+M26+O26+Q26+S26+U26++W26+Y26++AA26+AC26+AE26</f>
        <v>614.91</v>
      </c>
      <c r="F26" s="17">
        <f>E26/B26*100</f>
        <v>63.311196911196909</v>
      </c>
      <c r="G26" s="18">
        <f>E26/C26*100</f>
        <v>100</v>
      </c>
      <c r="H26" s="17">
        <f>H27+H28+H29</f>
        <v>0</v>
      </c>
      <c r="I26" s="17">
        <f t="shared" ref="I26:AE26" si="10">I27+I28+I29</f>
        <v>0</v>
      </c>
      <c r="J26" s="17">
        <f t="shared" si="10"/>
        <v>115</v>
      </c>
      <c r="K26" s="17">
        <f t="shared" si="10"/>
        <v>115</v>
      </c>
      <c r="L26" s="17">
        <f t="shared" si="10"/>
        <v>499.90999999999997</v>
      </c>
      <c r="M26" s="17">
        <f>M27+M28+M29</f>
        <v>499.90999999999997</v>
      </c>
      <c r="N26" s="17">
        <f t="shared" si="10"/>
        <v>356.34000000000003</v>
      </c>
      <c r="O26" s="17">
        <f t="shared" si="10"/>
        <v>0</v>
      </c>
      <c r="P26" s="17">
        <f t="shared" si="10"/>
        <v>0</v>
      </c>
      <c r="Q26" s="17">
        <f t="shared" si="10"/>
        <v>0</v>
      </c>
      <c r="R26" s="17">
        <f t="shared" si="10"/>
        <v>0</v>
      </c>
      <c r="S26" s="17">
        <f t="shared" si="10"/>
        <v>0</v>
      </c>
      <c r="T26" s="17">
        <f t="shared" si="10"/>
        <v>0</v>
      </c>
      <c r="U26" s="17">
        <f t="shared" si="10"/>
        <v>0</v>
      </c>
      <c r="V26" s="17">
        <f t="shared" si="10"/>
        <v>0</v>
      </c>
      <c r="W26" s="17">
        <f t="shared" si="10"/>
        <v>0</v>
      </c>
      <c r="X26" s="17">
        <f t="shared" si="10"/>
        <v>0</v>
      </c>
      <c r="Y26" s="17">
        <f t="shared" si="10"/>
        <v>0</v>
      </c>
      <c r="Z26" s="17">
        <f t="shared" si="10"/>
        <v>0</v>
      </c>
      <c r="AA26" s="17">
        <f t="shared" si="10"/>
        <v>0</v>
      </c>
      <c r="AB26" s="17">
        <f t="shared" si="10"/>
        <v>0</v>
      </c>
      <c r="AC26" s="17">
        <f t="shared" si="10"/>
        <v>0</v>
      </c>
      <c r="AD26" s="17">
        <f t="shared" si="10"/>
        <v>0</v>
      </c>
      <c r="AE26" s="17">
        <f t="shared" si="10"/>
        <v>0</v>
      </c>
      <c r="AF26" s="85"/>
      <c r="AG26" s="7"/>
      <c r="AI26" s="55">
        <f t="shared" si="4"/>
        <v>971.25</v>
      </c>
      <c r="AJ26" s="55">
        <f t="shared" si="2"/>
        <v>614.91</v>
      </c>
      <c r="AK26" s="55">
        <f t="shared" si="3"/>
        <v>614.91</v>
      </c>
    </row>
    <row r="27" spans="1:37" s="6" customFormat="1" ht="31.9" customHeight="1" x14ac:dyDescent="0.25">
      <c r="A27" s="35" t="s">
        <v>20</v>
      </c>
      <c r="B27" s="20">
        <f>L27+N27</f>
        <v>525</v>
      </c>
      <c r="C27" s="17">
        <f>H27+J27+L27</f>
        <v>399.928</v>
      </c>
      <c r="D27" s="17">
        <f>H27+J27+L27</f>
        <v>399.928</v>
      </c>
      <c r="E27" s="17">
        <f t="shared" ref="E27:E29" si="11">I27+K27+M27+O27+Q27+S27+U27++W27+Y27++AA27+AC27+AE27</f>
        <v>399.928</v>
      </c>
      <c r="F27" s="17">
        <f t="shared" ref="F27:F28" si="12">E27/B27*100</f>
        <v>76.176761904761904</v>
      </c>
      <c r="G27" s="18">
        <f t="shared" si="7"/>
        <v>100</v>
      </c>
      <c r="H27" s="17">
        <v>0</v>
      </c>
      <c r="I27" s="17">
        <v>0</v>
      </c>
      <c r="J27" s="17">
        <v>0</v>
      </c>
      <c r="K27" s="17">
        <v>0</v>
      </c>
      <c r="L27" s="17">
        <v>399.928</v>
      </c>
      <c r="M27" s="17">
        <v>399.928</v>
      </c>
      <c r="N27" s="17">
        <v>125.072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85"/>
      <c r="AG27" s="7"/>
      <c r="AI27" s="55">
        <f t="shared" si="4"/>
        <v>525</v>
      </c>
      <c r="AJ27" s="55">
        <f t="shared" si="2"/>
        <v>399.928</v>
      </c>
      <c r="AK27" s="55">
        <f t="shared" si="3"/>
        <v>399.928</v>
      </c>
    </row>
    <row r="28" spans="1:37" s="6" customFormat="1" ht="31.9" customHeight="1" x14ac:dyDescent="0.25">
      <c r="A28" s="35" t="s">
        <v>21</v>
      </c>
      <c r="B28" s="20">
        <f>H28+J28+L28+N28+P28+R28+T28+V28+X28+Z28+AB28+AD28</f>
        <v>131.25</v>
      </c>
      <c r="C28" s="17">
        <f>H28+J28+L28</f>
        <v>99.981999999999999</v>
      </c>
      <c r="D28" s="17">
        <f>H28+J28+L28</f>
        <v>99.981999999999999</v>
      </c>
      <c r="E28" s="17">
        <f t="shared" si="11"/>
        <v>99.981999999999999</v>
      </c>
      <c r="F28" s="17">
        <f t="shared" si="12"/>
        <v>76.176761904761904</v>
      </c>
      <c r="G28" s="18">
        <f t="shared" si="7"/>
        <v>100</v>
      </c>
      <c r="H28" s="17">
        <v>0</v>
      </c>
      <c r="I28" s="17">
        <v>0</v>
      </c>
      <c r="J28" s="17">
        <v>0</v>
      </c>
      <c r="K28" s="17">
        <v>0</v>
      </c>
      <c r="L28" s="17">
        <v>99.981999999999999</v>
      </c>
      <c r="M28" s="17">
        <v>99.981999999999999</v>
      </c>
      <c r="N28" s="17">
        <v>31.268000000000001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85"/>
      <c r="AG28" s="7"/>
      <c r="AI28" s="55">
        <f t="shared" si="4"/>
        <v>131.25</v>
      </c>
      <c r="AJ28" s="55">
        <f t="shared" si="2"/>
        <v>99.981999999999999</v>
      </c>
      <c r="AK28" s="55">
        <f t="shared" si="3"/>
        <v>99.981999999999999</v>
      </c>
    </row>
    <row r="29" spans="1:37" s="6" customFormat="1" ht="42.75" customHeight="1" x14ac:dyDescent="0.25">
      <c r="A29" s="35" t="s">
        <v>46</v>
      </c>
      <c r="B29" s="20">
        <f>H29+J29+L29+N29+P29+R29+T29+V29+X29+Z29+AB29+AD29</f>
        <v>315</v>
      </c>
      <c r="C29" s="17">
        <f>H29+J29</f>
        <v>115</v>
      </c>
      <c r="D29" s="17">
        <f>H29+J29</f>
        <v>115</v>
      </c>
      <c r="E29" s="17">
        <f t="shared" si="11"/>
        <v>115</v>
      </c>
      <c r="F29" s="17">
        <f>E29/B29*100</f>
        <v>36.507936507936506</v>
      </c>
      <c r="G29" s="18">
        <f t="shared" si="7"/>
        <v>100</v>
      </c>
      <c r="H29" s="17">
        <v>0</v>
      </c>
      <c r="I29" s="17">
        <v>0</v>
      </c>
      <c r="J29" s="17">
        <v>115</v>
      </c>
      <c r="K29" s="17">
        <v>115</v>
      </c>
      <c r="L29" s="17">
        <v>0</v>
      </c>
      <c r="M29" s="17">
        <v>0</v>
      </c>
      <c r="N29" s="17">
        <v>200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86"/>
      <c r="AG29" s="7"/>
      <c r="AI29" s="55">
        <f t="shared" si="4"/>
        <v>315</v>
      </c>
      <c r="AJ29" s="55">
        <f t="shared" si="2"/>
        <v>115</v>
      </c>
      <c r="AK29" s="55">
        <f t="shared" si="3"/>
        <v>115</v>
      </c>
    </row>
    <row r="30" spans="1:37" s="6" customFormat="1" ht="35.25" hidden="1" customHeight="1" x14ac:dyDescent="0.25">
      <c r="A30" s="30" t="s">
        <v>38</v>
      </c>
      <c r="B30" s="20" t="e">
        <f>B31</f>
        <v>#REF!</v>
      </c>
      <c r="C30" s="20" t="e">
        <f t="shared" ref="C30:AE30" si="13">C31</f>
        <v>#REF!</v>
      </c>
      <c r="D30" s="20" t="e">
        <f>D31</f>
        <v>#REF!</v>
      </c>
      <c r="E30" s="20" t="e">
        <f t="shared" si="13"/>
        <v>#REF!</v>
      </c>
      <c r="F30" s="20" t="e">
        <f>F31</f>
        <v>#REF!</v>
      </c>
      <c r="G30" s="20" t="e">
        <f>G31</f>
        <v>#REF!</v>
      </c>
      <c r="H30" s="20" t="e">
        <f t="shared" si="13"/>
        <v>#REF!</v>
      </c>
      <c r="I30" s="20" t="e">
        <f t="shared" si="13"/>
        <v>#REF!</v>
      </c>
      <c r="J30" s="20" t="e">
        <f t="shared" si="13"/>
        <v>#REF!</v>
      </c>
      <c r="K30" s="20" t="e">
        <f t="shared" si="13"/>
        <v>#REF!</v>
      </c>
      <c r="L30" s="20" t="e">
        <f t="shared" si="13"/>
        <v>#REF!</v>
      </c>
      <c r="M30" s="20" t="e">
        <f t="shared" si="13"/>
        <v>#REF!</v>
      </c>
      <c r="N30" s="20" t="e">
        <f t="shared" si="13"/>
        <v>#REF!</v>
      </c>
      <c r="O30" s="20" t="e">
        <f t="shared" si="13"/>
        <v>#REF!</v>
      </c>
      <c r="P30" s="20" t="e">
        <f t="shared" si="13"/>
        <v>#REF!</v>
      </c>
      <c r="Q30" s="20" t="e">
        <f t="shared" si="13"/>
        <v>#REF!</v>
      </c>
      <c r="R30" s="20" t="e">
        <f t="shared" si="13"/>
        <v>#REF!</v>
      </c>
      <c r="S30" s="20" t="e">
        <f t="shared" si="13"/>
        <v>#REF!</v>
      </c>
      <c r="T30" s="20" t="e">
        <f t="shared" si="13"/>
        <v>#REF!</v>
      </c>
      <c r="U30" s="20" t="e">
        <f t="shared" si="13"/>
        <v>#REF!</v>
      </c>
      <c r="V30" s="20" t="e">
        <f t="shared" si="13"/>
        <v>#REF!</v>
      </c>
      <c r="W30" s="20" t="e">
        <f t="shared" si="13"/>
        <v>#REF!</v>
      </c>
      <c r="X30" s="20" t="e">
        <f t="shared" si="13"/>
        <v>#REF!</v>
      </c>
      <c r="Y30" s="20" t="e">
        <f t="shared" si="13"/>
        <v>#REF!</v>
      </c>
      <c r="Z30" s="20" t="e">
        <f t="shared" si="13"/>
        <v>#REF!</v>
      </c>
      <c r="AA30" s="20" t="e">
        <f t="shared" si="13"/>
        <v>#REF!</v>
      </c>
      <c r="AB30" s="20" t="e">
        <f t="shared" si="13"/>
        <v>#REF!</v>
      </c>
      <c r="AC30" s="20" t="e">
        <f t="shared" si="13"/>
        <v>#REF!</v>
      </c>
      <c r="AD30" s="20" t="e">
        <f t="shared" si="13"/>
        <v>#REF!</v>
      </c>
      <c r="AE30" s="20" t="e">
        <f t="shared" si="13"/>
        <v>#REF!</v>
      </c>
      <c r="AF30" s="78"/>
      <c r="AG30" s="7"/>
      <c r="AI30" s="55" t="e">
        <f t="shared" si="4"/>
        <v>#REF!</v>
      </c>
      <c r="AJ30" s="55" t="e">
        <f t="shared" si="2"/>
        <v>#REF!</v>
      </c>
      <c r="AK30" s="55" t="e">
        <f t="shared" si="3"/>
        <v>#REF!</v>
      </c>
    </row>
    <row r="31" spans="1:37" s="6" customFormat="1" ht="35.25" hidden="1" customHeight="1" x14ac:dyDescent="0.25">
      <c r="A31" s="32" t="s">
        <v>24</v>
      </c>
      <c r="B31" s="45" t="e">
        <f>B32+B33+#REF!+#REF!</f>
        <v>#REF!</v>
      </c>
      <c r="C31" s="20" t="e">
        <f>C32+C33+#REF!+#REF!</f>
        <v>#REF!</v>
      </c>
      <c r="D31" s="20" t="e">
        <f>D32+D33+#REF!+#REF!</f>
        <v>#REF!</v>
      </c>
      <c r="E31" s="20" t="e">
        <f>E32+E33+#REF!+#REF!</f>
        <v>#REF!</v>
      </c>
      <c r="F31" s="17" t="e">
        <f>E31/B31*100</f>
        <v>#REF!</v>
      </c>
      <c r="G31" s="17" t="e">
        <f t="shared" si="7"/>
        <v>#REF!</v>
      </c>
      <c r="H31" s="17" t="e">
        <f>H32+H33+#REF!+#REF!</f>
        <v>#REF!</v>
      </c>
      <c r="I31" s="17" t="e">
        <f>I32+I33+#REF!+#REF!</f>
        <v>#REF!</v>
      </c>
      <c r="J31" s="17" t="e">
        <f>J32+J33+#REF!+#REF!</f>
        <v>#REF!</v>
      </c>
      <c r="K31" s="17" t="e">
        <f>K32+K33+#REF!+#REF!</f>
        <v>#REF!</v>
      </c>
      <c r="L31" s="17" t="e">
        <f>L32+L33+#REF!+#REF!</f>
        <v>#REF!</v>
      </c>
      <c r="M31" s="17" t="e">
        <f>M32+M33+#REF!+#REF!</f>
        <v>#REF!</v>
      </c>
      <c r="N31" s="17" t="e">
        <f>N32+N33+#REF!+#REF!</f>
        <v>#REF!</v>
      </c>
      <c r="O31" s="17" t="e">
        <f>O32+O33+#REF!+#REF!</f>
        <v>#REF!</v>
      </c>
      <c r="P31" s="17" t="e">
        <f>P32+P33+#REF!+#REF!</f>
        <v>#REF!</v>
      </c>
      <c r="Q31" s="17" t="e">
        <f>Q32+Q33+#REF!+#REF!</f>
        <v>#REF!</v>
      </c>
      <c r="R31" s="17" t="e">
        <f>R32+R33+#REF!+#REF!</f>
        <v>#REF!</v>
      </c>
      <c r="S31" s="17" t="e">
        <f>S32+S33+#REF!+#REF!</f>
        <v>#REF!</v>
      </c>
      <c r="T31" s="17" t="e">
        <f>T32+T33+#REF!+#REF!</f>
        <v>#REF!</v>
      </c>
      <c r="U31" s="17" t="e">
        <f>U32+U33+#REF!+#REF!</f>
        <v>#REF!</v>
      </c>
      <c r="V31" s="17" t="e">
        <f>V32+V33+#REF!+#REF!</f>
        <v>#REF!</v>
      </c>
      <c r="W31" s="17" t="e">
        <f>W32+W33+#REF!+#REF!</f>
        <v>#REF!</v>
      </c>
      <c r="X31" s="17" t="e">
        <f>X32+X33+#REF!+#REF!</f>
        <v>#REF!</v>
      </c>
      <c r="Y31" s="17" t="e">
        <f>Y32+Y33+#REF!+#REF!</f>
        <v>#REF!</v>
      </c>
      <c r="Z31" s="17" t="e">
        <f>Z32+Z33+#REF!+#REF!</f>
        <v>#REF!</v>
      </c>
      <c r="AA31" s="17" t="e">
        <f>AA32+AA33+#REF!+#REF!</f>
        <v>#REF!</v>
      </c>
      <c r="AB31" s="17" t="e">
        <f>AB32+AB33+#REF!+#REF!</f>
        <v>#REF!</v>
      </c>
      <c r="AC31" s="17" t="e">
        <f>AC32+AC33+#REF!+#REF!</f>
        <v>#REF!</v>
      </c>
      <c r="AD31" s="17" t="e">
        <f>AD32+AD33+#REF!+#REF!</f>
        <v>#REF!</v>
      </c>
      <c r="AE31" s="17" t="e">
        <f>AE32+AE33+#REF!+#REF!</f>
        <v>#REF!</v>
      </c>
      <c r="AF31" s="79"/>
      <c r="AG31" s="7"/>
      <c r="AI31" s="55" t="e">
        <f t="shared" si="4"/>
        <v>#REF!</v>
      </c>
      <c r="AJ31" s="55" t="e">
        <f t="shared" si="2"/>
        <v>#REF!</v>
      </c>
      <c r="AK31" s="55" t="e">
        <f t="shared" si="3"/>
        <v>#REF!</v>
      </c>
    </row>
    <row r="32" spans="1:37" s="6" customFormat="1" ht="42.75" hidden="1" customHeight="1" x14ac:dyDescent="0.25">
      <c r="A32" s="44" t="s">
        <v>20</v>
      </c>
      <c r="B32" s="19">
        <f>H32+J32+L32+N32+P32+R32+T32+V32+X32+Z32+AB32+AD32</f>
        <v>0</v>
      </c>
      <c r="C32" s="18">
        <f>H32+J32+L32+N32+P32+R32+T32+V32</f>
        <v>0</v>
      </c>
      <c r="D32" s="18"/>
      <c r="E32" s="18">
        <f>I32+K32+M32+O32+Q32+S32+U32+W32+Y32+AA32+AC32+AE32</f>
        <v>0</v>
      </c>
      <c r="F32" s="18" t="e">
        <f t="shared" ref="F32" si="14">E32/B32*100</f>
        <v>#DIV/0!</v>
      </c>
      <c r="G32" s="18" t="e">
        <f t="shared" si="7"/>
        <v>#DIV/0!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79"/>
      <c r="AG32" s="7"/>
      <c r="AI32" s="55">
        <f t="shared" si="4"/>
        <v>0</v>
      </c>
      <c r="AJ32" s="55">
        <f t="shared" si="2"/>
        <v>0</v>
      </c>
      <c r="AK32" s="55">
        <f t="shared" si="3"/>
        <v>0</v>
      </c>
    </row>
    <row r="33" spans="1:44" s="6" customFormat="1" ht="15" hidden="1" customHeight="1" x14ac:dyDescent="0.25">
      <c r="A33" s="44" t="s">
        <v>21</v>
      </c>
      <c r="B33" s="19">
        <f>H33+J33+L33+N33+P33+R33+T33+V33+X33+Z33+AB33+AD33</f>
        <v>0</v>
      </c>
      <c r="C33" s="18">
        <f>SUM(H33+J33+L33+N33+P33+R33+T33+V33)</f>
        <v>0</v>
      </c>
      <c r="D33" s="18">
        <f>C33</f>
        <v>0</v>
      </c>
      <c r="E33" s="18">
        <f>SUM(S33+U33+W33)</f>
        <v>0</v>
      </c>
      <c r="F33" s="18" t="e">
        <f>E33/B33*100</f>
        <v>#DIV/0!</v>
      </c>
      <c r="G33" s="18" t="e">
        <f t="shared" si="7"/>
        <v>#DIV/0!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80"/>
      <c r="AG33" s="7"/>
      <c r="AI33" s="55">
        <f t="shared" si="4"/>
        <v>0</v>
      </c>
      <c r="AJ33" s="55">
        <f t="shared" si="2"/>
        <v>0</v>
      </c>
      <c r="AK33" s="55">
        <f t="shared" si="3"/>
        <v>0</v>
      </c>
    </row>
    <row r="34" spans="1:44" s="6" customFormat="1" ht="66.599999999999994" customHeight="1" x14ac:dyDescent="0.25">
      <c r="A34" s="32" t="s">
        <v>34</v>
      </c>
      <c r="B34" s="20">
        <f>B35</f>
        <v>3894.2000000000003</v>
      </c>
      <c r="C34" s="17">
        <f>C35</f>
        <v>1856</v>
      </c>
      <c r="D34" s="17">
        <f t="shared" ref="B34:D35" si="15">D35</f>
        <v>1296.519</v>
      </c>
      <c r="E34" s="17">
        <f t="shared" ref="E34:H34" si="16">E35</f>
        <v>1296.519</v>
      </c>
      <c r="F34" s="17">
        <f t="shared" si="16"/>
        <v>33.293590467875298</v>
      </c>
      <c r="G34" s="17">
        <f>G35</f>
        <v>69.855549568965515</v>
      </c>
      <c r="H34" s="17">
        <f t="shared" si="16"/>
        <v>371.7</v>
      </c>
      <c r="I34" s="17">
        <f t="shared" ref="I34:AE34" si="17">I35</f>
        <v>251.6</v>
      </c>
      <c r="J34" s="17">
        <f t="shared" si="17"/>
        <v>468.6</v>
      </c>
      <c r="K34" s="17">
        <f t="shared" si="17"/>
        <v>219.036</v>
      </c>
      <c r="L34" s="17">
        <f t="shared" si="17"/>
        <v>1015.7</v>
      </c>
      <c r="M34" s="17">
        <f t="shared" si="17"/>
        <v>825.88300000000004</v>
      </c>
      <c r="N34" s="17">
        <f t="shared" si="17"/>
        <v>513.70000000000005</v>
      </c>
      <c r="O34" s="17">
        <f t="shared" si="17"/>
        <v>0</v>
      </c>
      <c r="P34" s="17">
        <f t="shared" si="17"/>
        <v>485.8</v>
      </c>
      <c r="Q34" s="17">
        <f t="shared" si="17"/>
        <v>0</v>
      </c>
      <c r="R34" s="17">
        <f t="shared" si="17"/>
        <v>5.5</v>
      </c>
      <c r="S34" s="17">
        <f t="shared" si="17"/>
        <v>0</v>
      </c>
      <c r="T34" s="17">
        <f t="shared" si="17"/>
        <v>0</v>
      </c>
      <c r="U34" s="17">
        <f t="shared" si="17"/>
        <v>0</v>
      </c>
      <c r="V34" s="17">
        <f t="shared" si="17"/>
        <v>10.199999999999999</v>
      </c>
      <c r="W34" s="17">
        <f t="shared" si="17"/>
        <v>0</v>
      </c>
      <c r="X34" s="17">
        <f t="shared" si="17"/>
        <v>204.4</v>
      </c>
      <c r="Y34" s="17">
        <f t="shared" si="17"/>
        <v>0</v>
      </c>
      <c r="Z34" s="17">
        <f t="shared" si="17"/>
        <v>159.5</v>
      </c>
      <c r="AA34" s="17">
        <f t="shared" si="17"/>
        <v>0</v>
      </c>
      <c r="AB34" s="17">
        <f t="shared" si="17"/>
        <v>434.3</v>
      </c>
      <c r="AC34" s="17">
        <f t="shared" si="17"/>
        <v>0</v>
      </c>
      <c r="AD34" s="17">
        <f t="shared" si="17"/>
        <v>224.8</v>
      </c>
      <c r="AE34" s="17">
        <f t="shared" si="17"/>
        <v>0</v>
      </c>
      <c r="AF34" s="37"/>
      <c r="AG34" s="7"/>
      <c r="AI34" s="55">
        <f t="shared" si="4"/>
        <v>3894.2000000000003</v>
      </c>
      <c r="AJ34" s="55">
        <f t="shared" si="2"/>
        <v>1856</v>
      </c>
      <c r="AK34" s="55">
        <f t="shared" si="3"/>
        <v>1296.519</v>
      </c>
    </row>
    <row r="35" spans="1:44" s="6" customFormat="1" ht="87" customHeight="1" x14ac:dyDescent="0.25">
      <c r="A35" s="30" t="s">
        <v>28</v>
      </c>
      <c r="B35" s="20">
        <f t="shared" si="15"/>
        <v>3894.2000000000003</v>
      </c>
      <c r="C35" s="17">
        <f>C36</f>
        <v>1856</v>
      </c>
      <c r="D35" s="17">
        <f t="shared" si="15"/>
        <v>1296.519</v>
      </c>
      <c r="E35" s="17">
        <f t="shared" ref="E35:F35" si="18">E36</f>
        <v>1296.519</v>
      </c>
      <c r="F35" s="17">
        <f t="shared" si="18"/>
        <v>33.293590467875298</v>
      </c>
      <c r="G35" s="17">
        <f>G36</f>
        <v>69.855549568965515</v>
      </c>
      <c r="H35" s="17">
        <f>H36</f>
        <v>371.7</v>
      </c>
      <c r="I35" s="17">
        <f t="shared" ref="I35:AE35" si="19">I36</f>
        <v>251.6</v>
      </c>
      <c r="J35" s="17">
        <f t="shared" si="19"/>
        <v>468.6</v>
      </c>
      <c r="K35" s="17">
        <f t="shared" si="19"/>
        <v>219.036</v>
      </c>
      <c r="L35" s="17">
        <f t="shared" si="19"/>
        <v>1015.7</v>
      </c>
      <c r="M35" s="17">
        <f t="shared" si="19"/>
        <v>825.88300000000004</v>
      </c>
      <c r="N35" s="17">
        <f t="shared" si="19"/>
        <v>513.70000000000005</v>
      </c>
      <c r="O35" s="17">
        <f t="shared" si="19"/>
        <v>0</v>
      </c>
      <c r="P35" s="17">
        <f t="shared" si="19"/>
        <v>485.8</v>
      </c>
      <c r="Q35" s="17">
        <f t="shared" si="19"/>
        <v>0</v>
      </c>
      <c r="R35" s="17">
        <f t="shared" si="19"/>
        <v>5.5</v>
      </c>
      <c r="S35" s="17">
        <f t="shared" si="19"/>
        <v>0</v>
      </c>
      <c r="T35" s="17">
        <f t="shared" si="19"/>
        <v>0</v>
      </c>
      <c r="U35" s="17">
        <f t="shared" si="19"/>
        <v>0</v>
      </c>
      <c r="V35" s="17">
        <f t="shared" si="19"/>
        <v>10.199999999999999</v>
      </c>
      <c r="W35" s="17">
        <f t="shared" si="19"/>
        <v>0</v>
      </c>
      <c r="X35" s="17">
        <f t="shared" si="19"/>
        <v>204.4</v>
      </c>
      <c r="Y35" s="17">
        <f t="shared" si="19"/>
        <v>0</v>
      </c>
      <c r="Z35" s="17">
        <f t="shared" si="19"/>
        <v>159.5</v>
      </c>
      <c r="AA35" s="17">
        <f t="shared" si="19"/>
        <v>0</v>
      </c>
      <c r="AB35" s="17">
        <f t="shared" si="19"/>
        <v>434.3</v>
      </c>
      <c r="AC35" s="17">
        <f t="shared" si="19"/>
        <v>0</v>
      </c>
      <c r="AD35" s="17">
        <f t="shared" si="19"/>
        <v>224.8</v>
      </c>
      <c r="AE35" s="17">
        <f t="shared" si="19"/>
        <v>0</v>
      </c>
      <c r="AF35" s="78" t="s">
        <v>55</v>
      </c>
      <c r="AG35" s="7"/>
      <c r="AI35" s="55">
        <f t="shared" si="4"/>
        <v>3894.2000000000003</v>
      </c>
      <c r="AJ35" s="55">
        <f t="shared" si="2"/>
        <v>1856</v>
      </c>
      <c r="AK35" s="55">
        <f t="shared" si="3"/>
        <v>1296.519</v>
      </c>
    </row>
    <row r="36" spans="1:44" s="9" customFormat="1" ht="30.6" customHeight="1" x14ac:dyDescent="0.25">
      <c r="A36" s="38" t="s">
        <v>24</v>
      </c>
      <c r="B36" s="20">
        <f>B38</f>
        <v>3894.2000000000003</v>
      </c>
      <c r="C36" s="17">
        <f>C38</f>
        <v>1856</v>
      </c>
      <c r="D36" s="17">
        <f>D38</f>
        <v>1296.519</v>
      </c>
      <c r="E36" s="17">
        <f>E38</f>
        <v>1296.519</v>
      </c>
      <c r="F36" s="17">
        <f>E36/B36*100</f>
        <v>33.293590467875298</v>
      </c>
      <c r="G36" s="17">
        <f>E36/C36*100</f>
        <v>69.855549568965515</v>
      </c>
      <c r="H36" s="17">
        <f>H37+H38</f>
        <v>371.7</v>
      </c>
      <c r="I36" s="17">
        <f t="shared" ref="I36:AE36" si="20">I37+I38</f>
        <v>251.6</v>
      </c>
      <c r="J36" s="17">
        <f t="shared" si="20"/>
        <v>468.6</v>
      </c>
      <c r="K36" s="17">
        <f t="shared" si="20"/>
        <v>219.036</v>
      </c>
      <c r="L36" s="17">
        <f t="shared" si="20"/>
        <v>1015.7</v>
      </c>
      <c r="M36" s="17">
        <f t="shared" si="20"/>
        <v>825.88300000000004</v>
      </c>
      <c r="N36" s="17">
        <f t="shared" si="20"/>
        <v>513.70000000000005</v>
      </c>
      <c r="O36" s="17">
        <f t="shared" si="20"/>
        <v>0</v>
      </c>
      <c r="P36" s="17">
        <f t="shared" si="20"/>
        <v>485.8</v>
      </c>
      <c r="Q36" s="17">
        <f t="shared" si="20"/>
        <v>0</v>
      </c>
      <c r="R36" s="17">
        <f t="shared" si="20"/>
        <v>5.5</v>
      </c>
      <c r="S36" s="17">
        <f t="shared" si="20"/>
        <v>0</v>
      </c>
      <c r="T36" s="17">
        <f t="shared" si="20"/>
        <v>0</v>
      </c>
      <c r="U36" s="17">
        <f t="shared" si="20"/>
        <v>0</v>
      </c>
      <c r="V36" s="17">
        <f t="shared" si="20"/>
        <v>10.199999999999999</v>
      </c>
      <c r="W36" s="17">
        <f t="shared" si="20"/>
        <v>0</v>
      </c>
      <c r="X36" s="17">
        <f t="shared" si="20"/>
        <v>204.4</v>
      </c>
      <c r="Y36" s="17">
        <f t="shared" si="20"/>
        <v>0</v>
      </c>
      <c r="Z36" s="17">
        <f t="shared" si="20"/>
        <v>159.5</v>
      </c>
      <c r="AA36" s="17">
        <f t="shared" si="20"/>
        <v>0</v>
      </c>
      <c r="AB36" s="17">
        <f t="shared" si="20"/>
        <v>434.3</v>
      </c>
      <c r="AC36" s="17">
        <f t="shared" si="20"/>
        <v>0</v>
      </c>
      <c r="AD36" s="17">
        <f t="shared" si="20"/>
        <v>224.8</v>
      </c>
      <c r="AE36" s="17">
        <f t="shared" si="20"/>
        <v>0</v>
      </c>
      <c r="AF36" s="79"/>
      <c r="AG36" s="7"/>
      <c r="AI36" s="55">
        <f t="shared" si="4"/>
        <v>3894.2000000000003</v>
      </c>
      <c r="AJ36" s="55">
        <f t="shared" si="2"/>
        <v>1856</v>
      </c>
      <c r="AK36" s="55">
        <f t="shared" si="3"/>
        <v>1296.519</v>
      </c>
    </row>
    <row r="37" spans="1:44" s="6" customFormat="1" ht="25.9" customHeight="1" x14ac:dyDescent="0.25">
      <c r="A37" s="43" t="s">
        <v>20</v>
      </c>
      <c r="B37" s="19"/>
      <c r="C37" s="18"/>
      <c r="D37" s="18"/>
      <c r="E37" s="18"/>
      <c r="F37" s="18"/>
      <c r="G37" s="18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79"/>
      <c r="AG37" s="7"/>
      <c r="AI37" s="55">
        <f t="shared" si="4"/>
        <v>0</v>
      </c>
      <c r="AJ37" s="55">
        <f t="shared" si="2"/>
        <v>0</v>
      </c>
      <c r="AK37" s="55">
        <f t="shared" si="3"/>
        <v>0</v>
      </c>
    </row>
    <row r="38" spans="1:44" s="6" customFormat="1" ht="90.75" customHeight="1" x14ac:dyDescent="0.25">
      <c r="A38" s="43" t="s">
        <v>21</v>
      </c>
      <c r="B38" s="19">
        <f>H38+J38+L38+N38+P38+R38+T38+V38+X38+Z38+AB38+AD38</f>
        <v>3894.2000000000003</v>
      </c>
      <c r="C38" s="19">
        <f>SUM(H38+J38+L38)</f>
        <v>1856</v>
      </c>
      <c r="D38" s="18">
        <f>I38+K38+M38</f>
        <v>1296.519</v>
      </c>
      <c r="E38" s="18">
        <f>SUM(I38+K38+M38)</f>
        <v>1296.519</v>
      </c>
      <c r="F38" s="18">
        <f>E38/B38*100</f>
        <v>33.293590467875298</v>
      </c>
      <c r="G38" s="39">
        <f>E38/C38*100</f>
        <v>69.855549568965515</v>
      </c>
      <c r="H38" s="18">
        <v>371.7</v>
      </c>
      <c r="I38" s="18">
        <v>251.6</v>
      </c>
      <c r="J38" s="18">
        <v>468.6</v>
      </c>
      <c r="K38" s="18">
        <v>219.036</v>
      </c>
      <c r="L38" s="18">
        <v>1015.7</v>
      </c>
      <c r="M38" s="18">
        <v>825.88300000000004</v>
      </c>
      <c r="N38" s="18">
        <v>513.70000000000005</v>
      </c>
      <c r="O38" s="18"/>
      <c r="P38" s="18">
        <v>485.8</v>
      </c>
      <c r="Q38" s="18"/>
      <c r="R38" s="18">
        <v>5.5</v>
      </c>
      <c r="S38" s="18"/>
      <c r="T38" s="18">
        <v>0</v>
      </c>
      <c r="U38" s="17"/>
      <c r="V38" s="18">
        <v>10.199999999999999</v>
      </c>
      <c r="W38" s="18"/>
      <c r="X38" s="18">
        <v>204.4</v>
      </c>
      <c r="Y38" s="18"/>
      <c r="Z38" s="18">
        <v>159.5</v>
      </c>
      <c r="AA38" s="18"/>
      <c r="AB38" s="18">
        <v>434.3</v>
      </c>
      <c r="AC38" s="18"/>
      <c r="AD38" s="18">
        <v>224.8</v>
      </c>
      <c r="AE38" s="18"/>
      <c r="AF38" s="80"/>
      <c r="AG38" s="7"/>
      <c r="AI38" s="55">
        <f t="shared" si="4"/>
        <v>3894.2000000000003</v>
      </c>
      <c r="AJ38" s="55">
        <f t="shared" si="2"/>
        <v>1856</v>
      </c>
      <c r="AK38" s="55">
        <f t="shared" si="3"/>
        <v>1296.519</v>
      </c>
    </row>
    <row r="39" spans="1:44" s="6" customFormat="1" ht="50.1" customHeight="1" x14ac:dyDescent="0.25">
      <c r="A39" s="28" t="s">
        <v>35</v>
      </c>
      <c r="B39" s="17">
        <f>B40</f>
        <v>6907.3</v>
      </c>
      <c r="C39" s="17">
        <f>C40</f>
        <v>2348.7159999999999</v>
      </c>
      <c r="D39" s="17">
        <f>D40</f>
        <v>1788.826</v>
      </c>
      <c r="E39" s="17">
        <f t="shared" ref="C39:G40" si="21">E40</f>
        <v>1788.826</v>
      </c>
      <c r="F39" s="17">
        <f t="shared" si="21"/>
        <v>25.897615566140171</v>
      </c>
      <c r="G39" s="17">
        <f t="shared" si="21"/>
        <v>76.161868867926145</v>
      </c>
      <c r="H39" s="17">
        <f xml:space="preserve"> H40</f>
        <v>1410.2360000000001</v>
      </c>
      <c r="I39" s="17">
        <f t="shared" ref="I39:AE39" si="22" xml:space="preserve"> I40</f>
        <v>612.17399999999998</v>
      </c>
      <c r="J39" s="17">
        <f t="shared" si="22"/>
        <v>612.17399999999998</v>
      </c>
      <c r="K39" s="17">
        <f t="shared" si="22"/>
        <v>621.88300000000004</v>
      </c>
      <c r="L39" s="17">
        <f t="shared" si="22"/>
        <v>326.30599999999998</v>
      </c>
      <c r="M39" s="17">
        <f t="shared" si="22"/>
        <v>554.76900000000001</v>
      </c>
      <c r="N39" s="17">
        <f t="shared" si="22"/>
        <v>522.02200000000005</v>
      </c>
      <c r="O39" s="17">
        <f t="shared" si="22"/>
        <v>0</v>
      </c>
      <c r="P39" s="17">
        <f t="shared" si="22"/>
        <v>460.87299999999999</v>
      </c>
      <c r="Q39" s="17">
        <f t="shared" si="22"/>
        <v>0</v>
      </c>
      <c r="R39" s="17">
        <f t="shared" si="22"/>
        <v>474.84399999999999</v>
      </c>
      <c r="S39" s="17">
        <f t="shared" si="22"/>
        <v>0</v>
      </c>
      <c r="T39" s="17">
        <f t="shared" si="22"/>
        <v>555.82799999999997</v>
      </c>
      <c r="U39" s="17">
        <f t="shared" si="22"/>
        <v>0</v>
      </c>
      <c r="V39" s="17">
        <f t="shared" si="22"/>
        <v>691.78700000000003</v>
      </c>
      <c r="W39" s="17">
        <f t="shared" si="22"/>
        <v>0</v>
      </c>
      <c r="X39" s="17">
        <f t="shared" si="22"/>
        <v>298.50900000000001</v>
      </c>
      <c r="Y39" s="17">
        <f t="shared" si="22"/>
        <v>0</v>
      </c>
      <c r="Z39" s="17">
        <f t="shared" si="22"/>
        <v>525.36800000000005</v>
      </c>
      <c r="AA39" s="17">
        <f t="shared" si="22"/>
        <v>0</v>
      </c>
      <c r="AB39" s="17">
        <f t="shared" si="22"/>
        <v>319.00099999999998</v>
      </c>
      <c r="AC39" s="17">
        <f t="shared" si="22"/>
        <v>0</v>
      </c>
      <c r="AD39" s="17">
        <f t="shared" si="22"/>
        <v>710.35199999999998</v>
      </c>
      <c r="AE39" s="17">
        <f t="shared" si="22"/>
        <v>0</v>
      </c>
      <c r="AF39" s="29"/>
      <c r="AG39" s="7"/>
      <c r="AI39" s="55">
        <f t="shared" si="4"/>
        <v>6907.3</v>
      </c>
      <c r="AJ39" s="55">
        <f t="shared" si="2"/>
        <v>2348.7159999999999</v>
      </c>
      <c r="AK39" s="55">
        <f t="shared" si="3"/>
        <v>1788.826</v>
      </c>
    </row>
    <row r="40" spans="1:44" s="6" customFormat="1" ht="89.25" customHeight="1" x14ac:dyDescent="0.25">
      <c r="A40" s="30" t="s">
        <v>36</v>
      </c>
      <c r="B40" s="20">
        <f>B41</f>
        <v>6907.3</v>
      </c>
      <c r="C40" s="17">
        <f t="shared" si="21"/>
        <v>2348.7159999999999</v>
      </c>
      <c r="D40" s="17">
        <f>D41</f>
        <v>1788.826</v>
      </c>
      <c r="E40" s="17">
        <f t="shared" si="21"/>
        <v>1788.826</v>
      </c>
      <c r="F40" s="17">
        <f t="shared" si="21"/>
        <v>25.897615566140171</v>
      </c>
      <c r="G40" s="17">
        <f>G41</f>
        <v>76.161868867926145</v>
      </c>
      <c r="H40" s="17">
        <f>H41</f>
        <v>1410.2360000000001</v>
      </c>
      <c r="I40" s="17">
        <f t="shared" ref="I40:AE40" si="23">I41</f>
        <v>612.17399999999998</v>
      </c>
      <c r="J40" s="17">
        <f t="shared" si="23"/>
        <v>612.17399999999998</v>
      </c>
      <c r="K40" s="17">
        <f t="shared" si="23"/>
        <v>621.88300000000004</v>
      </c>
      <c r="L40" s="17">
        <f t="shared" si="23"/>
        <v>326.30599999999998</v>
      </c>
      <c r="M40" s="17">
        <f t="shared" si="23"/>
        <v>554.76900000000001</v>
      </c>
      <c r="N40" s="17">
        <f t="shared" si="23"/>
        <v>522.02200000000005</v>
      </c>
      <c r="O40" s="17">
        <f t="shared" si="23"/>
        <v>0</v>
      </c>
      <c r="P40" s="17">
        <f t="shared" si="23"/>
        <v>460.87299999999999</v>
      </c>
      <c r="Q40" s="17">
        <f t="shared" si="23"/>
        <v>0</v>
      </c>
      <c r="R40" s="17">
        <f t="shared" si="23"/>
        <v>474.84399999999999</v>
      </c>
      <c r="S40" s="17">
        <f t="shared" si="23"/>
        <v>0</v>
      </c>
      <c r="T40" s="17">
        <f t="shared" si="23"/>
        <v>555.82799999999997</v>
      </c>
      <c r="U40" s="17">
        <f t="shared" si="23"/>
        <v>0</v>
      </c>
      <c r="V40" s="17">
        <f t="shared" si="23"/>
        <v>691.78700000000003</v>
      </c>
      <c r="W40" s="17">
        <f t="shared" si="23"/>
        <v>0</v>
      </c>
      <c r="X40" s="17">
        <f t="shared" si="23"/>
        <v>298.50900000000001</v>
      </c>
      <c r="Y40" s="17">
        <f t="shared" si="23"/>
        <v>0</v>
      </c>
      <c r="Z40" s="17">
        <f t="shared" si="23"/>
        <v>525.36800000000005</v>
      </c>
      <c r="AA40" s="17">
        <f t="shared" si="23"/>
        <v>0</v>
      </c>
      <c r="AB40" s="17">
        <f t="shared" si="23"/>
        <v>319.00099999999998</v>
      </c>
      <c r="AC40" s="17">
        <f t="shared" si="23"/>
        <v>0</v>
      </c>
      <c r="AD40" s="17">
        <f t="shared" si="23"/>
        <v>710.35199999999998</v>
      </c>
      <c r="AE40" s="17">
        <f t="shared" si="23"/>
        <v>0</v>
      </c>
      <c r="AF40" s="78" t="s">
        <v>58</v>
      </c>
      <c r="AG40" s="7"/>
      <c r="AI40" s="55">
        <f t="shared" si="4"/>
        <v>6907.3</v>
      </c>
      <c r="AJ40" s="55">
        <f t="shared" si="2"/>
        <v>2348.7159999999999</v>
      </c>
      <c r="AK40" s="55">
        <f t="shared" si="3"/>
        <v>1788.826</v>
      </c>
    </row>
    <row r="41" spans="1:44" s="6" customFormat="1" ht="30" customHeight="1" x14ac:dyDescent="0.25">
      <c r="A41" s="31" t="s">
        <v>24</v>
      </c>
      <c r="B41" s="20">
        <f>B42+B43</f>
        <v>6907.3</v>
      </c>
      <c r="C41" s="20">
        <f>C42+C43</f>
        <v>2348.7159999999999</v>
      </c>
      <c r="D41" s="20">
        <f>D42+D43</f>
        <v>1788.826</v>
      </c>
      <c r="E41" s="20">
        <f>E43</f>
        <v>1788.826</v>
      </c>
      <c r="F41" s="17">
        <f>E41/B41*100</f>
        <v>25.897615566140171</v>
      </c>
      <c r="G41" s="17">
        <f>E41/C41*100</f>
        <v>76.161868867926145</v>
      </c>
      <c r="H41" s="17">
        <f>H42+H43</f>
        <v>1410.2360000000001</v>
      </c>
      <c r="I41" s="17">
        <f t="shared" ref="I41:AE41" si="24">I42+I43</f>
        <v>612.17399999999998</v>
      </c>
      <c r="J41" s="17">
        <f t="shared" si="24"/>
        <v>612.17399999999998</v>
      </c>
      <c r="K41" s="17">
        <f t="shared" si="24"/>
        <v>621.88300000000004</v>
      </c>
      <c r="L41" s="17">
        <f t="shared" si="24"/>
        <v>326.30599999999998</v>
      </c>
      <c r="M41" s="17">
        <f t="shared" si="24"/>
        <v>554.76900000000001</v>
      </c>
      <c r="N41" s="17">
        <f t="shared" si="24"/>
        <v>522.02200000000005</v>
      </c>
      <c r="O41" s="17">
        <f t="shared" si="24"/>
        <v>0</v>
      </c>
      <c r="P41" s="17">
        <f t="shared" si="24"/>
        <v>460.87299999999999</v>
      </c>
      <c r="Q41" s="17">
        <f t="shared" si="24"/>
        <v>0</v>
      </c>
      <c r="R41" s="17">
        <f t="shared" si="24"/>
        <v>474.84399999999999</v>
      </c>
      <c r="S41" s="17">
        <f t="shared" si="24"/>
        <v>0</v>
      </c>
      <c r="T41" s="17">
        <f t="shared" si="24"/>
        <v>555.82799999999997</v>
      </c>
      <c r="U41" s="17">
        <f t="shared" si="24"/>
        <v>0</v>
      </c>
      <c r="V41" s="17">
        <f t="shared" si="24"/>
        <v>691.78700000000003</v>
      </c>
      <c r="W41" s="17">
        <f t="shared" si="24"/>
        <v>0</v>
      </c>
      <c r="X41" s="17">
        <f t="shared" si="24"/>
        <v>298.50900000000001</v>
      </c>
      <c r="Y41" s="17">
        <f t="shared" si="24"/>
        <v>0</v>
      </c>
      <c r="Z41" s="17">
        <f t="shared" si="24"/>
        <v>525.36800000000005</v>
      </c>
      <c r="AA41" s="17">
        <f t="shared" si="24"/>
        <v>0</v>
      </c>
      <c r="AB41" s="17">
        <f t="shared" si="24"/>
        <v>319.00099999999998</v>
      </c>
      <c r="AC41" s="17">
        <f t="shared" si="24"/>
        <v>0</v>
      </c>
      <c r="AD41" s="17">
        <f t="shared" si="24"/>
        <v>710.35199999999998</v>
      </c>
      <c r="AE41" s="17">
        <f t="shared" si="24"/>
        <v>0</v>
      </c>
      <c r="AF41" s="79"/>
      <c r="AG41" s="7"/>
      <c r="AI41" s="55">
        <f t="shared" si="4"/>
        <v>6907.3</v>
      </c>
      <c r="AJ41" s="55">
        <f t="shared" si="2"/>
        <v>2348.7159999999999</v>
      </c>
      <c r="AK41" s="55">
        <f t="shared" si="3"/>
        <v>1788.826</v>
      </c>
    </row>
    <row r="42" spans="1:44" s="6" customFormat="1" ht="27" customHeight="1" x14ac:dyDescent="0.25">
      <c r="A42" s="43" t="s">
        <v>20</v>
      </c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79"/>
      <c r="AG42" s="7"/>
      <c r="AI42" s="55">
        <f t="shared" si="4"/>
        <v>0</v>
      </c>
      <c r="AJ42" s="55">
        <f t="shared" si="2"/>
        <v>0</v>
      </c>
      <c r="AK42" s="55">
        <f t="shared" si="3"/>
        <v>0</v>
      </c>
    </row>
    <row r="43" spans="1:44" s="6" customFormat="1" ht="24" customHeight="1" x14ac:dyDescent="0.25">
      <c r="A43" s="43" t="s">
        <v>21</v>
      </c>
      <c r="B43" s="19">
        <f>H43+J43+L43+N43+P43+R43+T43+V43+X43+Z43+AB43+AD43</f>
        <v>6907.3</v>
      </c>
      <c r="C43" s="18">
        <f>H43+J43+L43</f>
        <v>2348.7159999999999</v>
      </c>
      <c r="D43" s="18">
        <f>I43+K43+M43</f>
        <v>1788.826</v>
      </c>
      <c r="E43" s="18">
        <f>SUM(I43+K43+M43+O43+Q43+S43+U43+W43+Y43+AA43+AC43+AE43)</f>
        <v>1788.826</v>
      </c>
      <c r="F43" s="18">
        <f>E43/B43*100</f>
        <v>25.897615566140171</v>
      </c>
      <c r="G43" s="17">
        <f>E43/C43*100</f>
        <v>76.161868867926145</v>
      </c>
      <c r="H43" s="18">
        <v>1410.2360000000001</v>
      </c>
      <c r="I43" s="18">
        <v>612.17399999999998</v>
      </c>
      <c r="J43" s="18">
        <v>612.17399999999998</v>
      </c>
      <c r="K43" s="18">
        <v>621.88300000000004</v>
      </c>
      <c r="L43" s="18">
        <v>326.30599999999998</v>
      </c>
      <c r="M43" s="18">
        <v>554.76900000000001</v>
      </c>
      <c r="N43" s="18">
        <v>522.02200000000005</v>
      </c>
      <c r="O43" s="18"/>
      <c r="P43" s="18">
        <v>460.87299999999999</v>
      </c>
      <c r="Q43" s="18"/>
      <c r="R43" s="18">
        <v>474.84399999999999</v>
      </c>
      <c r="S43" s="18"/>
      <c r="T43" s="18">
        <v>555.82799999999997</v>
      </c>
      <c r="U43" s="18"/>
      <c r="V43" s="18">
        <v>691.78700000000003</v>
      </c>
      <c r="W43" s="18"/>
      <c r="X43" s="18">
        <v>298.50900000000001</v>
      </c>
      <c r="Y43" s="18"/>
      <c r="Z43" s="18">
        <v>525.36800000000005</v>
      </c>
      <c r="AA43" s="18"/>
      <c r="AB43" s="18">
        <v>319.00099999999998</v>
      </c>
      <c r="AC43" s="18"/>
      <c r="AD43" s="18">
        <v>710.35199999999998</v>
      </c>
      <c r="AE43" s="17"/>
      <c r="AF43" s="80"/>
      <c r="AG43" s="7"/>
      <c r="AI43" s="55">
        <f t="shared" si="4"/>
        <v>6907.3</v>
      </c>
      <c r="AJ43" s="55">
        <f t="shared" si="2"/>
        <v>2348.7159999999999</v>
      </c>
      <c r="AK43" s="55">
        <f t="shared" si="3"/>
        <v>1788.826</v>
      </c>
    </row>
    <row r="44" spans="1:44" s="10" customFormat="1" ht="39" customHeight="1" x14ac:dyDescent="0.2">
      <c r="A44" s="49" t="s">
        <v>25</v>
      </c>
      <c r="B44" s="50">
        <f>H44+J44+L44+N44+P44+R44+T44+V44+X44+Z44+AB44+AD44</f>
        <v>186497.448</v>
      </c>
      <c r="C44" s="50">
        <f>C6+C34+C39</f>
        <v>43078.809000000001</v>
      </c>
      <c r="D44" s="50">
        <f>D6+D34+D39</f>
        <v>37972.583000000006</v>
      </c>
      <c r="E44" s="50">
        <f>E39+E34+E6</f>
        <v>37972.583000000006</v>
      </c>
      <c r="F44" s="51">
        <f>E44/B44*100</f>
        <v>20.360912927880925</v>
      </c>
      <c r="G44" s="51">
        <f>E44/C44*100</f>
        <v>88.146780009633048</v>
      </c>
      <c r="H44" s="50">
        <f>H46+H47</f>
        <v>10411.271999999999</v>
      </c>
      <c r="I44" s="50">
        <f t="shared" ref="I44" si="25">I46+I47</f>
        <v>6713.4210000000003</v>
      </c>
      <c r="J44" s="50">
        <f>J46+J47+J45</f>
        <v>16332.187999999998</v>
      </c>
      <c r="K44" s="50">
        <f t="shared" ref="K44:AE44" si="26">K46+K47+K45</f>
        <v>15142.343000000001</v>
      </c>
      <c r="L44" s="50">
        <f>L46+L47+L45</f>
        <v>16335.348999999998</v>
      </c>
      <c r="M44" s="50">
        <f t="shared" si="26"/>
        <v>16116.819000000001</v>
      </c>
      <c r="N44" s="50">
        <f>N46+N47+N45</f>
        <v>17511.381000000001</v>
      </c>
      <c r="O44" s="50">
        <f t="shared" si="26"/>
        <v>0</v>
      </c>
      <c r="P44" s="50">
        <f t="shared" si="26"/>
        <v>19672.089</v>
      </c>
      <c r="Q44" s="50">
        <f t="shared" si="26"/>
        <v>0</v>
      </c>
      <c r="R44" s="50">
        <f t="shared" si="26"/>
        <v>23122.608000000004</v>
      </c>
      <c r="S44" s="50">
        <f t="shared" si="26"/>
        <v>0</v>
      </c>
      <c r="T44" s="50">
        <f t="shared" si="26"/>
        <v>14301.581</v>
      </c>
      <c r="U44" s="50">
        <f t="shared" si="26"/>
        <v>0</v>
      </c>
      <c r="V44" s="50">
        <f t="shared" si="26"/>
        <v>10704.402000000002</v>
      </c>
      <c r="W44" s="50">
        <f t="shared" si="26"/>
        <v>0</v>
      </c>
      <c r="X44" s="50">
        <f t="shared" si="26"/>
        <v>12515.127</v>
      </c>
      <c r="Y44" s="50">
        <f t="shared" si="26"/>
        <v>0</v>
      </c>
      <c r="Z44" s="50">
        <f t="shared" si="26"/>
        <v>15065.523999999998</v>
      </c>
      <c r="AA44" s="50">
        <f t="shared" si="26"/>
        <v>0</v>
      </c>
      <c r="AB44" s="50">
        <f t="shared" si="26"/>
        <v>14152.798999999999</v>
      </c>
      <c r="AC44" s="50">
        <f t="shared" si="26"/>
        <v>0</v>
      </c>
      <c r="AD44" s="50">
        <f t="shared" si="26"/>
        <v>16373.128000000001</v>
      </c>
      <c r="AE44" s="50">
        <f t="shared" si="26"/>
        <v>0</v>
      </c>
      <c r="AF44" s="49"/>
      <c r="AG44" s="53"/>
      <c r="AH44" s="52"/>
      <c r="AI44" s="55">
        <f t="shared" si="4"/>
        <v>186497.448</v>
      </c>
      <c r="AJ44" s="55">
        <f t="shared" si="2"/>
        <v>43078.808999999994</v>
      </c>
      <c r="AK44" s="55">
        <f t="shared" si="3"/>
        <v>37972.583000000006</v>
      </c>
    </row>
    <row r="45" spans="1:44" s="10" customFormat="1" ht="30" customHeight="1" x14ac:dyDescent="0.2">
      <c r="A45" s="54" t="s">
        <v>47</v>
      </c>
      <c r="B45" s="19">
        <f>H45+J45+L45+N45+P45+R45+T45+V45++X45+Z45+AB45+AD45</f>
        <v>315</v>
      </c>
      <c r="C45" s="19">
        <f>H45+J45+L45</f>
        <v>115</v>
      </c>
      <c r="D45" s="19">
        <f>H45+J45+L45</f>
        <v>115</v>
      </c>
      <c r="E45" s="20">
        <f>I45+K45+M45+O45+Q45+S45+U45+W45+Y45+AA45+AC45+AE45</f>
        <v>115</v>
      </c>
      <c r="F45" s="17">
        <f t="shared" ref="F45:G47" si="27">E45/B45*100</f>
        <v>36.507936507936506</v>
      </c>
      <c r="G45" s="17">
        <f t="shared" si="27"/>
        <v>31.746031746031743</v>
      </c>
      <c r="H45" s="20">
        <v>0</v>
      </c>
      <c r="I45" s="20">
        <v>0</v>
      </c>
      <c r="J45" s="20">
        <f>J29</f>
        <v>115</v>
      </c>
      <c r="K45" s="20">
        <f t="shared" ref="K45:AE45" si="28">K29</f>
        <v>115</v>
      </c>
      <c r="L45" s="20">
        <f t="shared" si="28"/>
        <v>0</v>
      </c>
      <c r="M45" s="20">
        <f t="shared" si="28"/>
        <v>0</v>
      </c>
      <c r="N45" s="20">
        <f t="shared" si="28"/>
        <v>200</v>
      </c>
      <c r="O45" s="20">
        <f t="shared" si="28"/>
        <v>0</v>
      </c>
      <c r="P45" s="20">
        <f t="shared" si="28"/>
        <v>0</v>
      </c>
      <c r="Q45" s="20">
        <f t="shared" si="28"/>
        <v>0</v>
      </c>
      <c r="R45" s="20">
        <f t="shared" si="28"/>
        <v>0</v>
      </c>
      <c r="S45" s="20">
        <f t="shared" si="28"/>
        <v>0</v>
      </c>
      <c r="T45" s="20">
        <f t="shared" si="28"/>
        <v>0</v>
      </c>
      <c r="U45" s="20">
        <f t="shared" si="28"/>
        <v>0</v>
      </c>
      <c r="V45" s="20">
        <f t="shared" si="28"/>
        <v>0</v>
      </c>
      <c r="W45" s="20">
        <f t="shared" si="28"/>
        <v>0</v>
      </c>
      <c r="X45" s="20">
        <f t="shared" si="28"/>
        <v>0</v>
      </c>
      <c r="Y45" s="20">
        <f t="shared" si="28"/>
        <v>0</v>
      </c>
      <c r="Z45" s="20">
        <f t="shared" si="28"/>
        <v>0</v>
      </c>
      <c r="AA45" s="20">
        <f t="shared" si="28"/>
        <v>0</v>
      </c>
      <c r="AB45" s="20">
        <f t="shared" si="28"/>
        <v>0</v>
      </c>
      <c r="AC45" s="20">
        <f t="shared" si="28"/>
        <v>0</v>
      </c>
      <c r="AD45" s="20">
        <f t="shared" si="28"/>
        <v>0</v>
      </c>
      <c r="AE45" s="20">
        <f t="shared" si="28"/>
        <v>0</v>
      </c>
      <c r="AF45" s="31"/>
      <c r="AG45" s="53"/>
      <c r="AH45" s="52"/>
      <c r="AI45" s="55">
        <f t="shared" si="4"/>
        <v>315</v>
      </c>
      <c r="AJ45" s="55">
        <f t="shared" si="2"/>
        <v>115</v>
      </c>
      <c r="AK45" s="55">
        <f t="shared" si="3"/>
        <v>115</v>
      </c>
    </row>
    <row r="46" spans="1:44" s="6" customFormat="1" ht="27" customHeight="1" x14ac:dyDescent="0.25">
      <c r="A46" s="34" t="s">
        <v>20</v>
      </c>
      <c r="B46" s="19">
        <f>H46+J46+L46+N46+P46+R46+T46+V46+X46+Z46+AB46+AD46</f>
        <v>525</v>
      </c>
      <c r="C46" s="19">
        <f>H46+J46+L46</f>
        <v>399.928</v>
      </c>
      <c r="D46" s="19">
        <f>H46+J46+L46</f>
        <v>399.928</v>
      </c>
      <c r="E46" s="47">
        <f>I46+K46+M46</f>
        <v>399.928</v>
      </c>
      <c r="F46" s="18">
        <f t="shared" si="27"/>
        <v>76.176761904761904</v>
      </c>
      <c r="G46" s="18">
        <f>E46/C46*100</f>
        <v>100</v>
      </c>
      <c r="H46" s="19">
        <f>H42+H23+H15+H10+H37+H19+H32</f>
        <v>0</v>
      </c>
      <c r="I46" s="19">
        <f>I42+I23+I15+I10+I37+I19+I32</f>
        <v>0</v>
      </c>
      <c r="J46" s="19">
        <f t="shared" ref="J46:AE46" si="29">J10+J15+J19+J23++J27+J37</f>
        <v>0</v>
      </c>
      <c r="K46" s="19">
        <f t="shared" si="29"/>
        <v>0</v>
      </c>
      <c r="L46" s="19">
        <f t="shared" si="29"/>
        <v>399.928</v>
      </c>
      <c r="M46" s="19">
        <f t="shared" si="29"/>
        <v>399.928</v>
      </c>
      <c r="N46" s="19">
        <f t="shared" si="29"/>
        <v>125.072</v>
      </c>
      <c r="O46" s="19">
        <f t="shared" si="29"/>
        <v>0</v>
      </c>
      <c r="P46" s="19">
        <f t="shared" si="29"/>
        <v>0</v>
      </c>
      <c r="Q46" s="19">
        <f t="shared" si="29"/>
        <v>0</v>
      </c>
      <c r="R46" s="19">
        <f t="shared" si="29"/>
        <v>0</v>
      </c>
      <c r="S46" s="19">
        <f t="shared" si="29"/>
        <v>0</v>
      </c>
      <c r="T46" s="19">
        <f t="shared" si="29"/>
        <v>0</v>
      </c>
      <c r="U46" s="19">
        <f t="shared" si="29"/>
        <v>0</v>
      </c>
      <c r="V46" s="19">
        <f t="shared" si="29"/>
        <v>0</v>
      </c>
      <c r="W46" s="19">
        <f t="shared" si="29"/>
        <v>0</v>
      </c>
      <c r="X46" s="19">
        <f t="shared" si="29"/>
        <v>0</v>
      </c>
      <c r="Y46" s="19">
        <f t="shared" si="29"/>
        <v>0</v>
      </c>
      <c r="Z46" s="19">
        <f t="shared" si="29"/>
        <v>0</v>
      </c>
      <c r="AA46" s="19">
        <f t="shared" si="29"/>
        <v>0</v>
      </c>
      <c r="AB46" s="19">
        <f t="shared" si="29"/>
        <v>0</v>
      </c>
      <c r="AC46" s="19">
        <f t="shared" si="29"/>
        <v>0</v>
      </c>
      <c r="AD46" s="19">
        <f t="shared" si="29"/>
        <v>0</v>
      </c>
      <c r="AE46" s="19">
        <f t="shared" si="29"/>
        <v>0</v>
      </c>
      <c r="AF46" s="33"/>
      <c r="AG46" s="7"/>
      <c r="AI46" s="55">
        <f t="shared" si="4"/>
        <v>525</v>
      </c>
      <c r="AJ46" s="55">
        <f t="shared" si="2"/>
        <v>399.928</v>
      </c>
      <c r="AK46" s="55">
        <f t="shared" si="3"/>
        <v>399.928</v>
      </c>
    </row>
    <row r="47" spans="1:44" s="6" customFormat="1" ht="25.9" customHeight="1" x14ac:dyDescent="0.25">
      <c r="A47" s="34" t="s">
        <v>21</v>
      </c>
      <c r="B47" s="19">
        <f>B43+B38+B33+B24+B20+B16+B11+B28</f>
        <v>185657.44800000003</v>
      </c>
      <c r="C47" s="19">
        <f>C43+C38+C28+C24+C20+C16+C11</f>
        <v>42563.880999999994</v>
      </c>
      <c r="D47" s="19">
        <f>D43+D38+D28+D24+D20+D16+D11</f>
        <v>37457.654999999999</v>
      </c>
      <c r="E47" s="47">
        <f>E43+E38+E28+E24+E20+E16+E11</f>
        <v>37457.654999999999</v>
      </c>
      <c r="F47" s="18">
        <f t="shared" si="27"/>
        <v>20.175681290200647</v>
      </c>
      <c r="G47" s="18">
        <f t="shared" ref="G47" si="30">E47/C47*100</f>
        <v>88.003382492306102</v>
      </c>
      <c r="H47" s="19">
        <f>H43+H38+H33+H24+H20+H16+H11</f>
        <v>10411.271999999999</v>
      </c>
      <c r="I47" s="19">
        <f t="shared" ref="I47:K47" si="31">I43+I38+I33+I24+I20+I16+I11</f>
        <v>6713.4210000000003</v>
      </c>
      <c r="J47" s="19">
        <f>J43+J38+J33+J24+J20+J16+J11</f>
        <v>16217.187999999998</v>
      </c>
      <c r="K47" s="19">
        <f t="shared" si="31"/>
        <v>15027.343000000001</v>
      </c>
      <c r="L47" s="19">
        <f>L43+L38+L33+L24+L20+L16+L11+L28</f>
        <v>15935.420999999998</v>
      </c>
      <c r="M47" s="19">
        <f>M43+M38+M28+M20+M16+M11</f>
        <v>15716.891000000001</v>
      </c>
      <c r="N47" s="19">
        <f>N43+N38+N33+N24+N20+N16+N11+N28</f>
        <v>17186.309000000001</v>
      </c>
      <c r="O47" s="19">
        <f t="shared" ref="O47:AE47" si="32">O43+O38+O33+O24+O20+O16+O11</f>
        <v>0</v>
      </c>
      <c r="P47" s="19">
        <f t="shared" si="32"/>
        <v>19672.089</v>
      </c>
      <c r="Q47" s="19">
        <f t="shared" si="32"/>
        <v>0</v>
      </c>
      <c r="R47" s="19">
        <f t="shared" si="32"/>
        <v>23122.608000000004</v>
      </c>
      <c r="S47" s="19">
        <f t="shared" si="32"/>
        <v>0</v>
      </c>
      <c r="T47" s="19">
        <f t="shared" si="32"/>
        <v>14301.581</v>
      </c>
      <c r="U47" s="19">
        <f t="shared" si="32"/>
        <v>0</v>
      </c>
      <c r="V47" s="19">
        <f t="shared" si="32"/>
        <v>10704.402000000002</v>
      </c>
      <c r="W47" s="19">
        <f t="shared" si="32"/>
        <v>0</v>
      </c>
      <c r="X47" s="19">
        <f t="shared" si="32"/>
        <v>12515.127</v>
      </c>
      <c r="Y47" s="19">
        <f t="shared" si="32"/>
        <v>0</v>
      </c>
      <c r="Z47" s="19">
        <f t="shared" si="32"/>
        <v>15065.523999999998</v>
      </c>
      <c r="AA47" s="19">
        <f t="shared" si="32"/>
        <v>0</v>
      </c>
      <c r="AB47" s="19">
        <f t="shared" si="32"/>
        <v>14152.798999999999</v>
      </c>
      <c r="AC47" s="19">
        <f t="shared" si="32"/>
        <v>0</v>
      </c>
      <c r="AD47" s="19">
        <f t="shared" si="32"/>
        <v>16373.128000000001</v>
      </c>
      <c r="AE47" s="19">
        <f t="shared" si="32"/>
        <v>0</v>
      </c>
      <c r="AF47" s="33"/>
      <c r="AG47" s="7"/>
      <c r="AI47" s="55">
        <f t="shared" si="4"/>
        <v>185657.448</v>
      </c>
      <c r="AJ47" s="55">
        <f>H47+J47+L47</f>
        <v>42563.880999999994</v>
      </c>
      <c r="AK47" s="55">
        <f t="shared" si="3"/>
        <v>37457.655000000006</v>
      </c>
    </row>
    <row r="48" spans="1:44" ht="26.25" customHeight="1" x14ac:dyDescent="0.2">
      <c r="A48" s="81"/>
      <c r="B48" s="65"/>
      <c r="C48" s="65"/>
      <c r="D48" s="65"/>
      <c r="E48" s="65"/>
      <c r="F48" s="65"/>
      <c r="G48" s="21"/>
      <c r="H48" s="82"/>
      <c r="I48" s="82"/>
      <c r="J48" s="82"/>
      <c r="K48" s="82"/>
      <c r="L48" s="11"/>
      <c r="M48" s="11"/>
      <c r="N48" s="11"/>
      <c r="O48" s="11"/>
      <c r="P48" s="11"/>
      <c r="Q48" s="12"/>
      <c r="R48" s="11"/>
      <c r="S48" s="1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3"/>
    </row>
    <row r="49" spans="1:44" ht="47.25" customHeight="1" x14ac:dyDescent="0.2">
      <c r="A49" s="81" t="s">
        <v>42</v>
      </c>
      <c r="B49" s="65"/>
      <c r="C49" s="65"/>
      <c r="D49" s="65"/>
      <c r="E49" s="65"/>
      <c r="F49" s="65"/>
      <c r="G49" s="65"/>
      <c r="H49" s="65"/>
      <c r="I49" s="65"/>
      <c r="J49" s="22"/>
      <c r="K49" s="22"/>
      <c r="L49" s="11"/>
      <c r="M49" s="11"/>
      <c r="N49" s="11"/>
      <c r="O49" s="11"/>
      <c r="P49" s="11"/>
      <c r="Q49" s="12"/>
      <c r="R49" s="11"/>
      <c r="S49" s="11"/>
      <c r="T49" s="2"/>
      <c r="U49" s="2"/>
      <c r="V49" s="2"/>
      <c r="W49" s="2"/>
      <c r="X49" s="2"/>
      <c r="Y49" s="2"/>
      <c r="Z49" s="48"/>
      <c r="AA49" s="2"/>
      <c r="AB49" s="2"/>
      <c r="AC49" s="2"/>
      <c r="AD49" s="2"/>
      <c r="AE49" s="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3"/>
    </row>
    <row r="50" spans="1:44" ht="39.75" customHeight="1" x14ac:dyDescent="0.2">
      <c r="A50" s="81" t="s">
        <v>40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11"/>
      <c r="M50" s="11"/>
      <c r="N50" s="11"/>
      <c r="O50" s="11"/>
      <c r="P50" s="11"/>
      <c r="Q50" s="12"/>
      <c r="R50" s="11"/>
      <c r="S50" s="11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3"/>
    </row>
    <row r="51" spans="1:44" ht="24.75" customHeight="1" x14ac:dyDescent="0.2">
      <c r="A51" s="83" t="s">
        <v>41</v>
      </c>
      <c r="B51" s="84"/>
      <c r="C51" s="84"/>
      <c r="D51" s="14"/>
      <c r="E51" s="14"/>
      <c r="F51" s="23"/>
      <c r="G51" s="14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1"/>
      <c r="S51" s="11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3"/>
    </row>
    <row r="52" spans="1:44" ht="47.25" customHeight="1" x14ac:dyDescent="0.2">
      <c r="B52" s="81"/>
      <c r="C52" s="81"/>
      <c r="D52" s="81"/>
      <c r="E52" s="81"/>
      <c r="F52" s="81"/>
      <c r="G52" s="13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1"/>
      <c r="S52" s="1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3"/>
    </row>
    <row r="53" spans="1:44" ht="47.25" customHeight="1" x14ac:dyDescent="0.2">
      <c r="B53" s="81"/>
      <c r="C53" s="81"/>
      <c r="D53" s="81"/>
      <c r="E53" s="81"/>
      <c r="F53" s="81"/>
      <c r="G53" s="81"/>
      <c r="H53" s="2"/>
      <c r="J53" s="2"/>
      <c r="L53" s="2"/>
      <c r="N53" s="2"/>
      <c r="P53" s="2"/>
      <c r="R53" s="2"/>
      <c r="T53" s="11"/>
      <c r="X53" s="11"/>
      <c r="Z53" s="11"/>
      <c r="AB53" s="11"/>
      <c r="AD53" s="11"/>
    </row>
    <row r="54" spans="1:44" x14ac:dyDescent="0.2">
      <c r="H54" s="2"/>
      <c r="J54" s="2"/>
      <c r="L54" s="2"/>
      <c r="N54" s="2"/>
      <c r="P54" s="2"/>
      <c r="R54" s="2"/>
      <c r="T54" s="11"/>
      <c r="X54" s="11"/>
      <c r="Z54" s="11"/>
      <c r="AB54" s="11"/>
      <c r="AD54" s="11"/>
    </row>
    <row r="55" spans="1:44" s="11" customFormat="1" x14ac:dyDescent="0.2">
      <c r="A55" s="13"/>
      <c r="B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V55" s="41"/>
      <c r="W55" s="41"/>
      <c r="AF55" s="13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s="11" customFormat="1" x14ac:dyDescent="0.2">
      <c r="A56" s="13"/>
      <c r="B56" s="1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V56" s="41"/>
      <c r="W56" s="41"/>
      <c r="AF56" s="13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s="11" customFormat="1" x14ac:dyDescent="0.2">
      <c r="A57" s="13"/>
      <c r="B57" s="1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V57" s="41"/>
      <c r="W57" s="41"/>
      <c r="AF57" s="13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s="11" customFormat="1" x14ac:dyDescent="0.2">
      <c r="A58" s="13"/>
      <c r="B58" s="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V58" s="41"/>
      <c r="W58" s="41"/>
      <c r="AF58" s="13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s="11" customFormat="1" x14ac:dyDescent="0.2">
      <c r="A59" s="13"/>
      <c r="B59" s="1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V59" s="41"/>
      <c r="W59" s="41"/>
      <c r="AF59" s="13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s="11" customFormat="1" x14ac:dyDescent="0.2">
      <c r="A60" s="13"/>
      <c r="B60" s="1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V60" s="41"/>
      <c r="W60" s="41"/>
      <c r="AF60" s="13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s="11" customFormat="1" x14ac:dyDescent="0.2">
      <c r="A61" s="13"/>
      <c r="B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V61" s="41"/>
      <c r="W61" s="41"/>
      <c r="AF61" s="13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11" customFormat="1" x14ac:dyDescent="0.2">
      <c r="A62" s="13"/>
      <c r="B62" s="1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V62" s="41"/>
      <c r="W62" s="41"/>
      <c r="AF62" s="13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s="11" customFormat="1" x14ac:dyDescent="0.2">
      <c r="A63" s="13"/>
      <c r="B63" s="1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V63" s="41"/>
      <c r="W63" s="41"/>
      <c r="AF63" s="13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s="11" customFormat="1" x14ac:dyDescent="0.2">
      <c r="A64" s="13"/>
      <c r="B64" s="1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V64" s="41"/>
      <c r="W64" s="41"/>
      <c r="AF64" s="13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s="11" customFormat="1" x14ac:dyDescent="0.2">
      <c r="A65" s="13"/>
      <c r="B65" s="1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V65" s="41"/>
      <c r="W65" s="41"/>
      <c r="AF65" s="13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s="11" customFormat="1" x14ac:dyDescent="0.2">
      <c r="A66" s="13"/>
      <c r="B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41"/>
      <c r="W66" s="41"/>
      <c r="AF66" s="13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s="11" customFormat="1" x14ac:dyDescent="0.2">
      <c r="A67" s="13"/>
      <c r="B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V67" s="41"/>
      <c r="W67" s="41"/>
      <c r="AF67" s="13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s="11" customFormat="1" x14ac:dyDescent="0.2">
      <c r="A68" s="13"/>
      <c r="B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V68" s="41"/>
      <c r="W68" s="41"/>
      <c r="AF68" s="1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s="11" customFormat="1" x14ac:dyDescent="0.2">
      <c r="A69" s="13"/>
      <c r="B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V69" s="41"/>
      <c r="W69" s="41"/>
      <c r="AF69" s="13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s="11" customFormat="1" x14ac:dyDescent="0.2">
      <c r="A70" s="13"/>
      <c r="B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41"/>
      <c r="W70" s="41"/>
      <c r="AF70" s="13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11" customFormat="1" x14ac:dyDescent="0.2">
      <c r="A71" s="13"/>
      <c r="B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41"/>
      <c r="W71" s="41"/>
      <c r="AF71" s="13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11" customFormat="1" x14ac:dyDescent="0.2">
      <c r="A72" s="13"/>
      <c r="B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41"/>
      <c r="W72" s="41"/>
      <c r="AF72" s="13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1" customFormat="1" x14ac:dyDescent="0.2">
      <c r="A73" s="13"/>
      <c r="B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41"/>
      <c r="W73" s="41"/>
      <c r="AF73" s="13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11" customFormat="1" x14ac:dyDescent="0.2">
      <c r="A74" s="13"/>
      <c r="B74" s="1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41"/>
      <c r="W74" s="41"/>
      <c r="AF74" s="13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11" customFormat="1" x14ac:dyDescent="0.2">
      <c r="A75" s="13"/>
      <c r="B75" s="1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41"/>
      <c r="W75" s="41"/>
      <c r="AF75" s="13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11" customFormat="1" x14ac:dyDescent="0.2">
      <c r="A76" s="13"/>
      <c r="B76" s="1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41"/>
      <c r="W76" s="41"/>
      <c r="AF76" s="13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11" customFormat="1" x14ac:dyDescent="0.2">
      <c r="A77" s="13"/>
      <c r="B77" s="1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41"/>
      <c r="W77" s="41"/>
      <c r="AF77" s="13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1" customFormat="1" x14ac:dyDescent="0.2">
      <c r="A78" s="13"/>
      <c r="B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V78" s="41"/>
      <c r="W78" s="41"/>
      <c r="AF78" s="13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1" customFormat="1" x14ac:dyDescent="0.2">
      <c r="A79" s="13"/>
      <c r="B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41"/>
      <c r="W79" s="41"/>
      <c r="AF79" s="13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1" customFormat="1" x14ac:dyDescent="0.2">
      <c r="A80" s="13"/>
      <c r="B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41"/>
      <c r="W80" s="41"/>
      <c r="AF80" s="13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1" customFormat="1" x14ac:dyDescent="0.2">
      <c r="A81" s="13"/>
      <c r="B81" s="1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41"/>
      <c r="W81" s="41"/>
      <c r="AF81" s="13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1" customFormat="1" x14ac:dyDescent="0.2">
      <c r="A82" s="13"/>
      <c r="B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41"/>
      <c r="W82" s="41"/>
      <c r="AF82" s="13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1" customFormat="1" x14ac:dyDescent="0.2">
      <c r="A83" s="13"/>
      <c r="B83" s="1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41"/>
      <c r="W83" s="41"/>
      <c r="AF83" s="13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1" customFormat="1" x14ac:dyDescent="0.2">
      <c r="A84" s="13"/>
      <c r="B84" s="13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41"/>
      <c r="W84" s="41"/>
      <c r="AF84" s="13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1" customFormat="1" x14ac:dyDescent="0.2">
      <c r="A85" s="13"/>
      <c r="B85" s="1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41"/>
      <c r="W85" s="41"/>
      <c r="AF85" s="13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1" customFormat="1" x14ac:dyDescent="0.2">
      <c r="A86" s="13"/>
      <c r="B86" s="1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41"/>
      <c r="W86" s="41"/>
      <c r="AF86" s="13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1" customFormat="1" x14ac:dyDescent="0.2">
      <c r="A87" s="13"/>
      <c r="B87" s="1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41"/>
      <c r="W87" s="41"/>
      <c r="AF87" s="13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1" customFormat="1" x14ac:dyDescent="0.2">
      <c r="A88" s="13"/>
      <c r="B88" s="1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41"/>
      <c r="W88" s="41"/>
      <c r="AF88" s="13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1" customFormat="1" x14ac:dyDescent="0.2">
      <c r="A89" s="13"/>
      <c r="B89" s="1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41"/>
      <c r="W89" s="41"/>
      <c r="AF89" s="13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1" customFormat="1" x14ac:dyDescent="0.2">
      <c r="A90" s="13"/>
      <c r="B90" s="1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41"/>
      <c r="W90" s="41"/>
      <c r="AF90" s="13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1" customFormat="1" x14ac:dyDescent="0.2">
      <c r="A91" s="13"/>
      <c r="B91" s="1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41"/>
      <c r="W91" s="41"/>
      <c r="AF91" s="13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1" customFormat="1" x14ac:dyDescent="0.2">
      <c r="A92" s="13"/>
      <c r="B92" s="1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41"/>
      <c r="W92" s="41"/>
      <c r="AF92" s="13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11" customFormat="1" x14ac:dyDescent="0.2">
      <c r="A93" s="13"/>
      <c r="B93" s="13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41"/>
      <c r="W93" s="41"/>
      <c r="AF93" s="13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11" customFormat="1" x14ac:dyDescent="0.2">
      <c r="A94" s="13"/>
      <c r="B94" s="1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41"/>
      <c r="W94" s="41"/>
      <c r="AF94" s="13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1" customFormat="1" x14ac:dyDescent="0.2">
      <c r="A95" s="13"/>
      <c r="B95" s="1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41"/>
      <c r="W95" s="41"/>
      <c r="AF95" s="13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11" customFormat="1" x14ac:dyDescent="0.2">
      <c r="A96" s="13"/>
      <c r="B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41"/>
      <c r="W96" s="41"/>
      <c r="AF96" s="13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11" customFormat="1" x14ac:dyDescent="0.2">
      <c r="A97" s="13"/>
      <c r="B97" s="13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41"/>
      <c r="W97" s="41"/>
      <c r="AF97" s="13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11" customFormat="1" x14ac:dyDescent="0.2">
      <c r="A98" s="13"/>
      <c r="B98" s="13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41"/>
      <c r="W98" s="41"/>
      <c r="AF98" s="13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11" customFormat="1" x14ac:dyDescent="0.2">
      <c r="A99" s="13"/>
      <c r="B99" s="13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41"/>
      <c r="W99" s="41"/>
      <c r="AF99" s="13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11" customFormat="1" x14ac:dyDescent="0.2">
      <c r="A100" s="13"/>
      <c r="B100" s="1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41"/>
      <c r="W100" s="41"/>
      <c r="AF100" s="13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11" customFormat="1" x14ac:dyDescent="0.2">
      <c r="A101" s="13"/>
      <c r="B101" s="1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41"/>
      <c r="W101" s="41"/>
      <c r="AF101" s="13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11" customFormat="1" x14ac:dyDescent="0.2">
      <c r="A102" s="13"/>
      <c r="B102" s="1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41"/>
      <c r="W102" s="41"/>
      <c r="AF102" s="13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11" customFormat="1" x14ac:dyDescent="0.2">
      <c r="A103" s="13"/>
      <c r="B103" s="13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41"/>
      <c r="W103" s="41"/>
      <c r="AF103" s="13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11" customFormat="1" x14ac:dyDescent="0.2">
      <c r="A104" s="13"/>
      <c r="B104" s="1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41"/>
      <c r="W104" s="41"/>
      <c r="AF104" s="13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11" customFormat="1" x14ac:dyDescent="0.2">
      <c r="A105" s="13"/>
      <c r="B105" s="13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41"/>
      <c r="W105" s="41"/>
      <c r="AF105" s="13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11" customFormat="1" x14ac:dyDescent="0.2">
      <c r="A106" s="13"/>
      <c r="B106" s="13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41"/>
      <c r="W106" s="41"/>
      <c r="AF106" s="13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11" customFormat="1" x14ac:dyDescent="0.2">
      <c r="A107" s="13"/>
      <c r="B107" s="13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41"/>
      <c r="W107" s="41"/>
      <c r="AF107" s="13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11" customFormat="1" x14ac:dyDescent="0.2">
      <c r="A108" s="13"/>
      <c r="B108" s="1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41"/>
      <c r="W108" s="41"/>
      <c r="AF108" s="13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11" customFormat="1" x14ac:dyDescent="0.2">
      <c r="A109" s="13"/>
      <c r="B109" s="1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41"/>
      <c r="W109" s="41"/>
      <c r="AF109" s="13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11" customFormat="1" x14ac:dyDescent="0.2">
      <c r="A110" s="13"/>
      <c r="B110" s="13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41"/>
      <c r="W110" s="41"/>
      <c r="AF110" s="13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11" customFormat="1" x14ac:dyDescent="0.2">
      <c r="A111" s="13"/>
      <c r="B111" s="13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41"/>
      <c r="W111" s="41"/>
      <c r="AF111" s="13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11" customFormat="1" x14ac:dyDescent="0.2">
      <c r="A112" s="13"/>
      <c r="B112" s="1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41"/>
      <c r="W112" s="41"/>
      <c r="AF112" s="13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11" customFormat="1" x14ac:dyDescent="0.2">
      <c r="A113" s="13"/>
      <c r="B113" s="13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41"/>
      <c r="W113" s="41"/>
      <c r="AF113" s="13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11" customFormat="1" x14ac:dyDescent="0.2">
      <c r="A114" s="13"/>
      <c r="B114" s="13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41"/>
      <c r="W114" s="41"/>
      <c r="AF114" s="13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11" customFormat="1" x14ac:dyDescent="0.2">
      <c r="A115" s="13"/>
      <c r="B115" s="1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41"/>
      <c r="W115" s="41"/>
      <c r="AF115" s="13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11" customFormat="1" x14ac:dyDescent="0.2">
      <c r="A116" s="13"/>
      <c r="B116" s="1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41"/>
      <c r="W116" s="41"/>
      <c r="AF116" s="13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11" customFormat="1" x14ac:dyDescent="0.2">
      <c r="A117" s="13"/>
      <c r="B117" s="1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41"/>
      <c r="W117" s="41"/>
      <c r="AF117" s="13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11" customFormat="1" x14ac:dyDescent="0.2">
      <c r="A118" s="13"/>
      <c r="B118" s="1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41"/>
      <c r="W118" s="41"/>
      <c r="AF118" s="13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11" customFormat="1" x14ac:dyDescent="0.2">
      <c r="A119" s="13"/>
      <c r="B119" s="1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41"/>
      <c r="W119" s="41"/>
      <c r="AF119" s="13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11" customFormat="1" x14ac:dyDescent="0.2">
      <c r="A120" s="13"/>
      <c r="B120" s="1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41"/>
      <c r="W120" s="41"/>
      <c r="AF120" s="13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11" customFormat="1" x14ac:dyDescent="0.2">
      <c r="A121" s="13"/>
      <c r="B121" s="13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41"/>
      <c r="W121" s="41"/>
      <c r="AF121" s="13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11" customFormat="1" x14ac:dyDescent="0.2">
      <c r="A122" s="13"/>
      <c r="B122" s="13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41"/>
      <c r="W122" s="41"/>
      <c r="AF122" s="13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11" customFormat="1" x14ac:dyDescent="0.2">
      <c r="A123" s="13"/>
      <c r="B123" s="13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41"/>
      <c r="W123" s="41"/>
      <c r="AF123" s="13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11" customFormat="1" x14ac:dyDescent="0.2">
      <c r="A124" s="13"/>
      <c r="B124" s="1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41"/>
      <c r="W124" s="41"/>
      <c r="AF124" s="13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11" customFormat="1" x14ac:dyDescent="0.2">
      <c r="A125" s="13"/>
      <c r="B125" s="1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41"/>
      <c r="W125" s="41"/>
      <c r="AF125" s="13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11" customFormat="1" x14ac:dyDescent="0.2">
      <c r="A126" s="13"/>
      <c r="B126" s="13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41"/>
      <c r="W126" s="41"/>
      <c r="AF126" s="13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11" customFormat="1" x14ac:dyDescent="0.2">
      <c r="A127" s="13"/>
      <c r="B127" s="13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41"/>
      <c r="W127" s="41"/>
      <c r="AF127" s="13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11" customFormat="1" x14ac:dyDescent="0.2">
      <c r="A128" s="13"/>
      <c r="B128" s="1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41"/>
      <c r="W128" s="41"/>
      <c r="AF128" s="13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11" customFormat="1" x14ac:dyDescent="0.2">
      <c r="A129" s="13"/>
      <c r="B129" s="1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41"/>
      <c r="W129" s="41"/>
      <c r="AF129" s="13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11" customFormat="1" x14ac:dyDescent="0.2">
      <c r="A130" s="13"/>
      <c r="B130" s="1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41"/>
      <c r="W130" s="41"/>
      <c r="AF130" s="13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11" customFormat="1" x14ac:dyDescent="0.2">
      <c r="A131" s="13"/>
      <c r="B131" s="1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41"/>
      <c r="W131" s="41"/>
      <c r="AF131" s="13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11" customFormat="1" x14ac:dyDescent="0.2">
      <c r="A132" s="13"/>
      <c r="B132" s="1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41"/>
      <c r="W132" s="41"/>
      <c r="AF132" s="13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11" customFormat="1" x14ac:dyDescent="0.2">
      <c r="A133" s="13"/>
      <c r="B133" s="1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41"/>
      <c r="W133" s="41"/>
      <c r="AF133" s="13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11" customFormat="1" x14ac:dyDescent="0.2">
      <c r="A134" s="13"/>
      <c r="B134" s="1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41"/>
      <c r="W134" s="41"/>
      <c r="AF134" s="13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11" customFormat="1" x14ac:dyDescent="0.2">
      <c r="A135" s="13"/>
      <c r="B135" s="1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41"/>
      <c r="W135" s="41"/>
      <c r="AF135" s="13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11" customFormat="1" x14ac:dyDescent="0.2">
      <c r="A136" s="13"/>
      <c r="B136" s="1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41"/>
      <c r="W136" s="41"/>
      <c r="AF136" s="13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11" customFormat="1" x14ac:dyDescent="0.2">
      <c r="A137" s="13"/>
      <c r="B137" s="1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41"/>
      <c r="W137" s="41"/>
      <c r="AF137" s="13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11" customFormat="1" x14ac:dyDescent="0.2">
      <c r="A138" s="13"/>
      <c r="B138" s="1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41"/>
      <c r="W138" s="41"/>
      <c r="AF138" s="13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11" customFormat="1" x14ac:dyDescent="0.2">
      <c r="A139" s="13"/>
      <c r="B139" s="1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41"/>
      <c r="W139" s="41"/>
      <c r="AF139" s="13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11" customFormat="1" x14ac:dyDescent="0.2">
      <c r="A140" s="13"/>
      <c r="B140" s="13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41"/>
      <c r="W140" s="41"/>
      <c r="AF140" s="13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11" customFormat="1" x14ac:dyDescent="0.2">
      <c r="A141" s="13"/>
      <c r="B141" s="1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41"/>
      <c r="W141" s="41"/>
      <c r="AF141" s="13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11" customFormat="1" x14ac:dyDescent="0.2">
      <c r="A142" s="13"/>
      <c r="B142" s="13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41"/>
      <c r="W142" s="41"/>
      <c r="AF142" s="13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11" customFormat="1" x14ac:dyDescent="0.2">
      <c r="A143" s="13"/>
      <c r="B143" s="1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41"/>
      <c r="W143" s="41"/>
      <c r="AF143" s="13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11" customFormat="1" x14ac:dyDescent="0.2">
      <c r="A144" s="13"/>
      <c r="B144" s="1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41"/>
      <c r="W144" s="41"/>
      <c r="AF144" s="13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11" customFormat="1" x14ac:dyDescent="0.2">
      <c r="A145" s="13"/>
      <c r="B145" s="13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41"/>
      <c r="W145" s="41"/>
      <c r="AF145" s="13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11" customFormat="1" x14ac:dyDescent="0.2">
      <c r="A146" s="13"/>
      <c r="B146" s="1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41"/>
      <c r="W146" s="41"/>
      <c r="AF146" s="13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11" customFormat="1" x14ac:dyDescent="0.2">
      <c r="A147" s="13"/>
      <c r="B147" s="1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41"/>
      <c r="W147" s="41"/>
      <c r="AF147" s="13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11" customFormat="1" x14ac:dyDescent="0.2">
      <c r="A148" s="13"/>
      <c r="B148" s="1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41"/>
      <c r="W148" s="41"/>
      <c r="AF148" s="13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1" customFormat="1" x14ac:dyDescent="0.2">
      <c r="A149" s="13"/>
      <c r="B149" s="1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41"/>
      <c r="W149" s="41"/>
      <c r="AF149" s="13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1" customFormat="1" x14ac:dyDescent="0.2">
      <c r="A150" s="13"/>
      <c r="B150" s="1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41"/>
      <c r="W150" s="41"/>
      <c r="AF150" s="13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11" customFormat="1" x14ac:dyDescent="0.2">
      <c r="A151" s="13"/>
      <c r="B151" s="1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41"/>
      <c r="W151" s="41"/>
      <c r="AF151" s="13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11" customFormat="1" x14ac:dyDescent="0.2">
      <c r="A152" s="13"/>
      <c r="B152" s="1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41"/>
      <c r="W152" s="41"/>
      <c r="AF152" s="13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11" customFormat="1" x14ac:dyDescent="0.2">
      <c r="A153" s="13"/>
      <c r="B153" s="1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41"/>
      <c r="W153" s="41"/>
      <c r="AF153" s="13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11" customFormat="1" x14ac:dyDescent="0.2">
      <c r="A154" s="13"/>
      <c r="B154" s="1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41"/>
      <c r="W154" s="41"/>
      <c r="AF154" s="13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11" customFormat="1" x14ac:dyDescent="0.2">
      <c r="A155" s="13"/>
      <c r="B155" s="1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41"/>
      <c r="W155" s="41"/>
      <c r="AF155" s="13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11" customFormat="1" x14ac:dyDescent="0.2">
      <c r="A156" s="13"/>
      <c r="B156" s="1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41"/>
      <c r="W156" s="41"/>
      <c r="AF156" s="13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11" customFormat="1" x14ac:dyDescent="0.2">
      <c r="A157" s="13"/>
      <c r="B157" s="1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41"/>
      <c r="W157" s="41"/>
      <c r="AF157" s="13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11" customFormat="1" x14ac:dyDescent="0.2">
      <c r="A158" s="13"/>
      <c r="B158" s="1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41"/>
      <c r="W158" s="41"/>
      <c r="AF158" s="13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11" customFormat="1" x14ac:dyDescent="0.2">
      <c r="A159" s="13"/>
      <c r="B159" s="1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41"/>
      <c r="W159" s="41"/>
      <c r="AF159" s="13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11" customFormat="1" x14ac:dyDescent="0.2">
      <c r="A160" s="13"/>
      <c r="B160" s="1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41"/>
      <c r="W160" s="41"/>
      <c r="AF160" s="13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11" customFormat="1" x14ac:dyDescent="0.2">
      <c r="A161" s="13"/>
      <c r="B161" s="1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41"/>
      <c r="W161" s="41"/>
      <c r="AF161" s="13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11" customFormat="1" x14ac:dyDescent="0.2">
      <c r="A162" s="13"/>
      <c r="B162" s="1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41"/>
      <c r="W162" s="41"/>
      <c r="AF162" s="13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11" customFormat="1" x14ac:dyDescent="0.2">
      <c r="A163" s="13"/>
      <c r="B163" s="1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41"/>
      <c r="W163" s="41"/>
      <c r="AF163" s="13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11" customFormat="1" x14ac:dyDescent="0.2">
      <c r="A164" s="13"/>
      <c r="B164" s="1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41"/>
      <c r="W164" s="41"/>
      <c r="AF164" s="13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11" customFormat="1" x14ac:dyDescent="0.2">
      <c r="A165" s="13"/>
      <c r="B165" s="1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41"/>
      <c r="W165" s="41"/>
      <c r="AF165" s="13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11" customFormat="1" x14ac:dyDescent="0.2">
      <c r="A166" s="13"/>
      <c r="B166" s="1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41"/>
      <c r="W166" s="41"/>
      <c r="AF166" s="13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11" customFormat="1" x14ac:dyDescent="0.2">
      <c r="A167" s="13"/>
      <c r="B167" s="1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41"/>
      <c r="W167" s="41"/>
      <c r="AF167" s="13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11" customFormat="1" x14ac:dyDescent="0.2">
      <c r="A168" s="13"/>
      <c r="B168" s="1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41"/>
      <c r="W168" s="41"/>
      <c r="AF168" s="13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11" customFormat="1" x14ac:dyDescent="0.2">
      <c r="A169" s="13"/>
      <c r="B169" s="1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41"/>
      <c r="W169" s="41"/>
      <c r="AF169" s="13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11" customFormat="1" x14ac:dyDescent="0.2">
      <c r="A170" s="13"/>
      <c r="B170" s="1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41"/>
      <c r="W170" s="41"/>
      <c r="AF170" s="13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11" customFormat="1" x14ac:dyDescent="0.2">
      <c r="A171" s="13"/>
      <c r="B171" s="1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41"/>
      <c r="W171" s="41"/>
      <c r="AF171" s="13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11" customFormat="1" x14ac:dyDescent="0.2">
      <c r="A172" s="13"/>
      <c r="B172" s="1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41"/>
      <c r="W172" s="41"/>
      <c r="AF172" s="13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11" customFormat="1" x14ac:dyDescent="0.2">
      <c r="A173" s="13"/>
      <c r="B173" s="1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41"/>
      <c r="W173" s="41"/>
      <c r="AF173" s="13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11" customFormat="1" x14ac:dyDescent="0.2">
      <c r="A174" s="13"/>
      <c r="B174" s="1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41"/>
      <c r="W174" s="41"/>
      <c r="AF174" s="13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11" customFormat="1" x14ac:dyDescent="0.2">
      <c r="A175" s="13"/>
      <c r="B175" s="1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41"/>
      <c r="W175" s="41"/>
      <c r="AF175" s="13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11" customFormat="1" x14ac:dyDescent="0.2">
      <c r="A176" s="13"/>
      <c r="B176" s="13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41"/>
      <c r="W176" s="41"/>
      <c r="AF176" s="13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11" customFormat="1" x14ac:dyDescent="0.2">
      <c r="A177" s="13"/>
      <c r="B177" s="1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41"/>
      <c r="W177" s="41"/>
      <c r="AF177" s="13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s="11" customFormat="1" x14ac:dyDescent="0.2">
      <c r="A178" s="13"/>
      <c r="B178" s="13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41"/>
      <c r="W178" s="41"/>
      <c r="AF178" s="13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s="11" customFormat="1" x14ac:dyDescent="0.2">
      <c r="A179" s="13"/>
      <c r="B179" s="1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41"/>
      <c r="W179" s="41"/>
      <c r="AF179" s="13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s="11" customFormat="1" x14ac:dyDescent="0.2">
      <c r="A180" s="13"/>
      <c r="B180" s="1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41"/>
      <c r="W180" s="41"/>
      <c r="AF180" s="13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11" customFormat="1" x14ac:dyDescent="0.2">
      <c r="A181" s="13"/>
      <c r="B181" s="13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41"/>
      <c r="W181" s="41"/>
      <c r="AF181" s="13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s="11" customFormat="1" x14ac:dyDescent="0.2">
      <c r="A182" s="13"/>
      <c r="B182" s="13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41"/>
      <c r="W182" s="41"/>
      <c r="AF182" s="13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11" customFormat="1" x14ac:dyDescent="0.2">
      <c r="A183" s="13"/>
      <c r="B183" s="1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41"/>
      <c r="W183" s="41"/>
      <c r="AF183" s="13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s="11" customFormat="1" x14ac:dyDescent="0.2">
      <c r="A184" s="13"/>
      <c r="B184" s="13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41"/>
      <c r="W184" s="41"/>
      <c r="AF184" s="13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s="11" customFormat="1" x14ac:dyDescent="0.2">
      <c r="A185" s="13"/>
      <c r="B185" s="1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41"/>
      <c r="W185" s="41"/>
      <c r="AF185" s="13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s="11" customFormat="1" x14ac:dyDescent="0.2">
      <c r="A186" s="13"/>
      <c r="B186" s="1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41"/>
      <c r="W186" s="41"/>
      <c r="AF186" s="13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s="11" customFormat="1" x14ac:dyDescent="0.2">
      <c r="A187" s="13"/>
      <c r="B187" s="13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41"/>
      <c r="W187" s="41"/>
      <c r="AF187" s="13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11" customFormat="1" x14ac:dyDescent="0.2">
      <c r="A188" s="13"/>
      <c r="B188" s="1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41"/>
      <c r="W188" s="41"/>
      <c r="AF188" s="13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s="11" customFormat="1" x14ac:dyDescent="0.2">
      <c r="A189" s="13"/>
      <c r="B189" s="13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41"/>
      <c r="W189" s="41"/>
      <c r="AF189" s="13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s="11" customFormat="1" x14ac:dyDescent="0.2">
      <c r="A190" s="13"/>
      <c r="B190" s="1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41"/>
      <c r="W190" s="41"/>
      <c r="AF190" s="13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s="11" customFormat="1" x14ac:dyDescent="0.2">
      <c r="A191" s="13"/>
      <c r="B191" s="13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41"/>
      <c r="W191" s="41"/>
      <c r="AF191" s="13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s="11" customFormat="1" x14ac:dyDescent="0.2">
      <c r="A192" s="13"/>
      <c r="B192" s="1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41"/>
      <c r="W192" s="41"/>
      <c r="AF192" s="13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s="11" customFormat="1" x14ac:dyDescent="0.2">
      <c r="A193" s="13"/>
      <c r="B193" s="1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41"/>
      <c r="W193" s="41"/>
      <c r="AF193" s="13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s="11" customFormat="1" x14ac:dyDescent="0.2">
      <c r="A194" s="13"/>
      <c r="B194" s="13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41"/>
      <c r="W194" s="41"/>
      <c r="AF194" s="13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s="11" customFormat="1" x14ac:dyDescent="0.2">
      <c r="A195" s="13"/>
      <c r="B195" s="13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41"/>
      <c r="W195" s="41"/>
      <c r="AF195" s="13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s="11" customFormat="1" x14ac:dyDescent="0.2">
      <c r="A196" s="13"/>
      <c r="B196" s="1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41"/>
      <c r="W196" s="41"/>
      <c r="AF196" s="13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s="11" customFormat="1" x14ac:dyDescent="0.2">
      <c r="A197" s="13"/>
      <c r="B197" s="13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41"/>
      <c r="W197" s="41"/>
      <c r="AF197" s="13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s="11" customFormat="1" x14ac:dyDescent="0.2">
      <c r="A198" s="13"/>
      <c r="B198" s="1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41"/>
      <c r="W198" s="41"/>
      <c r="AF198" s="13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s="11" customFormat="1" x14ac:dyDescent="0.2">
      <c r="A199" s="13"/>
      <c r="B199" s="1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41"/>
      <c r="W199" s="41"/>
      <c r="AF199" s="13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s="11" customFormat="1" x14ac:dyDescent="0.2">
      <c r="A200" s="13"/>
      <c r="B200" s="13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41"/>
      <c r="W200" s="41"/>
      <c r="AF200" s="13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s="11" customFormat="1" x14ac:dyDescent="0.2">
      <c r="A201" s="13"/>
      <c r="B201" s="13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41"/>
      <c r="W201" s="41"/>
      <c r="AF201" s="13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11" customFormat="1" x14ac:dyDescent="0.2">
      <c r="A202" s="13"/>
      <c r="B202" s="1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41"/>
      <c r="W202" s="41"/>
      <c r="AF202" s="13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s="11" customFormat="1" x14ac:dyDescent="0.2">
      <c r="A203" s="13"/>
      <c r="B203" s="1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41"/>
      <c r="W203" s="41"/>
      <c r="AF203" s="13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s="11" customFormat="1" x14ac:dyDescent="0.2">
      <c r="A204" s="13"/>
      <c r="B204" s="1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41"/>
      <c r="W204" s="41"/>
      <c r="AF204" s="13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s="11" customFormat="1" x14ac:dyDescent="0.2">
      <c r="A205" s="13"/>
      <c r="B205" s="1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41"/>
      <c r="W205" s="41"/>
      <c r="AF205" s="13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s="11" customFormat="1" x14ac:dyDescent="0.2">
      <c r="A206" s="13"/>
      <c r="B206" s="1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41"/>
      <c r="W206" s="41"/>
      <c r="AF206" s="13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s="11" customFormat="1" x14ac:dyDescent="0.2">
      <c r="A207" s="13"/>
      <c r="B207" s="1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41"/>
      <c r="W207" s="41"/>
      <c r="AF207" s="13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s="11" customFormat="1" x14ac:dyDescent="0.2">
      <c r="A208" s="13"/>
      <c r="B208" s="1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41"/>
      <c r="W208" s="41"/>
      <c r="AF208" s="13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11" customFormat="1" x14ac:dyDescent="0.2">
      <c r="A209" s="13"/>
      <c r="B209" s="1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41"/>
      <c r="W209" s="41"/>
      <c r="AF209" s="13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s="11" customFormat="1" x14ac:dyDescent="0.2">
      <c r="A210" s="13"/>
      <c r="B210" s="1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41"/>
      <c r="W210" s="41"/>
      <c r="AF210" s="13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s="11" customFormat="1" x14ac:dyDescent="0.2">
      <c r="A211" s="13"/>
      <c r="B211" s="1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41"/>
      <c r="W211" s="41"/>
      <c r="AF211" s="13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s="11" customFormat="1" x14ac:dyDescent="0.2">
      <c r="A212" s="13"/>
      <c r="B212" s="1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41"/>
      <c r="W212" s="41"/>
      <c r="AF212" s="13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11" customFormat="1" x14ac:dyDescent="0.2">
      <c r="A213" s="13"/>
      <c r="B213" s="1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41"/>
      <c r="W213" s="41"/>
      <c r="AF213" s="13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11" customFormat="1" x14ac:dyDescent="0.2">
      <c r="A214" s="13"/>
      <c r="B214" s="1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41"/>
      <c r="W214" s="41"/>
      <c r="AF214" s="13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11" customFormat="1" x14ac:dyDescent="0.2">
      <c r="A215" s="13"/>
      <c r="B215" s="1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41"/>
      <c r="W215" s="41"/>
      <c r="AF215" s="13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11" customFormat="1" x14ac:dyDescent="0.2">
      <c r="A216" s="13"/>
      <c r="B216" s="1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41"/>
      <c r="W216" s="41"/>
      <c r="AF216" s="13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11" customFormat="1" x14ac:dyDescent="0.2">
      <c r="A217" s="13"/>
      <c r="B217" s="1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41"/>
      <c r="W217" s="41"/>
      <c r="AF217" s="13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11" customFormat="1" x14ac:dyDescent="0.2">
      <c r="A218" s="13"/>
      <c r="B218" s="1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41"/>
      <c r="W218" s="41"/>
      <c r="AF218" s="13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11" customFormat="1" x14ac:dyDescent="0.2">
      <c r="A219" s="13"/>
      <c r="B219" s="1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41"/>
      <c r="W219" s="41"/>
      <c r="AF219" s="13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11" customFormat="1" x14ac:dyDescent="0.2">
      <c r="A220" s="13"/>
      <c r="B220" s="1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41"/>
      <c r="W220" s="41"/>
      <c r="AF220" s="13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11" customFormat="1" x14ac:dyDescent="0.2">
      <c r="A221" s="13"/>
      <c r="B221" s="1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41"/>
      <c r="W221" s="41"/>
      <c r="AF221" s="13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11" customFormat="1" x14ac:dyDescent="0.2">
      <c r="A222" s="13"/>
      <c r="B222" s="1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41"/>
      <c r="W222" s="41"/>
      <c r="AF222" s="13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11" customFormat="1" x14ac:dyDescent="0.2">
      <c r="A223" s="13"/>
      <c r="B223" s="1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41"/>
      <c r="W223" s="41"/>
      <c r="AF223" s="13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11" customFormat="1" x14ac:dyDescent="0.2">
      <c r="A224" s="13"/>
      <c r="B224" s="1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41"/>
      <c r="W224" s="41"/>
      <c r="AF224" s="13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11" customFormat="1" x14ac:dyDescent="0.2">
      <c r="A225" s="13"/>
      <c r="B225" s="1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41"/>
      <c r="W225" s="41"/>
      <c r="AF225" s="13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11" customFormat="1" x14ac:dyDescent="0.2">
      <c r="A226" s="13"/>
      <c r="B226" s="1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41"/>
      <c r="W226" s="41"/>
      <c r="AF226" s="13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11" customFormat="1" x14ac:dyDescent="0.2">
      <c r="A227" s="13"/>
      <c r="B227" s="1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41"/>
      <c r="W227" s="41"/>
      <c r="AF227" s="13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11" customFormat="1" x14ac:dyDescent="0.2">
      <c r="A228" s="13"/>
      <c r="B228" s="1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41"/>
      <c r="W228" s="41"/>
      <c r="AF228" s="13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11" customFormat="1" x14ac:dyDescent="0.2">
      <c r="A229" s="13"/>
      <c r="B229" s="1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41"/>
      <c r="W229" s="41"/>
      <c r="AF229" s="13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11" customFormat="1" x14ac:dyDescent="0.2">
      <c r="A230" s="13"/>
      <c r="B230" s="1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41"/>
      <c r="W230" s="41"/>
      <c r="AF230" s="13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11" customFormat="1" x14ac:dyDescent="0.2">
      <c r="A231" s="13"/>
      <c r="B231" s="1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41"/>
      <c r="W231" s="41"/>
      <c r="AF231" s="13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11" customFormat="1" x14ac:dyDescent="0.2">
      <c r="A232" s="13"/>
      <c r="B232" s="1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41"/>
      <c r="W232" s="41"/>
      <c r="AF232" s="13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11" customFormat="1" x14ac:dyDescent="0.2">
      <c r="A233" s="13"/>
      <c r="B233" s="1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41"/>
      <c r="W233" s="41"/>
      <c r="AF233" s="13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11" customFormat="1" x14ac:dyDescent="0.2">
      <c r="A234" s="13"/>
      <c r="B234" s="1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41"/>
      <c r="W234" s="41"/>
      <c r="AF234" s="13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11" customFormat="1" x14ac:dyDescent="0.2">
      <c r="A235" s="13"/>
      <c r="B235" s="1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41"/>
      <c r="W235" s="41"/>
      <c r="AF235" s="13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11" customFormat="1" x14ac:dyDescent="0.2">
      <c r="A236" s="13"/>
      <c r="B236" s="1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41"/>
      <c r="W236" s="41"/>
      <c r="AF236" s="13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11" customFormat="1" x14ac:dyDescent="0.2">
      <c r="A237" s="13"/>
      <c r="B237" s="1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41"/>
      <c r="W237" s="41"/>
      <c r="AF237" s="13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11" customFormat="1" x14ac:dyDescent="0.2">
      <c r="A238" s="13"/>
      <c r="B238" s="1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41"/>
      <c r="W238" s="41"/>
      <c r="AF238" s="13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s="11" customFormat="1" x14ac:dyDescent="0.2">
      <c r="A239" s="13"/>
      <c r="B239" s="1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41"/>
      <c r="W239" s="41"/>
      <c r="AF239" s="13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s="11" customFormat="1" x14ac:dyDescent="0.2">
      <c r="A240" s="13"/>
      <c r="B240" s="1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41"/>
      <c r="W240" s="41"/>
      <c r="AF240" s="13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s="11" customFormat="1" x14ac:dyDescent="0.2">
      <c r="A241" s="13"/>
      <c r="B241" s="1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41"/>
      <c r="W241" s="41"/>
      <c r="AF241" s="13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s="11" customFormat="1" x14ac:dyDescent="0.2">
      <c r="A242" s="13"/>
      <c r="B242" s="1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41"/>
      <c r="W242" s="41"/>
      <c r="AF242" s="13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s="11" customFormat="1" x14ac:dyDescent="0.2">
      <c r="A243" s="13"/>
      <c r="B243" s="1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41"/>
      <c r="W243" s="41"/>
      <c r="AF243" s="13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s="11" customFormat="1" x14ac:dyDescent="0.2">
      <c r="A244" s="13"/>
      <c r="B244" s="1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41"/>
      <c r="W244" s="41"/>
      <c r="AF244" s="13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s="11" customFormat="1" x14ac:dyDescent="0.2">
      <c r="A245" s="13"/>
      <c r="B245" s="1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41"/>
      <c r="W245" s="41"/>
      <c r="AF245" s="13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s="11" customFormat="1" x14ac:dyDescent="0.2">
      <c r="A246" s="13"/>
      <c r="B246" s="1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41"/>
      <c r="W246" s="41"/>
      <c r="AF246" s="13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s="11" customFormat="1" x14ac:dyDescent="0.2">
      <c r="A247" s="13"/>
      <c r="B247" s="1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41"/>
      <c r="W247" s="41"/>
      <c r="AF247" s="13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s="11" customFormat="1" x14ac:dyDescent="0.2">
      <c r="A248" s="13"/>
      <c r="B248" s="1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41"/>
      <c r="W248" s="41"/>
      <c r="AF248" s="13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s="11" customFormat="1" x14ac:dyDescent="0.2">
      <c r="A249" s="13"/>
      <c r="B249" s="1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41"/>
      <c r="W249" s="41"/>
      <c r="AF249" s="13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s="11" customFormat="1" x14ac:dyDescent="0.2">
      <c r="A250" s="13"/>
      <c r="B250" s="1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41"/>
      <c r="W250" s="41"/>
      <c r="AF250" s="13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s="11" customFormat="1" x14ac:dyDescent="0.2">
      <c r="A251" s="13"/>
      <c r="B251" s="1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41"/>
      <c r="W251" s="41"/>
      <c r="AF251" s="13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s="11" customFormat="1" x14ac:dyDescent="0.2">
      <c r="A252" s="13"/>
      <c r="B252" s="1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41"/>
      <c r="W252" s="41"/>
      <c r="AF252" s="13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s="11" customFormat="1" x14ac:dyDescent="0.2">
      <c r="A253" s="13"/>
      <c r="B253" s="1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41"/>
      <c r="W253" s="41"/>
      <c r="AF253" s="13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s="11" customFormat="1" x14ac:dyDescent="0.2">
      <c r="A254" s="13"/>
      <c r="B254" s="1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41"/>
      <c r="W254" s="41"/>
      <c r="AF254" s="13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s="11" customFormat="1" x14ac:dyDescent="0.2">
      <c r="A255" s="13"/>
      <c r="B255" s="1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41"/>
      <c r="W255" s="41"/>
      <c r="AF255" s="13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s="11" customFormat="1" x14ac:dyDescent="0.2">
      <c r="A256" s="13"/>
      <c r="B256" s="1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41"/>
      <c r="W256" s="41"/>
      <c r="AF256" s="1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11" customFormat="1" x14ac:dyDescent="0.2">
      <c r="A257" s="13"/>
      <c r="B257" s="1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41"/>
      <c r="W257" s="41"/>
      <c r="AF257" s="13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11" customFormat="1" x14ac:dyDescent="0.2">
      <c r="A258" s="13"/>
      <c r="B258" s="1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41"/>
      <c r="W258" s="41"/>
      <c r="AF258" s="13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s="11" customFormat="1" x14ac:dyDescent="0.2">
      <c r="A259" s="13"/>
      <c r="B259" s="1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41"/>
      <c r="W259" s="41"/>
      <c r="AF259" s="13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s="11" customFormat="1" x14ac:dyDescent="0.2">
      <c r="A260" s="13"/>
      <c r="B260" s="1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41"/>
      <c r="W260" s="41"/>
      <c r="AF260" s="13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s="11" customFormat="1" x14ac:dyDescent="0.2">
      <c r="A261" s="13"/>
      <c r="B261" s="1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41"/>
      <c r="W261" s="41"/>
      <c r="AF261" s="13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11" customFormat="1" x14ac:dyDescent="0.2">
      <c r="A262" s="13"/>
      <c r="B262" s="1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41"/>
      <c r="W262" s="41"/>
      <c r="AF262" s="13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11" customFormat="1" x14ac:dyDescent="0.2">
      <c r="A263" s="13"/>
      <c r="B263" s="1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41"/>
      <c r="W263" s="41"/>
      <c r="AF263" s="13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s="11" customFormat="1" x14ac:dyDescent="0.2">
      <c r="A264" s="13"/>
      <c r="B264" s="1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41"/>
      <c r="W264" s="41"/>
      <c r="AF264" s="13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11" customFormat="1" x14ac:dyDescent="0.2">
      <c r="A265" s="13"/>
      <c r="B265" s="1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41"/>
      <c r="W265" s="41"/>
      <c r="AF265" s="13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s="11" customFormat="1" x14ac:dyDescent="0.2">
      <c r="A266" s="13"/>
      <c r="B266" s="1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41"/>
      <c r="W266" s="41"/>
      <c r="AF266" s="13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s="11" customFormat="1" x14ac:dyDescent="0.2">
      <c r="A267" s="13"/>
      <c r="B267" s="1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41"/>
      <c r="W267" s="41"/>
      <c r="AF267" s="13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s="11" customFormat="1" x14ac:dyDescent="0.2">
      <c r="A268" s="13"/>
      <c r="B268" s="1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41"/>
      <c r="W268" s="41"/>
      <c r="AF268" s="13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s="11" customFormat="1" x14ac:dyDescent="0.2">
      <c r="A269" s="13"/>
      <c r="B269" s="1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41"/>
      <c r="W269" s="41"/>
      <c r="AF269" s="13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s="11" customFormat="1" x14ac:dyDescent="0.2">
      <c r="A270" s="13"/>
      <c r="B270" s="1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41"/>
      <c r="W270" s="41"/>
      <c r="AF270" s="13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s="11" customFormat="1" x14ac:dyDescent="0.2">
      <c r="A271" s="13"/>
      <c r="B271" s="1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41"/>
      <c r="W271" s="41"/>
      <c r="AF271" s="13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11" customFormat="1" x14ac:dyDescent="0.2">
      <c r="A272" s="13"/>
      <c r="B272" s="1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41"/>
      <c r="W272" s="41"/>
      <c r="AF272" s="13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s="11" customFormat="1" x14ac:dyDescent="0.2">
      <c r="A273" s="13"/>
      <c r="B273" s="1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41"/>
      <c r="W273" s="41"/>
      <c r="AF273" s="13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s="11" customFormat="1" x14ac:dyDescent="0.2">
      <c r="A274" s="13"/>
      <c r="B274" s="1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41"/>
      <c r="W274" s="41"/>
      <c r="AF274" s="13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s="11" customFormat="1" x14ac:dyDescent="0.2">
      <c r="A275" s="13"/>
      <c r="B275" s="13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41"/>
      <c r="W275" s="41"/>
      <c r="AF275" s="13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s="11" customFormat="1" x14ac:dyDescent="0.2">
      <c r="A276" s="13"/>
      <c r="B276" s="13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41"/>
      <c r="W276" s="41"/>
      <c r="AF276" s="13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s="11" customFormat="1" x14ac:dyDescent="0.2">
      <c r="A277" s="13"/>
      <c r="B277" s="13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41"/>
      <c r="W277" s="41"/>
      <c r="AF277" s="13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s="11" customFormat="1" x14ac:dyDescent="0.2">
      <c r="A278" s="13"/>
      <c r="B278" s="13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41"/>
      <c r="W278" s="41"/>
      <c r="AF278" s="13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11" customFormat="1" x14ac:dyDescent="0.2">
      <c r="A279" s="13"/>
      <c r="B279" s="13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41"/>
      <c r="W279" s="41"/>
      <c r="AF279" s="13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s="11" customFormat="1" x14ac:dyDescent="0.2">
      <c r="A280" s="13"/>
      <c r="B280" s="13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41"/>
      <c r="W280" s="41"/>
      <c r="AF280" s="13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s="11" customFormat="1" x14ac:dyDescent="0.2">
      <c r="A281" s="13"/>
      <c r="B281" s="13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41"/>
      <c r="W281" s="41"/>
      <c r="AF281" s="13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s="11" customFormat="1" x14ac:dyDescent="0.2">
      <c r="A282" s="13"/>
      <c r="B282" s="13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41"/>
      <c r="W282" s="41"/>
      <c r="AF282" s="13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s="11" customFormat="1" x14ac:dyDescent="0.2">
      <c r="A283" s="13"/>
      <c r="B283" s="13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41"/>
      <c r="W283" s="41"/>
      <c r="AF283" s="13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s="11" customFormat="1" x14ac:dyDescent="0.2">
      <c r="A284" s="13"/>
      <c r="B284" s="13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41"/>
      <c r="W284" s="41"/>
      <c r="AF284" s="13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s="11" customFormat="1" x14ac:dyDescent="0.2">
      <c r="A285" s="13"/>
      <c r="B285" s="13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41"/>
      <c r="W285" s="41"/>
      <c r="AF285" s="13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11" customFormat="1" x14ac:dyDescent="0.2">
      <c r="A286" s="13"/>
      <c r="B286" s="13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41"/>
      <c r="W286" s="41"/>
      <c r="AF286" s="13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s="11" customFormat="1" x14ac:dyDescent="0.2">
      <c r="A287" s="13"/>
      <c r="B287" s="13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41"/>
      <c r="W287" s="41"/>
      <c r="AF287" s="13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s="11" customFormat="1" x14ac:dyDescent="0.2">
      <c r="A288" s="13"/>
      <c r="B288" s="13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41"/>
      <c r="W288" s="41"/>
      <c r="AF288" s="13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s="11" customFormat="1" x14ac:dyDescent="0.2">
      <c r="A289" s="13"/>
      <c r="B289" s="13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41"/>
      <c r="W289" s="41"/>
      <c r="AF289" s="13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s="11" customFormat="1" x14ac:dyDescent="0.2">
      <c r="A290" s="13"/>
      <c r="B290" s="13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41"/>
      <c r="W290" s="41"/>
      <c r="AF290" s="13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s="11" customFormat="1" x14ac:dyDescent="0.2">
      <c r="A291" s="13"/>
      <c r="B291" s="13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41"/>
      <c r="W291" s="41"/>
      <c r="AF291" s="13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s="11" customFormat="1" x14ac:dyDescent="0.2">
      <c r="A292" s="13"/>
      <c r="B292" s="13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41"/>
      <c r="W292" s="41"/>
      <c r="AF292" s="13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11" customFormat="1" x14ac:dyDescent="0.2">
      <c r="A293" s="13"/>
      <c r="B293" s="13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41"/>
      <c r="W293" s="41"/>
      <c r="AF293" s="13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s="11" customFormat="1" x14ac:dyDescent="0.2">
      <c r="A294" s="13"/>
      <c r="B294" s="13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41"/>
      <c r="W294" s="41"/>
      <c r="AF294" s="13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s="11" customFormat="1" x14ac:dyDescent="0.2">
      <c r="A295" s="13"/>
      <c r="B295" s="13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41"/>
      <c r="W295" s="41"/>
      <c r="AF295" s="13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s="11" customFormat="1" x14ac:dyDescent="0.2">
      <c r="A296" s="13"/>
      <c r="B296" s="13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41"/>
      <c r="W296" s="41"/>
      <c r="AF296" s="13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s="11" customFormat="1" x14ac:dyDescent="0.2">
      <c r="A297" s="13"/>
      <c r="B297" s="13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41"/>
      <c r="W297" s="41"/>
      <c r="AF297" s="13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s="11" customFormat="1" x14ac:dyDescent="0.2">
      <c r="A298" s="13"/>
      <c r="B298" s="13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41"/>
      <c r="W298" s="41"/>
      <c r="AF298" s="13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s="11" customFormat="1" x14ac:dyDescent="0.2">
      <c r="A299" s="13"/>
      <c r="B299" s="13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41"/>
      <c r="W299" s="41"/>
      <c r="AF299" s="13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11" customFormat="1" x14ac:dyDescent="0.2">
      <c r="A300" s="13"/>
      <c r="B300" s="13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41"/>
      <c r="W300" s="41"/>
      <c r="AF300" s="13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s="11" customFormat="1" x14ac:dyDescent="0.2">
      <c r="A301" s="13"/>
      <c r="B301" s="13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41"/>
      <c r="W301" s="41"/>
      <c r="AF301" s="13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s="11" customFormat="1" x14ac:dyDescent="0.2">
      <c r="A302" s="13"/>
      <c r="B302" s="13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41"/>
      <c r="W302" s="41"/>
      <c r="AF302" s="13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s="11" customFormat="1" x14ac:dyDescent="0.2">
      <c r="A303" s="13"/>
      <c r="B303" s="13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41"/>
      <c r="W303" s="41"/>
      <c r="AF303" s="13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s="11" customFormat="1" x14ac:dyDescent="0.2">
      <c r="A304" s="13"/>
      <c r="B304" s="13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41"/>
      <c r="W304" s="41"/>
      <c r="AF304" s="13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s="11" customFormat="1" x14ac:dyDescent="0.2">
      <c r="A305" s="13"/>
      <c r="B305" s="13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41"/>
      <c r="W305" s="41"/>
      <c r="AF305" s="13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s="11" customFormat="1" x14ac:dyDescent="0.2">
      <c r="A306" s="13"/>
      <c r="B306" s="13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41"/>
      <c r="W306" s="41"/>
      <c r="AF306" s="13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11" customFormat="1" x14ac:dyDescent="0.2">
      <c r="A307" s="13"/>
      <c r="B307" s="13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41"/>
      <c r="W307" s="41"/>
      <c r="AF307" s="13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s="11" customFormat="1" x14ac:dyDescent="0.2">
      <c r="A308" s="13"/>
      <c r="B308" s="13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41"/>
      <c r="W308" s="41"/>
      <c r="AF308" s="13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s="11" customFormat="1" x14ac:dyDescent="0.2">
      <c r="A309" s="13"/>
      <c r="B309" s="13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41"/>
      <c r="W309" s="41"/>
      <c r="AF309" s="13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s="11" customFormat="1" x14ac:dyDescent="0.2">
      <c r="A310" s="13"/>
      <c r="B310" s="13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41"/>
      <c r="W310" s="41"/>
      <c r="AF310" s="13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s="11" customFormat="1" x14ac:dyDescent="0.2">
      <c r="A311" s="13"/>
      <c r="B311" s="13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41"/>
      <c r="W311" s="41"/>
      <c r="AF311" s="13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s="11" customFormat="1" x14ac:dyDescent="0.2">
      <c r="A312" s="13"/>
      <c r="B312" s="13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41"/>
      <c r="W312" s="41"/>
      <c r="AF312" s="13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s="11" customFormat="1" x14ac:dyDescent="0.2">
      <c r="A313" s="13"/>
      <c r="B313" s="13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41"/>
      <c r="W313" s="41"/>
      <c r="AF313" s="13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11" customFormat="1" x14ac:dyDescent="0.2">
      <c r="A314" s="13"/>
      <c r="B314" s="13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41"/>
      <c r="W314" s="41"/>
      <c r="AF314" s="13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s="11" customFormat="1" x14ac:dyDescent="0.2">
      <c r="A315" s="13"/>
      <c r="B315" s="13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41"/>
      <c r="W315" s="41"/>
      <c r="AF315" s="13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s="11" customFormat="1" x14ac:dyDescent="0.2">
      <c r="A316" s="13"/>
      <c r="B316" s="13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41"/>
      <c r="W316" s="41"/>
      <c r="AF316" s="13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s="11" customFormat="1" x14ac:dyDescent="0.2">
      <c r="A317" s="13"/>
      <c r="B317" s="13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41"/>
      <c r="W317" s="41"/>
      <c r="AF317" s="13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s="11" customFormat="1" x14ac:dyDescent="0.2">
      <c r="A318" s="13"/>
      <c r="B318" s="13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41"/>
      <c r="W318" s="41"/>
      <c r="AF318" s="13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s="11" customFormat="1" x14ac:dyDescent="0.2">
      <c r="A319" s="13"/>
      <c r="B319" s="13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41"/>
      <c r="W319" s="41"/>
      <c r="AF319" s="13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s="11" customFormat="1" x14ac:dyDescent="0.2">
      <c r="A320" s="13"/>
      <c r="B320" s="13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41"/>
      <c r="W320" s="41"/>
      <c r="AF320" s="13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11" customFormat="1" x14ac:dyDescent="0.2">
      <c r="A321" s="13"/>
      <c r="B321" s="13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41"/>
      <c r="W321" s="41"/>
      <c r="AF321" s="13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s="11" customFormat="1" x14ac:dyDescent="0.2">
      <c r="A322" s="13"/>
      <c r="B322" s="13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41"/>
      <c r="W322" s="41"/>
      <c r="AF322" s="13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s="11" customFormat="1" x14ac:dyDescent="0.2">
      <c r="A323" s="13"/>
      <c r="B323" s="13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41"/>
      <c r="W323" s="41"/>
      <c r="AF323" s="13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s="11" customFormat="1" x14ac:dyDescent="0.2">
      <c r="A324" s="13"/>
      <c r="B324" s="13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41"/>
      <c r="W324" s="41"/>
      <c r="AF324" s="13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s="11" customFormat="1" x14ac:dyDescent="0.2">
      <c r="A325" s="13"/>
      <c r="B325" s="13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41"/>
      <c r="W325" s="41"/>
      <c r="AF325" s="13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s="11" customFormat="1" x14ac:dyDescent="0.2">
      <c r="A326" s="13"/>
      <c r="B326" s="13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41"/>
      <c r="W326" s="41"/>
      <c r="AF326" s="13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s="11" customFormat="1" x14ac:dyDescent="0.2">
      <c r="A327" s="13"/>
      <c r="B327" s="13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41"/>
      <c r="W327" s="41"/>
      <c r="AF327" s="13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s="11" customFormat="1" x14ac:dyDescent="0.2">
      <c r="A328" s="13"/>
      <c r="B328" s="13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41"/>
      <c r="W328" s="41"/>
      <c r="AF328" s="13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s="11" customFormat="1" x14ac:dyDescent="0.2">
      <c r="A329" s="13"/>
      <c r="B329" s="13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41"/>
      <c r="W329" s="41"/>
      <c r="AF329" s="13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s="11" customFormat="1" x14ac:dyDescent="0.2">
      <c r="A330" s="13"/>
      <c r="B330" s="13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41"/>
      <c r="W330" s="41"/>
      <c r="AF330" s="13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s="11" customFormat="1" x14ac:dyDescent="0.2">
      <c r="A331" s="13"/>
      <c r="B331" s="13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41"/>
      <c r="W331" s="41"/>
      <c r="AF331" s="13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s="11" customFormat="1" x14ac:dyDescent="0.2">
      <c r="A332" s="13"/>
      <c r="B332" s="13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41"/>
      <c r="W332" s="41"/>
      <c r="AF332" s="13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s="11" customFormat="1" x14ac:dyDescent="0.2">
      <c r="A333" s="13"/>
      <c r="B333" s="13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41"/>
      <c r="W333" s="41"/>
      <c r="AF333" s="13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s="11" customFormat="1" x14ac:dyDescent="0.2">
      <c r="A334" s="13"/>
      <c r="B334" s="13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41"/>
      <c r="W334" s="41"/>
      <c r="AF334" s="13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11" customFormat="1" x14ac:dyDescent="0.2">
      <c r="A335" s="13"/>
      <c r="B335" s="13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41"/>
      <c r="W335" s="41"/>
      <c r="AF335" s="13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s="11" customFormat="1" x14ac:dyDescent="0.2">
      <c r="A336" s="13"/>
      <c r="B336" s="13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41"/>
      <c r="W336" s="41"/>
      <c r="AF336" s="13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s="11" customFormat="1" x14ac:dyDescent="0.2">
      <c r="A337" s="13"/>
      <c r="B337" s="13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41"/>
      <c r="W337" s="41"/>
      <c r="AF337" s="13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s="11" customFormat="1" x14ac:dyDescent="0.2">
      <c r="A338" s="13"/>
      <c r="B338" s="13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41"/>
      <c r="W338" s="41"/>
      <c r="AF338" s="13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s="11" customFormat="1" x14ac:dyDescent="0.2">
      <c r="A339" s="13"/>
      <c r="B339" s="13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41"/>
      <c r="W339" s="41"/>
      <c r="AF339" s="13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s="11" customFormat="1" x14ac:dyDescent="0.2">
      <c r="A340" s="13"/>
      <c r="B340" s="13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41"/>
      <c r="W340" s="41"/>
      <c r="AF340" s="13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s="11" customFormat="1" x14ac:dyDescent="0.2">
      <c r="A341" s="13"/>
      <c r="B341" s="13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41"/>
      <c r="W341" s="41"/>
      <c r="AF341" s="13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11" customFormat="1" x14ac:dyDescent="0.2">
      <c r="A342" s="13"/>
      <c r="B342" s="13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41"/>
      <c r="W342" s="41"/>
      <c r="AF342" s="13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s="11" customFormat="1" x14ac:dyDescent="0.2">
      <c r="A343" s="13"/>
      <c r="B343" s="13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41"/>
      <c r="W343" s="41"/>
      <c r="AF343" s="13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s="11" customFormat="1" x14ac:dyDescent="0.2">
      <c r="A344" s="13"/>
      <c r="B344" s="13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41"/>
      <c r="W344" s="41"/>
      <c r="AF344" s="13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s="11" customFormat="1" x14ac:dyDescent="0.2">
      <c r="A345" s="13"/>
      <c r="B345" s="13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41"/>
      <c r="W345" s="41"/>
      <c r="AF345" s="13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s="11" customFormat="1" x14ac:dyDescent="0.2">
      <c r="A346" s="13"/>
      <c r="B346" s="13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41"/>
      <c r="W346" s="41"/>
      <c r="AF346" s="13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s="11" customFormat="1" x14ac:dyDescent="0.2">
      <c r="A347" s="13"/>
      <c r="B347" s="13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41"/>
      <c r="W347" s="41"/>
      <c r="AF347" s="13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s="11" customFormat="1" x14ac:dyDescent="0.2">
      <c r="A348" s="13"/>
      <c r="B348" s="13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41"/>
      <c r="W348" s="41"/>
      <c r="AF348" s="13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11" customFormat="1" x14ac:dyDescent="0.2">
      <c r="A349" s="13"/>
      <c r="B349" s="13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41"/>
      <c r="W349" s="41"/>
      <c r="AF349" s="13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s="11" customFormat="1" x14ac:dyDescent="0.2">
      <c r="A350" s="13"/>
      <c r="B350" s="13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41"/>
      <c r="W350" s="41"/>
      <c r="AF350" s="13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s="11" customFormat="1" x14ac:dyDescent="0.2">
      <c r="A351" s="13"/>
      <c r="B351" s="13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41"/>
      <c r="W351" s="41"/>
      <c r="AF351" s="13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s="11" customFormat="1" x14ac:dyDescent="0.2">
      <c r="A352" s="13"/>
      <c r="B352" s="13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41"/>
      <c r="W352" s="41"/>
      <c r="AF352" s="13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s="11" customFormat="1" x14ac:dyDescent="0.2">
      <c r="A353" s="13"/>
      <c r="B353" s="13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41"/>
      <c r="W353" s="41"/>
      <c r="AF353" s="13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s="11" customFormat="1" x14ac:dyDescent="0.2">
      <c r="A354" s="13"/>
      <c r="B354" s="13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41"/>
      <c r="W354" s="41"/>
      <c r="AF354" s="13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s="11" customFormat="1" x14ac:dyDescent="0.2">
      <c r="A355" s="13"/>
      <c r="B355" s="13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41"/>
      <c r="W355" s="41"/>
      <c r="AF355" s="13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11" customFormat="1" x14ac:dyDescent="0.2">
      <c r="A356" s="13"/>
      <c r="B356" s="13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41"/>
      <c r="W356" s="41"/>
      <c r="AF356" s="13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s="11" customFormat="1" x14ac:dyDescent="0.2">
      <c r="A357" s="13"/>
      <c r="B357" s="13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41"/>
      <c r="W357" s="41"/>
      <c r="AF357" s="13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s="11" customFormat="1" x14ac:dyDescent="0.2">
      <c r="A358" s="13"/>
      <c r="B358" s="13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41"/>
      <c r="W358" s="41"/>
      <c r="AF358" s="13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s="11" customFormat="1" x14ac:dyDescent="0.2">
      <c r="A359" s="13"/>
      <c r="B359" s="13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41"/>
      <c r="W359" s="41"/>
      <c r="AF359" s="13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s="11" customFormat="1" x14ac:dyDescent="0.2">
      <c r="A360" s="13"/>
      <c r="B360" s="13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41"/>
      <c r="W360" s="41"/>
      <c r="AF360" s="13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s="11" customFormat="1" x14ac:dyDescent="0.2">
      <c r="A361" s="13"/>
      <c r="B361" s="13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41"/>
      <c r="W361" s="41"/>
      <c r="AF361" s="13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s="11" customFormat="1" x14ac:dyDescent="0.2">
      <c r="A362" s="13"/>
      <c r="B362" s="13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41"/>
      <c r="W362" s="41"/>
      <c r="AF362" s="13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11" customFormat="1" x14ac:dyDescent="0.2">
      <c r="A363" s="13"/>
      <c r="B363" s="13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41"/>
      <c r="W363" s="41"/>
      <c r="AF363" s="13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s="11" customFormat="1" x14ac:dyDescent="0.2">
      <c r="A364" s="13"/>
      <c r="B364" s="13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41"/>
      <c r="W364" s="41"/>
      <c r="AF364" s="13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s="11" customFormat="1" x14ac:dyDescent="0.2">
      <c r="A365" s="13"/>
      <c r="B365" s="13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41"/>
      <c r="W365" s="41"/>
      <c r="AF365" s="13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s="11" customFormat="1" x14ac:dyDescent="0.2">
      <c r="A366" s="13"/>
      <c r="B366" s="13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41"/>
      <c r="W366" s="41"/>
      <c r="AF366" s="13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s="11" customFormat="1" x14ac:dyDescent="0.2">
      <c r="A367" s="13"/>
      <c r="B367" s="13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41"/>
      <c r="W367" s="41"/>
      <c r="AF367" s="13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s="11" customFormat="1" x14ac:dyDescent="0.2">
      <c r="A368" s="13"/>
      <c r="B368" s="13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41"/>
      <c r="W368" s="41"/>
      <c r="AF368" s="13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s="11" customFormat="1" x14ac:dyDescent="0.2">
      <c r="A369" s="13"/>
      <c r="B369" s="13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41"/>
      <c r="W369" s="41"/>
      <c r="AF369" s="13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11" customFormat="1" x14ac:dyDescent="0.2">
      <c r="A370" s="13"/>
      <c r="B370" s="13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41"/>
      <c r="W370" s="41"/>
      <c r="AF370" s="13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s="11" customFormat="1" x14ac:dyDescent="0.2">
      <c r="A371" s="13"/>
      <c r="B371" s="13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41"/>
      <c r="W371" s="41"/>
      <c r="AF371" s="13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s="11" customFormat="1" x14ac:dyDescent="0.2">
      <c r="A372" s="13"/>
      <c r="B372" s="13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41"/>
      <c r="W372" s="41"/>
      <c r="AF372" s="13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s="11" customFormat="1" x14ac:dyDescent="0.2">
      <c r="A373" s="13"/>
      <c r="B373" s="13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41"/>
      <c r="W373" s="41"/>
      <c r="AF373" s="13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s="11" customFormat="1" x14ac:dyDescent="0.2">
      <c r="A374" s="13"/>
      <c r="B374" s="13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41"/>
      <c r="W374" s="41"/>
      <c r="AF374" s="13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s="11" customFormat="1" x14ac:dyDescent="0.2">
      <c r="A375" s="13"/>
      <c r="B375" s="13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41"/>
      <c r="W375" s="41"/>
      <c r="AF375" s="13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s="11" customFormat="1" x14ac:dyDescent="0.2">
      <c r="A376" s="13"/>
      <c r="B376" s="13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41"/>
      <c r="W376" s="41"/>
      <c r="AF376" s="13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11" customFormat="1" x14ac:dyDescent="0.2">
      <c r="A377" s="13"/>
      <c r="B377" s="13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41"/>
      <c r="W377" s="41"/>
      <c r="AF377" s="13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s="11" customFormat="1" x14ac:dyDescent="0.2">
      <c r="A378" s="13"/>
      <c r="B378" s="13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41"/>
      <c r="W378" s="41"/>
      <c r="AF378" s="13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s="11" customFormat="1" x14ac:dyDescent="0.2">
      <c r="A379" s="13"/>
      <c r="B379" s="13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41"/>
      <c r="W379" s="41"/>
      <c r="AF379" s="13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s="11" customFormat="1" x14ac:dyDescent="0.2">
      <c r="A380" s="13"/>
      <c r="B380" s="13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41"/>
      <c r="W380" s="41"/>
      <c r="AF380" s="13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s="11" customFormat="1" x14ac:dyDescent="0.2">
      <c r="A381" s="13"/>
      <c r="B381" s="13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41"/>
      <c r="W381" s="41"/>
      <c r="AF381" s="13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s="11" customFormat="1" x14ac:dyDescent="0.2">
      <c r="A382" s="13"/>
      <c r="B382" s="13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41"/>
      <c r="W382" s="41"/>
      <c r="AF382" s="13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s="11" customFormat="1" x14ac:dyDescent="0.2">
      <c r="A383" s="13"/>
      <c r="B383" s="13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41"/>
      <c r="W383" s="41"/>
      <c r="AF383" s="13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11" customFormat="1" x14ac:dyDescent="0.2">
      <c r="A384" s="13"/>
      <c r="B384" s="13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41"/>
      <c r="W384" s="41"/>
      <c r="AF384" s="13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s="11" customFormat="1" x14ac:dyDescent="0.2">
      <c r="A385" s="13"/>
      <c r="B385" s="13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41"/>
      <c r="W385" s="41"/>
      <c r="AF385" s="13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s="11" customFormat="1" x14ac:dyDescent="0.2">
      <c r="A386" s="13"/>
      <c r="B386" s="13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41"/>
      <c r="W386" s="41"/>
      <c r="AF386" s="13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s="11" customFormat="1" x14ac:dyDescent="0.2">
      <c r="A387" s="13"/>
      <c r="B387" s="13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41"/>
      <c r="W387" s="41"/>
      <c r="AF387" s="13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s="11" customFormat="1" x14ac:dyDescent="0.2">
      <c r="A388" s="13"/>
      <c r="B388" s="13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41"/>
      <c r="W388" s="41"/>
      <c r="AF388" s="13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s="11" customFormat="1" x14ac:dyDescent="0.2">
      <c r="A389" s="13"/>
      <c r="B389" s="13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41"/>
      <c r="W389" s="41"/>
      <c r="AF389" s="13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s="11" customFormat="1" x14ac:dyDescent="0.2">
      <c r="A390" s="13"/>
      <c r="B390" s="13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41"/>
      <c r="W390" s="41"/>
      <c r="AF390" s="13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11" customFormat="1" x14ac:dyDescent="0.2">
      <c r="A391" s="13"/>
      <c r="B391" s="13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41"/>
      <c r="W391" s="41"/>
      <c r="AF391" s="13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s="11" customFormat="1" x14ac:dyDescent="0.2">
      <c r="A392" s="13"/>
      <c r="B392" s="13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41"/>
      <c r="W392" s="41"/>
      <c r="AF392" s="13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s="11" customFormat="1" x14ac:dyDescent="0.2">
      <c r="A393" s="13"/>
      <c r="B393" s="13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41"/>
      <c r="W393" s="41"/>
      <c r="AF393" s="13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s="11" customFormat="1" x14ac:dyDescent="0.2">
      <c r="A394" s="13"/>
      <c r="B394" s="13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41"/>
      <c r="W394" s="41"/>
      <c r="AF394" s="13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s="11" customFormat="1" x14ac:dyDescent="0.2">
      <c r="A395" s="13"/>
      <c r="B395" s="13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41"/>
      <c r="W395" s="41"/>
      <c r="AF395" s="13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s="11" customFormat="1" x14ac:dyDescent="0.2">
      <c r="A396" s="13"/>
      <c r="B396" s="13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41"/>
      <c r="W396" s="41"/>
      <c r="AF396" s="13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s="11" customFormat="1" x14ac:dyDescent="0.2">
      <c r="A397" s="13"/>
      <c r="B397" s="13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41"/>
      <c r="W397" s="41"/>
      <c r="AF397" s="13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11" customFormat="1" x14ac:dyDescent="0.2">
      <c r="A398" s="13"/>
      <c r="B398" s="13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41"/>
      <c r="W398" s="41"/>
      <c r="AF398" s="13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s="11" customFormat="1" x14ac:dyDescent="0.2">
      <c r="A399" s="13"/>
      <c r="B399" s="13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41"/>
      <c r="W399" s="41"/>
      <c r="AF399" s="13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s="11" customFormat="1" x14ac:dyDescent="0.2">
      <c r="A400" s="13"/>
      <c r="B400" s="13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41"/>
      <c r="W400" s="41"/>
      <c r="AF400" s="13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s="11" customFormat="1" x14ac:dyDescent="0.2">
      <c r="A401" s="13"/>
      <c r="B401" s="13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41"/>
      <c r="W401" s="41"/>
      <c r="AF401" s="13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s="11" customFormat="1" x14ac:dyDescent="0.2">
      <c r="A402" s="13"/>
      <c r="B402" s="13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41"/>
      <c r="W402" s="41"/>
      <c r="AF402" s="13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s="11" customFormat="1" x14ac:dyDescent="0.2">
      <c r="A403" s="13"/>
      <c r="B403" s="13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41"/>
      <c r="W403" s="41"/>
      <c r="AF403" s="13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s="11" customFormat="1" x14ac:dyDescent="0.2">
      <c r="A404" s="13"/>
      <c r="B404" s="13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41"/>
      <c r="W404" s="41"/>
      <c r="AF404" s="13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11" customFormat="1" x14ac:dyDescent="0.2">
      <c r="A405" s="13"/>
      <c r="B405" s="13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41"/>
      <c r="W405" s="41"/>
      <c r="AF405" s="13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s="11" customFormat="1" x14ac:dyDescent="0.2">
      <c r="A406" s="13"/>
      <c r="B406" s="13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41"/>
      <c r="W406" s="41"/>
      <c r="AF406" s="13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s="11" customFormat="1" x14ac:dyDescent="0.2">
      <c r="A407" s="13"/>
      <c r="B407" s="13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41"/>
      <c r="W407" s="41"/>
      <c r="AF407" s="13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s="11" customFormat="1" x14ac:dyDescent="0.2">
      <c r="A408" s="13"/>
      <c r="B408" s="1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41"/>
      <c r="W408" s="41"/>
      <c r="AF408" s="13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s="11" customFormat="1" x14ac:dyDescent="0.2">
      <c r="A409" s="13"/>
      <c r="B409" s="13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41"/>
      <c r="W409" s="41"/>
      <c r="AF409" s="13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s="11" customFormat="1" x14ac:dyDescent="0.2">
      <c r="A410" s="13"/>
      <c r="B410" s="13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41"/>
      <c r="W410" s="41"/>
      <c r="AF410" s="13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s="11" customFormat="1" x14ac:dyDescent="0.2">
      <c r="A411" s="13"/>
      <c r="B411" s="13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41"/>
      <c r="W411" s="41"/>
      <c r="AF411" s="13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11" customFormat="1" x14ac:dyDescent="0.2">
      <c r="A412" s="13"/>
      <c r="B412" s="13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41"/>
      <c r="W412" s="41"/>
      <c r="AF412" s="13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s="11" customFormat="1" x14ac:dyDescent="0.2">
      <c r="A413" s="13"/>
      <c r="B413" s="13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41"/>
      <c r="W413" s="41"/>
      <c r="AF413" s="13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s="11" customFormat="1" x14ac:dyDescent="0.2">
      <c r="A414" s="13"/>
      <c r="B414" s="13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41"/>
      <c r="W414" s="41"/>
      <c r="AF414" s="13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s="11" customFormat="1" x14ac:dyDescent="0.2">
      <c r="A415" s="13"/>
      <c r="B415" s="1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41"/>
      <c r="W415" s="41"/>
      <c r="AF415" s="13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s="11" customFormat="1" x14ac:dyDescent="0.2">
      <c r="A416" s="13"/>
      <c r="B416" s="13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41"/>
      <c r="W416" s="41"/>
      <c r="AF416" s="13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s="11" customFormat="1" x14ac:dyDescent="0.2">
      <c r="A417" s="13"/>
      <c r="B417" s="13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V417" s="41"/>
      <c r="W417" s="41"/>
      <c r="AF417" s="13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s="11" customFormat="1" x14ac:dyDescent="0.2">
      <c r="A418" s="13"/>
      <c r="B418" s="13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V418" s="41"/>
      <c r="W418" s="41"/>
      <c r="AF418" s="13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11" customFormat="1" x14ac:dyDescent="0.2">
      <c r="A419" s="13"/>
      <c r="B419" s="13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V419" s="41"/>
      <c r="W419" s="41"/>
      <c r="AF419" s="13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s="11" customFormat="1" x14ac:dyDescent="0.2">
      <c r="A420" s="13"/>
      <c r="B420" s="13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V420" s="41"/>
      <c r="W420" s="41"/>
      <c r="AF420" s="13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s="11" customFormat="1" x14ac:dyDescent="0.2">
      <c r="A421" s="13"/>
      <c r="B421" s="13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V421" s="41"/>
      <c r="W421" s="41"/>
      <c r="AF421" s="13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s="11" customFormat="1" x14ac:dyDescent="0.2">
      <c r="A422" s="13"/>
      <c r="B422" s="13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V422" s="41"/>
      <c r="W422" s="41"/>
      <c r="AF422" s="13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s="11" customFormat="1" x14ac:dyDescent="0.2">
      <c r="A423" s="13"/>
      <c r="B423" s="1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V423" s="41"/>
      <c r="W423" s="41"/>
      <c r="AF423" s="13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s="11" customFormat="1" x14ac:dyDescent="0.2">
      <c r="A424" s="13"/>
      <c r="B424" s="1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V424" s="41"/>
      <c r="W424" s="41"/>
      <c r="AF424" s="13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s="11" customFormat="1" x14ac:dyDescent="0.2">
      <c r="A425" s="13"/>
      <c r="B425" s="1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V425" s="41"/>
      <c r="W425" s="41"/>
      <c r="AF425" s="13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11" customFormat="1" x14ac:dyDescent="0.2">
      <c r="A426" s="13"/>
      <c r="B426" s="13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V426" s="41"/>
      <c r="W426" s="41"/>
      <c r="AF426" s="13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s="11" customFormat="1" x14ac:dyDescent="0.2">
      <c r="A427" s="13"/>
      <c r="B427" s="13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V427" s="41"/>
      <c r="W427" s="41"/>
      <c r="AF427" s="13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s="11" customFormat="1" x14ac:dyDescent="0.2">
      <c r="A428" s="13"/>
      <c r="B428" s="13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V428" s="41"/>
      <c r="W428" s="41"/>
      <c r="AF428" s="13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s="11" customFormat="1" x14ac:dyDescent="0.2">
      <c r="A429" s="13"/>
      <c r="B429" s="13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V429" s="41"/>
      <c r="W429" s="41"/>
      <c r="AF429" s="13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</sheetData>
  <mergeCells count="38">
    <mergeCell ref="AF30:AF33"/>
    <mergeCell ref="AF18:AF20"/>
    <mergeCell ref="B52:F52"/>
    <mergeCell ref="B53:G53"/>
    <mergeCell ref="AF35:AF38"/>
    <mergeCell ref="A48:F48"/>
    <mergeCell ref="H48:K48"/>
    <mergeCell ref="A51:C51"/>
    <mergeCell ref="A50:K50"/>
    <mergeCell ref="A49:I49"/>
    <mergeCell ref="AF25:AF29"/>
    <mergeCell ref="AF40:AF43"/>
    <mergeCell ref="Z3:AA3"/>
    <mergeCell ref="AF3:AF4"/>
    <mergeCell ref="AF12:AF16"/>
    <mergeCell ref="AF9:AF11"/>
    <mergeCell ref="AF22:AF24"/>
    <mergeCell ref="P3:Q3"/>
    <mergeCell ref="R3:S3"/>
    <mergeCell ref="T3:U3"/>
    <mergeCell ref="V3:W3"/>
    <mergeCell ref="X3:Y3"/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47" fitToWidth="2" fitToHeight="2" pageOrder="overThenDown" orientation="landscape" r:id="rId1"/>
  <colBreaks count="1" manualBreakCount="1">
    <brk id="1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01.04.2017</vt:lpstr>
      <vt:lpstr>'01.04.2017'!Заголовки_для_печати</vt:lpstr>
      <vt:lpstr>'01.04.2017'!Область_печати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Джошкунер Екатерина Александровна</cp:lastModifiedBy>
  <cp:lastPrinted>2017-03-09T04:41:23Z</cp:lastPrinted>
  <dcterms:created xsi:type="dcterms:W3CDTF">1996-10-08T23:32:33Z</dcterms:created>
  <dcterms:modified xsi:type="dcterms:W3CDTF">2017-05-11T05:31:14Z</dcterms:modified>
</cp:coreProperties>
</file>