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19320" windowHeight="8250" tabRatio="648" activeTab="1"/>
  </bookViews>
  <sheets>
    <sheet name="Титульный лист" sheetId="12" r:id="rId1"/>
    <sheet name="2018" sheetId="28" r:id="rId2"/>
  </sheets>
  <definedNames>
    <definedName name="_xlnm.Print_Titles" localSheetId="1">'2018'!$A:$A,'2018'!$3:$4</definedName>
    <definedName name="_xlnm.Print_Area" localSheetId="1">'2018'!$A$1:$AG$75</definedName>
  </definedNames>
  <calcPr calcId="125725"/>
</workbook>
</file>

<file path=xl/calcChain.xml><?xml version="1.0" encoding="utf-8"?>
<calcChain xmlns="http://schemas.openxmlformats.org/spreadsheetml/2006/main">
  <c r="AJ7" i="28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K45"/>
  <c r="AJ46"/>
  <c r="AK46"/>
  <c r="AJ47"/>
  <c r="AK47"/>
  <c r="AJ48"/>
  <c r="AK48"/>
  <c r="AJ49"/>
  <c r="AK49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K65"/>
  <c r="AJ66"/>
  <c r="AK66"/>
  <c r="AJ67"/>
  <c r="AK67"/>
  <c r="AJ68"/>
  <c r="AK68"/>
  <c r="AJ69"/>
  <c r="AK69"/>
  <c r="AJ70"/>
  <c r="AK70"/>
  <c r="AJ71"/>
  <c r="AK71"/>
  <c r="AJ72"/>
  <c r="AK72"/>
  <c r="AK6"/>
  <c r="AJ6"/>
  <c r="L69"/>
  <c r="C69"/>
  <c r="B66"/>
  <c r="C66"/>
  <c r="C68"/>
  <c r="C27"/>
  <c r="C30"/>
  <c r="C26"/>
  <c r="C70"/>
  <c r="M26"/>
  <c r="N26"/>
  <c r="Z26"/>
  <c r="T26"/>
  <c r="R27"/>
  <c r="R26" s="1"/>
  <c r="L26"/>
  <c r="B27"/>
  <c r="B30"/>
  <c r="AI69"/>
  <c r="J69"/>
  <c r="H69"/>
  <c r="I69" l="1"/>
  <c r="K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H68"/>
  <c r="C28"/>
  <c r="E70"/>
  <c r="AE70"/>
  <c r="D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B70"/>
  <c r="I26"/>
  <c r="J26"/>
  <c r="K26"/>
  <c r="O26"/>
  <c r="P26"/>
  <c r="Q26"/>
  <c r="S26"/>
  <c r="U26"/>
  <c r="V26"/>
  <c r="W26"/>
  <c r="X26"/>
  <c r="Y26"/>
  <c r="AA26"/>
  <c r="AB26"/>
  <c r="AC26"/>
  <c r="AD26"/>
  <c r="AE26"/>
  <c r="H26"/>
  <c r="E30"/>
  <c r="D30"/>
  <c r="AI30"/>
  <c r="G30" l="1"/>
  <c r="F30"/>
  <c r="D27"/>
  <c r="L68"/>
  <c r="E27"/>
  <c r="B28"/>
  <c r="D28"/>
  <c r="E28"/>
  <c r="E29"/>
  <c r="L29"/>
  <c r="B26" s="1"/>
  <c r="T29"/>
  <c r="Z29"/>
  <c r="G27" l="1"/>
  <c r="D68"/>
  <c r="B29"/>
  <c r="C29"/>
  <c r="G29" s="1"/>
  <c r="D29"/>
  <c r="D26" s="1"/>
  <c r="F29"/>
  <c r="F27"/>
  <c r="E26"/>
  <c r="F26" l="1"/>
  <c r="AI51" l="1"/>
  <c r="E51"/>
  <c r="D51"/>
  <c r="C51"/>
  <c r="B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E50" s="1"/>
  <c r="H50"/>
  <c r="D50"/>
  <c r="C50"/>
  <c r="B50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D49"/>
  <c r="C49"/>
  <c r="B49"/>
  <c r="E44"/>
  <c r="C44"/>
  <c r="E55"/>
  <c r="M48"/>
  <c r="C60"/>
  <c r="M60"/>
  <c r="C20"/>
  <c r="F51" l="1"/>
  <c r="F50"/>
  <c r="F49" s="1"/>
  <c r="E49"/>
  <c r="AI49"/>
  <c r="AI50"/>
  <c r="M16" l="1"/>
  <c r="C11"/>
  <c r="M11"/>
  <c r="B33"/>
  <c r="B34"/>
  <c r="M65"/>
  <c r="AI8" l="1"/>
  <c r="AI10"/>
  <c r="AI11"/>
  <c r="AI12"/>
  <c r="AI14"/>
  <c r="AI15"/>
  <c r="AI17"/>
  <c r="AI19"/>
  <c r="AI20"/>
  <c r="AI21"/>
  <c r="AI23"/>
  <c r="AI24"/>
  <c r="AI25"/>
  <c r="AI27"/>
  <c r="AI28"/>
  <c r="AI33"/>
  <c r="AI34"/>
  <c r="AI38"/>
  <c r="AI40"/>
  <c r="AI44"/>
  <c r="AI47"/>
  <c r="AI54"/>
  <c r="AI59"/>
  <c r="AI60"/>
  <c r="AI64"/>
  <c r="AI71"/>
  <c r="K65" l="1"/>
  <c r="K20" l="1"/>
  <c r="K11"/>
  <c r="E11" l="1"/>
  <c r="E20"/>
  <c r="C71"/>
  <c r="AD65"/>
  <c r="AB65"/>
  <c r="Z65"/>
  <c r="V65"/>
  <c r="T65"/>
  <c r="P65"/>
  <c r="N65"/>
  <c r="H65"/>
  <c r="AD48"/>
  <c r="AB48"/>
  <c r="Z48"/>
  <c r="X48"/>
  <c r="V48"/>
  <c r="T48"/>
  <c r="R48"/>
  <c r="P48"/>
  <c r="N48"/>
  <c r="L48"/>
  <c r="J48"/>
  <c r="H48"/>
  <c r="C24"/>
  <c r="AD16"/>
  <c r="AB16"/>
  <c r="Z16"/>
  <c r="X16"/>
  <c r="V16"/>
  <c r="T16"/>
  <c r="R16"/>
  <c r="P16"/>
  <c r="H16"/>
  <c r="C16" s="1"/>
  <c r="D16" s="1"/>
  <c r="C65" l="1"/>
  <c r="AI29"/>
  <c r="C48"/>
  <c r="AI16"/>
  <c r="AI48"/>
  <c r="B48"/>
  <c r="AI65"/>
  <c r="B65"/>
  <c r="B16"/>
  <c r="I65" l="1"/>
  <c r="E65" s="1"/>
  <c r="I48" l="1"/>
  <c r="E48" s="1"/>
  <c r="I60" l="1"/>
  <c r="I16"/>
  <c r="E16" s="1"/>
  <c r="E60" l="1"/>
  <c r="E58" s="1"/>
  <c r="G42"/>
  <c r="D71" l="1"/>
  <c r="E38"/>
  <c r="E39"/>
  <c r="E40"/>
  <c r="E33"/>
  <c r="E34"/>
  <c r="E23"/>
  <c r="E24"/>
  <c r="C22"/>
  <c r="E19"/>
  <c r="F20"/>
  <c r="E14"/>
  <c r="E15"/>
  <c r="C14"/>
  <c r="H67"/>
  <c r="L55"/>
  <c r="I43"/>
  <c r="J43"/>
  <c r="J42" s="1"/>
  <c r="K43"/>
  <c r="K42" s="1"/>
  <c r="L43"/>
  <c r="L42" s="1"/>
  <c r="M43"/>
  <c r="N43"/>
  <c r="N42" s="1"/>
  <c r="O43"/>
  <c r="O42" s="1"/>
  <c r="P43"/>
  <c r="P42" s="1"/>
  <c r="Q43"/>
  <c r="R43"/>
  <c r="R42" s="1"/>
  <c r="S43"/>
  <c r="S42" s="1"/>
  <c r="T43"/>
  <c r="T42" s="1"/>
  <c r="U43"/>
  <c r="V43"/>
  <c r="V42" s="1"/>
  <c r="W43"/>
  <c r="W42" s="1"/>
  <c r="X43"/>
  <c r="X42" s="1"/>
  <c r="Y43"/>
  <c r="Z43"/>
  <c r="Z42" s="1"/>
  <c r="AA43"/>
  <c r="AA42" s="1"/>
  <c r="AB43"/>
  <c r="AB42" s="1"/>
  <c r="AC43"/>
  <c r="AD43"/>
  <c r="AD42" s="1"/>
  <c r="AE43"/>
  <c r="AE42" s="1"/>
  <c r="H43"/>
  <c r="D44"/>
  <c r="B44"/>
  <c r="B43" s="1"/>
  <c r="B42" s="1"/>
  <c r="X39"/>
  <c r="N39"/>
  <c r="L39"/>
  <c r="J39"/>
  <c r="H39"/>
  <c r="C39" l="1"/>
  <c r="AI55"/>
  <c r="C55"/>
  <c r="E43"/>
  <c r="E42" s="1"/>
  <c r="H37"/>
  <c r="AI39"/>
  <c r="AI43"/>
  <c r="E69"/>
  <c r="D69" s="1"/>
  <c r="F44"/>
  <c r="C43"/>
  <c r="C42" s="1"/>
  <c r="AC42"/>
  <c r="Y42"/>
  <c r="U42"/>
  <c r="Q42"/>
  <c r="M42"/>
  <c r="H42"/>
  <c r="B39"/>
  <c r="F39" s="1"/>
  <c r="E18"/>
  <c r="G48"/>
  <c r="F48"/>
  <c r="F16"/>
  <c r="E13"/>
  <c r="E9"/>
  <c r="G11"/>
  <c r="D43"/>
  <c r="D42" s="1"/>
  <c r="I42"/>
  <c r="E22"/>
  <c r="E37"/>
  <c r="H32"/>
  <c r="I32"/>
  <c r="J32"/>
  <c r="J31" s="1"/>
  <c r="K32"/>
  <c r="K31" s="1"/>
  <c r="L32"/>
  <c r="L31" s="1"/>
  <c r="M32"/>
  <c r="M31" s="1"/>
  <c r="N32"/>
  <c r="N31" s="1"/>
  <c r="O32"/>
  <c r="O31" s="1"/>
  <c r="P32"/>
  <c r="P31" s="1"/>
  <c r="Q32"/>
  <c r="Q31" s="1"/>
  <c r="R32"/>
  <c r="R31" s="1"/>
  <c r="S32"/>
  <c r="S31" s="1"/>
  <c r="T32"/>
  <c r="T31" s="1"/>
  <c r="U32"/>
  <c r="U31" s="1"/>
  <c r="V32"/>
  <c r="V31" s="1"/>
  <c r="W32"/>
  <c r="W31" s="1"/>
  <c r="X32"/>
  <c r="X31" s="1"/>
  <c r="Y32"/>
  <c r="Y31" s="1"/>
  <c r="Z32"/>
  <c r="Z31" s="1"/>
  <c r="AA32"/>
  <c r="AA31" s="1"/>
  <c r="AB32"/>
  <c r="AB31" s="1"/>
  <c r="AC32"/>
  <c r="AC31" s="1"/>
  <c r="AD32"/>
  <c r="AD31" s="1"/>
  <c r="AE32"/>
  <c r="AE31" s="1"/>
  <c r="F33"/>
  <c r="C33"/>
  <c r="G33" s="1"/>
  <c r="F34"/>
  <c r="C34"/>
  <c r="B32" l="1"/>
  <c r="H31"/>
  <c r="B31" s="1"/>
  <c r="AI32"/>
  <c r="AI42"/>
  <c r="H36"/>
  <c r="E36"/>
  <c r="E7"/>
  <c r="D34"/>
  <c r="D32" s="1"/>
  <c r="D31" s="1"/>
  <c r="G34"/>
  <c r="I31"/>
  <c r="E32"/>
  <c r="D39"/>
  <c r="D37" s="1"/>
  <c r="D36" s="1"/>
  <c r="D35" s="1"/>
  <c r="G39"/>
  <c r="B69"/>
  <c r="C31"/>
  <c r="AG34"/>
  <c r="AG33"/>
  <c r="C32"/>
  <c r="E31" l="1"/>
  <c r="F31" s="1"/>
  <c r="AI31"/>
  <c r="AG32"/>
  <c r="G32"/>
  <c r="F32"/>
  <c r="E35"/>
  <c r="G31"/>
  <c r="I68"/>
  <c r="J68"/>
  <c r="K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D65"/>
  <c r="B60"/>
  <c r="D60"/>
  <c r="B55"/>
  <c r="B46"/>
  <c r="D55"/>
  <c r="D53" s="1"/>
  <c r="D52" s="1"/>
  <c r="E54"/>
  <c r="D54"/>
  <c r="C54"/>
  <c r="B54"/>
  <c r="AE53"/>
  <c r="AD53"/>
  <c r="AC53"/>
  <c r="AC52" s="1"/>
  <c r="AB53"/>
  <c r="AB52" s="1"/>
  <c r="AA53"/>
  <c r="Z53"/>
  <c r="Y53"/>
  <c r="Y52" s="1"/>
  <c r="X53"/>
  <c r="X52" s="1"/>
  <c r="W53"/>
  <c r="V53"/>
  <c r="V52" s="1"/>
  <c r="U53"/>
  <c r="U52" s="1"/>
  <c r="T53"/>
  <c r="S53"/>
  <c r="R53"/>
  <c r="Q53"/>
  <c r="Q52" s="1"/>
  <c r="P53"/>
  <c r="P52" s="1"/>
  <c r="O53"/>
  <c r="N53"/>
  <c r="N52" s="1"/>
  <c r="M53"/>
  <c r="M52" s="1"/>
  <c r="L53"/>
  <c r="L52" s="1"/>
  <c r="K53"/>
  <c r="K52" s="1"/>
  <c r="J53"/>
  <c r="J52" s="1"/>
  <c r="I53"/>
  <c r="H53"/>
  <c r="H52" s="1"/>
  <c r="C53"/>
  <c r="B53"/>
  <c r="B52" s="1"/>
  <c r="AE52"/>
  <c r="AD52"/>
  <c r="AA52"/>
  <c r="Z52"/>
  <c r="W52"/>
  <c r="T52"/>
  <c r="S52"/>
  <c r="R52"/>
  <c r="O52"/>
  <c r="C52"/>
  <c r="V46"/>
  <c r="V41" s="1"/>
  <c r="W46"/>
  <c r="W41" s="1"/>
  <c r="X46"/>
  <c r="X41" s="1"/>
  <c r="Y46"/>
  <c r="Y41" s="1"/>
  <c r="Z46"/>
  <c r="Z41" s="1"/>
  <c r="AA46"/>
  <c r="AA41" s="1"/>
  <c r="AB46"/>
  <c r="AB41" s="1"/>
  <c r="AC46"/>
  <c r="AC41" s="1"/>
  <c r="AD46"/>
  <c r="AD41" s="1"/>
  <c r="AE46"/>
  <c r="AE41" s="1"/>
  <c r="P46"/>
  <c r="P41" s="1"/>
  <c r="Q46"/>
  <c r="Q41" s="1"/>
  <c r="R46"/>
  <c r="R41" s="1"/>
  <c r="S46"/>
  <c r="S41" s="1"/>
  <c r="T46"/>
  <c r="T41" s="1"/>
  <c r="U46"/>
  <c r="U41" s="1"/>
  <c r="I46"/>
  <c r="J46"/>
  <c r="J41" s="1"/>
  <c r="K46"/>
  <c r="K41" s="1"/>
  <c r="L46"/>
  <c r="L41" s="1"/>
  <c r="M46"/>
  <c r="M41" s="1"/>
  <c r="N46"/>
  <c r="N41" s="1"/>
  <c r="O46"/>
  <c r="O41" s="1"/>
  <c r="H46"/>
  <c r="AG31" l="1"/>
  <c r="AI46"/>
  <c r="AI26"/>
  <c r="AI67"/>
  <c r="C67"/>
  <c r="D67" s="1"/>
  <c r="D66" s="1"/>
  <c r="AI68"/>
  <c r="I41"/>
  <c r="AI52"/>
  <c r="AI53"/>
  <c r="B68"/>
  <c r="H45"/>
  <c r="H41"/>
  <c r="I52"/>
  <c r="E67"/>
  <c r="I66"/>
  <c r="F55"/>
  <c r="G60"/>
  <c r="F60"/>
  <c r="E53"/>
  <c r="E52" s="1"/>
  <c r="F52" s="1"/>
  <c r="D24"/>
  <c r="D22" s="1"/>
  <c r="L18"/>
  <c r="G20"/>
  <c r="G16"/>
  <c r="C9"/>
  <c r="AI41" l="1"/>
  <c r="F53"/>
  <c r="D48"/>
  <c r="D46" s="1"/>
  <c r="C46"/>
  <c r="AI72" l="1"/>
  <c r="B11" l="1"/>
  <c r="F11" s="1"/>
  <c r="R9"/>
  <c r="B9" l="1"/>
  <c r="Z61"/>
  <c r="Z13" l="1"/>
  <c r="G65" l="1"/>
  <c r="F65" l="1"/>
  <c r="W13"/>
  <c r="Y9" l="1"/>
  <c r="C47" l="1"/>
  <c r="C37" l="1"/>
  <c r="G37" s="1"/>
  <c r="I35" l="1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E35"/>
  <c r="H35"/>
  <c r="I37"/>
  <c r="J37"/>
  <c r="J36" s="1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E47"/>
  <c r="D47"/>
  <c r="C45"/>
  <c r="C41" s="1"/>
  <c r="B47"/>
  <c r="J45"/>
  <c r="L45"/>
  <c r="N45"/>
  <c r="P45"/>
  <c r="R45"/>
  <c r="T45"/>
  <c r="U45"/>
  <c r="W45"/>
  <c r="Y45"/>
  <c r="AA45"/>
  <c r="AC45"/>
  <c r="AE45"/>
  <c r="J35" l="1"/>
  <c r="AI37"/>
  <c r="E46"/>
  <c r="E45" s="1"/>
  <c r="E41" s="1"/>
  <c r="M45"/>
  <c r="B45"/>
  <c r="B41" s="1"/>
  <c r="D45"/>
  <c r="D41" s="1"/>
  <c r="AD45"/>
  <c r="AB45"/>
  <c r="Z45"/>
  <c r="X45"/>
  <c r="V45"/>
  <c r="AI45" s="1"/>
  <c r="S45"/>
  <c r="Q45"/>
  <c r="O45"/>
  <c r="K45"/>
  <c r="I45"/>
  <c r="E71"/>
  <c r="G46" l="1"/>
  <c r="F46"/>
  <c r="B71"/>
  <c r="D11"/>
  <c r="AD36"/>
  <c r="AI36" s="1"/>
  <c r="B37"/>
  <c r="F37" s="1"/>
  <c r="G45" l="1"/>
  <c r="F45"/>
  <c r="AD35"/>
  <c r="AI35" s="1"/>
  <c r="B36"/>
  <c r="C36"/>
  <c r="AG8"/>
  <c r="AG10"/>
  <c r="AG12"/>
  <c r="AG17"/>
  <c r="AG19"/>
  <c r="AG21"/>
  <c r="AG23"/>
  <c r="AG25"/>
  <c r="AG59"/>
  <c r="AG64"/>
  <c r="B35" l="1"/>
  <c r="F35" s="1"/>
  <c r="F36"/>
  <c r="C35"/>
  <c r="G35" s="1"/>
  <c r="G36"/>
  <c r="F43"/>
  <c r="F42" s="1"/>
  <c r="Q63"/>
  <c r="Q58"/>
  <c r="Q57" s="1"/>
  <c r="Q56" s="1"/>
  <c r="Q9"/>
  <c r="F41" l="1"/>
  <c r="G41"/>
  <c r="D20"/>
  <c r="D18" s="1"/>
  <c r="AG11"/>
  <c r="AG65"/>
  <c r="C18" l="1"/>
  <c r="AG60" l="1"/>
  <c r="C63" l="1"/>
  <c r="B24"/>
  <c r="F24" s="1"/>
  <c r="I9" l="1"/>
  <c r="J9"/>
  <c r="K9"/>
  <c r="L9"/>
  <c r="M9"/>
  <c r="N9"/>
  <c r="O9"/>
  <c r="P9"/>
  <c r="S9"/>
  <c r="T9"/>
  <c r="U9"/>
  <c r="V9"/>
  <c r="W9"/>
  <c r="X9"/>
  <c r="Z9"/>
  <c r="AA9"/>
  <c r="AB9"/>
  <c r="AC9"/>
  <c r="AD9"/>
  <c r="AE9"/>
  <c r="H9"/>
  <c r="J66"/>
  <c r="AG27"/>
  <c r="AG29"/>
  <c r="AI9" l="1"/>
  <c r="B67"/>
  <c r="D9"/>
  <c r="AD66"/>
  <c r="AB66"/>
  <c r="X66"/>
  <c r="P66"/>
  <c r="L66"/>
  <c r="N66"/>
  <c r="Z66"/>
  <c r="AG16"/>
  <c r="AG9" l="1"/>
  <c r="AG67"/>
  <c r="F9"/>
  <c r="G9"/>
  <c r="D63" l="1"/>
  <c r="I63"/>
  <c r="J63"/>
  <c r="K63"/>
  <c r="L63"/>
  <c r="M63"/>
  <c r="N63"/>
  <c r="O63"/>
  <c r="P63"/>
  <c r="R63"/>
  <c r="S63"/>
  <c r="T63"/>
  <c r="U63"/>
  <c r="V63"/>
  <c r="W63"/>
  <c r="X63"/>
  <c r="Y63"/>
  <c r="Z63"/>
  <c r="AA63"/>
  <c r="AB63"/>
  <c r="AC63"/>
  <c r="AD63"/>
  <c r="AE63"/>
  <c r="H63"/>
  <c r="I13"/>
  <c r="J13"/>
  <c r="K13"/>
  <c r="L13"/>
  <c r="M13"/>
  <c r="N13"/>
  <c r="O13"/>
  <c r="P13"/>
  <c r="Q13"/>
  <c r="R13"/>
  <c r="S13"/>
  <c r="T13"/>
  <c r="U13"/>
  <c r="V13"/>
  <c r="X13"/>
  <c r="Y13"/>
  <c r="AA13"/>
  <c r="AB13"/>
  <c r="AC13"/>
  <c r="AD13"/>
  <c r="AE13"/>
  <c r="H13"/>
  <c r="AI13" l="1"/>
  <c r="AI63"/>
  <c r="AG26"/>
  <c r="I18"/>
  <c r="J18"/>
  <c r="K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H18"/>
  <c r="I22"/>
  <c r="J22"/>
  <c r="K22"/>
  <c r="L22"/>
  <c r="L7" s="1"/>
  <c r="L6" s="1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H22"/>
  <c r="I58"/>
  <c r="J58"/>
  <c r="K58"/>
  <c r="K57" s="1"/>
  <c r="L58"/>
  <c r="M58"/>
  <c r="N58"/>
  <c r="O58"/>
  <c r="P58"/>
  <c r="R58"/>
  <c r="S58"/>
  <c r="T58"/>
  <c r="U58"/>
  <c r="V58"/>
  <c r="W58"/>
  <c r="X58"/>
  <c r="Y58"/>
  <c r="Z58"/>
  <c r="AA58"/>
  <c r="AB58"/>
  <c r="AC58"/>
  <c r="AD58"/>
  <c r="AE58"/>
  <c r="H58"/>
  <c r="C58"/>
  <c r="C57" s="1"/>
  <c r="C56" s="1"/>
  <c r="AI22" l="1"/>
  <c r="AI18"/>
  <c r="AI58"/>
  <c r="H7"/>
  <c r="N7"/>
  <c r="N6" s="1"/>
  <c r="AD7"/>
  <c r="AD6" s="1"/>
  <c r="AB7"/>
  <c r="AB6" s="1"/>
  <c r="X7"/>
  <c r="X6" s="1"/>
  <c r="V7"/>
  <c r="V6" s="1"/>
  <c r="T7"/>
  <c r="T6" s="1"/>
  <c r="R7"/>
  <c r="R6" s="1"/>
  <c r="P7"/>
  <c r="P6" s="1"/>
  <c r="K7"/>
  <c r="K6" s="1"/>
  <c r="I7"/>
  <c r="AE7"/>
  <c r="AE6" s="1"/>
  <c r="AC7"/>
  <c r="AC6" s="1"/>
  <c r="AA7"/>
  <c r="AA6" s="1"/>
  <c r="Y7"/>
  <c r="Y6" s="1"/>
  <c r="U7"/>
  <c r="U6" s="1"/>
  <c r="S7"/>
  <c r="S6" s="1"/>
  <c r="Q7"/>
  <c r="Q6" s="1"/>
  <c r="O7"/>
  <c r="O6" s="1"/>
  <c r="M7"/>
  <c r="M6" s="1"/>
  <c r="J7"/>
  <c r="J6" s="1"/>
  <c r="Z7"/>
  <c r="Z6" s="1"/>
  <c r="W7"/>
  <c r="W6" s="1"/>
  <c r="AG18"/>
  <c r="B22"/>
  <c r="I6" l="1"/>
  <c r="H6"/>
  <c r="B6" s="1"/>
  <c r="C7"/>
  <c r="C6" s="1"/>
  <c r="AI7"/>
  <c r="G18"/>
  <c r="D14"/>
  <c r="B14"/>
  <c r="AL6" l="1"/>
  <c r="AI6"/>
  <c r="AG14"/>
  <c r="D58" l="1"/>
  <c r="AG24"/>
  <c r="AG20"/>
  <c r="AG58" l="1"/>
  <c r="G58"/>
  <c r="B18"/>
  <c r="F18" s="1"/>
  <c r="B58"/>
  <c r="F58" s="1"/>
  <c r="E63"/>
  <c r="M66"/>
  <c r="G63" l="1"/>
  <c r="E6"/>
  <c r="E68"/>
  <c r="E66" s="1"/>
  <c r="AG63"/>
  <c r="E62"/>
  <c r="AG22"/>
  <c r="F22"/>
  <c r="D15" l="1"/>
  <c r="C15"/>
  <c r="B15"/>
  <c r="B13" l="1"/>
  <c r="B7" s="1"/>
  <c r="F7" s="1"/>
  <c r="C13"/>
  <c r="D13" s="1"/>
  <c r="D7" s="1"/>
  <c r="D6" s="1"/>
  <c r="F6"/>
  <c r="AG15"/>
  <c r="F13"/>
  <c r="B57"/>
  <c r="B56" s="1"/>
  <c r="G13" l="1"/>
  <c r="AG13"/>
  <c r="H66"/>
  <c r="B63"/>
  <c r="B62" l="1"/>
  <c r="F63"/>
  <c r="F68"/>
  <c r="AG68"/>
  <c r="F62" l="1"/>
  <c r="B61"/>
  <c r="D57"/>
  <c r="D56" s="1"/>
  <c r="D62" l="1"/>
  <c r="D61" s="1"/>
  <c r="K66" l="1"/>
  <c r="Q66"/>
  <c r="S66"/>
  <c r="T66"/>
  <c r="U66"/>
  <c r="V66"/>
  <c r="W66"/>
  <c r="AA66"/>
  <c r="AC66"/>
  <c r="O66" l="1"/>
  <c r="AE66"/>
  <c r="Y66"/>
  <c r="R66"/>
  <c r="AI66" s="1"/>
  <c r="G69" l="1"/>
  <c r="G66"/>
  <c r="F69"/>
  <c r="AG69"/>
  <c r="K56"/>
  <c r="L57"/>
  <c r="L56" s="1"/>
  <c r="M57"/>
  <c r="M56" s="1"/>
  <c r="N57"/>
  <c r="N56" s="1"/>
  <c r="O57"/>
  <c r="O56" s="1"/>
  <c r="P57"/>
  <c r="P56" s="1"/>
  <c r="R57"/>
  <c r="R56" s="1"/>
  <c r="S57"/>
  <c r="S56" s="1"/>
  <c r="T57"/>
  <c r="T56" s="1"/>
  <c r="U57"/>
  <c r="U56" s="1"/>
  <c r="V57"/>
  <c r="V56" s="1"/>
  <c r="W57"/>
  <c r="W56" s="1"/>
  <c r="X57"/>
  <c r="X56" s="1"/>
  <c r="Z57"/>
  <c r="Z56" s="1"/>
  <c r="AA57"/>
  <c r="AA56" s="1"/>
  <c r="AB57"/>
  <c r="AB56" s="1"/>
  <c r="AC57"/>
  <c r="AC56" s="1"/>
  <c r="AD57"/>
  <c r="AD56" s="1"/>
  <c r="AE57"/>
  <c r="AE56" s="1"/>
  <c r="J57"/>
  <c r="J56" s="1"/>
  <c r="F66" l="1"/>
  <c r="AG66"/>
  <c r="Y57"/>
  <c r="I57"/>
  <c r="Y56" l="1"/>
  <c r="I56"/>
  <c r="I62"/>
  <c r="I61" l="1"/>
  <c r="C62" l="1"/>
  <c r="G62" s="1"/>
  <c r="C61" l="1"/>
  <c r="H57"/>
  <c r="AI57" l="1"/>
  <c r="H56"/>
  <c r="AI56" l="1"/>
  <c r="J62"/>
  <c r="J61" s="1"/>
  <c r="L62"/>
  <c r="L61" s="1"/>
  <c r="M62"/>
  <c r="M61" s="1"/>
  <c r="N62"/>
  <c r="N61" s="1"/>
  <c r="O62"/>
  <c r="O61" s="1"/>
  <c r="P62"/>
  <c r="P61" s="1"/>
  <c r="Q62"/>
  <c r="Q61" s="1"/>
  <c r="R62"/>
  <c r="R61" s="1"/>
  <c r="S62"/>
  <c r="S61" s="1"/>
  <c r="T62"/>
  <c r="T61" s="1"/>
  <c r="U62"/>
  <c r="U61" s="1"/>
  <c r="V62"/>
  <c r="V61" s="1"/>
  <c r="W62"/>
  <c r="W61" s="1"/>
  <c r="X62"/>
  <c r="X61" s="1"/>
  <c r="Y62"/>
  <c r="Y61" s="1"/>
  <c r="Z62"/>
  <c r="AA62"/>
  <c r="AA61" s="1"/>
  <c r="AB62"/>
  <c r="AB61" s="1"/>
  <c r="AC62"/>
  <c r="AC61" s="1"/>
  <c r="AD62"/>
  <c r="AD61" s="1"/>
  <c r="AE62"/>
  <c r="AE61" s="1"/>
  <c r="K62" l="1"/>
  <c r="K61" l="1"/>
  <c r="E61" l="1"/>
  <c r="AG62"/>
  <c r="AG61" l="1"/>
  <c r="G61"/>
  <c r="F61"/>
  <c r="H62"/>
  <c r="AI62" l="1"/>
  <c r="AG7"/>
  <c r="H61"/>
  <c r="E57"/>
  <c r="AI61" l="1"/>
  <c r="G57"/>
  <c r="F57"/>
  <c r="AG57"/>
  <c r="E56"/>
  <c r="AG56" l="1"/>
  <c r="G56"/>
  <c r="F56"/>
  <c r="G7"/>
  <c r="AG6"/>
  <c r="G6" l="1"/>
</calcChain>
</file>

<file path=xl/sharedStrings.xml><?xml version="1.0" encoding="utf-8"?>
<sst xmlns="http://schemas.openxmlformats.org/spreadsheetml/2006/main" count="145" uniqueCount="71">
  <si>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</si>
  <si>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</si>
  <si>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</si>
  <si>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</si>
  <si>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</si>
  <si>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</si>
  <si>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</si>
  <si>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</si>
  <si>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</si>
  <si>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</si>
  <si>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</si>
  <si>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</si>
  <si>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</si>
  <si>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</si>
  <si>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</si>
  <si>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</si>
  <si>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</si>
  <si>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</si>
  <si>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</si>
  <si>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</si>
  <si>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</si>
  <si>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</si>
  <si>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</si>
  <si>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</si>
  <si>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</si>
  <si>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</si>
  <si>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</si>
  <si>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</si>
  <si>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</si>
  <si>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 xml:space="preserve"> 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</si>
  <si>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</si>
  <si>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</si>
  <si>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</si>
  <si>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</si>
  <si>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</si>
  <si>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</si>
  <si>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</si>
  <si>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Муниципальная программа "Развитие физической культуры и спорта в городе Когалыме"</t>
  </si>
  <si>
    <t>1.2."Ремонт МАУ  "Дворец спорта"</t>
  </si>
  <si>
    <t>"Развитие физической культуры и спорта в городе Когалыме"</t>
  </si>
  <si>
    <t>план</t>
  </si>
  <si>
    <t>1.1.5. Развитие материально-технической базы МАУ "Дворец спорта"</t>
  </si>
  <si>
    <t xml:space="preserve">бюджет Правительства Тюменской области </t>
  </si>
  <si>
    <t>бюджет Правительства Тюменской области</t>
  </si>
  <si>
    <t>1.2. Строительство объектов спорта, в том числе проектно-изыскательские работы</t>
  </si>
  <si>
    <t>1.2.1."Строительство объекта:"Региональный центр спортивной подготовки в городе Когалыме"</t>
  </si>
  <si>
    <t>1.3. Обеспечение комплексной безопасности и комфортных условий в учреждениях физической культуры и спорта</t>
  </si>
  <si>
    <t>привлеченные средства</t>
  </si>
  <si>
    <t>План на 2018 год</t>
  </si>
  <si>
    <t>1.1.4. "Организация работы по присвоению спортивных разрядов, квалификационных категорий"</t>
  </si>
  <si>
    <t>1.3.3.Обеспечение хозяйственной деятельности учреждений спорта города Когалыма</t>
  </si>
  <si>
    <t>1.4.Поддержка некоммерческих организаций, реализующих проекты в сфере массовой физической культуры</t>
  </si>
  <si>
    <t>1.3.2. Усиление металлоконструкций здания "Спортивно-оздоровительного комплекса "Дружба", расположенного по адресу: ул. Привокзальная, 27/1</t>
  </si>
  <si>
    <t>На март месяц  2018 года денежные средства не запланированы.</t>
  </si>
  <si>
    <t>План на 01.04.2018</t>
  </si>
  <si>
    <t>Профинансировано на 01.04.2018</t>
  </si>
  <si>
    <t>Кассовый расход на  01.04.2018</t>
  </si>
  <si>
    <t xml:space="preserve">На текущую дату сложилась экономия денежных средств по оплате договоров ГПХ, в связи с непредоставлением отчета главного судьи и табеля учета рабочего времени. </t>
  </si>
  <si>
    <t>Остаток денежных средств в связи с оплатой заработной платы за первую половину марта. Заработная плата за 2 половину марта будет выплачена 6 апреля 2018 года. Остаток денежных средств образовался в связи с предоставлением больничных листов, наличием вакантных мест. Остаток средств в связи с изменением условий заключенного договора по оплате за справочную систему "Консультант Плюс". Счет на оплату по уборке снега будет выставлен в апреле месяце 2018 года</t>
  </si>
  <si>
    <t>Выезд на соревнования 2 этап Зимний Фестиваль ВФСК "ГТО"  в период с 30.03.2018 г. по 01.04.2018 г. в г. Ханты-Мансийск не состоялся в связи с болезнью основного состава команды.</t>
  </si>
  <si>
    <t>Остаток денежных средств в связи с переносом соревнований с марта месяца на апрель 2018 года (Первенство округа по баскетболу среди юношей до 16 лет (2003-2005 гг.р., Первенство округа по баскетболу среди девушек до 16 лет (2003-2005 гг.р.), в зачет XIII Спартакиады учащихся ХМАО-Югры, посвященной 73-й годовщине Победы в Великой Отечественной войне)</t>
  </si>
  <si>
    <t>Ответственный за составление сетевого графика: заведующий сектором спортивной подготовки _______________________О.В. Мягкова</t>
  </si>
  <si>
    <t>тел.: 93-628</t>
  </si>
  <si>
    <t>Кассовый расход сформировался меньше планового в связи с образованием вакантных ставок.</t>
  </si>
  <si>
    <t>Денежные средства будут перечислены  некоммерческой организации по окончанию проведения конкурса в апреле месяце.</t>
  </si>
  <si>
    <t>1. Контракт №18Д0088 от 22.12.2017 на выполнение изыскательских работ, функции заказчика МУ "УКС"  г. Когалыма переданы 26.12.2017, цена контракта 2172,73 тыс. руб., выполнение работ предусмотрено в 2 этапа, срок окончания выполнения работ 30.04.2018. Перечислен аванс в размере 30% от цены контракта, ведется выполнение работ.                                                                           2. Контракт №1 от 15.01.2018 на выполнение проектных работ, функции заказчика МУ "УКС" г. Когалыма переданы 16.01.2018, цена контракта 11 934,27 тыс. руб., выполнение работ предусмотрено в 2 этапа, срок окончания выполнения работ 31.08.2018. Перечислен аванс в размере 6 991,08 тыс. руб., ведется выполнение работ. Сетевой график неисполнен в части контракта №18Д0088 от 22.12.2017 по причине продления сроков выполнения работ по 30.04.2018, в части контракта №1 от 15.01.2018 в связи со срывом сроков выполнения работ 1 этапа.</t>
  </si>
  <si>
    <t>1.3.4. Реконструкция металлоконструкций здания "Спортивно-оздоровительного комплекса "Дружба", расположенного по адресу: ул. Привокзальная, 27/1</t>
  </si>
  <si>
    <t>Денежные средства выделены в рамках Соглашения между Правительством ХМАО-Югры и ПАО "НК"ЛУКОЙЛ" от 25.10.2013. На отчетную дату совместно с инвестором ведется работа по определению подрядной организации на выполнение работ. На март месяц  2018 года денежные средства не запланированы.</t>
  </si>
  <si>
    <t>Оплата за приобретение товара (скамья для горизонтального жима), Договор 18ДС-32 от 26.02.2018г.</t>
  </si>
  <si>
    <t>И.о. начальника Управления культуры, спорта и молодежной политики _______________________________А.Б. Жуков</t>
  </si>
  <si>
    <t>бюджет города Когалыма - (101,104 направление) выполнение условий софинансирования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</si>
</sst>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14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wrapText="1"/>
    </xf>
    <xf numFmtId="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vertical="center" wrapText="1"/>
    </xf>
    <xf numFmtId="4" fontId="7" fillId="3" borderId="0" xfId="0" applyNumberFormat="1" applyFont="1" applyFill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vertical="center" wrapText="1"/>
    </xf>
    <xf numFmtId="2" fontId="1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vertical="center" wrapText="1"/>
    </xf>
    <xf numFmtId="2" fontId="11" fillId="3" borderId="0" xfId="0" applyNumberFormat="1" applyFont="1" applyFill="1" applyAlignment="1">
      <alignment vertical="center" wrapText="1"/>
    </xf>
    <xf numFmtId="2" fontId="11" fillId="0" borderId="0" xfId="0" applyNumberFormat="1" applyFont="1" applyFill="1" applyAlignment="1">
      <alignment horizontal="justify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 applyProtection="1">
      <alignment wrapText="1"/>
    </xf>
    <xf numFmtId="0" fontId="7" fillId="0" borderId="3" xfId="0" applyFont="1" applyFill="1" applyBorder="1" applyAlignment="1">
      <alignment horizontal="left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justify" wrapText="1"/>
    </xf>
    <xf numFmtId="4" fontId="9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99FF99"/>
      <color rgb="FFFF99FF"/>
      <color rgb="FF66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O29" sqref="O29"/>
    </sheetView>
  </sheetViews>
  <sheetFormatPr defaultColWidth="9.140625" defaultRowHeight="12.75"/>
  <cols>
    <col min="1" max="16384" width="9.140625" style="1"/>
  </cols>
  <sheetData>
    <row r="1" spans="1:14" ht="18.75">
      <c r="A1" s="84"/>
      <c r="B1" s="84"/>
    </row>
    <row r="10" spans="1:14" ht="45" customHeight="1">
      <c r="A10" s="86" t="s">
        <v>26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16.5" customHeight="1">
      <c r="A11" s="85"/>
      <c r="B11" s="85"/>
      <c r="C11" s="85"/>
      <c r="D11" s="85"/>
      <c r="E11" s="85"/>
      <c r="F11" s="85"/>
      <c r="G11" s="85"/>
      <c r="H11" s="85"/>
      <c r="I11" s="85"/>
    </row>
    <row r="13" spans="1:14" ht="27" customHeight="1">
      <c r="A13" s="81" t="s">
        <v>22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27" customHeight="1">
      <c r="A14" s="81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40.5" customHeight="1">
      <c r="A15" s="82" t="s">
        <v>39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46" spans="1:9" ht="16.5">
      <c r="A46" s="83"/>
      <c r="B46" s="83"/>
      <c r="C46" s="83"/>
      <c r="D46" s="83"/>
      <c r="E46" s="83"/>
      <c r="F46" s="83"/>
      <c r="G46" s="83"/>
      <c r="H46" s="83"/>
      <c r="I46" s="83"/>
    </row>
    <row r="47" spans="1:9" ht="16.5">
      <c r="A47" s="83"/>
      <c r="B47" s="83"/>
      <c r="C47" s="83"/>
      <c r="D47" s="83"/>
      <c r="E47" s="83"/>
      <c r="F47" s="83"/>
      <c r="G47" s="83"/>
      <c r="H47" s="83"/>
      <c r="I47" s="83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3"/>
  <sheetViews>
    <sheetView tabSelected="1" view="pageBreakPreview" zoomScale="75" zoomScaleNormal="60" zoomScaleSheetLayoutView="75" workbookViewId="0">
      <pane xSplit="7" ySplit="4" topLeftCell="H61" activePane="bottomRight" state="frozen"/>
      <selection pane="topRight" activeCell="H1" sqref="H1"/>
      <selection pane="bottomLeft" activeCell="A5" sqref="A5"/>
      <selection pane="bottomRight" activeCell="B68" sqref="B68"/>
    </sheetView>
  </sheetViews>
  <sheetFormatPr defaultColWidth="35.7109375" defaultRowHeight="15.75"/>
  <cols>
    <col min="1" max="1" width="35.7109375" style="12"/>
    <col min="2" max="2" width="16.7109375" style="12" customWidth="1"/>
    <col min="3" max="3" width="17.140625" style="10" customWidth="1"/>
    <col min="4" max="4" width="17.28515625" style="10" customWidth="1"/>
    <col min="5" max="5" width="20.5703125" style="10" customWidth="1"/>
    <col min="6" max="6" width="16" style="10" customWidth="1"/>
    <col min="7" max="7" width="15.42578125" style="10" customWidth="1"/>
    <col min="8" max="8" width="11.5703125" style="14" customWidth="1"/>
    <col min="9" max="9" width="11.28515625" style="2" customWidth="1"/>
    <col min="10" max="10" width="11.85546875" style="14" customWidth="1"/>
    <col min="11" max="11" width="13.140625" style="2" customWidth="1"/>
    <col min="12" max="12" width="12.28515625" style="14" customWidth="1"/>
    <col min="13" max="13" width="14.140625" style="2" customWidth="1"/>
    <col min="14" max="14" width="12.7109375" style="41" customWidth="1"/>
    <col min="15" max="15" width="14.42578125" style="2" customWidth="1"/>
    <col min="16" max="16" width="12.140625" style="14" customWidth="1"/>
    <col min="17" max="17" width="13.42578125" style="2" customWidth="1"/>
    <col min="18" max="18" width="14.5703125" style="14" customWidth="1"/>
    <col min="19" max="19" width="13.28515625" style="2" customWidth="1"/>
    <col min="20" max="20" width="13" style="15" customWidth="1"/>
    <col min="21" max="21" width="12.140625" style="10" customWidth="1"/>
    <col min="22" max="22" width="12.42578125" style="28" customWidth="1"/>
    <col min="23" max="23" width="11.5703125" style="28" customWidth="1"/>
    <col min="24" max="24" width="15.42578125" style="15" customWidth="1"/>
    <col min="25" max="25" width="15.140625" style="10" customWidth="1"/>
    <col min="26" max="26" width="12.42578125" style="43" customWidth="1"/>
    <col min="27" max="27" width="14.140625" style="10" customWidth="1"/>
    <col min="28" max="28" width="11.85546875" style="43" customWidth="1"/>
    <col min="29" max="29" width="12.7109375" style="10" customWidth="1"/>
    <col min="30" max="30" width="15.7109375" style="43" customWidth="1"/>
    <col min="31" max="31" width="14.28515625" style="10" customWidth="1"/>
    <col min="32" max="32" width="62.42578125" style="12" customWidth="1"/>
    <col min="33" max="33" width="13.7109375" style="2" hidden="1" customWidth="1"/>
    <col min="34" max="34" width="13.28515625" style="2" customWidth="1"/>
    <col min="35" max="35" width="15.7109375" style="2" customWidth="1"/>
    <col min="36" max="36" width="20.7109375" style="2" customWidth="1"/>
    <col min="37" max="37" width="22.42578125" style="2" customWidth="1"/>
    <col min="38" max="16384" width="35.7109375" style="2"/>
  </cols>
  <sheetData>
    <row r="1" spans="1:38" ht="36" customHeight="1">
      <c r="A1" s="106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T1" s="108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8" ht="25.9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" t="s">
        <v>14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3" t="s">
        <v>14</v>
      </c>
    </row>
    <row r="3" spans="1:38" s="4" customFormat="1" ht="99.75" customHeight="1">
      <c r="A3" s="102" t="s">
        <v>5</v>
      </c>
      <c r="B3" s="111" t="s">
        <v>48</v>
      </c>
      <c r="C3" s="111" t="s">
        <v>54</v>
      </c>
      <c r="D3" s="111" t="s">
        <v>55</v>
      </c>
      <c r="E3" s="111" t="s">
        <v>56</v>
      </c>
      <c r="F3" s="101" t="s">
        <v>15</v>
      </c>
      <c r="G3" s="101"/>
      <c r="H3" s="101" t="s">
        <v>0</v>
      </c>
      <c r="I3" s="101"/>
      <c r="J3" s="101" t="s">
        <v>1</v>
      </c>
      <c r="K3" s="101"/>
      <c r="L3" s="101" t="s">
        <v>2</v>
      </c>
      <c r="M3" s="101"/>
      <c r="N3" s="101" t="s">
        <v>3</v>
      </c>
      <c r="O3" s="101"/>
      <c r="P3" s="101" t="s">
        <v>4</v>
      </c>
      <c r="Q3" s="101"/>
      <c r="R3" s="101" t="s">
        <v>6</v>
      </c>
      <c r="S3" s="101"/>
      <c r="T3" s="101" t="s">
        <v>7</v>
      </c>
      <c r="U3" s="101"/>
      <c r="V3" s="101" t="s">
        <v>8</v>
      </c>
      <c r="W3" s="101"/>
      <c r="X3" s="101" t="s">
        <v>9</v>
      </c>
      <c r="Y3" s="101"/>
      <c r="Z3" s="101" t="s">
        <v>10</v>
      </c>
      <c r="AA3" s="101"/>
      <c r="AB3" s="101" t="s">
        <v>11</v>
      </c>
      <c r="AC3" s="101"/>
      <c r="AD3" s="101" t="s">
        <v>12</v>
      </c>
      <c r="AE3" s="101"/>
      <c r="AF3" s="102" t="s">
        <v>19</v>
      </c>
    </row>
    <row r="4" spans="1:38" s="4" customFormat="1" ht="47.25" customHeight="1">
      <c r="A4" s="102"/>
      <c r="B4" s="112"/>
      <c r="C4" s="112"/>
      <c r="D4" s="112"/>
      <c r="E4" s="112"/>
      <c r="F4" s="20" t="s">
        <v>17</v>
      </c>
      <c r="G4" s="20" t="s">
        <v>16</v>
      </c>
      <c r="H4" s="44" t="s">
        <v>13</v>
      </c>
      <c r="I4" s="44" t="s">
        <v>18</v>
      </c>
      <c r="J4" s="44" t="s">
        <v>13</v>
      </c>
      <c r="K4" s="44" t="s">
        <v>18</v>
      </c>
      <c r="L4" s="44" t="s">
        <v>13</v>
      </c>
      <c r="M4" s="44" t="s">
        <v>18</v>
      </c>
      <c r="N4" s="51" t="s">
        <v>13</v>
      </c>
      <c r="O4" s="44" t="s">
        <v>18</v>
      </c>
      <c r="P4" s="44" t="s">
        <v>13</v>
      </c>
      <c r="Q4" s="44" t="s">
        <v>18</v>
      </c>
      <c r="R4" s="44" t="s">
        <v>13</v>
      </c>
      <c r="S4" s="44" t="s">
        <v>18</v>
      </c>
      <c r="T4" s="44" t="s">
        <v>13</v>
      </c>
      <c r="U4" s="44" t="s">
        <v>18</v>
      </c>
      <c r="V4" s="44" t="s">
        <v>40</v>
      </c>
      <c r="W4" s="44" t="s">
        <v>18</v>
      </c>
      <c r="X4" s="44" t="s">
        <v>13</v>
      </c>
      <c r="Y4" s="44" t="s">
        <v>18</v>
      </c>
      <c r="Z4" s="51" t="s">
        <v>13</v>
      </c>
      <c r="AA4" s="44" t="s">
        <v>18</v>
      </c>
      <c r="AB4" s="51" t="s">
        <v>13</v>
      </c>
      <c r="AC4" s="44" t="s">
        <v>18</v>
      </c>
      <c r="AD4" s="51" t="s">
        <v>13</v>
      </c>
      <c r="AE4" s="44" t="s">
        <v>18</v>
      </c>
      <c r="AF4" s="102"/>
      <c r="AG4" s="27"/>
    </row>
    <row r="5" spans="1:38" s="5" customFormat="1" ht="25.5" customHeight="1">
      <c r="A5" s="21" t="s">
        <v>37</v>
      </c>
      <c r="B5" s="21"/>
      <c r="C5" s="22"/>
      <c r="D5" s="22"/>
      <c r="E5" s="22"/>
      <c r="F5" s="22"/>
      <c r="G5" s="22"/>
      <c r="H5" s="21"/>
      <c r="I5" s="21"/>
      <c r="J5" s="21"/>
      <c r="K5" s="21"/>
      <c r="L5" s="21"/>
      <c r="M5" s="21"/>
      <c r="N5" s="4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40"/>
      <c r="AA5" s="21"/>
      <c r="AB5" s="40"/>
      <c r="AC5" s="21"/>
      <c r="AD5" s="21"/>
      <c r="AE5" s="22"/>
      <c r="AF5" s="22"/>
    </row>
    <row r="6" spans="1:38" s="6" customFormat="1" ht="47.25" customHeight="1">
      <c r="A6" s="66" t="s">
        <v>27</v>
      </c>
      <c r="B6" s="16">
        <f>H6+J6+L6+N6+P6+R6+T6+V6+X6+Z6+AB6+AD6</f>
        <v>216340.98269999996</v>
      </c>
      <c r="C6" s="16">
        <f>C7+C35+C41+C52</f>
        <v>43506.528450000005</v>
      </c>
      <c r="D6" s="16">
        <f>D7+D35+D41+D52</f>
        <v>57231.643449999996</v>
      </c>
      <c r="E6" s="16">
        <f>E7+E35+E41+E52</f>
        <v>43173.616529999999</v>
      </c>
      <c r="F6" s="16">
        <f>E6/B6*100</f>
        <v>19.956281972643552</v>
      </c>
      <c r="G6" s="16">
        <f>E6/C6*100</f>
        <v>99.234800082055258</v>
      </c>
      <c r="H6" s="16">
        <f t="shared" ref="H6:AE6" si="0">H7+H35+H41+H52</f>
        <v>20166.403960000003</v>
      </c>
      <c r="I6" s="16">
        <f t="shared" si="0"/>
        <v>4269.0982999999997</v>
      </c>
      <c r="J6" s="16">
        <f t="shared" si="0"/>
        <v>16897.14849</v>
      </c>
      <c r="K6" s="16">
        <f t="shared" si="0"/>
        <v>17485.468820000002</v>
      </c>
      <c r="L6" s="16">
        <f t="shared" si="0"/>
        <v>15632.091</v>
      </c>
      <c r="M6" s="16">
        <f t="shared" si="0"/>
        <v>13741.839409999999</v>
      </c>
      <c r="N6" s="57">
        <f t="shared" si="0"/>
        <v>16553.36</v>
      </c>
      <c r="O6" s="16">
        <f t="shared" si="0"/>
        <v>0</v>
      </c>
      <c r="P6" s="16">
        <f t="shared" si="0"/>
        <v>22660.624</v>
      </c>
      <c r="Q6" s="16">
        <f t="shared" si="0"/>
        <v>0</v>
      </c>
      <c r="R6" s="16">
        <f t="shared" si="0"/>
        <v>22469.825999999997</v>
      </c>
      <c r="S6" s="16">
        <f t="shared" si="0"/>
        <v>0</v>
      </c>
      <c r="T6" s="16">
        <f t="shared" si="0"/>
        <v>16399.468000000001</v>
      </c>
      <c r="U6" s="16">
        <f t="shared" si="0"/>
        <v>0</v>
      </c>
      <c r="V6" s="16">
        <f t="shared" si="0"/>
        <v>12154.873</v>
      </c>
      <c r="W6" s="16">
        <f t="shared" si="0"/>
        <v>0</v>
      </c>
      <c r="X6" s="16">
        <f t="shared" si="0"/>
        <v>14052.444</v>
      </c>
      <c r="Y6" s="16">
        <f t="shared" si="0"/>
        <v>0</v>
      </c>
      <c r="Z6" s="16">
        <f t="shared" si="0"/>
        <v>15967.24425</v>
      </c>
      <c r="AA6" s="16">
        <f t="shared" si="0"/>
        <v>0</v>
      </c>
      <c r="AB6" s="16">
        <f t="shared" si="0"/>
        <v>14855.248</v>
      </c>
      <c r="AC6" s="16">
        <f t="shared" si="0"/>
        <v>0</v>
      </c>
      <c r="AD6" s="16">
        <f t="shared" si="0"/>
        <v>28532.252</v>
      </c>
      <c r="AE6" s="16">
        <f t="shared" si="0"/>
        <v>0</v>
      </c>
      <c r="AF6" s="54"/>
      <c r="AG6" s="39">
        <f>C6-E6</f>
        <v>332.91192000000592</v>
      </c>
      <c r="AI6" s="39">
        <f>H6+J6+L6+N6+P6+R6+T6+V6+X6+Z6+AB6+AD6</f>
        <v>216340.98269999996</v>
      </c>
      <c r="AJ6" s="39">
        <f>I6+K6+M6</f>
        <v>35496.40653</v>
      </c>
      <c r="AK6" s="39">
        <f>H6+J6+L6</f>
        <v>52695.643450000003</v>
      </c>
      <c r="AL6" s="39">
        <f>C6-AK6</f>
        <v>-9189.114999999998</v>
      </c>
    </row>
    <row r="7" spans="1:38" s="6" customFormat="1" ht="39.75" customHeight="1">
      <c r="A7" s="67" t="s">
        <v>30</v>
      </c>
      <c r="B7" s="19">
        <f>B9+B13+B18+B22+B26</f>
        <v>152455.698</v>
      </c>
      <c r="C7" s="19">
        <f>H7+J7</f>
        <v>23532.027000000002</v>
      </c>
      <c r="D7" s="19">
        <f>D9+D13+D18+D26</f>
        <v>37257.141999999993</v>
      </c>
      <c r="E7" s="19">
        <f>E9+E13+E18++E22+E26</f>
        <v>29112.747529999993</v>
      </c>
      <c r="F7" s="19">
        <f>E7/B7*100</f>
        <v>19.09587369440268</v>
      </c>
      <c r="G7" s="19">
        <f>E7/C7*100</f>
        <v>123.71542634215061</v>
      </c>
      <c r="H7" s="19">
        <f>H9+H13+H18+H22+H26</f>
        <v>10998.597</v>
      </c>
      <c r="I7" s="19">
        <f t="shared" ref="I7:AE7" si="1">I9+I13+I18+I22+I26</f>
        <v>3190.5122999999999</v>
      </c>
      <c r="J7" s="19">
        <f t="shared" si="1"/>
        <v>12533.43</v>
      </c>
      <c r="K7" s="19">
        <f t="shared" si="1"/>
        <v>14670.71882</v>
      </c>
      <c r="L7" s="19">
        <f t="shared" si="1"/>
        <v>11725.115</v>
      </c>
      <c r="M7" s="19">
        <f t="shared" si="1"/>
        <v>11217.216409999999</v>
      </c>
      <c r="N7" s="30">
        <f>N9+N13+N18+N22+N26</f>
        <v>13154.51</v>
      </c>
      <c r="O7" s="19">
        <f t="shared" si="1"/>
        <v>0</v>
      </c>
      <c r="P7" s="19">
        <f t="shared" si="1"/>
        <v>19006.173999999999</v>
      </c>
      <c r="Q7" s="19">
        <f t="shared" si="1"/>
        <v>0</v>
      </c>
      <c r="R7" s="19">
        <f t="shared" si="1"/>
        <v>18875.575999999997</v>
      </c>
      <c r="S7" s="19">
        <f t="shared" si="1"/>
        <v>0</v>
      </c>
      <c r="T7" s="19">
        <f t="shared" si="1"/>
        <v>12338.018</v>
      </c>
      <c r="U7" s="19">
        <f t="shared" si="1"/>
        <v>0</v>
      </c>
      <c r="V7" s="19">
        <f t="shared" si="1"/>
        <v>8633.7829999999994</v>
      </c>
      <c r="W7" s="19">
        <f t="shared" si="1"/>
        <v>0</v>
      </c>
      <c r="X7" s="19">
        <f t="shared" si="1"/>
        <v>10475.694</v>
      </c>
      <c r="Y7" s="19">
        <f t="shared" si="1"/>
        <v>0</v>
      </c>
      <c r="Z7" s="19">
        <f t="shared" si="1"/>
        <v>12305.281000000001</v>
      </c>
      <c r="AA7" s="19">
        <f t="shared" si="1"/>
        <v>0</v>
      </c>
      <c r="AB7" s="19">
        <f t="shared" si="1"/>
        <v>11413.098</v>
      </c>
      <c r="AC7" s="19">
        <f t="shared" si="1"/>
        <v>0</v>
      </c>
      <c r="AD7" s="19">
        <f t="shared" si="1"/>
        <v>10996.432000000001</v>
      </c>
      <c r="AE7" s="19">
        <f t="shared" si="1"/>
        <v>0</v>
      </c>
      <c r="AF7" s="23"/>
      <c r="AG7" s="39">
        <f t="shared" ref="AG7:AG69" si="2">C7-E7</f>
        <v>-5580.7205299999914</v>
      </c>
      <c r="AI7" s="39">
        <f t="shared" ref="AI7:AI71" si="3">H7+J7+L7+N7+P7+R7+T7+V7+X7+Z7+AB7+AD7</f>
        <v>152455.70800000001</v>
      </c>
      <c r="AJ7" s="39">
        <f t="shared" ref="AJ7:AJ70" si="4">I7+K7+M7</f>
        <v>29078.447529999998</v>
      </c>
      <c r="AK7" s="39">
        <f t="shared" ref="AK7:AK70" si="5">H7+J7+L7</f>
        <v>35257.142</v>
      </c>
    </row>
    <row r="8" spans="1:38" s="6" customFormat="1" ht="50.1" customHeight="1">
      <c r="A8" s="67" t="s">
        <v>31</v>
      </c>
      <c r="B8" s="18"/>
      <c r="C8" s="17"/>
      <c r="D8" s="17"/>
      <c r="E8" s="16"/>
      <c r="F8" s="19" t="s">
        <v>29</v>
      </c>
      <c r="G8" s="19" t="s">
        <v>29</v>
      </c>
      <c r="H8" s="16"/>
      <c r="I8" s="16"/>
      <c r="J8" s="16"/>
      <c r="K8" s="16"/>
      <c r="L8" s="16"/>
      <c r="M8" s="16"/>
      <c r="N8" s="57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03" t="s">
        <v>57</v>
      </c>
      <c r="AG8" s="39">
        <f t="shared" si="2"/>
        <v>0</v>
      </c>
      <c r="AI8" s="39">
        <f t="shared" si="3"/>
        <v>0</v>
      </c>
      <c r="AJ8" s="39">
        <f t="shared" si="4"/>
        <v>0</v>
      </c>
      <c r="AK8" s="39">
        <f t="shared" si="5"/>
        <v>0</v>
      </c>
    </row>
    <row r="9" spans="1:38" s="7" customFormat="1" ht="24.75" customHeight="1">
      <c r="A9" s="24" t="s">
        <v>24</v>
      </c>
      <c r="B9" s="19">
        <f>B10+B11</f>
        <v>3203.7999999999997</v>
      </c>
      <c r="C9" s="16">
        <f>SUM(C10:C11)</f>
        <v>1030.2</v>
      </c>
      <c r="D9" s="16">
        <f>SUM(C9)</f>
        <v>1030.2</v>
      </c>
      <c r="E9" s="57">
        <f>E10+E11</f>
        <v>768.95253000000002</v>
      </c>
      <c r="F9" s="19">
        <f t="shared" ref="F9:F20" si="6">E9/B9*100</f>
        <v>24.001265060240968</v>
      </c>
      <c r="G9" s="19">
        <f t="shared" ref="G9:G20" si="7">E9/C9*100</f>
        <v>74.641092020966809</v>
      </c>
      <c r="H9" s="16">
        <f>H11+H10</f>
        <v>67.8</v>
      </c>
      <c r="I9" s="16">
        <f t="shared" ref="I9:AE9" si="8">I11+I10</f>
        <v>9</v>
      </c>
      <c r="J9" s="16">
        <f t="shared" si="8"/>
        <v>585.22</v>
      </c>
      <c r="K9" s="57">
        <f t="shared" si="8"/>
        <v>634.70681999999999</v>
      </c>
      <c r="L9" s="16">
        <f t="shared" si="8"/>
        <v>377.18</v>
      </c>
      <c r="M9" s="16">
        <f t="shared" si="8"/>
        <v>125.24571</v>
      </c>
      <c r="N9" s="57">
        <f t="shared" si="8"/>
        <v>189.68</v>
      </c>
      <c r="O9" s="16">
        <f t="shared" si="8"/>
        <v>0</v>
      </c>
      <c r="P9" s="16">
        <f t="shared" si="8"/>
        <v>420.92</v>
      </c>
      <c r="Q9" s="16">
        <f t="shared" si="8"/>
        <v>0</v>
      </c>
      <c r="R9" s="16">
        <f>R11+R10</f>
        <v>96.07</v>
      </c>
      <c r="S9" s="16">
        <f t="shared" si="8"/>
        <v>0</v>
      </c>
      <c r="T9" s="16">
        <f t="shared" si="8"/>
        <v>150.79</v>
      </c>
      <c r="U9" s="16">
        <f t="shared" si="8"/>
        <v>0</v>
      </c>
      <c r="V9" s="16">
        <f t="shared" si="8"/>
        <v>323.47000000000003</v>
      </c>
      <c r="W9" s="16">
        <f t="shared" si="8"/>
        <v>0</v>
      </c>
      <c r="X9" s="16">
        <f t="shared" si="8"/>
        <v>80.16</v>
      </c>
      <c r="Y9" s="16">
        <f t="shared" si="8"/>
        <v>0</v>
      </c>
      <c r="Z9" s="16">
        <f t="shared" si="8"/>
        <v>298.02999999999997</v>
      </c>
      <c r="AA9" s="16">
        <f t="shared" si="8"/>
        <v>0</v>
      </c>
      <c r="AB9" s="16">
        <f t="shared" si="8"/>
        <v>396.59</v>
      </c>
      <c r="AC9" s="16">
        <f t="shared" si="8"/>
        <v>0</v>
      </c>
      <c r="AD9" s="16">
        <f t="shared" si="8"/>
        <v>217.89</v>
      </c>
      <c r="AE9" s="16">
        <f t="shared" si="8"/>
        <v>0</v>
      </c>
      <c r="AF9" s="104"/>
      <c r="AG9" s="39">
        <f>C9-E9</f>
        <v>261.24747000000002</v>
      </c>
      <c r="AI9" s="39">
        <f t="shared" si="3"/>
        <v>3203.7999999999997</v>
      </c>
      <c r="AJ9" s="39">
        <f t="shared" si="4"/>
        <v>768.95253000000002</v>
      </c>
      <c r="AK9" s="39">
        <f t="shared" si="5"/>
        <v>1030.2</v>
      </c>
    </row>
    <row r="10" spans="1:38" s="6" customFormat="1" ht="30.6" customHeight="1">
      <c r="A10" s="65" t="s">
        <v>20</v>
      </c>
      <c r="B10" s="18">
        <v>0</v>
      </c>
      <c r="C10" s="17">
        <v>0</v>
      </c>
      <c r="D10" s="17">
        <v>0</v>
      </c>
      <c r="E10" s="17">
        <v>0</v>
      </c>
      <c r="F10" s="18">
        <v>0</v>
      </c>
      <c r="G10" s="18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29">
        <v>0</v>
      </c>
      <c r="O10" s="17"/>
      <c r="P10" s="17">
        <v>0</v>
      </c>
      <c r="Q10" s="17"/>
      <c r="R10" s="17">
        <v>0</v>
      </c>
      <c r="S10" s="17"/>
      <c r="T10" s="17">
        <v>0</v>
      </c>
      <c r="U10" s="17"/>
      <c r="V10" s="17">
        <v>0</v>
      </c>
      <c r="W10" s="17"/>
      <c r="X10" s="17">
        <v>0</v>
      </c>
      <c r="Y10" s="17"/>
      <c r="Z10" s="17">
        <v>0</v>
      </c>
      <c r="AA10" s="17"/>
      <c r="AB10" s="17">
        <v>0</v>
      </c>
      <c r="AC10" s="17"/>
      <c r="AD10" s="17">
        <v>0</v>
      </c>
      <c r="AE10" s="16"/>
      <c r="AF10" s="104"/>
      <c r="AG10" s="39">
        <f t="shared" si="2"/>
        <v>0</v>
      </c>
      <c r="AI10" s="39">
        <f t="shared" si="3"/>
        <v>0</v>
      </c>
      <c r="AJ10" s="39">
        <f t="shared" si="4"/>
        <v>0</v>
      </c>
      <c r="AK10" s="39">
        <f t="shared" si="5"/>
        <v>0</v>
      </c>
    </row>
    <row r="11" spans="1:38" s="6" customFormat="1" ht="23.25" customHeight="1">
      <c r="A11" s="65" t="s">
        <v>21</v>
      </c>
      <c r="B11" s="18">
        <f>H11+J11+L11+N11+P11+R11+T11+V11+X11+Z11+AD11+AB11</f>
        <v>3203.7999999999997</v>
      </c>
      <c r="C11" s="17">
        <f>SUM(H11+J11+L11)</f>
        <v>1030.2</v>
      </c>
      <c r="D11" s="17">
        <f>SUM(C11)</f>
        <v>1030.2</v>
      </c>
      <c r="E11" s="17">
        <f>I11+K11+M11+O11+Q11+S11+U11+W11+Y11+AA11+AC11+AE11</f>
        <v>768.95253000000002</v>
      </c>
      <c r="F11" s="18">
        <f>E11/B11*100</f>
        <v>24.001265060240968</v>
      </c>
      <c r="G11" s="18">
        <f t="shared" ref="G11" si="9">E11/C11*100</f>
        <v>74.641092020966809</v>
      </c>
      <c r="H11" s="17">
        <v>67.8</v>
      </c>
      <c r="I11" s="17">
        <v>9</v>
      </c>
      <c r="J11" s="17">
        <v>585.22</v>
      </c>
      <c r="K11" s="17">
        <f>634706.82/1000</f>
        <v>634.70681999999999</v>
      </c>
      <c r="L11" s="17">
        <v>377.18</v>
      </c>
      <c r="M11" s="17">
        <f>125245.71/1000</f>
        <v>125.24571</v>
      </c>
      <c r="N11" s="29">
        <v>189.68</v>
      </c>
      <c r="O11" s="17"/>
      <c r="P11" s="17">
        <v>420.92</v>
      </c>
      <c r="Q11" s="17"/>
      <c r="R11" s="17">
        <v>96.07</v>
      </c>
      <c r="S11" s="17"/>
      <c r="T11" s="17">
        <v>150.79</v>
      </c>
      <c r="U11" s="17"/>
      <c r="V11" s="17">
        <v>323.47000000000003</v>
      </c>
      <c r="W11" s="17"/>
      <c r="X11" s="17">
        <v>80.16</v>
      </c>
      <c r="Y11" s="17"/>
      <c r="Z11" s="17">
        <v>298.02999999999997</v>
      </c>
      <c r="AA11" s="17"/>
      <c r="AB11" s="17">
        <v>396.59</v>
      </c>
      <c r="AC11" s="17"/>
      <c r="AD11" s="17">
        <v>217.89</v>
      </c>
      <c r="AE11" s="17"/>
      <c r="AF11" s="105"/>
      <c r="AG11" s="39">
        <f t="shared" si="2"/>
        <v>261.24747000000002</v>
      </c>
      <c r="AI11" s="39">
        <f t="shared" si="3"/>
        <v>3203.7999999999997</v>
      </c>
      <c r="AJ11" s="39">
        <f t="shared" si="4"/>
        <v>768.95253000000002</v>
      </c>
      <c r="AK11" s="39">
        <f t="shared" si="5"/>
        <v>1030.2</v>
      </c>
    </row>
    <row r="12" spans="1:38" s="6" customFormat="1" ht="53.25" customHeight="1">
      <c r="A12" s="66" t="s">
        <v>32</v>
      </c>
      <c r="B12" s="17"/>
      <c r="C12" s="17"/>
      <c r="D12" s="17"/>
      <c r="E12" s="16"/>
      <c r="F12" s="19" t="s">
        <v>29</v>
      </c>
      <c r="G12" s="19" t="s">
        <v>29</v>
      </c>
      <c r="H12" s="16"/>
      <c r="I12" s="16"/>
      <c r="J12" s="16"/>
      <c r="K12" s="16"/>
      <c r="L12" s="16"/>
      <c r="M12" s="16"/>
      <c r="N12" s="57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87" t="s">
        <v>58</v>
      </c>
      <c r="AG12" s="39">
        <f t="shared" si="2"/>
        <v>0</v>
      </c>
      <c r="AI12" s="39">
        <f t="shared" si="3"/>
        <v>0</v>
      </c>
      <c r="AJ12" s="39">
        <f t="shared" si="4"/>
        <v>0</v>
      </c>
      <c r="AK12" s="39">
        <f t="shared" si="5"/>
        <v>0</v>
      </c>
    </row>
    <row r="13" spans="1:38" s="6" customFormat="1" ht="23.25" customHeight="1">
      <c r="A13" s="23" t="s">
        <v>24</v>
      </c>
      <c r="B13" s="30">
        <f>B15+B16+B14</f>
        <v>144862.29500000001</v>
      </c>
      <c r="C13" s="57">
        <f>SUM(C14:C16)</f>
        <v>34051.816999999995</v>
      </c>
      <c r="D13" s="57">
        <f>SUM(C13)</f>
        <v>34051.816999999995</v>
      </c>
      <c r="E13" s="57">
        <f>E14+E15+E16</f>
        <v>28229.782999999996</v>
      </c>
      <c r="F13" s="30">
        <f t="shared" si="6"/>
        <v>19.487322770911504</v>
      </c>
      <c r="G13" s="19">
        <f t="shared" si="7"/>
        <v>82.902427791151339</v>
      </c>
      <c r="H13" s="16">
        <f>H15+H16</f>
        <v>10834.697</v>
      </c>
      <c r="I13" s="16">
        <f t="shared" ref="I13:AE13" si="10">I15+I16</f>
        <v>3181.5122999999999</v>
      </c>
      <c r="J13" s="16">
        <f t="shared" si="10"/>
        <v>11914.1</v>
      </c>
      <c r="K13" s="16">
        <f t="shared" si="10"/>
        <v>13992.41</v>
      </c>
      <c r="L13" s="16">
        <f t="shared" si="10"/>
        <v>11303.02</v>
      </c>
      <c r="M13" s="16">
        <f t="shared" si="10"/>
        <v>11055.860699999999</v>
      </c>
      <c r="N13" s="57">
        <f t="shared" si="10"/>
        <v>12862.41</v>
      </c>
      <c r="O13" s="16">
        <f t="shared" si="10"/>
        <v>0</v>
      </c>
      <c r="P13" s="16">
        <f t="shared" si="10"/>
        <v>15561.174000000001</v>
      </c>
      <c r="Q13" s="16">
        <f t="shared" si="10"/>
        <v>0</v>
      </c>
      <c r="R13" s="16">
        <f t="shared" si="10"/>
        <v>18133.995999999999</v>
      </c>
      <c r="S13" s="16">
        <f t="shared" si="10"/>
        <v>0</v>
      </c>
      <c r="T13" s="16">
        <f t="shared" si="10"/>
        <v>12045.328</v>
      </c>
      <c r="U13" s="16">
        <f t="shared" si="10"/>
        <v>0</v>
      </c>
      <c r="V13" s="16">
        <f t="shared" si="10"/>
        <v>8272.2129999999997</v>
      </c>
      <c r="W13" s="16">
        <f t="shared" si="10"/>
        <v>0</v>
      </c>
      <c r="X13" s="16">
        <f t="shared" si="10"/>
        <v>10387.933999999999</v>
      </c>
      <c r="Y13" s="16">
        <f t="shared" si="10"/>
        <v>0</v>
      </c>
      <c r="Z13" s="16">
        <f>Z16</f>
        <v>11788.833000000001</v>
      </c>
      <c r="AA13" s="16">
        <f t="shared" si="10"/>
        <v>0</v>
      </c>
      <c r="AB13" s="16">
        <f t="shared" si="10"/>
        <v>10997.487999999999</v>
      </c>
      <c r="AC13" s="16">
        <f t="shared" si="10"/>
        <v>0</v>
      </c>
      <c r="AD13" s="16">
        <f t="shared" si="10"/>
        <v>10761.102000000001</v>
      </c>
      <c r="AE13" s="16">
        <f t="shared" si="10"/>
        <v>0</v>
      </c>
      <c r="AF13" s="88"/>
      <c r="AG13" s="39">
        <f t="shared" si="2"/>
        <v>5822.0339999999997</v>
      </c>
      <c r="AI13" s="39">
        <f t="shared" si="3"/>
        <v>144862.29500000001</v>
      </c>
      <c r="AJ13" s="39">
        <f t="shared" si="4"/>
        <v>28229.782999999996</v>
      </c>
      <c r="AK13" s="39">
        <f t="shared" si="5"/>
        <v>34051.816999999995</v>
      </c>
    </row>
    <row r="14" spans="1:38" s="6" customFormat="1" ht="30.75" customHeight="1">
      <c r="A14" s="36" t="s">
        <v>43</v>
      </c>
      <c r="B14" s="58">
        <f>AD14</f>
        <v>0</v>
      </c>
      <c r="C14" s="29">
        <f>H14</f>
        <v>0</v>
      </c>
      <c r="D14" s="29">
        <f>AD14</f>
        <v>0</v>
      </c>
      <c r="E14" s="29">
        <f t="shared" ref="E14:E15" si="11">SUM(I14+K14+M14+O14+Q14+S14+U14+W14+Y14+AA14+AC14+AE14)</f>
        <v>0</v>
      </c>
      <c r="F14" s="58">
        <v>0</v>
      </c>
      <c r="G14" s="18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29">
        <v>0</v>
      </c>
      <c r="O14" s="16"/>
      <c r="P14" s="17">
        <v>0</v>
      </c>
      <c r="Q14" s="16"/>
      <c r="R14" s="17">
        <v>0</v>
      </c>
      <c r="S14" s="16"/>
      <c r="T14" s="17">
        <v>0</v>
      </c>
      <c r="U14" s="16"/>
      <c r="V14" s="17">
        <v>0</v>
      </c>
      <c r="W14" s="16"/>
      <c r="X14" s="17">
        <v>0</v>
      </c>
      <c r="Y14" s="16"/>
      <c r="Z14" s="17">
        <v>0</v>
      </c>
      <c r="AA14" s="16"/>
      <c r="AB14" s="17">
        <v>0</v>
      </c>
      <c r="AC14" s="16"/>
      <c r="AD14" s="17">
        <v>0</v>
      </c>
      <c r="AE14" s="16"/>
      <c r="AF14" s="88"/>
      <c r="AG14" s="39">
        <f t="shared" si="2"/>
        <v>0</v>
      </c>
      <c r="AI14" s="39">
        <f t="shared" si="3"/>
        <v>0</v>
      </c>
      <c r="AJ14" s="39">
        <f t="shared" si="4"/>
        <v>0</v>
      </c>
      <c r="AK14" s="39">
        <f t="shared" si="5"/>
        <v>0</v>
      </c>
    </row>
    <row r="15" spans="1:38" s="6" customFormat="1" ht="27.75" customHeight="1">
      <c r="A15" s="25" t="s">
        <v>20</v>
      </c>
      <c r="B15" s="58">
        <f>H15+J15+L15+N15+P15+R15+T15+V15+X15+Z15+AB15+AD15</f>
        <v>0</v>
      </c>
      <c r="C15" s="29">
        <f>I15+K15+M15+O15+Q15+S15+U15+W15+Y15+AA15+AC15+AE15</f>
        <v>0</v>
      </c>
      <c r="D15" s="29">
        <f>J15+L15+N15+P15+R15+T15+V15+X15+Z15+AB15+AD15+AF15</f>
        <v>0</v>
      </c>
      <c r="E15" s="29">
        <f t="shared" si="11"/>
        <v>0</v>
      </c>
      <c r="F15" s="58">
        <v>0</v>
      </c>
      <c r="G15" s="18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29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>
        <v>0</v>
      </c>
      <c r="AA15" s="17"/>
      <c r="AB15" s="17">
        <v>0</v>
      </c>
      <c r="AC15" s="17"/>
      <c r="AD15" s="17">
        <v>0</v>
      </c>
      <c r="AE15" s="16"/>
      <c r="AF15" s="88"/>
      <c r="AG15" s="39">
        <f t="shared" si="2"/>
        <v>0</v>
      </c>
      <c r="AI15" s="39">
        <f t="shared" si="3"/>
        <v>0</v>
      </c>
      <c r="AJ15" s="39">
        <f t="shared" si="4"/>
        <v>0</v>
      </c>
      <c r="AK15" s="39">
        <f t="shared" si="5"/>
        <v>0</v>
      </c>
    </row>
    <row r="16" spans="1:38" s="6" customFormat="1" ht="27" customHeight="1">
      <c r="A16" s="25" t="s">
        <v>21</v>
      </c>
      <c r="B16" s="58">
        <f>H16+J16+L16+N16+P16+R16+T16+V16+X16+Z16+AB16+AD16</f>
        <v>144862.29500000001</v>
      </c>
      <c r="C16" s="29">
        <f>H16+J16+L16</f>
        <v>34051.816999999995</v>
      </c>
      <c r="D16" s="29">
        <f>SUM(C16)</f>
        <v>34051.816999999995</v>
      </c>
      <c r="E16" s="29">
        <f>SUM(I16+K16+M16+O16+Q16+S16+U16+W16+Y16+AA16+AC16+AE16)</f>
        <v>28229.782999999996</v>
      </c>
      <c r="F16" s="58">
        <f t="shared" ref="F16" si="12">E16/B16*100</f>
        <v>19.487322770911504</v>
      </c>
      <c r="G16" s="18">
        <f t="shared" si="7"/>
        <v>82.902427791151339</v>
      </c>
      <c r="H16" s="17">
        <f>10834697/1000</f>
        <v>10834.697</v>
      </c>
      <c r="I16" s="17">
        <f>3181512.3/1000</f>
        <v>3181.5122999999999</v>
      </c>
      <c r="J16" s="17">
        <v>11914.1</v>
      </c>
      <c r="K16" s="17">
        <v>13992.41</v>
      </c>
      <c r="L16" s="17">
        <v>11303.02</v>
      </c>
      <c r="M16" s="17">
        <f>11055860.7/1000</f>
        <v>11055.860699999999</v>
      </c>
      <c r="N16" s="29">
        <v>12862.41</v>
      </c>
      <c r="O16" s="17"/>
      <c r="P16" s="17">
        <f>15561174/1000</f>
        <v>15561.174000000001</v>
      </c>
      <c r="Q16" s="17"/>
      <c r="R16" s="17">
        <f>18133996/1000</f>
        <v>18133.995999999999</v>
      </c>
      <c r="S16" s="17"/>
      <c r="T16" s="17">
        <f>12045328/1000</f>
        <v>12045.328</v>
      </c>
      <c r="U16" s="17"/>
      <c r="V16" s="17">
        <f>8272213/1000</f>
        <v>8272.2129999999997</v>
      </c>
      <c r="W16" s="17"/>
      <c r="X16" s="17">
        <f>10387934/1000</f>
        <v>10387.933999999999</v>
      </c>
      <c r="Y16" s="17"/>
      <c r="Z16" s="17">
        <f>11788833/1000</f>
        <v>11788.833000000001</v>
      </c>
      <c r="AA16" s="17"/>
      <c r="AB16" s="17">
        <f>10997488/1000</f>
        <v>10997.487999999999</v>
      </c>
      <c r="AC16" s="17"/>
      <c r="AD16" s="17">
        <f>10761102/1000</f>
        <v>10761.102000000001</v>
      </c>
      <c r="AE16" s="17"/>
      <c r="AF16" s="89"/>
      <c r="AG16" s="39">
        <f t="shared" si="2"/>
        <v>5822.0339999999997</v>
      </c>
      <c r="AI16" s="39">
        <f t="shared" si="3"/>
        <v>144862.29500000001</v>
      </c>
      <c r="AJ16" s="39">
        <f t="shared" si="4"/>
        <v>28229.782999999996</v>
      </c>
      <c r="AK16" s="39">
        <f t="shared" si="5"/>
        <v>34051.816999999995</v>
      </c>
    </row>
    <row r="17" spans="1:37" s="6" customFormat="1" ht="68.25" customHeight="1">
      <c r="A17" s="24" t="s">
        <v>33</v>
      </c>
      <c r="B17" s="19"/>
      <c r="C17" s="16"/>
      <c r="D17" s="16"/>
      <c r="E17" s="16"/>
      <c r="F17" s="19" t="s">
        <v>29</v>
      </c>
      <c r="G17" s="19" t="s">
        <v>29</v>
      </c>
      <c r="H17" s="16"/>
      <c r="I17" s="16"/>
      <c r="J17" s="16"/>
      <c r="K17" s="16"/>
      <c r="L17" s="16"/>
      <c r="M17" s="16"/>
      <c r="N17" s="5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87" t="s">
        <v>59</v>
      </c>
      <c r="AG17" s="39">
        <f t="shared" si="2"/>
        <v>0</v>
      </c>
      <c r="AI17" s="39">
        <f t="shared" si="3"/>
        <v>0</v>
      </c>
      <c r="AJ17" s="39">
        <f t="shared" si="4"/>
        <v>0</v>
      </c>
      <c r="AK17" s="39">
        <f t="shared" si="5"/>
        <v>0</v>
      </c>
    </row>
    <row r="18" spans="1:37" s="6" customFormat="1" ht="22.5" customHeight="1">
      <c r="A18" s="24" t="s">
        <v>24</v>
      </c>
      <c r="B18" s="19">
        <f>B20+B19</f>
        <v>370.2</v>
      </c>
      <c r="C18" s="19">
        <f>C20+C19</f>
        <v>139.01999999999998</v>
      </c>
      <c r="D18" s="19">
        <f>D20+D19</f>
        <v>139.01999999999998</v>
      </c>
      <c r="E18" s="19">
        <f>E19+E20</f>
        <v>43.601999999999997</v>
      </c>
      <c r="F18" s="19">
        <f t="shared" si="6"/>
        <v>11.777957860615883</v>
      </c>
      <c r="G18" s="19">
        <f t="shared" si="7"/>
        <v>31.363832542080278</v>
      </c>
      <c r="H18" s="16">
        <f>H19+H20</f>
        <v>96.1</v>
      </c>
      <c r="I18" s="16">
        <f t="shared" ref="I18:AE18" si="13">I19+I20</f>
        <v>0</v>
      </c>
      <c r="J18" s="16">
        <f t="shared" si="13"/>
        <v>34.11</v>
      </c>
      <c r="K18" s="16">
        <f t="shared" si="13"/>
        <v>43.601999999999997</v>
      </c>
      <c r="L18" s="16">
        <f>L19+L20</f>
        <v>8.81</v>
      </c>
      <c r="M18" s="16">
        <f t="shared" si="13"/>
        <v>0</v>
      </c>
      <c r="N18" s="57">
        <f t="shared" si="13"/>
        <v>57.12</v>
      </c>
      <c r="O18" s="16">
        <f t="shared" si="13"/>
        <v>0</v>
      </c>
      <c r="P18" s="16">
        <f t="shared" si="13"/>
        <v>15.78</v>
      </c>
      <c r="Q18" s="16">
        <f t="shared" si="13"/>
        <v>0</v>
      </c>
      <c r="R18" s="16">
        <f t="shared" si="13"/>
        <v>40.17</v>
      </c>
      <c r="S18" s="16">
        <f t="shared" si="13"/>
        <v>0</v>
      </c>
      <c r="T18" s="16">
        <f t="shared" si="13"/>
        <v>0</v>
      </c>
      <c r="U18" s="16">
        <f t="shared" si="13"/>
        <v>0</v>
      </c>
      <c r="V18" s="16">
        <f t="shared" si="13"/>
        <v>38.1</v>
      </c>
      <c r="W18" s="16">
        <f t="shared" si="13"/>
        <v>0</v>
      </c>
      <c r="X18" s="16">
        <f t="shared" si="13"/>
        <v>7.6</v>
      </c>
      <c r="Y18" s="16">
        <f t="shared" si="13"/>
        <v>0</v>
      </c>
      <c r="Z18" s="16">
        <f t="shared" si="13"/>
        <v>35.96</v>
      </c>
      <c r="AA18" s="16">
        <f t="shared" si="13"/>
        <v>0</v>
      </c>
      <c r="AB18" s="16">
        <f t="shared" si="13"/>
        <v>19.02</v>
      </c>
      <c r="AC18" s="16">
        <f t="shared" si="13"/>
        <v>0</v>
      </c>
      <c r="AD18" s="16">
        <f t="shared" si="13"/>
        <v>17.440000000000001</v>
      </c>
      <c r="AE18" s="16">
        <f t="shared" si="13"/>
        <v>0</v>
      </c>
      <c r="AF18" s="88"/>
      <c r="AG18" s="39">
        <f t="shared" si="2"/>
        <v>95.417999999999978</v>
      </c>
      <c r="AI18" s="39">
        <f t="shared" si="3"/>
        <v>370.21</v>
      </c>
      <c r="AJ18" s="39">
        <f t="shared" si="4"/>
        <v>43.601999999999997</v>
      </c>
      <c r="AK18" s="39">
        <f t="shared" si="5"/>
        <v>139.01999999999998</v>
      </c>
    </row>
    <row r="19" spans="1:37" s="6" customFormat="1" ht="24.75" customHeight="1">
      <c r="A19" s="26" t="s">
        <v>20</v>
      </c>
      <c r="B19" s="18">
        <v>0</v>
      </c>
      <c r="C19" s="17">
        <v>0</v>
      </c>
      <c r="D19" s="17">
        <v>0</v>
      </c>
      <c r="E19" s="18">
        <f t="shared" ref="E19" si="14">SUM(I19+K19+M19+O19+Q19+S19+U19+W19+Y19+AA19+AC19+AE19)</f>
        <v>0</v>
      </c>
      <c r="F19" s="18">
        <v>0</v>
      </c>
      <c r="G19" s="18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9">
        <v>0</v>
      </c>
      <c r="O19" s="16"/>
      <c r="P19" s="17">
        <v>0</v>
      </c>
      <c r="Q19" s="16"/>
      <c r="R19" s="17">
        <v>0</v>
      </c>
      <c r="S19" s="16"/>
      <c r="T19" s="17">
        <v>0</v>
      </c>
      <c r="U19" s="16"/>
      <c r="V19" s="17">
        <v>0</v>
      </c>
      <c r="W19" s="16"/>
      <c r="X19" s="17">
        <v>0</v>
      </c>
      <c r="Y19" s="16"/>
      <c r="Z19" s="17">
        <v>0</v>
      </c>
      <c r="AA19" s="16"/>
      <c r="AB19" s="17">
        <v>0</v>
      </c>
      <c r="AC19" s="16"/>
      <c r="AD19" s="17">
        <v>0</v>
      </c>
      <c r="AE19" s="16"/>
      <c r="AF19" s="88"/>
      <c r="AG19" s="39">
        <f t="shared" si="2"/>
        <v>0</v>
      </c>
      <c r="AI19" s="39">
        <f t="shared" si="3"/>
        <v>0</v>
      </c>
      <c r="AJ19" s="39">
        <f t="shared" si="4"/>
        <v>0</v>
      </c>
      <c r="AK19" s="39">
        <f t="shared" si="5"/>
        <v>0</v>
      </c>
    </row>
    <row r="20" spans="1:37" s="6" customFormat="1" ht="26.25" customHeight="1">
      <c r="A20" s="26" t="s">
        <v>21</v>
      </c>
      <c r="B20" s="18">
        <v>370.2</v>
      </c>
      <c r="C20" s="29">
        <f>H20+J20+L20</f>
        <v>139.01999999999998</v>
      </c>
      <c r="D20" s="17">
        <f>SUM(C20)</f>
        <v>139.01999999999998</v>
      </c>
      <c r="E20" s="18">
        <f>SUM(I20+K20+M20+O20+Q20+S20+U20+W20+Y20+AA20+AC20+AE20)</f>
        <v>43.601999999999997</v>
      </c>
      <c r="F20" s="18">
        <f t="shared" si="6"/>
        <v>11.777957860615883</v>
      </c>
      <c r="G20" s="18">
        <f t="shared" si="7"/>
        <v>31.363832542080278</v>
      </c>
      <c r="H20" s="17">
        <v>96.1</v>
      </c>
      <c r="I20" s="17">
        <v>0</v>
      </c>
      <c r="J20" s="17">
        <v>34.11</v>
      </c>
      <c r="K20" s="17">
        <f>43602/1000</f>
        <v>43.601999999999997</v>
      </c>
      <c r="L20" s="17">
        <v>8.81</v>
      </c>
      <c r="M20" s="17">
        <v>0</v>
      </c>
      <c r="N20" s="29">
        <v>57.12</v>
      </c>
      <c r="O20" s="17"/>
      <c r="P20" s="17">
        <v>15.78</v>
      </c>
      <c r="Q20" s="17"/>
      <c r="R20" s="17">
        <v>40.17</v>
      </c>
      <c r="S20" s="17"/>
      <c r="T20" s="17">
        <v>0</v>
      </c>
      <c r="U20" s="17"/>
      <c r="V20" s="17">
        <v>38.1</v>
      </c>
      <c r="W20" s="17"/>
      <c r="X20" s="17">
        <v>7.6</v>
      </c>
      <c r="Y20" s="17"/>
      <c r="Z20" s="17">
        <v>35.96</v>
      </c>
      <c r="AA20" s="17"/>
      <c r="AB20" s="17">
        <v>19.02</v>
      </c>
      <c r="AC20" s="17"/>
      <c r="AD20" s="17">
        <v>17.440000000000001</v>
      </c>
      <c r="AE20" s="17"/>
      <c r="AF20" s="89"/>
      <c r="AG20" s="39">
        <f t="shared" si="2"/>
        <v>95.417999999999978</v>
      </c>
      <c r="AI20" s="39">
        <f t="shared" si="3"/>
        <v>370.21</v>
      </c>
      <c r="AJ20" s="39">
        <f t="shared" si="4"/>
        <v>43.601999999999997</v>
      </c>
      <c r="AK20" s="39">
        <f t="shared" si="5"/>
        <v>139.01999999999998</v>
      </c>
    </row>
    <row r="21" spans="1:37" s="6" customFormat="1" ht="50.1" customHeight="1">
      <c r="A21" s="63" t="s">
        <v>49</v>
      </c>
      <c r="B21" s="19"/>
      <c r="C21" s="16"/>
      <c r="D21" s="16"/>
      <c r="E21" s="16"/>
      <c r="F21" s="19" t="s">
        <v>29</v>
      </c>
      <c r="G21" s="19" t="s">
        <v>29</v>
      </c>
      <c r="H21" s="16"/>
      <c r="I21" s="16"/>
      <c r="J21" s="16"/>
      <c r="K21" s="16"/>
      <c r="L21" s="16"/>
      <c r="M21" s="16"/>
      <c r="N21" s="57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87" t="s">
        <v>53</v>
      </c>
      <c r="AG21" s="39">
        <f t="shared" si="2"/>
        <v>0</v>
      </c>
      <c r="AI21" s="39">
        <f t="shared" si="3"/>
        <v>0</v>
      </c>
      <c r="AJ21" s="39">
        <f t="shared" si="4"/>
        <v>0</v>
      </c>
      <c r="AK21" s="39">
        <f t="shared" si="5"/>
        <v>0</v>
      </c>
    </row>
    <row r="22" spans="1:37" s="6" customFormat="1" ht="24" customHeight="1">
      <c r="A22" s="24" t="s">
        <v>24</v>
      </c>
      <c r="B22" s="19">
        <f>B23+B24</f>
        <v>8.3000000000000007</v>
      </c>
      <c r="C22" s="19">
        <f>SUM(C23:C24)</f>
        <v>0</v>
      </c>
      <c r="D22" s="19">
        <f>SUM(D23:D24)</f>
        <v>0</v>
      </c>
      <c r="E22" s="16">
        <f>E23+E24</f>
        <v>0</v>
      </c>
      <c r="F22" s="19">
        <f>E22/B22*100</f>
        <v>0</v>
      </c>
      <c r="G22" s="19">
        <v>0</v>
      </c>
      <c r="H22" s="16">
        <f>H23+H24</f>
        <v>0</v>
      </c>
      <c r="I22" s="16">
        <f t="shared" ref="I22:AE22" si="15">I23+I24</f>
        <v>0</v>
      </c>
      <c r="J22" s="16">
        <f t="shared" si="15"/>
        <v>0</v>
      </c>
      <c r="K22" s="16">
        <f t="shared" si="15"/>
        <v>0</v>
      </c>
      <c r="L22" s="16">
        <f t="shared" si="15"/>
        <v>0</v>
      </c>
      <c r="M22" s="16">
        <f t="shared" si="15"/>
        <v>0</v>
      </c>
      <c r="N22" s="57">
        <f t="shared" si="15"/>
        <v>0</v>
      </c>
      <c r="O22" s="16">
        <f t="shared" si="15"/>
        <v>0</v>
      </c>
      <c r="P22" s="16">
        <f t="shared" si="15"/>
        <v>8.3000000000000007</v>
      </c>
      <c r="Q22" s="16">
        <f t="shared" si="15"/>
        <v>0</v>
      </c>
      <c r="R22" s="16">
        <f t="shared" si="15"/>
        <v>0</v>
      </c>
      <c r="S22" s="16">
        <f t="shared" si="15"/>
        <v>0</v>
      </c>
      <c r="T22" s="16">
        <f t="shared" si="15"/>
        <v>0</v>
      </c>
      <c r="U22" s="16">
        <f t="shared" si="15"/>
        <v>0</v>
      </c>
      <c r="V22" s="16">
        <f t="shared" si="15"/>
        <v>0</v>
      </c>
      <c r="W22" s="16">
        <f t="shared" si="15"/>
        <v>0</v>
      </c>
      <c r="X22" s="16">
        <f t="shared" si="15"/>
        <v>0</v>
      </c>
      <c r="Y22" s="16">
        <f t="shared" si="15"/>
        <v>0</v>
      </c>
      <c r="Z22" s="16">
        <f t="shared" si="15"/>
        <v>0</v>
      </c>
      <c r="AA22" s="16">
        <f t="shared" si="15"/>
        <v>0</v>
      </c>
      <c r="AB22" s="16">
        <f t="shared" si="15"/>
        <v>0</v>
      </c>
      <c r="AC22" s="16">
        <f t="shared" si="15"/>
        <v>0</v>
      </c>
      <c r="AD22" s="16">
        <f t="shared" si="15"/>
        <v>0</v>
      </c>
      <c r="AE22" s="16">
        <f t="shared" si="15"/>
        <v>0</v>
      </c>
      <c r="AF22" s="88"/>
      <c r="AG22" s="39">
        <f t="shared" si="2"/>
        <v>0</v>
      </c>
      <c r="AI22" s="39">
        <f t="shared" si="3"/>
        <v>8.3000000000000007</v>
      </c>
      <c r="AJ22" s="39">
        <f t="shared" si="4"/>
        <v>0</v>
      </c>
      <c r="AK22" s="39">
        <f t="shared" si="5"/>
        <v>0</v>
      </c>
    </row>
    <row r="23" spans="1:37" s="6" customFormat="1" ht="22.5" customHeight="1">
      <c r="A23" s="26" t="s">
        <v>20</v>
      </c>
      <c r="B23" s="18">
        <v>0</v>
      </c>
      <c r="C23" s="17">
        <v>0</v>
      </c>
      <c r="D23" s="17">
        <v>0</v>
      </c>
      <c r="E23" s="17">
        <f t="shared" ref="E23:E24" si="16">I23+K23+M23+O23+Q23+S23+U23+W23+Y23+AA23+AC23+AE23</f>
        <v>0</v>
      </c>
      <c r="F23" s="18">
        <v>0</v>
      </c>
      <c r="G23" s="18">
        <v>0</v>
      </c>
      <c r="H23" s="17">
        <v>0</v>
      </c>
      <c r="I23" s="17">
        <v>0</v>
      </c>
      <c r="J23" s="17">
        <v>0</v>
      </c>
      <c r="K23" s="17"/>
      <c r="L23" s="17">
        <v>0</v>
      </c>
      <c r="M23" s="17"/>
      <c r="N23" s="29">
        <v>0</v>
      </c>
      <c r="O23" s="17"/>
      <c r="P23" s="17">
        <v>0</v>
      </c>
      <c r="Q23" s="17"/>
      <c r="R23" s="17">
        <v>0</v>
      </c>
      <c r="S23" s="17"/>
      <c r="T23" s="17">
        <v>0</v>
      </c>
      <c r="U23" s="17"/>
      <c r="V23" s="17">
        <v>0</v>
      </c>
      <c r="W23" s="17"/>
      <c r="X23" s="17">
        <v>0</v>
      </c>
      <c r="Y23" s="17"/>
      <c r="Z23" s="17">
        <v>0</v>
      </c>
      <c r="AA23" s="17"/>
      <c r="AB23" s="17">
        <v>0</v>
      </c>
      <c r="AC23" s="17"/>
      <c r="AD23" s="17">
        <v>0</v>
      </c>
      <c r="AE23" s="17"/>
      <c r="AF23" s="88"/>
      <c r="AG23" s="39">
        <f t="shared" si="2"/>
        <v>0</v>
      </c>
      <c r="AI23" s="39">
        <f t="shared" si="3"/>
        <v>0</v>
      </c>
      <c r="AJ23" s="39">
        <f t="shared" si="4"/>
        <v>0</v>
      </c>
      <c r="AK23" s="39">
        <f t="shared" si="5"/>
        <v>0</v>
      </c>
    </row>
    <row r="24" spans="1:37" s="6" customFormat="1" ht="22.5" customHeight="1">
      <c r="A24" s="26" t="s">
        <v>21</v>
      </c>
      <c r="B24" s="18">
        <f>H24+J24+L24+N24+P24+R24+T24+V24+X24+Z24+AB24+AD24</f>
        <v>8.3000000000000007</v>
      </c>
      <c r="C24" s="29">
        <f>H24+I24</f>
        <v>0</v>
      </c>
      <c r="D24" s="17">
        <f>H24</f>
        <v>0</v>
      </c>
      <c r="E24" s="17">
        <f t="shared" si="16"/>
        <v>0</v>
      </c>
      <c r="F24" s="18">
        <f>E24/B24*100</f>
        <v>0</v>
      </c>
      <c r="G24" s="18">
        <v>0</v>
      </c>
      <c r="H24" s="17">
        <v>0</v>
      </c>
      <c r="I24" s="17">
        <v>0</v>
      </c>
      <c r="J24" s="17">
        <v>0</v>
      </c>
      <c r="K24" s="17"/>
      <c r="L24" s="17">
        <v>0</v>
      </c>
      <c r="M24" s="17"/>
      <c r="N24" s="29">
        <v>0</v>
      </c>
      <c r="O24" s="17"/>
      <c r="P24" s="17">
        <v>8.3000000000000007</v>
      </c>
      <c r="Q24" s="17"/>
      <c r="R24" s="17">
        <v>0</v>
      </c>
      <c r="S24" s="17"/>
      <c r="T24" s="17">
        <v>0</v>
      </c>
      <c r="U24" s="17"/>
      <c r="V24" s="17">
        <v>0</v>
      </c>
      <c r="W24" s="17"/>
      <c r="X24" s="17">
        <v>0</v>
      </c>
      <c r="Y24" s="17"/>
      <c r="Z24" s="17">
        <v>0</v>
      </c>
      <c r="AA24" s="17"/>
      <c r="AB24" s="17">
        <v>0</v>
      </c>
      <c r="AC24" s="17"/>
      <c r="AD24" s="17">
        <v>0</v>
      </c>
      <c r="AE24" s="17"/>
      <c r="AF24" s="89"/>
      <c r="AG24" s="39">
        <f t="shared" si="2"/>
        <v>0</v>
      </c>
      <c r="AI24" s="39">
        <f t="shared" si="3"/>
        <v>8.3000000000000007</v>
      </c>
      <c r="AJ24" s="39">
        <f t="shared" si="4"/>
        <v>0</v>
      </c>
      <c r="AK24" s="39">
        <f t="shared" si="5"/>
        <v>0</v>
      </c>
    </row>
    <row r="25" spans="1:37" s="6" customFormat="1" ht="46.5" customHeight="1">
      <c r="A25" s="24" t="s">
        <v>41</v>
      </c>
      <c r="B25" s="19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99"/>
      <c r="AG25" s="39">
        <f t="shared" si="2"/>
        <v>0</v>
      </c>
      <c r="AI25" s="39">
        <f t="shared" si="3"/>
        <v>0</v>
      </c>
      <c r="AJ25" s="39">
        <f t="shared" si="4"/>
        <v>0</v>
      </c>
      <c r="AK25" s="39">
        <f t="shared" si="5"/>
        <v>0</v>
      </c>
    </row>
    <row r="26" spans="1:37" s="6" customFormat="1" ht="24.75" customHeight="1">
      <c r="A26" s="24" t="s">
        <v>24</v>
      </c>
      <c r="B26" s="19">
        <f>H26+J26+L26+N26+P26+R26+T26+V26+X26+Z26+AB26+AD26</f>
        <v>4011.1030000000001</v>
      </c>
      <c r="C26" s="16">
        <f>SUM(C27:C29)</f>
        <v>36.104999999999997</v>
      </c>
      <c r="D26" s="16">
        <f>SUM(D27:D29)</f>
        <v>2036.105</v>
      </c>
      <c r="E26" s="16">
        <f>E27+E28+E29+E30</f>
        <v>70.41</v>
      </c>
      <c r="F26" s="16">
        <f>E26/B26*100</f>
        <v>1.7553775108741909</v>
      </c>
      <c r="G26" s="16">
        <v>0</v>
      </c>
      <c r="H26" s="16">
        <f>H27+H28+H29+H30</f>
        <v>0</v>
      </c>
      <c r="I26" s="16">
        <f t="shared" ref="I26:AE26" si="17">I27+I28+I29+I30</f>
        <v>0</v>
      </c>
      <c r="J26" s="16">
        <f t="shared" si="17"/>
        <v>0</v>
      </c>
      <c r="K26" s="16">
        <f t="shared" si="17"/>
        <v>0</v>
      </c>
      <c r="L26" s="16">
        <f>L27+L28+L29</f>
        <v>36.104999999999997</v>
      </c>
      <c r="M26" s="16">
        <f>M27+M28+M29</f>
        <v>36.11</v>
      </c>
      <c r="N26" s="16">
        <f>N27+N28+N29</f>
        <v>45.3</v>
      </c>
      <c r="O26" s="16">
        <f t="shared" si="17"/>
        <v>0</v>
      </c>
      <c r="P26" s="16">
        <f t="shared" si="17"/>
        <v>3000</v>
      </c>
      <c r="Q26" s="16">
        <f t="shared" si="17"/>
        <v>0</v>
      </c>
      <c r="R26" s="16">
        <f>R27+R28+R29</f>
        <v>605.33999999999992</v>
      </c>
      <c r="S26" s="16">
        <f t="shared" si="17"/>
        <v>0</v>
      </c>
      <c r="T26" s="16">
        <f>T27+T28+T29</f>
        <v>141.9</v>
      </c>
      <c r="U26" s="16">
        <f t="shared" si="17"/>
        <v>0</v>
      </c>
      <c r="V26" s="16">
        <f t="shared" si="17"/>
        <v>0</v>
      </c>
      <c r="W26" s="16">
        <f t="shared" si="17"/>
        <v>0</v>
      </c>
      <c r="X26" s="16">
        <f t="shared" si="17"/>
        <v>0</v>
      </c>
      <c r="Y26" s="16">
        <f t="shared" si="17"/>
        <v>0</v>
      </c>
      <c r="Z26" s="16">
        <f>Z27+Z28+Z29</f>
        <v>182.45800000000003</v>
      </c>
      <c r="AA26" s="16">
        <f t="shared" si="17"/>
        <v>0</v>
      </c>
      <c r="AB26" s="16">
        <f t="shared" si="17"/>
        <v>0</v>
      </c>
      <c r="AC26" s="16">
        <f t="shared" si="17"/>
        <v>0</v>
      </c>
      <c r="AD26" s="16">
        <f t="shared" si="17"/>
        <v>0</v>
      </c>
      <c r="AE26" s="16">
        <f t="shared" si="17"/>
        <v>0</v>
      </c>
      <c r="AF26" s="100"/>
      <c r="AG26" s="39">
        <f t="shared" si="2"/>
        <v>-34.305</v>
      </c>
      <c r="AI26" s="39">
        <f t="shared" si="3"/>
        <v>4011.1030000000001</v>
      </c>
      <c r="AJ26" s="39">
        <f t="shared" si="4"/>
        <v>36.11</v>
      </c>
      <c r="AK26" s="39">
        <f t="shared" si="5"/>
        <v>36.104999999999997</v>
      </c>
    </row>
    <row r="27" spans="1:37" s="6" customFormat="1" ht="20.25" customHeight="1">
      <c r="A27" s="26" t="s">
        <v>20</v>
      </c>
      <c r="B27" s="18">
        <f>H27+J27+L27+N27+P27+R27+T27+V27+X27+Z27+AB27+AD27</f>
        <v>2944</v>
      </c>
      <c r="C27" s="17">
        <f>H27+J27+L27</f>
        <v>34.299999999999997</v>
      </c>
      <c r="D27" s="17">
        <f>2000+H27+J27+L27</f>
        <v>2034.3</v>
      </c>
      <c r="E27" s="17">
        <f t="shared" ref="E27:E34" si="18">I27+K27+M27+O27+Q27+S27+U27++W27+Y27++AA27+AC27+AE27</f>
        <v>34.299999999999997</v>
      </c>
      <c r="F27" s="17">
        <f t="shared" ref="F27:F30" si="19">E27/B27*100</f>
        <v>1.1650815217391304</v>
      </c>
      <c r="G27" s="17">
        <f>E27/C27*100</f>
        <v>100</v>
      </c>
      <c r="H27" s="17">
        <v>0</v>
      </c>
      <c r="I27" s="17">
        <v>0</v>
      </c>
      <c r="J27" s="17">
        <v>0</v>
      </c>
      <c r="K27" s="17">
        <v>0</v>
      </c>
      <c r="L27" s="17">
        <v>34.299999999999997</v>
      </c>
      <c r="M27" s="17">
        <v>34.299999999999997</v>
      </c>
      <c r="N27" s="17">
        <v>43</v>
      </c>
      <c r="O27" s="17"/>
      <c r="P27" s="17">
        <v>2000</v>
      </c>
      <c r="Q27" s="17"/>
      <c r="R27" s="17">
        <f>200+385.07</f>
        <v>585.06999999999994</v>
      </c>
      <c r="S27" s="17"/>
      <c r="T27" s="17">
        <v>108.3</v>
      </c>
      <c r="U27" s="17"/>
      <c r="V27" s="17">
        <v>0</v>
      </c>
      <c r="W27" s="17"/>
      <c r="X27" s="17">
        <v>0</v>
      </c>
      <c r="Y27" s="17"/>
      <c r="Z27" s="17">
        <v>173.33</v>
      </c>
      <c r="AA27" s="17"/>
      <c r="AB27" s="17">
        <v>0</v>
      </c>
      <c r="AC27" s="17"/>
      <c r="AD27" s="17">
        <v>0</v>
      </c>
      <c r="AE27" s="17"/>
      <c r="AF27" s="100"/>
      <c r="AG27" s="39">
        <f t="shared" si="2"/>
        <v>0</v>
      </c>
      <c r="AI27" s="39">
        <f t="shared" si="3"/>
        <v>2944</v>
      </c>
      <c r="AJ27" s="39">
        <f t="shared" si="4"/>
        <v>34.299999999999997</v>
      </c>
      <c r="AK27" s="39">
        <f t="shared" si="5"/>
        <v>34.299999999999997</v>
      </c>
    </row>
    <row r="28" spans="1:37" s="6" customFormat="1" ht="35.25" customHeight="1">
      <c r="A28" s="26" t="s">
        <v>42</v>
      </c>
      <c r="B28" s="18">
        <f t="shared" ref="B28:B34" si="20">H28+J28+L28+N28+P28+R28+T28+V28+X28+Z28+AB28+AD28</f>
        <v>1000</v>
      </c>
      <c r="C28" s="17">
        <f>H28+J28</f>
        <v>0</v>
      </c>
      <c r="D28" s="17">
        <f t="shared" ref="D28" si="21">I28</f>
        <v>0</v>
      </c>
      <c r="E28" s="17">
        <f t="shared" si="18"/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/>
      <c r="P28" s="17">
        <v>1000</v>
      </c>
      <c r="Q28" s="17"/>
      <c r="R28" s="17">
        <v>0</v>
      </c>
      <c r="S28" s="17"/>
      <c r="T28" s="17">
        <v>0</v>
      </c>
      <c r="U28" s="17"/>
      <c r="V28" s="17">
        <v>0</v>
      </c>
      <c r="W28" s="17"/>
      <c r="X28" s="17">
        <v>0</v>
      </c>
      <c r="Y28" s="17"/>
      <c r="Z28" s="17">
        <v>0</v>
      </c>
      <c r="AA28" s="17"/>
      <c r="AB28" s="17">
        <v>0</v>
      </c>
      <c r="AC28" s="17"/>
      <c r="AD28" s="17"/>
      <c r="AE28" s="17"/>
      <c r="AF28" s="100"/>
      <c r="AG28" s="39"/>
      <c r="AI28" s="39">
        <f t="shared" si="3"/>
        <v>1000</v>
      </c>
      <c r="AJ28" s="39">
        <f t="shared" si="4"/>
        <v>0</v>
      </c>
      <c r="AK28" s="39">
        <f t="shared" si="5"/>
        <v>0</v>
      </c>
    </row>
    <row r="29" spans="1:37" s="6" customFormat="1" ht="24.75" customHeight="1">
      <c r="A29" s="26" t="s">
        <v>21</v>
      </c>
      <c r="B29" s="18">
        <f>H29+J29+L29+N29+P29+R29+T29+V29+X29+Z29+AB29+AD29</f>
        <v>67.103000000000009</v>
      </c>
      <c r="C29" s="17">
        <f>H29+J29+L29</f>
        <v>1.8049999999999999</v>
      </c>
      <c r="D29" s="17">
        <f>H29+J29+L29</f>
        <v>1.8049999999999999</v>
      </c>
      <c r="E29" s="17">
        <f t="shared" si="18"/>
        <v>1.81</v>
      </c>
      <c r="F29" s="17">
        <f t="shared" si="19"/>
        <v>2.6973458712725211</v>
      </c>
      <c r="G29" s="17">
        <f>E29/C29*100</f>
        <v>100.2770083102493</v>
      </c>
      <c r="H29" s="17">
        <v>0</v>
      </c>
      <c r="I29" s="17">
        <v>0</v>
      </c>
      <c r="J29" s="17">
        <v>0</v>
      </c>
      <c r="K29" s="17">
        <v>0</v>
      </c>
      <c r="L29" s="17">
        <f>1805/1000</f>
        <v>1.8049999999999999</v>
      </c>
      <c r="M29" s="17">
        <v>1.81</v>
      </c>
      <c r="N29" s="17">
        <v>2.2999999999999998</v>
      </c>
      <c r="O29" s="17"/>
      <c r="P29" s="17">
        <v>0</v>
      </c>
      <c r="Q29" s="17"/>
      <c r="R29" s="17">
        <v>20.27</v>
      </c>
      <c r="S29" s="17"/>
      <c r="T29" s="17">
        <f>(5700+27900)/1000</f>
        <v>33.6</v>
      </c>
      <c r="U29" s="17"/>
      <c r="V29" s="17">
        <v>0</v>
      </c>
      <c r="W29" s="17"/>
      <c r="X29" s="17">
        <v>0</v>
      </c>
      <c r="Y29" s="17"/>
      <c r="Z29" s="17">
        <f>9128/1000</f>
        <v>9.1280000000000001</v>
      </c>
      <c r="AA29" s="17"/>
      <c r="AB29" s="17">
        <v>0</v>
      </c>
      <c r="AC29" s="17"/>
      <c r="AD29" s="17">
        <v>0</v>
      </c>
      <c r="AE29" s="17"/>
      <c r="AF29" s="100"/>
      <c r="AG29" s="39">
        <f t="shared" si="2"/>
        <v>-5.0000000000001155E-3</v>
      </c>
      <c r="AI29" s="39">
        <f t="shared" si="3"/>
        <v>67.103000000000009</v>
      </c>
      <c r="AJ29" s="39">
        <f t="shared" si="4"/>
        <v>1.81</v>
      </c>
      <c r="AK29" s="39">
        <f t="shared" si="5"/>
        <v>1.8049999999999999</v>
      </c>
    </row>
    <row r="30" spans="1:37" s="6" customFormat="1" ht="48" customHeight="1">
      <c r="A30" s="75" t="s">
        <v>70</v>
      </c>
      <c r="B30" s="76">
        <f>H30+J30+L30+N30+P30+R30+T30+V30+X30+Z30+AB30+AD30</f>
        <v>744</v>
      </c>
      <c r="C30" s="77">
        <f>H30+J30+L30</f>
        <v>34.299999999999997</v>
      </c>
      <c r="D30" s="77">
        <f>2000+H30+J30+L30</f>
        <v>2034.3</v>
      </c>
      <c r="E30" s="77">
        <f>I30+K30+M30+O30+Q30+S30+U30++W30+Y30++AA30+AC30+AE30</f>
        <v>34.299999999999997</v>
      </c>
      <c r="F30" s="77">
        <f t="shared" si="19"/>
        <v>4.6102150537634401</v>
      </c>
      <c r="G30" s="77">
        <f>E30/C30*100</f>
        <v>100</v>
      </c>
      <c r="H30" s="77">
        <v>0</v>
      </c>
      <c r="I30" s="77">
        <v>0</v>
      </c>
      <c r="J30" s="77">
        <v>0</v>
      </c>
      <c r="K30" s="77">
        <v>0</v>
      </c>
      <c r="L30" s="77">
        <v>34.299999999999997</v>
      </c>
      <c r="M30" s="77">
        <v>34.299999999999997</v>
      </c>
      <c r="N30" s="77">
        <v>43</v>
      </c>
      <c r="O30" s="77"/>
      <c r="P30" s="77">
        <v>0</v>
      </c>
      <c r="Q30" s="77"/>
      <c r="R30" s="77">
        <v>385.07</v>
      </c>
      <c r="S30" s="77"/>
      <c r="T30" s="77">
        <v>108.3</v>
      </c>
      <c r="U30" s="77"/>
      <c r="V30" s="77">
        <v>0</v>
      </c>
      <c r="W30" s="77"/>
      <c r="X30" s="77">
        <v>0</v>
      </c>
      <c r="Y30" s="77"/>
      <c r="Z30" s="77">
        <v>173.33</v>
      </c>
      <c r="AA30" s="77"/>
      <c r="AB30" s="77">
        <v>0</v>
      </c>
      <c r="AC30" s="77"/>
      <c r="AD30" s="77">
        <v>0</v>
      </c>
      <c r="AE30" s="77"/>
      <c r="AF30" s="78" t="s">
        <v>68</v>
      </c>
      <c r="AG30" s="39"/>
      <c r="AI30" s="39">
        <f t="shared" si="3"/>
        <v>744</v>
      </c>
      <c r="AJ30" s="39">
        <f t="shared" si="4"/>
        <v>34.299999999999997</v>
      </c>
      <c r="AK30" s="39">
        <f t="shared" si="5"/>
        <v>34.299999999999997</v>
      </c>
    </row>
    <row r="31" spans="1:37" s="6" customFormat="1" ht="39" hidden="1" customHeight="1">
      <c r="A31" s="61" t="s">
        <v>38</v>
      </c>
      <c r="B31" s="74" t="e">
        <f t="shared" si="20"/>
        <v>#REF!</v>
      </c>
      <c r="C31" s="72" t="e">
        <f t="shared" ref="C31:C34" si="22">H31+J31+L31+N31+P31+R31+T31</f>
        <v>#REF!</v>
      </c>
      <c r="D31" s="71" t="e">
        <f>D32</f>
        <v>#REF!</v>
      </c>
      <c r="E31" s="72" t="e">
        <f t="shared" si="18"/>
        <v>#REF!</v>
      </c>
      <c r="F31" s="17" t="e">
        <f t="shared" ref="F31:F41" si="23">E31/B31*100</f>
        <v>#REF!</v>
      </c>
      <c r="G31" s="17" t="e">
        <f t="shared" ref="G31:G41" si="24">E31/C31*100</f>
        <v>#REF!</v>
      </c>
      <c r="H31" s="71" t="e">
        <f t="shared" ref="H31:AE31" si="25">H32</f>
        <v>#REF!</v>
      </c>
      <c r="I31" s="71" t="e">
        <f t="shared" si="25"/>
        <v>#REF!</v>
      </c>
      <c r="J31" s="71" t="e">
        <f t="shared" si="25"/>
        <v>#REF!</v>
      </c>
      <c r="K31" s="71" t="e">
        <f t="shared" si="25"/>
        <v>#REF!</v>
      </c>
      <c r="L31" s="71" t="e">
        <f t="shared" si="25"/>
        <v>#REF!</v>
      </c>
      <c r="M31" s="71" t="e">
        <f t="shared" si="25"/>
        <v>#REF!</v>
      </c>
      <c r="N31" s="71" t="e">
        <f t="shared" si="25"/>
        <v>#REF!</v>
      </c>
      <c r="O31" s="71" t="e">
        <f t="shared" si="25"/>
        <v>#REF!</v>
      </c>
      <c r="P31" s="71" t="e">
        <f t="shared" si="25"/>
        <v>#REF!</v>
      </c>
      <c r="Q31" s="71" t="e">
        <f t="shared" si="25"/>
        <v>#REF!</v>
      </c>
      <c r="R31" s="71" t="e">
        <f t="shared" si="25"/>
        <v>#REF!</v>
      </c>
      <c r="S31" s="71" t="e">
        <f t="shared" si="25"/>
        <v>#REF!</v>
      </c>
      <c r="T31" s="71" t="e">
        <f t="shared" si="25"/>
        <v>#REF!</v>
      </c>
      <c r="U31" s="71" t="e">
        <f t="shared" si="25"/>
        <v>#REF!</v>
      </c>
      <c r="V31" s="71" t="e">
        <f t="shared" si="25"/>
        <v>#REF!</v>
      </c>
      <c r="W31" s="71" t="e">
        <f t="shared" si="25"/>
        <v>#REF!</v>
      </c>
      <c r="X31" s="71" t="e">
        <f t="shared" si="25"/>
        <v>#REF!</v>
      </c>
      <c r="Y31" s="71" t="e">
        <f t="shared" si="25"/>
        <v>#REF!</v>
      </c>
      <c r="Z31" s="71" t="e">
        <f t="shared" si="25"/>
        <v>#REF!</v>
      </c>
      <c r="AA31" s="71" t="e">
        <f t="shared" si="25"/>
        <v>#REF!</v>
      </c>
      <c r="AB31" s="71" t="e">
        <f t="shared" si="25"/>
        <v>#REF!</v>
      </c>
      <c r="AC31" s="71" t="e">
        <f t="shared" si="25"/>
        <v>#REF!</v>
      </c>
      <c r="AD31" s="71" t="e">
        <f t="shared" si="25"/>
        <v>#REF!</v>
      </c>
      <c r="AE31" s="71" t="e">
        <f t="shared" si="25"/>
        <v>#REF!</v>
      </c>
      <c r="AF31" s="90"/>
      <c r="AG31" s="39" t="e">
        <f t="shared" si="2"/>
        <v>#REF!</v>
      </c>
      <c r="AI31" s="39" t="e">
        <f t="shared" si="3"/>
        <v>#REF!</v>
      </c>
      <c r="AJ31" s="39" t="e">
        <f t="shared" si="4"/>
        <v>#REF!</v>
      </c>
      <c r="AK31" s="39" t="e">
        <f t="shared" si="5"/>
        <v>#REF!</v>
      </c>
    </row>
    <row r="32" spans="1:37" s="6" customFormat="1" ht="41.25" hidden="1" customHeight="1">
      <c r="A32" s="62" t="s">
        <v>24</v>
      </c>
      <c r="B32" s="74" t="e">
        <f t="shared" si="20"/>
        <v>#REF!</v>
      </c>
      <c r="C32" s="72" t="e">
        <f t="shared" si="22"/>
        <v>#REF!</v>
      </c>
      <c r="D32" s="71" t="e">
        <f>D33+D34+#REF!+#REF!</f>
        <v>#REF!</v>
      </c>
      <c r="E32" s="72" t="e">
        <f t="shared" si="18"/>
        <v>#REF!</v>
      </c>
      <c r="F32" s="17" t="e">
        <f t="shared" si="23"/>
        <v>#REF!</v>
      </c>
      <c r="G32" s="17" t="e">
        <f t="shared" si="24"/>
        <v>#REF!</v>
      </c>
      <c r="H32" s="72" t="e">
        <f>H33+H34+#REF!+#REF!</f>
        <v>#REF!</v>
      </c>
      <c r="I32" s="72" t="e">
        <f>I33+I34+#REF!+#REF!</f>
        <v>#REF!</v>
      </c>
      <c r="J32" s="72" t="e">
        <f>J33+J34+#REF!+#REF!</f>
        <v>#REF!</v>
      </c>
      <c r="K32" s="72" t="e">
        <f>K33+K34+#REF!+#REF!</f>
        <v>#REF!</v>
      </c>
      <c r="L32" s="72" t="e">
        <f>L33+L34+#REF!+#REF!</f>
        <v>#REF!</v>
      </c>
      <c r="M32" s="72" t="e">
        <f>M33+M34+#REF!+#REF!</f>
        <v>#REF!</v>
      </c>
      <c r="N32" s="72" t="e">
        <f>N33+N34+#REF!+#REF!</f>
        <v>#REF!</v>
      </c>
      <c r="O32" s="72" t="e">
        <f>O33+O34+#REF!+#REF!</f>
        <v>#REF!</v>
      </c>
      <c r="P32" s="72" t="e">
        <f>P33+P34+#REF!+#REF!</f>
        <v>#REF!</v>
      </c>
      <c r="Q32" s="72" t="e">
        <f>Q33+Q34+#REF!+#REF!</f>
        <v>#REF!</v>
      </c>
      <c r="R32" s="72" t="e">
        <f>R33+R34+#REF!+#REF!</f>
        <v>#REF!</v>
      </c>
      <c r="S32" s="72" t="e">
        <f>S33+S34+#REF!+#REF!</f>
        <v>#REF!</v>
      </c>
      <c r="T32" s="72" t="e">
        <f>T33+T34+#REF!+#REF!</f>
        <v>#REF!</v>
      </c>
      <c r="U32" s="72" t="e">
        <f>U33+U34+#REF!+#REF!</f>
        <v>#REF!</v>
      </c>
      <c r="V32" s="72" t="e">
        <f>V33+V34+#REF!+#REF!</f>
        <v>#REF!</v>
      </c>
      <c r="W32" s="72" t="e">
        <f>W33+W34+#REF!+#REF!</f>
        <v>#REF!</v>
      </c>
      <c r="X32" s="72" t="e">
        <f>X33+X34+#REF!+#REF!</f>
        <v>#REF!</v>
      </c>
      <c r="Y32" s="72" t="e">
        <f>Y33+Y34+#REF!+#REF!</f>
        <v>#REF!</v>
      </c>
      <c r="Z32" s="72" t="e">
        <f>Z33+Z34+#REF!+#REF!</f>
        <v>#REF!</v>
      </c>
      <c r="AA32" s="72" t="e">
        <f>AA33+AA34+#REF!+#REF!</f>
        <v>#REF!</v>
      </c>
      <c r="AB32" s="72" t="e">
        <f>AB33+AB34+#REF!+#REF!</f>
        <v>#REF!</v>
      </c>
      <c r="AC32" s="72" t="e">
        <f>AC33+AC34+#REF!+#REF!</f>
        <v>#REF!</v>
      </c>
      <c r="AD32" s="72" t="e">
        <f>AD33+AD34+#REF!+#REF!</f>
        <v>#REF!</v>
      </c>
      <c r="AE32" s="72" t="e">
        <f>AE33+AE34+#REF!+#REF!</f>
        <v>#REF!</v>
      </c>
      <c r="AF32" s="91"/>
      <c r="AG32" s="39" t="e">
        <f t="shared" si="2"/>
        <v>#REF!</v>
      </c>
      <c r="AI32" s="39" t="e">
        <f t="shared" si="3"/>
        <v>#REF!</v>
      </c>
      <c r="AJ32" s="39" t="e">
        <f t="shared" si="4"/>
        <v>#REF!</v>
      </c>
      <c r="AK32" s="39" t="e">
        <f t="shared" si="5"/>
        <v>#REF!</v>
      </c>
    </row>
    <row r="33" spans="1:37" s="6" customFormat="1" ht="29.25" hidden="1" customHeight="1">
      <c r="A33" s="59" t="s">
        <v>20</v>
      </c>
      <c r="B33" s="74">
        <f t="shared" si="20"/>
        <v>0</v>
      </c>
      <c r="C33" s="72">
        <f t="shared" si="22"/>
        <v>0</v>
      </c>
      <c r="D33" s="73"/>
      <c r="E33" s="72">
        <f t="shared" si="18"/>
        <v>0</v>
      </c>
      <c r="F33" s="17" t="e">
        <f t="shared" si="23"/>
        <v>#DIV/0!</v>
      </c>
      <c r="G33" s="17" t="e">
        <f t="shared" si="24"/>
        <v>#DIV/0!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91"/>
      <c r="AG33" s="39">
        <f t="shared" si="2"/>
        <v>0</v>
      </c>
      <c r="AI33" s="39">
        <f t="shared" si="3"/>
        <v>0</v>
      </c>
      <c r="AJ33" s="39">
        <f t="shared" si="4"/>
        <v>0</v>
      </c>
      <c r="AK33" s="39">
        <f t="shared" si="5"/>
        <v>0</v>
      </c>
    </row>
    <row r="34" spans="1:37" s="6" customFormat="1" ht="28.5" hidden="1" customHeight="1">
      <c r="A34" s="59" t="s">
        <v>21</v>
      </c>
      <c r="B34" s="74">
        <f t="shared" si="20"/>
        <v>0</v>
      </c>
      <c r="C34" s="72">
        <f t="shared" si="22"/>
        <v>0</v>
      </c>
      <c r="D34" s="73">
        <f>C34</f>
        <v>0</v>
      </c>
      <c r="E34" s="72">
        <f t="shared" si="18"/>
        <v>0</v>
      </c>
      <c r="F34" s="17" t="e">
        <f t="shared" si="23"/>
        <v>#DIV/0!</v>
      </c>
      <c r="G34" s="17" t="e">
        <f t="shared" si="24"/>
        <v>#DIV/0!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92"/>
      <c r="AG34" s="39">
        <f t="shared" si="2"/>
        <v>0</v>
      </c>
      <c r="AI34" s="39">
        <f t="shared" si="3"/>
        <v>0</v>
      </c>
      <c r="AJ34" s="39">
        <f t="shared" si="4"/>
        <v>0</v>
      </c>
      <c r="AK34" s="39">
        <f t="shared" si="5"/>
        <v>0</v>
      </c>
    </row>
    <row r="35" spans="1:37" s="6" customFormat="1" ht="49.5" customHeight="1">
      <c r="A35" s="24" t="s">
        <v>44</v>
      </c>
      <c r="B35" s="19">
        <f>B36</f>
        <v>27454</v>
      </c>
      <c r="C35" s="16">
        <f t="shared" ref="B35:C36" si="26">C36</f>
        <v>11222.6787</v>
      </c>
      <c r="D35" s="16">
        <f>D36</f>
        <v>11222.6787</v>
      </c>
      <c r="E35" s="16">
        <f>E36</f>
        <v>7642.91</v>
      </c>
      <c r="F35" s="17">
        <f t="shared" si="23"/>
        <v>27.838966999344354</v>
      </c>
      <c r="G35" s="17">
        <f t="shared" si="24"/>
        <v>68.102368465738934</v>
      </c>
      <c r="H35" s="16">
        <f>H36</f>
        <v>7642.9069600000003</v>
      </c>
      <c r="I35" s="16">
        <f t="shared" ref="I35:AE35" si="27">I36</f>
        <v>0</v>
      </c>
      <c r="J35" s="16">
        <f>J36</f>
        <v>1043.7717399999999</v>
      </c>
      <c r="K35" s="16">
        <f t="shared" si="27"/>
        <v>0</v>
      </c>
      <c r="L35" s="16">
        <f t="shared" si="27"/>
        <v>0</v>
      </c>
      <c r="M35" s="16">
        <f t="shared" si="27"/>
        <v>0</v>
      </c>
      <c r="N35" s="16">
        <f t="shared" si="27"/>
        <v>0</v>
      </c>
      <c r="O35" s="16">
        <f t="shared" si="27"/>
        <v>0</v>
      </c>
      <c r="P35" s="16">
        <f t="shared" si="27"/>
        <v>0</v>
      </c>
      <c r="Q35" s="16">
        <f t="shared" si="27"/>
        <v>0</v>
      </c>
      <c r="R35" s="16">
        <f t="shared" si="27"/>
        <v>0</v>
      </c>
      <c r="S35" s="16">
        <f t="shared" si="27"/>
        <v>0</v>
      </c>
      <c r="T35" s="16">
        <f t="shared" si="27"/>
        <v>0</v>
      </c>
      <c r="U35" s="16">
        <f t="shared" si="27"/>
        <v>0</v>
      </c>
      <c r="V35" s="16">
        <f t="shared" si="27"/>
        <v>0</v>
      </c>
      <c r="W35" s="16">
        <f t="shared" si="27"/>
        <v>0</v>
      </c>
      <c r="X35" s="16">
        <f t="shared" si="27"/>
        <v>0</v>
      </c>
      <c r="Y35" s="16">
        <f t="shared" si="27"/>
        <v>0</v>
      </c>
      <c r="Z35" s="16">
        <f t="shared" si="27"/>
        <v>0</v>
      </c>
      <c r="AA35" s="16">
        <f t="shared" si="27"/>
        <v>0</v>
      </c>
      <c r="AB35" s="16">
        <f t="shared" si="27"/>
        <v>0</v>
      </c>
      <c r="AC35" s="16">
        <f t="shared" si="27"/>
        <v>0</v>
      </c>
      <c r="AD35" s="16">
        <f t="shared" si="27"/>
        <v>13347</v>
      </c>
      <c r="AE35" s="16">
        <f t="shared" si="27"/>
        <v>0</v>
      </c>
      <c r="AF35" s="87" t="s">
        <v>65</v>
      </c>
      <c r="AG35" s="39"/>
      <c r="AI35" s="39">
        <f t="shared" si="3"/>
        <v>22033.6787</v>
      </c>
      <c r="AJ35" s="39">
        <f t="shared" si="4"/>
        <v>0</v>
      </c>
      <c r="AK35" s="39">
        <f t="shared" si="5"/>
        <v>8686.6787000000004</v>
      </c>
    </row>
    <row r="36" spans="1:37" s="6" customFormat="1" ht="63.75" customHeight="1">
      <c r="A36" s="26" t="s">
        <v>45</v>
      </c>
      <c r="B36" s="19">
        <f t="shared" si="26"/>
        <v>27454</v>
      </c>
      <c r="C36" s="19">
        <f t="shared" si="26"/>
        <v>11222.6787</v>
      </c>
      <c r="D36" s="19">
        <f>D37</f>
        <v>11222.6787</v>
      </c>
      <c r="E36" s="16">
        <f>E37</f>
        <v>7642.91</v>
      </c>
      <c r="F36" s="17">
        <f t="shared" si="23"/>
        <v>27.838966999344354</v>
      </c>
      <c r="G36" s="17">
        <f t="shared" si="24"/>
        <v>68.102368465738934</v>
      </c>
      <c r="H36" s="16">
        <f>H37</f>
        <v>7642.9069600000003</v>
      </c>
      <c r="I36" s="16">
        <v>0</v>
      </c>
      <c r="J36" s="16">
        <f>J37</f>
        <v>1043.7717399999999</v>
      </c>
      <c r="K36" s="16">
        <v>0</v>
      </c>
      <c r="L36" s="16">
        <v>0</v>
      </c>
      <c r="M36" s="16">
        <v>0</v>
      </c>
      <c r="N36" s="57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f>AD37</f>
        <v>13347</v>
      </c>
      <c r="AE36" s="16">
        <v>0</v>
      </c>
      <c r="AF36" s="88"/>
      <c r="AG36" s="39"/>
      <c r="AI36" s="39">
        <f t="shared" si="3"/>
        <v>22033.6787</v>
      </c>
      <c r="AJ36" s="39">
        <f t="shared" si="4"/>
        <v>0</v>
      </c>
      <c r="AK36" s="39">
        <f t="shared" si="5"/>
        <v>8686.6787000000004</v>
      </c>
    </row>
    <row r="37" spans="1:37" s="6" customFormat="1" ht="21" customHeight="1">
      <c r="A37" s="24" t="s">
        <v>24</v>
      </c>
      <c r="B37" s="19">
        <f>B38+B39+B40</f>
        <v>27454</v>
      </c>
      <c r="C37" s="19">
        <f>C38+C39+C40</f>
        <v>11222.6787</v>
      </c>
      <c r="D37" s="19">
        <f>D38+D39+D40</f>
        <v>11222.6787</v>
      </c>
      <c r="E37" s="16">
        <f>E38+E39+E40</f>
        <v>7642.91</v>
      </c>
      <c r="F37" s="17">
        <f t="shared" si="23"/>
        <v>27.838966999344354</v>
      </c>
      <c r="G37" s="17">
        <f t="shared" si="24"/>
        <v>68.102368465738934</v>
      </c>
      <c r="H37" s="16">
        <f>H38+H39</f>
        <v>7642.9069600000003</v>
      </c>
      <c r="I37" s="16">
        <f t="shared" ref="I37:AE37" si="28">I38+I39+I40</f>
        <v>7642.91</v>
      </c>
      <c r="J37" s="16">
        <f t="shared" si="28"/>
        <v>1043.7717399999999</v>
      </c>
      <c r="K37" s="16">
        <f t="shared" si="28"/>
        <v>0</v>
      </c>
      <c r="L37" s="16">
        <f t="shared" si="28"/>
        <v>2536</v>
      </c>
      <c r="M37" s="16">
        <f t="shared" si="28"/>
        <v>0</v>
      </c>
      <c r="N37" s="57">
        <f t="shared" si="28"/>
        <v>477.13915999999995</v>
      </c>
      <c r="O37" s="16">
        <f t="shared" si="28"/>
        <v>0</v>
      </c>
      <c r="P37" s="16">
        <f t="shared" si="28"/>
        <v>0</v>
      </c>
      <c r="Q37" s="16">
        <f t="shared" si="28"/>
        <v>0</v>
      </c>
      <c r="R37" s="16">
        <f t="shared" si="28"/>
        <v>0</v>
      </c>
      <c r="S37" s="16">
        <f t="shared" si="28"/>
        <v>0</v>
      </c>
      <c r="T37" s="16">
        <f t="shared" si="28"/>
        <v>0</v>
      </c>
      <c r="U37" s="16">
        <f t="shared" si="28"/>
        <v>0</v>
      </c>
      <c r="V37" s="16">
        <f t="shared" si="28"/>
        <v>0</v>
      </c>
      <c r="W37" s="16">
        <f t="shared" si="28"/>
        <v>0</v>
      </c>
      <c r="X37" s="16">
        <f t="shared" si="28"/>
        <v>2407.1821400000003</v>
      </c>
      <c r="Y37" s="16">
        <f t="shared" si="28"/>
        <v>0</v>
      </c>
      <c r="Z37" s="16">
        <f t="shared" si="28"/>
        <v>0</v>
      </c>
      <c r="AA37" s="16">
        <f t="shared" si="28"/>
        <v>0</v>
      </c>
      <c r="AB37" s="16">
        <f t="shared" si="28"/>
        <v>0</v>
      </c>
      <c r="AC37" s="16">
        <f t="shared" si="28"/>
        <v>0</v>
      </c>
      <c r="AD37" s="16">
        <f t="shared" si="28"/>
        <v>13347</v>
      </c>
      <c r="AE37" s="16">
        <f t="shared" si="28"/>
        <v>0</v>
      </c>
      <c r="AF37" s="88"/>
      <c r="AG37" s="39"/>
      <c r="AI37" s="39">
        <f t="shared" si="3"/>
        <v>27454</v>
      </c>
      <c r="AJ37" s="39">
        <f t="shared" si="4"/>
        <v>7642.91</v>
      </c>
      <c r="AK37" s="39">
        <f t="shared" si="5"/>
        <v>11222.6787</v>
      </c>
    </row>
    <row r="38" spans="1:37" s="6" customFormat="1" ht="24.75" customHeight="1">
      <c r="A38" s="26" t="s">
        <v>20</v>
      </c>
      <c r="B38" s="18">
        <v>0</v>
      </c>
      <c r="C38" s="17">
        <v>0</v>
      </c>
      <c r="D38" s="17">
        <v>0</v>
      </c>
      <c r="E38" s="17">
        <f t="shared" ref="E38:E40" si="29">I38+K38+M38+O38+Q38+S38+U38+W38+Y38+AA38+AC38+AE38</f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29">
        <v>0</v>
      </c>
      <c r="O38" s="17"/>
      <c r="P38" s="17">
        <v>0</v>
      </c>
      <c r="Q38" s="17"/>
      <c r="R38" s="17">
        <v>0</v>
      </c>
      <c r="S38" s="17"/>
      <c r="T38" s="17">
        <v>0</v>
      </c>
      <c r="U38" s="17"/>
      <c r="V38" s="17">
        <v>0</v>
      </c>
      <c r="W38" s="17"/>
      <c r="X38" s="17">
        <v>0</v>
      </c>
      <c r="Y38" s="17"/>
      <c r="Z38" s="17">
        <v>0</v>
      </c>
      <c r="AA38" s="17"/>
      <c r="AB38" s="17">
        <v>0</v>
      </c>
      <c r="AC38" s="17"/>
      <c r="AD38" s="17">
        <v>0</v>
      </c>
      <c r="AE38" s="17"/>
      <c r="AF38" s="88"/>
      <c r="AG38" s="39"/>
      <c r="AI38" s="39">
        <f t="shared" si="3"/>
        <v>0</v>
      </c>
      <c r="AJ38" s="39">
        <f t="shared" si="4"/>
        <v>0</v>
      </c>
      <c r="AK38" s="39">
        <f t="shared" si="5"/>
        <v>0</v>
      </c>
    </row>
    <row r="39" spans="1:37" s="6" customFormat="1" ht="23.25" customHeight="1">
      <c r="A39" s="26" t="s">
        <v>21</v>
      </c>
      <c r="B39" s="18">
        <f>H39+J39+L39+N39+P39+R39+T39+V39+X39+Z39+AB39+AD39</f>
        <v>27454</v>
      </c>
      <c r="C39" s="17">
        <f>H39+J39+L39</f>
        <v>11222.6787</v>
      </c>
      <c r="D39" s="17">
        <f>C39</f>
        <v>11222.6787</v>
      </c>
      <c r="E39" s="17">
        <f t="shared" si="29"/>
        <v>7642.91</v>
      </c>
      <c r="F39" s="17">
        <f t="shared" si="23"/>
        <v>27.838966999344354</v>
      </c>
      <c r="G39" s="17">
        <f t="shared" si="24"/>
        <v>68.102368465738934</v>
      </c>
      <c r="H39" s="17">
        <f>7642906.96/1000</f>
        <v>7642.9069600000003</v>
      </c>
      <c r="I39" s="17">
        <v>7642.91</v>
      </c>
      <c r="J39" s="17">
        <f>1043771.74/1000</f>
        <v>1043.7717399999999</v>
      </c>
      <c r="K39" s="17">
        <v>0</v>
      </c>
      <c r="L39" s="17">
        <f>2536000/1000</f>
        <v>2536</v>
      </c>
      <c r="M39" s="17">
        <v>0</v>
      </c>
      <c r="N39" s="29">
        <f>477139.16/1000</f>
        <v>477.13915999999995</v>
      </c>
      <c r="O39" s="17"/>
      <c r="P39" s="17">
        <v>0</v>
      </c>
      <c r="Q39" s="17"/>
      <c r="R39" s="17">
        <v>0</v>
      </c>
      <c r="S39" s="17"/>
      <c r="T39" s="17">
        <v>0</v>
      </c>
      <c r="U39" s="17"/>
      <c r="V39" s="17">
        <v>0</v>
      </c>
      <c r="W39" s="17"/>
      <c r="X39" s="17">
        <f>2407182.14/1000</f>
        <v>2407.1821400000003</v>
      </c>
      <c r="Y39" s="17"/>
      <c r="Z39" s="17">
        <v>0</v>
      </c>
      <c r="AA39" s="17"/>
      <c r="AB39" s="17">
        <v>0</v>
      </c>
      <c r="AC39" s="17"/>
      <c r="AD39" s="17">
        <v>13347</v>
      </c>
      <c r="AE39" s="17"/>
      <c r="AF39" s="88"/>
      <c r="AG39" s="39"/>
      <c r="AI39" s="39">
        <f t="shared" si="3"/>
        <v>27454</v>
      </c>
      <c r="AJ39" s="39">
        <f t="shared" si="4"/>
        <v>7642.91</v>
      </c>
      <c r="AK39" s="39">
        <f t="shared" si="5"/>
        <v>11222.6787</v>
      </c>
    </row>
    <row r="40" spans="1:37" s="6" customFormat="1" ht="75.75" customHeight="1">
      <c r="A40" s="26" t="s">
        <v>43</v>
      </c>
      <c r="B40" s="58">
        <v>0</v>
      </c>
      <c r="C40" s="29">
        <v>0</v>
      </c>
      <c r="D40" s="29">
        <v>0</v>
      </c>
      <c r="E40" s="29">
        <f t="shared" si="29"/>
        <v>0</v>
      </c>
      <c r="F40" s="29">
        <v>0</v>
      </c>
      <c r="G40" s="17">
        <v>0</v>
      </c>
      <c r="H40" s="17">
        <v>0</v>
      </c>
      <c r="I40" s="17">
        <v>0</v>
      </c>
      <c r="J40" s="17">
        <v>0</v>
      </c>
      <c r="K40" s="17"/>
      <c r="L40" s="17">
        <v>0</v>
      </c>
      <c r="M40" s="17"/>
      <c r="N40" s="29">
        <v>0</v>
      </c>
      <c r="O40" s="17"/>
      <c r="P40" s="17">
        <v>0</v>
      </c>
      <c r="Q40" s="17"/>
      <c r="R40" s="17">
        <v>0</v>
      </c>
      <c r="S40" s="17"/>
      <c r="T40" s="17">
        <v>0</v>
      </c>
      <c r="U40" s="17"/>
      <c r="V40" s="17">
        <v>0</v>
      </c>
      <c r="W40" s="17"/>
      <c r="X40" s="17">
        <v>0</v>
      </c>
      <c r="Y40" s="17"/>
      <c r="Z40" s="17">
        <v>0</v>
      </c>
      <c r="AA40" s="17"/>
      <c r="AB40" s="17">
        <v>0</v>
      </c>
      <c r="AC40" s="17"/>
      <c r="AD40" s="17">
        <v>0</v>
      </c>
      <c r="AE40" s="17"/>
      <c r="AF40" s="89"/>
      <c r="AG40" s="39"/>
      <c r="AI40" s="39">
        <f t="shared" si="3"/>
        <v>0</v>
      </c>
      <c r="AJ40" s="39">
        <f t="shared" si="4"/>
        <v>0</v>
      </c>
      <c r="AK40" s="39">
        <f t="shared" si="5"/>
        <v>0</v>
      </c>
    </row>
    <row r="41" spans="1:37" s="6" customFormat="1" ht="69.75" customHeight="1">
      <c r="A41" s="67" t="s">
        <v>46</v>
      </c>
      <c r="B41" s="30">
        <f>B42+B45+B49</f>
        <v>44601.500000000007</v>
      </c>
      <c r="C41" s="30">
        <f>C42+C45</f>
        <v>8613.8967499999999</v>
      </c>
      <c r="D41" s="30">
        <f>D42+D45</f>
        <v>8613.8967499999999</v>
      </c>
      <c r="E41" s="30">
        <f>E42+E45</f>
        <v>6417.9590000000007</v>
      </c>
      <c r="F41" s="29">
        <f t="shared" si="23"/>
        <v>14.389558647130702</v>
      </c>
      <c r="G41" s="17">
        <f t="shared" si="24"/>
        <v>74.507034229310918</v>
      </c>
      <c r="H41" s="16">
        <f t="shared" ref="H41:AE41" si="30">H43+H46</f>
        <v>1524.9</v>
      </c>
      <c r="I41" s="16">
        <f t="shared" si="30"/>
        <v>1078.586</v>
      </c>
      <c r="J41" s="16">
        <f t="shared" si="30"/>
        <v>3319.9467500000001</v>
      </c>
      <c r="K41" s="16">
        <f t="shared" si="30"/>
        <v>2814.75</v>
      </c>
      <c r="L41" s="16">
        <f t="shared" si="30"/>
        <v>3769.05</v>
      </c>
      <c r="M41" s="16">
        <f t="shared" si="30"/>
        <v>2524.623</v>
      </c>
      <c r="N41" s="57">
        <f t="shared" si="30"/>
        <v>3398.85</v>
      </c>
      <c r="O41" s="16">
        <f t="shared" si="30"/>
        <v>0</v>
      </c>
      <c r="P41" s="16">
        <f t="shared" si="30"/>
        <v>3654.45</v>
      </c>
      <c r="Q41" s="16">
        <f t="shared" si="30"/>
        <v>0</v>
      </c>
      <c r="R41" s="16">
        <f t="shared" si="30"/>
        <v>3594.25</v>
      </c>
      <c r="S41" s="16">
        <f t="shared" si="30"/>
        <v>0</v>
      </c>
      <c r="T41" s="16">
        <f t="shared" si="30"/>
        <v>4061.45</v>
      </c>
      <c r="U41" s="16">
        <f t="shared" si="30"/>
        <v>0</v>
      </c>
      <c r="V41" s="16">
        <f t="shared" si="30"/>
        <v>3455.65</v>
      </c>
      <c r="W41" s="16">
        <f t="shared" si="30"/>
        <v>0</v>
      </c>
      <c r="X41" s="16">
        <f t="shared" si="30"/>
        <v>3576.75</v>
      </c>
      <c r="Y41" s="16">
        <f t="shared" si="30"/>
        <v>0</v>
      </c>
      <c r="Z41" s="16">
        <f t="shared" si="30"/>
        <v>3615.2532500000002</v>
      </c>
      <c r="AA41" s="16">
        <f t="shared" si="30"/>
        <v>0</v>
      </c>
      <c r="AB41" s="16">
        <f t="shared" si="30"/>
        <v>3442.15</v>
      </c>
      <c r="AC41" s="16">
        <f t="shared" si="30"/>
        <v>0</v>
      </c>
      <c r="AD41" s="16">
        <f t="shared" si="30"/>
        <v>4188.8</v>
      </c>
      <c r="AE41" s="16">
        <f t="shared" si="30"/>
        <v>0</v>
      </c>
      <c r="AF41" s="53"/>
      <c r="AG41" s="39"/>
      <c r="AI41" s="39">
        <f t="shared" si="3"/>
        <v>41601.500000000007</v>
      </c>
      <c r="AJ41" s="39">
        <f t="shared" si="4"/>
        <v>6417.9590000000007</v>
      </c>
      <c r="AK41" s="39">
        <f t="shared" si="5"/>
        <v>8613.8967499999999</v>
      </c>
    </row>
    <row r="42" spans="1:37" s="6" customFormat="1" ht="96" customHeight="1">
      <c r="A42" s="36" t="s">
        <v>52</v>
      </c>
      <c r="B42" s="19">
        <f>B43</f>
        <v>210</v>
      </c>
      <c r="C42" s="19">
        <f t="shared" ref="C42:AE42" si="31">C43</f>
        <v>0</v>
      </c>
      <c r="D42" s="19">
        <f t="shared" si="31"/>
        <v>0</v>
      </c>
      <c r="E42" s="19">
        <f>E43</f>
        <v>0</v>
      </c>
      <c r="F42" s="58">
        <f t="shared" si="31"/>
        <v>0</v>
      </c>
      <c r="G42" s="18">
        <f>G43</f>
        <v>0</v>
      </c>
      <c r="H42" s="19">
        <f t="shared" si="31"/>
        <v>0</v>
      </c>
      <c r="I42" s="19">
        <f t="shared" si="31"/>
        <v>0</v>
      </c>
      <c r="J42" s="19">
        <f t="shared" si="31"/>
        <v>0</v>
      </c>
      <c r="K42" s="19">
        <f t="shared" si="31"/>
        <v>0</v>
      </c>
      <c r="L42" s="19">
        <f t="shared" si="31"/>
        <v>0</v>
      </c>
      <c r="M42" s="19">
        <f t="shared" si="31"/>
        <v>0</v>
      </c>
      <c r="N42" s="30">
        <f t="shared" si="31"/>
        <v>0</v>
      </c>
      <c r="O42" s="19">
        <f t="shared" si="31"/>
        <v>0</v>
      </c>
      <c r="P42" s="19">
        <f t="shared" si="31"/>
        <v>0</v>
      </c>
      <c r="Q42" s="19">
        <f t="shared" si="31"/>
        <v>0</v>
      </c>
      <c r="R42" s="19">
        <f t="shared" si="31"/>
        <v>0</v>
      </c>
      <c r="S42" s="19">
        <f t="shared" si="31"/>
        <v>0</v>
      </c>
      <c r="T42" s="19">
        <f t="shared" si="31"/>
        <v>0</v>
      </c>
      <c r="U42" s="19">
        <f t="shared" si="31"/>
        <v>0</v>
      </c>
      <c r="V42" s="19">
        <f t="shared" si="31"/>
        <v>0</v>
      </c>
      <c r="W42" s="19">
        <f t="shared" si="31"/>
        <v>0</v>
      </c>
      <c r="X42" s="19">
        <f t="shared" si="31"/>
        <v>210</v>
      </c>
      <c r="Y42" s="19">
        <f t="shared" si="31"/>
        <v>0</v>
      </c>
      <c r="Z42" s="19">
        <f t="shared" si="31"/>
        <v>0</v>
      </c>
      <c r="AA42" s="19">
        <f t="shared" si="31"/>
        <v>0</v>
      </c>
      <c r="AB42" s="19">
        <f t="shared" si="31"/>
        <v>0</v>
      </c>
      <c r="AC42" s="19">
        <f t="shared" si="31"/>
        <v>0</v>
      </c>
      <c r="AD42" s="19">
        <f t="shared" si="31"/>
        <v>0</v>
      </c>
      <c r="AE42" s="19">
        <f t="shared" si="31"/>
        <v>0</v>
      </c>
      <c r="AF42" s="70" t="s">
        <v>53</v>
      </c>
      <c r="AG42" s="39"/>
      <c r="AI42" s="39">
        <f t="shared" si="3"/>
        <v>210</v>
      </c>
      <c r="AJ42" s="39">
        <f t="shared" si="4"/>
        <v>0</v>
      </c>
      <c r="AK42" s="39">
        <f t="shared" si="5"/>
        <v>0</v>
      </c>
    </row>
    <row r="43" spans="1:37" s="6" customFormat="1" ht="23.25" customHeight="1">
      <c r="A43" s="24" t="s">
        <v>24</v>
      </c>
      <c r="B43" s="19">
        <f>B44</f>
        <v>210</v>
      </c>
      <c r="C43" s="16">
        <f>H43</f>
        <v>0</v>
      </c>
      <c r="D43" s="16">
        <f>I43</f>
        <v>0</v>
      </c>
      <c r="E43" s="16">
        <f>I43+K43+M43+O43+Q43</f>
        <v>0</v>
      </c>
      <c r="F43" s="29">
        <f>E43/B43*100</f>
        <v>0</v>
      </c>
      <c r="G43" s="17">
        <v>0</v>
      </c>
      <c r="H43" s="16">
        <f>H44</f>
        <v>0</v>
      </c>
      <c r="I43" s="16">
        <f t="shared" ref="I43:AE43" si="32">I44</f>
        <v>0</v>
      </c>
      <c r="J43" s="16">
        <f t="shared" si="32"/>
        <v>0</v>
      </c>
      <c r="K43" s="16">
        <f t="shared" si="32"/>
        <v>0</v>
      </c>
      <c r="L43" s="16">
        <f t="shared" si="32"/>
        <v>0</v>
      </c>
      <c r="M43" s="16">
        <f t="shared" si="32"/>
        <v>0</v>
      </c>
      <c r="N43" s="57">
        <f t="shared" si="32"/>
        <v>0</v>
      </c>
      <c r="O43" s="16">
        <f t="shared" si="32"/>
        <v>0</v>
      </c>
      <c r="P43" s="16">
        <f t="shared" si="32"/>
        <v>0</v>
      </c>
      <c r="Q43" s="16">
        <f t="shared" si="32"/>
        <v>0</v>
      </c>
      <c r="R43" s="16">
        <f t="shared" si="32"/>
        <v>0</v>
      </c>
      <c r="S43" s="16">
        <f t="shared" si="32"/>
        <v>0</v>
      </c>
      <c r="T43" s="16">
        <f t="shared" si="32"/>
        <v>0</v>
      </c>
      <c r="U43" s="16">
        <f t="shared" si="32"/>
        <v>0</v>
      </c>
      <c r="V43" s="16">
        <f t="shared" si="32"/>
        <v>0</v>
      </c>
      <c r="W43" s="16">
        <f t="shared" si="32"/>
        <v>0</v>
      </c>
      <c r="X43" s="16">
        <f t="shared" si="32"/>
        <v>210</v>
      </c>
      <c r="Y43" s="16">
        <f t="shared" si="32"/>
        <v>0</v>
      </c>
      <c r="Z43" s="16">
        <f t="shared" si="32"/>
        <v>0</v>
      </c>
      <c r="AA43" s="16">
        <f t="shared" si="32"/>
        <v>0</v>
      </c>
      <c r="AB43" s="16">
        <f t="shared" si="32"/>
        <v>0</v>
      </c>
      <c r="AC43" s="16">
        <f t="shared" si="32"/>
        <v>0</v>
      </c>
      <c r="AD43" s="16">
        <f t="shared" si="32"/>
        <v>0</v>
      </c>
      <c r="AE43" s="16">
        <f t="shared" si="32"/>
        <v>0</v>
      </c>
      <c r="AF43" s="53"/>
      <c r="AG43" s="39"/>
      <c r="AI43" s="39">
        <f t="shared" si="3"/>
        <v>210</v>
      </c>
      <c r="AJ43" s="39">
        <f t="shared" si="4"/>
        <v>0</v>
      </c>
      <c r="AK43" s="39">
        <f t="shared" si="5"/>
        <v>0</v>
      </c>
    </row>
    <row r="44" spans="1:37" s="6" customFormat="1" ht="22.5" customHeight="1">
      <c r="A44" s="26" t="s">
        <v>21</v>
      </c>
      <c r="B44" s="58">
        <f>H44+J44+L44+N44+P44+R44+T44+V44+X44+Z44+AB44+AD44</f>
        <v>210</v>
      </c>
      <c r="C44" s="29">
        <f>H44+J44+L44+N44+P44+R44+T44</f>
        <v>0</v>
      </c>
      <c r="D44" s="29">
        <f>H44+J44+L44++N44+P44+R44+T44</f>
        <v>0</v>
      </c>
      <c r="E44" s="29">
        <f>I44+K44+M44+O44+Q44+S44+U44</f>
        <v>0</v>
      </c>
      <c r="F44" s="29">
        <f t="shared" ref="F44:F52" si="33">E44/B44*100</f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9">
        <v>0</v>
      </c>
      <c r="O44" s="17"/>
      <c r="P44" s="17">
        <v>0</v>
      </c>
      <c r="Q44" s="17"/>
      <c r="R44" s="17">
        <v>0</v>
      </c>
      <c r="S44" s="17"/>
      <c r="T44" s="17">
        <v>0</v>
      </c>
      <c r="U44" s="17"/>
      <c r="V44" s="17">
        <v>0</v>
      </c>
      <c r="W44" s="17"/>
      <c r="X44" s="17">
        <v>210</v>
      </c>
      <c r="Y44" s="17"/>
      <c r="Z44" s="17">
        <v>0</v>
      </c>
      <c r="AA44" s="17"/>
      <c r="AB44" s="17">
        <v>0</v>
      </c>
      <c r="AC44" s="17"/>
      <c r="AD44" s="17">
        <v>0</v>
      </c>
      <c r="AE44" s="17"/>
      <c r="AF44" s="53"/>
      <c r="AG44" s="39"/>
      <c r="AI44" s="39">
        <f t="shared" si="3"/>
        <v>210</v>
      </c>
      <c r="AJ44" s="39">
        <f t="shared" si="4"/>
        <v>0</v>
      </c>
      <c r="AK44" s="39">
        <f t="shared" si="5"/>
        <v>0</v>
      </c>
    </row>
    <row r="45" spans="1:37" s="6" customFormat="1" ht="50.25" customHeight="1">
      <c r="A45" s="26" t="s">
        <v>50</v>
      </c>
      <c r="B45" s="30">
        <f>B46</f>
        <v>41391.500000000007</v>
      </c>
      <c r="C45" s="30">
        <f>C46</f>
        <v>8613.8967499999999</v>
      </c>
      <c r="D45" s="30">
        <f t="shared" ref="D45" si="34">D46</f>
        <v>8613.8967499999999</v>
      </c>
      <c r="E45" s="30">
        <f>E46</f>
        <v>6417.9590000000007</v>
      </c>
      <c r="F45" s="29">
        <f t="shared" si="33"/>
        <v>15.505499921481464</v>
      </c>
      <c r="G45" s="17">
        <f t="shared" ref="G45:G48" si="35">E45/C45*100</f>
        <v>74.507034229310918</v>
      </c>
      <c r="H45" s="16">
        <f>H46</f>
        <v>1524.9</v>
      </c>
      <c r="I45" s="16">
        <f t="shared" ref="I45:AE45" si="36">I46</f>
        <v>1078.586</v>
      </c>
      <c r="J45" s="16">
        <f t="shared" si="36"/>
        <v>3319.9467500000001</v>
      </c>
      <c r="K45" s="16">
        <f t="shared" si="36"/>
        <v>2814.75</v>
      </c>
      <c r="L45" s="16">
        <f t="shared" si="36"/>
        <v>3769.05</v>
      </c>
      <c r="M45" s="16">
        <f>M46</f>
        <v>2524.623</v>
      </c>
      <c r="N45" s="57">
        <f t="shared" si="36"/>
        <v>3398.85</v>
      </c>
      <c r="O45" s="16">
        <f t="shared" si="36"/>
        <v>0</v>
      </c>
      <c r="P45" s="16">
        <f t="shared" si="36"/>
        <v>3654.45</v>
      </c>
      <c r="Q45" s="16">
        <f t="shared" si="36"/>
        <v>0</v>
      </c>
      <c r="R45" s="16">
        <f t="shared" si="36"/>
        <v>3594.25</v>
      </c>
      <c r="S45" s="16">
        <f t="shared" si="36"/>
        <v>0</v>
      </c>
      <c r="T45" s="16">
        <f t="shared" si="36"/>
        <v>4061.45</v>
      </c>
      <c r="U45" s="16">
        <f t="shared" si="36"/>
        <v>0</v>
      </c>
      <c r="V45" s="16">
        <f t="shared" si="36"/>
        <v>3455.65</v>
      </c>
      <c r="W45" s="16">
        <f t="shared" si="36"/>
        <v>0</v>
      </c>
      <c r="X45" s="16">
        <f t="shared" si="36"/>
        <v>3366.75</v>
      </c>
      <c r="Y45" s="16">
        <f t="shared" si="36"/>
        <v>0</v>
      </c>
      <c r="Z45" s="16">
        <f t="shared" si="36"/>
        <v>3615.2532500000002</v>
      </c>
      <c r="AA45" s="16">
        <f t="shared" si="36"/>
        <v>0</v>
      </c>
      <c r="AB45" s="16">
        <f t="shared" si="36"/>
        <v>3442.15</v>
      </c>
      <c r="AC45" s="16">
        <f t="shared" si="36"/>
        <v>0</v>
      </c>
      <c r="AD45" s="16">
        <f t="shared" si="36"/>
        <v>4188.8</v>
      </c>
      <c r="AE45" s="16">
        <f t="shared" si="36"/>
        <v>0</v>
      </c>
      <c r="AF45" s="87" t="s">
        <v>63</v>
      </c>
      <c r="AG45" s="39"/>
      <c r="AI45" s="39">
        <f t="shared" si="3"/>
        <v>41391.500000000007</v>
      </c>
      <c r="AJ45" s="39">
        <f t="shared" si="4"/>
        <v>6417.9590000000007</v>
      </c>
      <c r="AK45" s="39">
        <f t="shared" si="5"/>
        <v>8613.8967499999999</v>
      </c>
    </row>
    <row r="46" spans="1:37" s="6" customFormat="1" ht="23.25" customHeight="1">
      <c r="A46" s="24" t="s">
        <v>24</v>
      </c>
      <c r="B46" s="30">
        <f>B48</f>
        <v>41391.500000000007</v>
      </c>
      <c r="C46" s="57">
        <f>C48</f>
        <v>8613.8967499999999</v>
      </c>
      <c r="D46" s="57">
        <f>D48</f>
        <v>8613.8967499999999</v>
      </c>
      <c r="E46" s="57">
        <f>SUM(E47:E48)</f>
        <v>6417.9590000000007</v>
      </c>
      <c r="F46" s="29">
        <f t="shared" si="33"/>
        <v>15.505499921481464</v>
      </c>
      <c r="G46" s="17">
        <f t="shared" si="35"/>
        <v>74.507034229310918</v>
      </c>
      <c r="H46" s="16">
        <f>H47+H48</f>
        <v>1524.9</v>
      </c>
      <c r="I46" s="16">
        <f t="shared" ref="I46:O46" si="37">I47+I48</f>
        <v>1078.586</v>
      </c>
      <c r="J46" s="16">
        <f t="shared" si="37"/>
        <v>3319.9467500000001</v>
      </c>
      <c r="K46" s="16">
        <f t="shared" si="37"/>
        <v>2814.75</v>
      </c>
      <c r="L46" s="16">
        <f t="shared" si="37"/>
        <v>3769.05</v>
      </c>
      <c r="M46" s="16">
        <f t="shared" si="37"/>
        <v>2524.623</v>
      </c>
      <c r="N46" s="57">
        <f t="shared" si="37"/>
        <v>3398.85</v>
      </c>
      <c r="O46" s="16">
        <f t="shared" si="37"/>
        <v>0</v>
      </c>
      <c r="P46" s="16">
        <f>P47+P48</f>
        <v>3654.45</v>
      </c>
      <c r="Q46" s="16">
        <f t="shared" ref="Q46" si="38">Q47+Q48</f>
        <v>0</v>
      </c>
      <c r="R46" s="16">
        <f t="shared" ref="R46" si="39">R47+R48</f>
        <v>3594.25</v>
      </c>
      <c r="S46" s="16">
        <f t="shared" ref="S46" si="40">S47+S48</f>
        <v>0</v>
      </c>
      <c r="T46" s="16">
        <f t="shared" ref="T46" si="41">T47+T48</f>
        <v>4061.45</v>
      </c>
      <c r="U46" s="16">
        <f t="shared" ref="U46" si="42">U47+U48</f>
        <v>0</v>
      </c>
      <c r="V46" s="16">
        <f>V47+V48</f>
        <v>3455.65</v>
      </c>
      <c r="W46" s="16">
        <f t="shared" ref="W46" si="43">W47+W48</f>
        <v>0</v>
      </c>
      <c r="X46" s="16">
        <f t="shared" ref="X46" si="44">X47+X48</f>
        <v>3366.75</v>
      </c>
      <c r="Y46" s="16">
        <f t="shared" ref="Y46" si="45">Y47+Y48</f>
        <v>0</v>
      </c>
      <c r="Z46" s="16">
        <f t="shared" ref="Z46" si="46">Z47+Z48</f>
        <v>3615.2532500000002</v>
      </c>
      <c r="AA46" s="16">
        <f t="shared" ref="AA46" si="47">AA47+AA48</f>
        <v>0</v>
      </c>
      <c r="AB46" s="16">
        <f t="shared" ref="AB46" si="48">AB47+AB48</f>
        <v>3442.15</v>
      </c>
      <c r="AC46" s="16">
        <f t="shared" ref="AC46" si="49">AC47+AC48</f>
        <v>0</v>
      </c>
      <c r="AD46" s="16">
        <f>AD47+AD48</f>
        <v>4188.8</v>
      </c>
      <c r="AE46" s="16">
        <f t="shared" ref="AE46" si="50">AE47+AE48</f>
        <v>0</v>
      </c>
      <c r="AF46" s="88"/>
      <c r="AG46" s="39"/>
      <c r="AI46" s="39">
        <f t="shared" si="3"/>
        <v>41391.500000000007</v>
      </c>
      <c r="AJ46" s="39">
        <f t="shared" si="4"/>
        <v>6417.9590000000007</v>
      </c>
      <c r="AK46" s="39">
        <f t="shared" si="5"/>
        <v>8613.8967499999999</v>
      </c>
    </row>
    <row r="47" spans="1:37" s="6" customFormat="1" ht="22.5" customHeight="1">
      <c r="A47" s="26" t="s">
        <v>20</v>
      </c>
      <c r="B47" s="18">
        <f>H47+J47+L47+N47+P47+R47+T47+V47+X47+Z47+AB47+AD47</f>
        <v>0</v>
      </c>
      <c r="C47" s="17">
        <f>H47+J47+L47+N47+P47+R47+T47</f>
        <v>0</v>
      </c>
      <c r="D47" s="17">
        <f>H47+J47+L47++N47+P47+R47+T47</f>
        <v>0</v>
      </c>
      <c r="E47" s="17">
        <f>I47+K47+M47+O47+Q47+S47+U47</f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29">
        <v>0</v>
      </c>
      <c r="O47" s="17"/>
      <c r="P47" s="17">
        <v>0</v>
      </c>
      <c r="Q47" s="17"/>
      <c r="R47" s="17">
        <v>0</v>
      </c>
      <c r="S47" s="17"/>
      <c r="T47" s="17">
        <v>0</v>
      </c>
      <c r="U47" s="17"/>
      <c r="V47" s="17">
        <v>0</v>
      </c>
      <c r="W47" s="17"/>
      <c r="X47" s="17">
        <v>0</v>
      </c>
      <c r="Y47" s="17"/>
      <c r="Z47" s="17">
        <v>0</v>
      </c>
      <c r="AA47" s="17"/>
      <c r="AB47" s="17">
        <v>0</v>
      </c>
      <c r="AC47" s="17"/>
      <c r="AD47" s="17">
        <v>0</v>
      </c>
      <c r="AE47" s="17"/>
      <c r="AF47" s="88"/>
      <c r="AG47" s="39"/>
      <c r="AI47" s="39">
        <f t="shared" si="3"/>
        <v>0</v>
      </c>
      <c r="AJ47" s="39">
        <f t="shared" si="4"/>
        <v>0</v>
      </c>
      <c r="AK47" s="39">
        <f t="shared" si="5"/>
        <v>0</v>
      </c>
    </row>
    <row r="48" spans="1:37" s="6" customFormat="1" ht="27" customHeight="1">
      <c r="A48" s="26" t="s">
        <v>21</v>
      </c>
      <c r="B48" s="18">
        <f>H48+J48+L48+N48+P48+R48+T48+V48+X48+Z48+AB48+AD48</f>
        <v>41391.500000000007</v>
      </c>
      <c r="C48" s="17">
        <f>H48+J48+L48</f>
        <v>8613.8967499999999</v>
      </c>
      <c r="D48" s="17">
        <f>C48</f>
        <v>8613.8967499999999</v>
      </c>
      <c r="E48" s="17">
        <f>I48+K48+M48+O48+Q48+S48+U48+W48+Y48+AA48+AC48+AE48</f>
        <v>6417.9590000000007</v>
      </c>
      <c r="F48" s="17">
        <f t="shared" si="33"/>
        <v>15.505499921481464</v>
      </c>
      <c r="G48" s="17">
        <f t="shared" si="35"/>
        <v>74.507034229310918</v>
      </c>
      <c r="H48" s="17">
        <f>1524900/1000</f>
        <v>1524.9</v>
      </c>
      <c r="I48" s="17">
        <f>1078.586</f>
        <v>1078.586</v>
      </c>
      <c r="J48" s="17">
        <f>3319946.75/1000</f>
        <v>3319.9467500000001</v>
      </c>
      <c r="K48" s="17">
        <v>2814.75</v>
      </c>
      <c r="L48" s="17">
        <f>3769050/1000</f>
        <v>3769.05</v>
      </c>
      <c r="M48" s="17">
        <f>2524.623</f>
        <v>2524.623</v>
      </c>
      <c r="N48" s="29">
        <f>3398850/1000</f>
        <v>3398.85</v>
      </c>
      <c r="O48" s="17"/>
      <c r="P48" s="17">
        <f>3654450/1000</f>
        <v>3654.45</v>
      </c>
      <c r="Q48" s="17"/>
      <c r="R48" s="17">
        <f>3594250/1000</f>
        <v>3594.25</v>
      </c>
      <c r="S48" s="17"/>
      <c r="T48" s="17">
        <f>4061450/1000</f>
        <v>4061.45</v>
      </c>
      <c r="U48" s="17"/>
      <c r="V48" s="17">
        <f>3455650/1000</f>
        <v>3455.65</v>
      </c>
      <c r="W48" s="17"/>
      <c r="X48" s="17">
        <f>3366750/1000</f>
        <v>3366.75</v>
      </c>
      <c r="Y48" s="17"/>
      <c r="Z48" s="17">
        <f>3615253.25/1000</f>
        <v>3615.2532500000002</v>
      </c>
      <c r="AA48" s="17"/>
      <c r="AB48" s="17">
        <f>3442150/1000</f>
        <v>3442.15</v>
      </c>
      <c r="AC48" s="17"/>
      <c r="AD48" s="17">
        <f>4188800/1000</f>
        <v>4188.8</v>
      </c>
      <c r="AE48" s="17"/>
      <c r="AF48" s="89"/>
      <c r="AG48" s="39"/>
      <c r="AI48" s="39">
        <f t="shared" si="3"/>
        <v>41391.500000000007</v>
      </c>
      <c r="AJ48" s="39">
        <f t="shared" si="4"/>
        <v>6417.9590000000007</v>
      </c>
      <c r="AK48" s="39">
        <f t="shared" si="5"/>
        <v>8613.8967499999999</v>
      </c>
    </row>
    <row r="49" spans="1:37" s="6" customFormat="1" ht="96" customHeight="1">
      <c r="A49" s="36" t="s">
        <v>66</v>
      </c>
      <c r="B49" s="19">
        <f>B50</f>
        <v>3000</v>
      </c>
      <c r="C49" s="19">
        <f t="shared" ref="C49:AE50" si="51">C50</f>
        <v>0</v>
      </c>
      <c r="D49" s="19">
        <f t="shared" si="51"/>
        <v>0</v>
      </c>
      <c r="E49" s="19">
        <f>E50</f>
        <v>0</v>
      </c>
      <c r="F49" s="18">
        <f t="shared" si="51"/>
        <v>0</v>
      </c>
      <c r="G49" s="18">
        <f>G50</f>
        <v>0</v>
      </c>
      <c r="H49" s="19">
        <f t="shared" si="51"/>
        <v>0</v>
      </c>
      <c r="I49" s="19">
        <f t="shared" si="51"/>
        <v>0</v>
      </c>
      <c r="J49" s="19">
        <f t="shared" si="51"/>
        <v>0</v>
      </c>
      <c r="K49" s="19">
        <f t="shared" si="51"/>
        <v>0</v>
      </c>
      <c r="L49" s="19">
        <f t="shared" si="51"/>
        <v>0</v>
      </c>
      <c r="M49" s="19">
        <f t="shared" si="51"/>
        <v>0</v>
      </c>
      <c r="N49" s="19">
        <f t="shared" si="51"/>
        <v>0</v>
      </c>
      <c r="O49" s="19">
        <f t="shared" si="51"/>
        <v>0</v>
      </c>
      <c r="P49" s="19">
        <f t="shared" si="51"/>
        <v>0</v>
      </c>
      <c r="Q49" s="19">
        <f t="shared" si="51"/>
        <v>0</v>
      </c>
      <c r="R49" s="19">
        <f t="shared" si="51"/>
        <v>0</v>
      </c>
      <c r="S49" s="19">
        <f t="shared" si="51"/>
        <v>0</v>
      </c>
      <c r="T49" s="19">
        <f t="shared" si="51"/>
        <v>0</v>
      </c>
      <c r="U49" s="19">
        <f t="shared" si="51"/>
        <v>0</v>
      </c>
      <c r="V49" s="19">
        <f t="shared" si="51"/>
        <v>0</v>
      </c>
      <c r="W49" s="19">
        <f t="shared" si="51"/>
        <v>0</v>
      </c>
      <c r="X49" s="19">
        <f t="shared" si="51"/>
        <v>3000</v>
      </c>
      <c r="Y49" s="19">
        <f t="shared" si="51"/>
        <v>0</v>
      </c>
      <c r="Z49" s="19">
        <f t="shared" si="51"/>
        <v>0</v>
      </c>
      <c r="AA49" s="19">
        <f t="shared" si="51"/>
        <v>0</v>
      </c>
      <c r="AB49" s="19">
        <f t="shared" si="51"/>
        <v>0</v>
      </c>
      <c r="AC49" s="19">
        <f t="shared" si="51"/>
        <v>0</v>
      </c>
      <c r="AD49" s="19">
        <f t="shared" si="51"/>
        <v>0</v>
      </c>
      <c r="AE49" s="19">
        <f t="shared" si="51"/>
        <v>0</v>
      </c>
      <c r="AF49" s="87" t="s">
        <v>67</v>
      </c>
      <c r="AG49" s="39"/>
      <c r="AI49" s="39">
        <f t="shared" ref="AI49:AI51" si="52">H49+J49+L49+N49+P49+R49+T49+V49+X49+Z49+AB49+AD49</f>
        <v>3000</v>
      </c>
      <c r="AJ49" s="39">
        <f t="shared" si="4"/>
        <v>0</v>
      </c>
      <c r="AK49" s="39">
        <f t="shared" si="5"/>
        <v>0</v>
      </c>
    </row>
    <row r="50" spans="1:37" s="6" customFormat="1" ht="23.25" customHeight="1">
      <c r="A50" s="24" t="s">
        <v>24</v>
      </c>
      <c r="B50" s="19">
        <f>B51</f>
        <v>3000</v>
      </c>
      <c r="C50" s="16">
        <f>H50</f>
        <v>0</v>
      </c>
      <c r="D50" s="16">
        <f>I50</f>
        <v>0</v>
      </c>
      <c r="E50" s="16">
        <f>I50+K50+M50+O50+Q50</f>
        <v>0</v>
      </c>
      <c r="F50" s="17">
        <f>E50/B50*100</f>
        <v>0</v>
      </c>
      <c r="G50" s="17">
        <v>0</v>
      </c>
      <c r="H50" s="16">
        <f>H51</f>
        <v>0</v>
      </c>
      <c r="I50" s="16">
        <f t="shared" si="51"/>
        <v>0</v>
      </c>
      <c r="J50" s="16">
        <f t="shared" si="51"/>
        <v>0</v>
      </c>
      <c r="K50" s="16">
        <f t="shared" si="51"/>
        <v>0</v>
      </c>
      <c r="L50" s="16">
        <f t="shared" si="51"/>
        <v>0</v>
      </c>
      <c r="M50" s="16">
        <f t="shared" si="51"/>
        <v>0</v>
      </c>
      <c r="N50" s="16">
        <f t="shared" si="51"/>
        <v>0</v>
      </c>
      <c r="O50" s="16">
        <f t="shared" si="51"/>
        <v>0</v>
      </c>
      <c r="P50" s="16">
        <f t="shared" si="51"/>
        <v>0</v>
      </c>
      <c r="Q50" s="16">
        <f t="shared" si="51"/>
        <v>0</v>
      </c>
      <c r="R50" s="16">
        <f t="shared" si="51"/>
        <v>0</v>
      </c>
      <c r="S50" s="16">
        <f t="shared" si="51"/>
        <v>0</v>
      </c>
      <c r="T50" s="16">
        <f t="shared" si="51"/>
        <v>0</v>
      </c>
      <c r="U50" s="16">
        <f t="shared" si="51"/>
        <v>0</v>
      </c>
      <c r="V50" s="16">
        <f t="shared" si="51"/>
        <v>0</v>
      </c>
      <c r="W50" s="16">
        <f t="shared" si="51"/>
        <v>0</v>
      </c>
      <c r="X50" s="16">
        <f t="shared" si="51"/>
        <v>3000</v>
      </c>
      <c r="Y50" s="16">
        <f t="shared" si="51"/>
        <v>0</v>
      </c>
      <c r="Z50" s="16">
        <f t="shared" si="51"/>
        <v>0</v>
      </c>
      <c r="AA50" s="16">
        <f t="shared" si="51"/>
        <v>0</v>
      </c>
      <c r="AB50" s="16">
        <f t="shared" si="51"/>
        <v>0</v>
      </c>
      <c r="AC50" s="16">
        <f t="shared" si="51"/>
        <v>0</v>
      </c>
      <c r="AD50" s="16">
        <f t="shared" si="51"/>
        <v>0</v>
      </c>
      <c r="AE50" s="16">
        <f t="shared" si="51"/>
        <v>0</v>
      </c>
      <c r="AF50" s="88"/>
      <c r="AG50" s="39"/>
      <c r="AI50" s="39">
        <f t="shared" si="52"/>
        <v>3000</v>
      </c>
      <c r="AJ50" s="39">
        <f t="shared" si="4"/>
        <v>0</v>
      </c>
      <c r="AK50" s="39">
        <f t="shared" si="5"/>
        <v>0</v>
      </c>
    </row>
    <row r="51" spans="1:37" s="6" customFormat="1" ht="22.5" customHeight="1">
      <c r="A51" s="26" t="s">
        <v>21</v>
      </c>
      <c r="B51" s="18">
        <f>H51+J51+L51+N51+P51+R51+T51+V51+X51+Z51+AB51+AD51</f>
        <v>3000</v>
      </c>
      <c r="C51" s="17">
        <f>H51+J51+L51+N51+P51+R51+T51</f>
        <v>0</v>
      </c>
      <c r="D51" s="17">
        <f>H51+J51+L51++N51+P51+R51+T51</f>
        <v>0</v>
      </c>
      <c r="E51" s="17">
        <f>I51+K51+M51+O51+Q51+S51+U51</f>
        <v>0</v>
      </c>
      <c r="F51" s="17">
        <f t="shared" ref="F51" si="53">E51/B51*100</f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/>
      <c r="P51" s="17">
        <v>0</v>
      </c>
      <c r="Q51" s="17"/>
      <c r="R51" s="17">
        <v>0</v>
      </c>
      <c r="S51" s="17"/>
      <c r="T51" s="17">
        <v>0</v>
      </c>
      <c r="U51" s="17"/>
      <c r="V51" s="17">
        <v>0</v>
      </c>
      <c r="W51" s="17"/>
      <c r="X51" s="17">
        <v>3000</v>
      </c>
      <c r="Y51" s="17"/>
      <c r="Z51" s="17">
        <v>0</v>
      </c>
      <c r="AA51" s="17"/>
      <c r="AB51" s="17">
        <v>0</v>
      </c>
      <c r="AC51" s="17"/>
      <c r="AD51" s="17">
        <v>0</v>
      </c>
      <c r="AE51" s="17"/>
      <c r="AF51" s="89"/>
      <c r="AG51" s="39"/>
      <c r="AI51" s="39">
        <f t="shared" si="52"/>
        <v>3000</v>
      </c>
      <c r="AJ51" s="39">
        <f t="shared" si="4"/>
        <v>0</v>
      </c>
      <c r="AK51" s="39">
        <f t="shared" si="5"/>
        <v>0</v>
      </c>
    </row>
    <row r="52" spans="1:37" s="6" customFormat="1" ht="67.5" customHeight="1">
      <c r="A52" s="24" t="s">
        <v>51</v>
      </c>
      <c r="B52" s="19">
        <f>B53</f>
        <v>250.096</v>
      </c>
      <c r="C52" s="19">
        <f>C53</f>
        <v>137.92599999999999</v>
      </c>
      <c r="D52" s="19">
        <f t="shared" ref="D52:E52" si="54">D53</f>
        <v>137.92599999999999</v>
      </c>
      <c r="E52" s="19">
        <f t="shared" si="54"/>
        <v>0</v>
      </c>
      <c r="F52" s="16">
        <f t="shared" si="33"/>
        <v>0</v>
      </c>
      <c r="G52" s="16">
        <v>0</v>
      </c>
      <c r="H52" s="16">
        <f>H53</f>
        <v>0</v>
      </c>
      <c r="I52" s="16">
        <f t="shared" ref="I52:AE52" si="55">I53</f>
        <v>0</v>
      </c>
      <c r="J52" s="16">
        <f t="shared" si="55"/>
        <v>0</v>
      </c>
      <c r="K52" s="16">
        <f t="shared" si="55"/>
        <v>0</v>
      </c>
      <c r="L52" s="16">
        <f t="shared" si="55"/>
        <v>137.92599999999999</v>
      </c>
      <c r="M52" s="16">
        <f>M53</f>
        <v>0</v>
      </c>
      <c r="N52" s="57">
        <f t="shared" si="55"/>
        <v>0</v>
      </c>
      <c r="O52" s="16">
        <f t="shared" si="55"/>
        <v>0</v>
      </c>
      <c r="P52" s="16">
        <f t="shared" si="55"/>
        <v>0</v>
      </c>
      <c r="Q52" s="16">
        <f t="shared" si="55"/>
        <v>0</v>
      </c>
      <c r="R52" s="16">
        <f t="shared" si="55"/>
        <v>0</v>
      </c>
      <c r="S52" s="16">
        <f t="shared" si="55"/>
        <v>0</v>
      </c>
      <c r="T52" s="16">
        <f t="shared" si="55"/>
        <v>0</v>
      </c>
      <c r="U52" s="16">
        <f t="shared" si="55"/>
        <v>0</v>
      </c>
      <c r="V52" s="16">
        <f t="shared" si="55"/>
        <v>65.44</v>
      </c>
      <c r="W52" s="16">
        <f t="shared" si="55"/>
        <v>0</v>
      </c>
      <c r="X52" s="16">
        <f t="shared" si="55"/>
        <v>0</v>
      </c>
      <c r="Y52" s="16">
        <f t="shared" si="55"/>
        <v>0</v>
      </c>
      <c r="Z52" s="16">
        <f t="shared" si="55"/>
        <v>46.71</v>
      </c>
      <c r="AA52" s="16">
        <f t="shared" si="55"/>
        <v>0</v>
      </c>
      <c r="AB52" s="16">
        <f t="shared" si="55"/>
        <v>0</v>
      </c>
      <c r="AC52" s="16">
        <f t="shared" si="55"/>
        <v>0</v>
      </c>
      <c r="AD52" s="16">
        <f t="shared" si="55"/>
        <v>0.02</v>
      </c>
      <c r="AE52" s="16">
        <f t="shared" si="55"/>
        <v>0</v>
      </c>
      <c r="AF52" s="87" t="s">
        <v>64</v>
      </c>
      <c r="AG52" s="39"/>
      <c r="AI52" s="39">
        <f t="shared" si="3"/>
        <v>250.096</v>
      </c>
      <c r="AJ52" s="39">
        <f t="shared" si="4"/>
        <v>0</v>
      </c>
      <c r="AK52" s="39">
        <f t="shared" si="5"/>
        <v>137.92599999999999</v>
      </c>
    </row>
    <row r="53" spans="1:37" s="6" customFormat="1" ht="24" customHeight="1">
      <c r="A53" s="24" t="s">
        <v>24</v>
      </c>
      <c r="B53" s="19">
        <f>B55</f>
        <v>250.096</v>
      </c>
      <c r="C53" s="16">
        <f>C55</f>
        <v>137.92599999999999</v>
      </c>
      <c r="D53" s="16">
        <f>D55</f>
        <v>137.92599999999999</v>
      </c>
      <c r="E53" s="16">
        <f>SUM(E54:E55)</f>
        <v>0</v>
      </c>
      <c r="F53" s="16">
        <f>E53/B53*100</f>
        <v>0</v>
      </c>
      <c r="G53" s="16">
        <v>0</v>
      </c>
      <c r="H53" s="16">
        <f>H54+H55</f>
        <v>0</v>
      </c>
      <c r="I53" s="16">
        <f t="shared" ref="I53" si="56">I54+I55</f>
        <v>0</v>
      </c>
      <c r="J53" s="16">
        <f t="shared" ref="J53" si="57">J54+J55</f>
        <v>0</v>
      </c>
      <c r="K53" s="16">
        <f t="shared" ref="K53" si="58">K54+K55</f>
        <v>0</v>
      </c>
      <c r="L53" s="16">
        <f t="shared" ref="L53" si="59">L54+L55</f>
        <v>137.92599999999999</v>
      </c>
      <c r="M53" s="16">
        <f t="shared" ref="M53" si="60">M54+M55</f>
        <v>0</v>
      </c>
      <c r="N53" s="57">
        <f t="shared" ref="N53" si="61">N54+N55</f>
        <v>0</v>
      </c>
      <c r="O53" s="16">
        <f t="shared" ref="O53" si="62">O54+O55</f>
        <v>0</v>
      </c>
      <c r="P53" s="16">
        <f>P54+P55</f>
        <v>0</v>
      </c>
      <c r="Q53" s="16">
        <f t="shared" ref="Q53" si="63">Q54+Q55</f>
        <v>0</v>
      </c>
      <c r="R53" s="16">
        <f t="shared" ref="R53" si="64">R54+R55</f>
        <v>0</v>
      </c>
      <c r="S53" s="16">
        <f t="shared" ref="S53" si="65">S54+S55</f>
        <v>0</v>
      </c>
      <c r="T53" s="16">
        <f t="shared" ref="T53" si="66">T54+T55</f>
        <v>0</v>
      </c>
      <c r="U53" s="16">
        <f t="shared" ref="U53" si="67">U54+U55</f>
        <v>0</v>
      </c>
      <c r="V53" s="16">
        <f>V54+V55</f>
        <v>65.44</v>
      </c>
      <c r="W53" s="16">
        <f t="shared" ref="W53" si="68">W54+W55</f>
        <v>0</v>
      </c>
      <c r="X53" s="16">
        <f t="shared" ref="X53" si="69">X54+X55</f>
        <v>0</v>
      </c>
      <c r="Y53" s="16">
        <f t="shared" ref="Y53" si="70">Y54+Y55</f>
        <v>0</v>
      </c>
      <c r="Z53" s="16">
        <f t="shared" ref="Z53" si="71">Z54+Z55</f>
        <v>46.71</v>
      </c>
      <c r="AA53" s="16">
        <f t="shared" ref="AA53" si="72">AA54+AA55</f>
        <v>0</v>
      </c>
      <c r="AB53" s="16">
        <f t="shared" ref="AB53" si="73">AB54+AB55</f>
        <v>0</v>
      </c>
      <c r="AC53" s="16">
        <f t="shared" ref="AC53" si="74">AC54+AC55</f>
        <v>0</v>
      </c>
      <c r="AD53" s="16">
        <f>AD54+AD55</f>
        <v>0.02</v>
      </c>
      <c r="AE53" s="16">
        <f t="shared" ref="AE53" si="75">AE54+AE55</f>
        <v>0</v>
      </c>
      <c r="AF53" s="88"/>
      <c r="AG53" s="39"/>
      <c r="AI53" s="39">
        <f t="shared" si="3"/>
        <v>250.096</v>
      </c>
      <c r="AJ53" s="39">
        <f t="shared" si="4"/>
        <v>0</v>
      </c>
      <c r="AK53" s="39">
        <f t="shared" si="5"/>
        <v>137.92599999999999</v>
      </c>
    </row>
    <row r="54" spans="1:37" s="6" customFormat="1" ht="25.5" customHeight="1">
      <c r="A54" s="26" t="s">
        <v>20</v>
      </c>
      <c r="B54" s="18">
        <f>H54+J54+L54+N54+P54+R54+T54+V54+X54+Z54+AB54+AD54</f>
        <v>0</v>
      </c>
      <c r="C54" s="17">
        <f>H54+J54+L54+N54+P54+R54+T54</f>
        <v>0</v>
      </c>
      <c r="D54" s="17">
        <f>H54+J54+L54++N54+P54+R54+T54</f>
        <v>0</v>
      </c>
      <c r="E54" s="17">
        <f>I54+K54+M54+O54+Q54+S54+U54</f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29">
        <v>0</v>
      </c>
      <c r="O54" s="17"/>
      <c r="P54" s="17">
        <v>0</v>
      </c>
      <c r="Q54" s="17"/>
      <c r="R54" s="17">
        <v>0</v>
      </c>
      <c r="S54" s="17"/>
      <c r="T54" s="17">
        <v>0</v>
      </c>
      <c r="U54" s="17"/>
      <c r="V54" s="17">
        <v>0</v>
      </c>
      <c r="W54" s="17"/>
      <c r="X54" s="17">
        <v>0</v>
      </c>
      <c r="Y54" s="17"/>
      <c r="Z54" s="17">
        <v>0</v>
      </c>
      <c r="AA54" s="17"/>
      <c r="AB54" s="17">
        <v>0</v>
      </c>
      <c r="AC54" s="17"/>
      <c r="AD54" s="17">
        <v>0</v>
      </c>
      <c r="AE54" s="17"/>
      <c r="AF54" s="88"/>
      <c r="AG54" s="39"/>
      <c r="AI54" s="39">
        <f t="shared" si="3"/>
        <v>0</v>
      </c>
      <c r="AJ54" s="39">
        <f t="shared" si="4"/>
        <v>0</v>
      </c>
      <c r="AK54" s="39">
        <f t="shared" si="5"/>
        <v>0</v>
      </c>
    </row>
    <row r="55" spans="1:37" s="6" customFormat="1" ht="27" customHeight="1">
      <c r="A55" s="26" t="s">
        <v>21</v>
      </c>
      <c r="B55" s="18">
        <f>H55+J55+L55+N55+P55+R55+T55+V55+X55+Z55+AB55+AD55</f>
        <v>250.096</v>
      </c>
      <c r="C55" s="17">
        <f>H55+J55+L55</f>
        <v>137.92599999999999</v>
      </c>
      <c r="D55" s="17">
        <f>C55</f>
        <v>137.92599999999999</v>
      </c>
      <c r="E55" s="17">
        <f>I55+K55+M55</f>
        <v>0</v>
      </c>
      <c r="F55" s="17">
        <f t="shared" ref="F55:F61" si="76">E55/B55*100</f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f>137926/1000</f>
        <v>137.92599999999999</v>
      </c>
      <c r="M55" s="17">
        <v>0</v>
      </c>
      <c r="N55" s="29">
        <v>0</v>
      </c>
      <c r="O55" s="17"/>
      <c r="P55" s="17">
        <v>0</v>
      </c>
      <c r="Q55" s="17"/>
      <c r="R55" s="17">
        <v>0</v>
      </c>
      <c r="S55" s="17"/>
      <c r="T55" s="17">
        <v>0</v>
      </c>
      <c r="U55" s="17"/>
      <c r="V55" s="17">
        <v>65.44</v>
      </c>
      <c r="W55" s="17"/>
      <c r="X55" s="17">
        <v>0</v>
      </c>
      <c r="Y55" s="17"/>
      <c r="Z55" s="17">
        <v>46.71</v>
      </c>
      <c r="AA55" s="17"/>
      <c r="AB55" s="17">
        <v>0</v>
      </c>
      <c r="AC55" s="17"/>
      <c r="AD55" s="17">
        <v>0.02</v>
      </c>
      <c r="AE55" s="17"/>
      <c r="AF55" s="89"/>
      <c r="AG55" s="39"/>
      <c r="AI55" s="39">
        <f t="shared" si="3"/>
        <v>250.096</v>
      </c>
      <c r="AJ55" s="39">
        <f t="shared" si="4"/>
        <v>0</v>
      </c>
      <c r="AK55" s="39">
        <f t="shared" si="5"/>
        <v>137.92599999999999</v>
      </c>
    </row>
    <row r="56" spans="1:37" s="6" customFormat="1" ht="66.599999999999994" customHeight="1">
      <c r="A56" s="24" t="s">
        <v>34</v>
      </c>
      <c r="B56" s="19">
        <f>B57</f>
        <v>3894.1999999999994</v>
      </c>
      <c r="C56" s="16">
        <f>C57</f>
        <v>1775.2</v>
      </c>
      <c r="D56" s="16">
        <f t="shared" ref="B56:D57" si="77">D57</f>
        <v>1775.2</v>
      </c>
      <c r="E56" s="16">
        <f t="shared" ref="E56:H56" si="78">E57</f>
        <v>1610.1279999999999</v>
      </c>
      <c r="F56" s="16">
        <f t="shared" si="76"/>
        <v>41.346823481074424</v>
      </c>
      <c r="G56" s="16">
        <f t="shared" ref="G56:G61" si="79">E56/C56*100</f>
        <v>90.701216764308242</v>
      </c>
      <c r="H56" s="16">
        <f t="shared" si="78"/>
        <v>257.8</v>
      </c>
      <c r="I56" s="16">
        <f t="shared" ref="I56:AE56" si="80">I57</f>
        <v>242.8</v>
      </c>
      <c r="J56" s="16">
        <f t="shared" si="80"/>
        <v>595.6</v>
      </c>
      <c r="K56" s="16">
        <f t="shared" si="80"/>
        <v>524.54</v>
      </c>
      <c r="L56" s="16">
        <f t="shared" si="80"/>
        <v>921.8</v>
      </c>
      <c r="M56" s="16">
        <f t="shared" si="80"/>
        <v>842.78800000000001</v>
      </c>
      <c r="N56" s="57">
        <f t="shared" si="80"/>
        <v>384.4</v>
      </c>
      <c r="O56" s="16">
        <f t="shared" si="80"/>
        <v>0</v>
      </c>
      <c r="P56" s="16">
        <f t="shared" si="80"/>
        <v>590.79999999999995</v>
      </c>
      <c r="Q56" s="16">
        <f t="shared" si="80"/>
        <v>0</v>
      </c>
      <c r="R56" s="16">
        <f t="shared" si="80"/>
        <v>0</v>
      </c>
      <c r="S56" s="16">
        <f t="shared" si="80"/>
        <v>0</v>
      </c>
      <c r="T56" s="16">
        <f t="shared" si="80"/>
        <v>8.5</v>
      </c>
      <c r="U56" s="16">
        <f t="shared" si="80"/>
        <v>0</v>
      </c>
      <c r="V56" s="16">
        <f t="shared" si="80"/>
        <v>0</v>
      </c>
      <c r="W56" s="16">
        <f t="shared" si="80"/>
        <v>0</v>
      </c>
      <c r="X56" s="16">
        <f t="shared" si="80"/>
        <v>328.3</v>
      </c>
      <c r="Y56" s="16">
        <f t="shared" si="80"/>
        <v>0</v>
      </c>
      <c r="Z56" s="16">
        <f t="shared" si="80"/>
        <v>338.7</v>
      </c>
      <c r="AA56" s="16">
        <f t="shared" si="80"/>
        <v>0</v>
      </c>
      <c r="AB56" s="16">
        <f t="shared" si="80"/>
        <v>378.1</v>
      </c>
      <c r="AC56" s="16">
        <f t="shared" si="80"/>
        <v>0</v>
      </c>
      <c r="AD56" s="16">
        <f t="shared" si="80"/>
        <v>90.2</v>
      </c>
      <c r="AE56" s="16">
        <f t="shared" si="80"/>
        <v>0</v>
      </c>
      <c r="AF56" s="64"/>
      <c r="AG56" s="39">
        <f t="shared" si="2"/>
        <v>165.07200000000012</v>
      </c>
      <c r="AI56" s="39">
        <f t="shared" si="3"/>
        <v>3894.1999999999994</v>
      </c>
      <c r="AJ56" s="39">
        <f t="shared" si="4"/>
        <v>1610.1279999999999</v>
      </c>
      <c r="AK56" s="39">
        <f t="shared" si="5"/>
        <v>1775.2</v>
      </c>
    </row>
    <row r="57" spans="1:37" s="6" customFormat="1" ht="87" customHeight="1">
      <c r="A57" s="67" t="s">
        <v>28</v>
      </c>
      <c r="B57" s="19">
        <f t="shared" si="77"/>
        <v>3894.1999999999994</v>
      </c>
      <c r="C57" s="57">
        <f>C58</f>
        <v>1775.2</v>
      </c>
      <c r="D57" s="57">
        <f t="shared" si="77"/>
        <v>1775.2</v>
      </c>
      <c r="E57" s="57">
        <f t="shared" ref="E57:H57" si="81">E58</f>
        <v>1610.1279999999999</v>
      </c>
      <c r="F57" s="57">
        <f t="shared" si="76"/>
        <v>41.346823481074424</v>
      </c>
      <c r="G57" s="16">
        <f t="shared" si="79"/>
        <v>90.701216764308242</v>
      </c>
      <c r="H57" s="16">
        <f t="shared" si="81"/>
        <v>257.8</v>
      </c>
      <c r="I57" s="16">
        <f t="shared" ref="I57:AE57" si="82">I58</f>
        <v>242.8</v>
      </c>
      <c r="J57" s="16">
        <f t="shared" si="82"/>
        <v>595.6</v>
      </c>
      <c r="K57" s="16">
        <f t="shared" si="82"/>
        <v>524.54</v>
      </c>
      <c r="L57" s="16">
        <f t="shared" si="82"/>
        <v>921.8</v>
      </c>
      <c r="M57" s="16">
        <f t="shared" si="82"/>
        <v>842.78800000000001</v>
      </c>
      <c r="N57" s="57">
        <f t="shared" si="82"/>
        <v>384.4</v>
      </c>
      <c r="O57" s="16">
        <f t="shared" si="82"/>
        <v>0</v>
      </c>
      <c r="P57" s="16">
        <f t="shared" si="82"/>
        <v>590.79999999999995</v>
      </c>
      <c r="Q57" s="16">
        <f>Q58</f>
        <v>0</v>
      </c>
      <c r="R57" s="16">
        <f t="shared" si="82"/>
        <v>0</v>
      </c>
      <c r="S57" s="16">
        <f t="shared" si="82"/>
        <v>0</v>
      </c>
      <c r="T57" s="16">
        <f t="shared" si="82"/>
        <v>8.5</v>
      </c>
      <c r="U57" s="16">
        <f t="shared" si="82"/>
        <v>0</v>
      </c>
      <c r="V57" s="16">
        <f t="shared" si="82"/>
        <v>0</v>
      </c>
      <c r="W57" s="16">
        <f t="shared" si="82"/>
        <v>0</v>
      </c>
      <c r="X57" s="16">
        <f t="shared" si="82"/>
        <v>328.3</v>
      </c>
      <c r="Y57" s="16">
        <f t="shared" si="82"/>
        <v>0</v>
      </c>
      <c r="Z57" s="16">
        <f t="shared" si="82"/>
        <v>338.7</v>
      </c>
      <c r="AA57" s="16">
        <f t="shared" si="82"/>
        <v>0</v>
      </c>
      <c r="AB57" s="16">
        <f t="shared" si="82"/>
        <v>378.1</v>
      </c>
      <c r="AC57" s="16">
        <f t="shared" si="82"/>
        <v>0</v>
      </c>
      <c r="AD57" s="16">
        <f t="shared" si="82"/>
        <v>90.2</v>
      </c>
      <c r="AE57" s="16">
        <f t="shared" si="82"/>
        <v>0</v>
      </c>
      <c r="AF57" s="87" t="s">
        <v>60</v>
      </c>
      <c r="AG57" s="39">
        <f t="shared" si="2"/>
        <v>165.07200000000012</v>
      </c>
      <c r="AI57" s="39">
        <f t="shared" si="3"/>
        <v>3894.1999999999994</v>
      </c>
      <c r="AJ57" s="39">
        <f t="shared" si="4"/>
        <v>1610.1279999999999</v>
      </c>
      <c r="AK57" s="39">
        <f t="shared" si="5"/>
        <v>1775.2</v>
      </c>
    </row>
    <row r="58" spans="1:37" s="8" customFormat="1" ht="24.75" customHeight="1">
      <c r="A58" s="68" t="s">
        <v>24</v>
      </c>
      <c r="B58" s="19">
        <f>B60</f>
        <v>3894.1999999999994</v>
      </c>
      <c r="C58" s="16">
        <f>C60</f>
        <v>1775.2</v>
      </c>
      <c r="D58" s="16">
        <f>D60</f>
        <v>1775.2</v>
      </c>
      <c r="E58" s="16">
        <f>E60</f>
        <v>1610.1279999999999</v>
      </c>
      <c r="F58" s="16">
        <f t="shared" si="76"/>
        <v>41.346823481074424</v>
      </c>
      <c r="G58" s="16">
        <f t="shared" si="79"/>
        <v>90.701216764308242</v>
      </c>
      <c r="H58" s="16">
        <f>H59+H60</f>
        <v>257.8</v>
      </c>
      <c r="I58" s="16">
        <f t="shared" ref="I58:AE58" si="83">I59+I60</f>
        <v>242.8</v>
      </c>
      <c r="J58" s="16">
        <f t="shared" si="83"/>
        <v>595.6</v>
      </c>
      <c r="K58" s="16">
        <f t="shared" si="83"/>
        <v>524.54</v>
      </c>
      <c r="L58" s="16">
        <f t="shared" si="83"/>
        <v>921.8</v>
      </c>
      <c r="M58" s="16">
        <f t="shared" si="83"/>
        <v>842.78800000000001</v>
      </c>
      <c r="N58" s="57">
        <f t="shared" si="83"/>
        <v>384.4</v>
      </c>
      <c r="O58" s="16">
        <f t="shared" si="83"/>
        <v>0</v>
      </c>
      <c r="P58" s="16">
        <f t="shared" si="83"/>
        <v>590.79999999999995</v>
      </c>
      <c r="Q58" s="16">
        <f t="shared" si="83"/>
        <v>0</v>
      </c>
      <c r="R58" s="16">
        <f t="shared" si="83"/>
        <v>0</v>
      </c>
      <c r="S58" s="16">
        <f t="shared" si="83"/>
        <v>0</v>
      </c>
      <c r="T58" s="16">
        <f t="shared" si="83"/>
        <v>8.5</v>
      </c>
      <c r="U58" s="16">
        <f t="shared" si="83"/>
        <v>0</v>
      </c>
      <c r="V58" s="16">
        <f t="shared" si="83"/>
        <v>0</v>
      </c>
      <c r="W58" s="16">
        <f t="shared" si="83"/>
        <v>0</v>
      </c>
      <c r="X58" s="16">
        <f t="shared" si="83"/>
        <v>328.3</v>
      </c>
      <c r="Y58" s="16">
        <f t="shared" si="83"/>
        <v>0</v>
      </c>
      <c r="Z58" s="16">
        <f t="shared" si="83"/>
        <v>338.7</v>
      </c>
      <c r="AA58" s="16">
        <f t="shared" si="83"/>
        <v>0</v>
      </c>
      <c r="AB58" s="16">
        <f t="shared" si="83"/>
        <v>378.1</v>
      </c>
      <c r="AC58" s="16">
        <f t="shared" si="83"/>
        <v>0</v>
      </c>
      <c r="AD58" s="16">
        <f t="shared" si="83"/>
        <v>90.2</v>
      </c>
      <c r="AE58" s="16">
        <f t="shared" si="83"/>
        <v>0</v>
      </c>
      <c r="AF58" s="88"/>
      <c r="AG58" s="39">
        <f t="shared" si="2"/>
        <v>165.07200000000012</v>
      </c>
      <c r="AI58" s="39">
        <f t="shared" si="3"/>
        <v>3894.1999999999994</v>
      </c>
      <c r="AJ58" s="39">
        <f t="shared" si="4"/>
        <v>1610.1279999999999</v>
      </c>
      <c r="AK58" s="39">
        <f t="shared" si="5"/>
        <v>1775.2</v>
      </c>
    </row>
    <row r="59" spans="1:37" s="6" customFormat="1" ht="25.9" customHeight="1">
      <c r="A59" s="25" t="s">
        <v>20</v>
      </c>
      <c r="B59" s="18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29">
        <v>0</v>
      </c>
      <c r="O59" s="17"/>
      <c r="P59" s="17">
        <v>0</v>
      </c>
      <c r="Q59" s="17"/>
      <c r="R59" s="17">
        <v>0</v>
      </c>
      <c r="S59" s="17"/>
      <c r="T59" s="17">
        <v>0</v>
      </c>
      <c r="U59" s="17"/>
      <c r="V59" s="17">
        <v>0</v>
      </c>
      <c r="W59" s="17"/>
      <c r="X59" s="17">
        <v>0</v>
      </c>
      <c r="Y59" s="17"/>
      <c r="Z59" s="17">
        <v>0</v>
      </c>
      <c r="AA59" s="17"/>
      <c r="AB59" s="17">
        <v>0</v>
      </c>
      <c r="AC59" s="17"/>
      <c r="AD59" s="17">
        <v>0</v>
      </c>
      <c r="AE59" s="17"/>
      <c r="AF59" s="88"/>
      <c r="AG59" s="39">
        <f t="shared" si="2"/>
        <v>0</v>
      </c>
      <c r="AI59" s="39">
        <f t="shared" si="3"/>
        <v>0</v>
      </c>
      <c r="AJ59" s="39">
        <f t="shared" si="4"/>
        <v>0</v>
      </c>
      <c r="AK59" s="39">
        <f t="shared" si="5"/>
        <v>0</v>
      </c>
    </row>
    <row r="60" spans="1:37" s="6" customFormat="1" ht="58.5" customHeight="1">
      <c r="A60" s="25" t="s">
        <v>21</v>
      </c>
      <c r="B60" s="18">
        <f>H60+J60+L60+N60+P60+R60+T60+V60+X60+Z60+AB60+AD60</f>
        <v>3894.1999999999994</v>
      </c>
      <c r="C60" s="18">
        <f>H60+J60+L60</f>
        <v>1775.2</v>
      </c>
      <c r="D60" s="17">
        <f>C60</f>
        <v>1775.2</v>
      </c>
      <c r="E60" s="17">
        <f>SUM(I60+K60+M60+O60+Q60+S60+U60+W60+Y60+AA60+AC60+AE60)</f>
        <v>1610.1279999999999</v>
      </c>
      <c r="F60" s="17">
        <f t="shared" si="76"/>
        <v>41.346823481074424</v>
      </c>
      <c r="G60" s="17">
        <f t="shared" si="79"/>
        <v>90.701216764308242</v>
      </c>
      <c r="H60" s="17">
        <v>257.8</v>
      </c>
      <c r="I60" s="17">
        <f>242800/1000</f>
        <v>242.8</v>
      </c>
      <c r="J60" s="17">
        <v>595.6</v>
      </c>
      <c r="K60" s="17">
        <v>524.54</v>
      </c>
      <c r="L60" s="17">
        <v>921.8</v>
      </c>
      <c r="M60" s="17">
        <f>842788/1000</f>
        <v>842.78800000000001</v>
      </c>
      <c r="N60" s="29">
        <v>384.4</v>
      </c>
      <c r="O60" s="17">
        <v>0</v>
      </c>
      <c r="P60" s="17">
        <v>590.79999999999995</v>
      </c>
      <c r="Q60" s="17">
        <v>0</v>
      </c>
      <c r="R60" s="17">
        <v>0</v>
      </c>
      <c r="S60" s="17">
        <v>0</v>
      </c>
      <c r="T60" s="17">
        <v>8.5</v>
      </c>
      <c r="U60" s="17">
        <v>0</v>
      </c>
      <c r="V60" s="17">
        <v>0</v>
      </c>
      <c r="W60" s="17">
        <v>0</v>
      </c>
      <c r="X60" s="17">
        <v>328.3</v>
      </c>
      <c r="Y60" s="17">
        <v>0</v>
      </c>
      <c r="Z60" s="17">
        <v>338.7</v>
      </c>
      <c r="AA60" s="17">
        <v>0</v>
      </c>
      <c r="AB60" s="17">
        <v>378.1</v>
      </c>
      <c r="AC60" s="17">
        <v>0</v>
      </c>
      <c r="AD60" s="17">
        <v>90.2</v>
      </c>
      <c r="AE60" s="17">
        <v>0</v>
      </c>
      <c r="AF60" s="89"/>
      <c r="AG60" s="39">
        <f t="shared" si="2"/>
        <v>165.07200000000012</v>
      </c>
      <c r="AI60" s="39">
        <f t="shared" si="3"/>
        <v>3894.1999999999994</v>
      </c>
      <c r="AJ60" s="39">
        <f t="shared" si="4"/>
        <v>1610.1279999999999</v>
      </c>
      <c r="AK60" s="39">
        <f t="shared" si="5"/>
        <v>1775.2</v>
      </c>
    </row>
    <row r="61" spans="1:37" s="6" customFormat="1" ht="50.1" customHeight="1">
      <c r="A61" s="66" t="s">
        <v>35</v>
      </c>
      <c r="B61" s="16">
        <f>B62</f>
        <v>7072.896999999999</v>
      </c>
      <c r="C61" s="16">
        <f>C62</f>
        <v>2277.069</v>
      </c>
      <c r="D61" s="16">
        <f>D62</f>
        <v>2277.069</v>
      </c>
      <c r="E61" s="16">
        <f t="shared" ref="C61:E62" si="84">E62</f>
        <v>1937.77451</v>
      </c>
      <c r="F61" s="16">
        <f t="shared" si="76"/>
        <v>27.397182653727327</v>
      </c>
      <c r="G61" s="16">
        <f t="shared" si="79"/>
        <v>85.099507744385434</v>
      </c>
      <c r="H61" s="16">
        <f xml:space="preserve"> H62</f>
        <v>1419.9190000000001</v>
      </c>
      <c r="I61" s="16">
        <f t="shared" ref="I61:AE61" si="85" xml:space="preserve"> I62</f>
        <v>1068.08095</v>
      </c>
      <c r="J61" s="16">
        <f t="shared" si="85"/>
        <v>595.91999999999996</v>
      </c>
      <c r="K61" s="16">
        <f xml:space="preserve"> K62</f>
        <v>643.70773999999994</v>
      </c>
      <c r="L61" s="16">
        <f t="shared" si="85"/>
        <v>261.23</v>
      </c>
      <c r="M61" s="16">
        <f t="shared" si="85"/>
        <v>225.98582000000002</v>
      </c>
      <c r="N61" s="57">
        <f t="shared" si="85"/>
        <v>553.78599999999994</v>
      </c>
      <c r="O61" s="16">
        <f t="shared" si="85"/>
        <v>0</v>
      </c>
      <c r="P61" s="16">
        <f t="shared" si="85"/>
        <v>579.02700000000004</v>
      </c>
      <c r="Q61" s="16">
        <f t="shared" si="85"/>
        <v>0</v>
      </c>
      <c r="R61" s="16">
        <f t="shared" si="85"/>
        <v>762.02</v>
      </c>
      <c r="S61" s="16">
        <f t="shared" si="85"/>
        <v>0</v>
      </c>
      <c r="T61" s="16">
        <f t="shared" si="85"/>
        <v>980.74599999999998</v>
      </c>
      <c r="U61" s="16">
        <f t="shared" si="85"/>
        <v>0</v>
      </c>
      <c r="V61" s="16">
        <f t="shared" si="85"/>
        <v>296.10300000000001</v>
      </c>
      <c r="W61" s="16">
        <f t="shared" si="85"/>
        <v>0</v>
      </c>
      <c r="X61" s="16">
        <f t="shared" si="85"/>
        <v>139.49</v>
      </c>
      <c r="Y61" s="16">
        <f t="shared" si="85"/>
        <v>0</v>
      </c>
      <c r="Z61" s="16">
        <f>Z65</f>
        <v>562.74400000000003</v>
      </c>
      <c r="AA61" s="16">
        <f t="shared" si="85"/>
        <v>0</v>
      </c>
      <c r="AB61" s="16">
        <f t="shared" si="85"/>
        <v>317.65499999999997</v>
      </c>
      <c r="AC61" s="16">
        <f t="shared" si="85"/>
        <v>0</v>
      </c>
      <c r="AD61" s="16">
        <f t="shared" si="85"/>
        <v>604.25699999999995</v>
      </c>
      <c r="AE61" s="16">
        <f t="shared" si="85"/>
        <v>0</v>
      </c>
      <c r="AF61" s="69"/>
      <c r="AG61" s="39">
        <f t="shared" si="2"/>
        <v>339.29449</v>
      </c>
      <c r="AI61" s="39">
        <f t="shared" si="3"/>
        <v>7072.896999999999</v>
      </c>
      <c r="AJ61" s="39">
        <f t="shared" si="4"/>
        <v>1937.77451</v>
      </c>
      <c r="AK61" s="39">
        <f t="shared" si="5"/>
        <v>2277.069</v>
      </c>
    </row>
    <row r="62" spans="1:37" s="6" customFormat="1" ht="84" customHeight="1">
      <c r="A62" s="67" t="s">
        <v>36</v>
      </c>
      <c r="B62" s="19">
        <f>B63</f>
        <v>7072.896999999999</v>
      </c>
      <c r="C62" s="16">
        <f t="shared" si="84"/>
        <v>2277.069</v>
      </c>
      <c r="D62" s="16">
        <f>D63</f>
        <v>2277.069</v>
      </c>
      <c r="E62" s="16">
        <f>E63</f>
        <v>1937.77451</v>
      </c>
      <c r="F62" s="16">
        <f>E62/B62*100</f>
        <v>27.397182653727327</v>
      </c>
      <c r="G62" s="16">
        <f>E62/C62*100</f>
        <v>85.099507744385434</v>
      </c>
      <c r="H62" s="16">
        <f>H63</f>
        <v>1419.9190000000001</v>
      </c>
      <c r="I62" s="16">
        <f t="shared" ref="I62:AE62" si="86">I63</f>
        <v>1068.08095</v>
      </c>
      <c r="J62" s="16">
        <f t="shared" si="86"/>
        <v>595.91999999999996</v>
      </c>
      <c r="K62" s="16">
        <f t="shared" si="86"/>
        <v>643.70773999999994</v>
      </c>
      <c r="L62" s="16">
        <f t="shared" si="86"/>
        <v>261.23</v>
      </c>
      <c r="M62" s="16">
        <f t="shared" si="86"/>
        <v>225.98582000000002</v>
      </c>
      <c r="N62" s="57">
        <f t="shared" si="86"/>
        <v>553.78599999999994</v>
      </c>
      <c r="O62" s="16">
        <f t="shared" si="86"/>
        <v>0</v>
      </c>
      <c r="P62" s="16">
        <f t="shared" si="86"/>
        <v>579.02700000000004</v>
      </c>
      <c r="Q62" s="16">
        <f t="shared" si="86"/>
        <v>0</v>
      </c>
      <c r="R62" s="16">
        <f t="shared" si="86"/>
        <v>762.02</v>
      </c>
      <c r="S62" s="16">
        <f t="shared" si="86"/>
        <v>0</v>
      </c>
      <c r="T62" s="16">
        <f t="shared" si="86"/>
        <v>980.74599999999998</v>
      </c>
      <c r="U62" s="16">
        <f t="shared" si="86"/>
        <v>0</v>
      </c>
      <c r="V62" s="16">
        <f t="shared" si="86"/>
        <v>296.10300000000001</v>
      </c>
      <c r="W62" s="16">
        <f t="shared" si="86"/>
        <v>0</v>
      </c>
      <c r="X62" s="16">
        <f t="shared" si="86"/>
        <v>139.49</v>
      </c>
      <c r="Y62" s="16">
        <f t="shared" si="86"/>
        <v>0</v>
      </c>
      <c r="Z62" s="16">
        <f t="shared" si="86"/>
        <v>562.74400000000003</v>
      </c>
      <c r="AA62" s="16">
        <f t="shared" si="86"/>
        <v>0</v>
      </c>
      <c r="AB62" s="16">
        <f t="shared" si="86"/>
        <v>317.65499999999997</v>
      </c>
      <c r="AC62" s="16">
        <f t="shared" si="86"/>
        <v>0</v>
      </c>
      <c r="AD62" s="16">
        <f t="shared" si="86"/>
        <v>604.25699999999995</v>
      </c>
      <c r="AE62" s="16">
        <f t="shared" si="86"/>
        <v>0</v>
      </c>
      <c r="AF62" s="96"/>
      <c r="AG62" s="39">
        <f t="shared" si="2"/>
        <v>339.29449</v>
      </c>
      <c r="AI62" s="39">
        <f t="shared" si="3"/>
        <v>7072.896999999999</v>
      </c>
      <c r="AJ62" s="39">
        <f t="shared" si="4"/>
        <v>1937.77451</v>
      </c>
      <c r="AK62" s="39">
        <f t="shared" si="5"/>
        <v>2277.069</v>
      </c>
    </row>
    <row r="63" spans="1:37" s="6" customFormat="1" ht="24" customHeight="1">
      <c r="A63" s="23" t="s">
        <v>24</v>
      </c>
      <c r="B63" s="19">
        <f>B64+B65</f>
        <v>7072.896999999999</v>
      </c>
      <c r="C63" s="19">
        <f>C64+C65</f>
        <v>2277.069</v>
      </c>
      <c r="D63" s="19">
        <f>D64+D65</f>
        <v>2277.069</v>
      </c>
      <c r="E63" s="19">
        <f>E65</f>
        <v>1937.77451</v>
      </c>
      <c r="F63" s="16">
        <f t="shared" ref="F63:F65" si="87">E63/B63*100</f>
        <v>27.397182653727327</v>
      </c>
      <c r="G63" s="16">
        <f t="shared" ref="G63:G65" si="88">E63/C63*100</f>
        <v>85.099507744385434</v>
      </c>
      <c r="H63" s="16">
        <f>H64+H65</f>
        <v>1419.9190000000001</v>
      </c>
      <c r="I63" s="16">
        <f t="shared" ref="I63:AE63" si="89">I64+I65</f>
        <v>1068.08095</v>
      </c>
      <c r="J63" s="16">
        <f t="shared" si="89"/>
        <v>595.91999999999996</v>
      </c>
      <c r="K63" s="16">
        <f t="shared" si="89"/>
        <v>643.70773999999994</v>
      </c>
      <c r="L63" s="16">
        <f t="shared" si="89"/>
        <v>261.23</v>
      </c>
      <c r="M63" s="16">
        <f t="shared" si="89"/>
        <v>225.98582000000002</v>
      </c>
      <c r="N63" s="57">
        <f t="shared" si="89"/>
        <v>553.78599999999994</v>
      </c>
      <c r="O63" s="16">
        <f t="shared" si="89"/>
        <v>0</v>
      </c>
      <c r="P63" s="16">
        <f t="shared" si="89"/>
        <v>579.02700000000004</v>
      </c>
      <c r="Q63" s="16">
        <f t="shared" si="89"/>
        <v>0</v>
      </c>
      <c r="R63" s="16">
        <f t="shared" si="89"/>
        <v>762.02</v>
      </c>
      <c r="S63" s="16">
        <f t="shared" si="89"/>
        <v>0</v>
      </c>
      <c r="T63" s="16">
        <f t="shared" si="89"/>
        <v>980.74599999999998</v>
      </c>
      <c r="U63" s="16">
        <f t="shared" si="89"/>
        <v>0</v>
      </c>
      <c r="V63" s="16">
        <f t="shared" si="89"/>
        <v>296.10300000000001</v>
      </c>
      <c r="W63" s="16">
        <f t="shared" si="89"/>
        <v>0</v>
      </c>
      <c r="X63" s="16">
        <f t="shared" si="89"/>
        <v>139.49</v>
      </c>
      <c r="Y63" s="16">
        <f t="shared" si="89"/>
        <v>0</v>
      </c>
      <c r="Z63" s="16">
        <f t="shared" si="89"/>
        <v>562.74400000000003</v>
      </c>
      <c r="AA63" s="16">
        <f t="shared" si="89"/>
        <v>0</v>
      </c>
      <c r="AB63" s="16">
        <f t="shared" si="89"/>
        <v>317.65499999999997</v>
      </c>
      <c r="AC63" s="16">
        <f t="shared" si="89"/>
        <v>0</v>
      </c>
      <c r="AD63" s="16">
        <f t="shared" si="89"/>
        <v>604.25699999999995</v>
      </c>
      <c r="AE63" s="16">
        <f t="shared" si="89"/>
        <v>0</v>
      </c>
      <c r="AF63" s="97"/>
      <c r="AG63" s="39">
        <f t="shared" si="2"/>
        <v>339.29449</v>
      </c>
      <c r="AI63" s="39">
        <f t="shared" si="3"/>
        <v>7072.896999999999</v>
      </c>
      <c r="AJ63" s="39">
        <f t="shared" si="4"/>
        <v>1937.77451</v>
      </c>
      <c r="AK63" s="39">
        <f t="shared" si="5"/>
        <v>2277.069</v>
      </c>
    </row>
    <row r="64" spans="1:37" s="6" customFormat="1" ht="27" customHeight="1">
      <c r="A64" s="25" t="s">
        <v>20</v>
      </c>
      <c r="B64" s="18">
        <v>0</v>
      </c>
      <c r="C64" s="17">
        <v>0</v>
      </c>
      <c r="D64" s="17">
        <v>0</v>
      </c>
      <c r="E64" s="17">
        <v>0</v>
      </c>
      <c r="F64" s="16">
        <v>0</v>
      </c>
      <c r="G64" s="16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29">
        <v>0</v>
      </c>
      <c r="O64" s="17"/>
      <c r="P64" s="17">
        <v>0</v>
      </c>
      <c r="Q64" s="17"/>
      <c r="R64" s="17">
        <v>0</v>
      </c>
      <c r="S64" s="17"/>
      <c r="T64" s="17">
        <v>0</v>
      </c>
      <c r="U64" s="17"/>
      <c r="V64" s="17">
        <v>0</v>
      </c>
      <c r="W64" s="17"/>
      <c r="X64" s="17">
        <v>0</v>
      </c>
      <c r="Y64" s="17"/>
      <c r="Z64" s="17">
        <v>0</v>
      </c>
      <c r="AA64" s="17"/>
      <c r="AB64" s="17">
        <v>0</v>
      </c>
      <c r="AC64" s="17"/>
      <c r="AD64" s="17">
        <v>0</v>
      </c>
      <c r="AE64" s="17"/>
      <c r="AF64" s="97"/>
      <c r="AG64" s="39">
        <f t="shared" si="2"/>
        <v>0</v>
      </c>
      <c r="AI64" s="39">
        <f t="shared" si="3"/>
        <v>0</v>
      </c>
      <c r="AJ64" s="39">
        <f t="shared" si="4"/>
        <v>0</v>
      </c>
      <c r="AK64" s="39">
        <f t="shared" si="5"/>
        <v>0</v>
      </c>
    </row>
    <row r="65" spans="1:44" s="6" customFormat="1" ht="24" customHeight="1">
      <c r="A65" s="25" t="s">
        <v>21</v>
      </c>
      <c r="B65" s="18">
        <f>H65+J65+L65+N65+P65+R65+T65+V65+X65+Z65+AB65+AD65</f>
        <v>7072.896999999999</v>
      </c>
      <c r="C65" s="17">
        <f>H65+J65+L65</f>
        <v>2277.069</v>
      </c>
      <c r="D65" s="17">
        <f>C65</f>
        <v>2277.069</v>
      </c>
      <c r="E65" s="17">
        <f>SUM(I65+K65+M65+O65+Q65+S65+U65+W65+Y65+AA65+AC65+AE65)</f>
        <v>1937.77451</v>
      </c>
      <c r="F65" s="16">
        <f t="shared" si="87"/>
        <v>27.397182653727327</v>
      </c>
      <c r="G65" s="16">
        <f t="shared" si="88"/>
        <v>85.099507744385434</v>
      </c>
      <c r="H65" s="17">
        <f>1419919/1000</f>
        <v>1419.9190000000001</v>
      </c>
      <c r="I65" s="17">
        <f>1068080.95/1000</f>
        <v>1068.08095</v>
      </c>
      <c r="J65" s="17">
        <v>595.91999999999996</v>
      </c>
      <c r="K65" s="17">
        <f>643707.74/1000</f>
        <v>643.70773999999994</v>
      </c>
      <c r="L65" s="17">
        <v>261.23</v>
      </c>
      <c r="M65" s="17">
        <f>225985.82/1000</f>
        <v>225.98582000000002</v>
      </c>
      <c r="N65" s="29">
        <f>553786/1000</f>
        <v>553.78599999999994</v>
      </c>
      <c r="O65" s="17"/>
      <c r="P65" s="17">
        <f>579027/1000</f>
        <v>579.02700000000004</v>
      </c>
      <c r="Q65" s="17"/>
      <c r="R65" s="17">
        <v>762.02</v>
      </c>
      <c r="S65" s="17"/>
      <c r="T65" s="17">
        <f>980746/1000</f>
        <v>980.74599999999998</v>
      </c>
      <c r="U65" s="17"/>
      <c r="V65" s="17">
        <f>296103/1000</f>
        <v>296.10300000000001</v>
      </c>
      <c r="W65" s="17"/>
      <c r="X65" s="17">
        <v>139.49</v>
      </c>
      <c r="Y65" s="17"/>
      <c r="Z65" s="17">
        <f>562744/1000</f>
        <v>562.74400000000003</v>
      </c>
      <c r="AA65" s="17"/>
      <c r="AB65" s="17">
        <f>317655/1000</f>
        <v>317.65499999999997</v>
      </c>
      <c r="AC65" s="17"/>
      <c r="AD65" s="17">
        <f>604257/1000</f>
        <v>604.25699999999995</v>
      </c>
      <c r="AE65" s="16"/>
      <c r="AF65" s="98"/>
      <c r="AG65" s="39">
        <f t="shared" si="2"/>
        <v>339.29449</v>
      </c>
      <c r="AI65" s="39">
        <f t="shared" si="3"/>
        <v>7072.896999999999</v>
      </c>
      <c r="AJ65" s="39">
        <f t="shared" si="4"/>
        <v>1937.77451</v>
      </c>
      <c r="AK65" s="39">
        <f t="shared" si="5"/>
        <v>2277.069</v>
      </c>
    </row>
    <row r="66" spans="1:44" s="9" customFormat="1" ht="39" customHeight="1">
      <c r="A66" s="32" t="s">
        <v>25</v>
      </c>
      <c r="B66" s="33">
        <f>B67+B68+B69+B71</f>
        <v>235728.40100000001</v>
      </c>
      <c r="C66" s="33">
        <f>C67+C68+C69+C71</f>
        <v>59283.912450000003</v>
      </c>
      <c r="D66" s="33">
        <f>D67+D68+D69+D71</f>
        <v>48687.219040000004</v>
      </c>
      <c r="E66" s="33">
        <f>SUM(E67:E71)</f>
        <v>46721.519040000006</v>
      </c>
      <c r="F66" s="34">
        <f>E66/B66*100</f>
        <v>19.820063616348037</v>
      </c>
      <c r="G66" s="34">
        <f>E66/C66*100</f>
        <v>78.80977673227099</v>
      </c>
      <c r="H66" s="33">
        <f>H68+H69+H67+H71</f>
        <v>21844.122960000004</v>
      </c>
      <c r="I66" s="33">
        <f>I68+I69+I67+I71</f>
        <v>13222.889249999998</v>
      </c>
      <c r="J66" s="33">
        <f>J68+J69+J67+J71</f>
        <v>18088.668489999996</v>
      </c>
      <c r="K66" s="33">
        <f t="shared" ref="K66:AE66" si="90">K68+K69+K67+K71</f>
        <v>18653.716560000004</v>
      </c>
      <c r="L66" s="33">
        <f t="shared" si="90"/>
        <v>19351.120999999999</v>
      </c>
      <c r="M66" s="33">
        <f t="shared" si="90"/>
        <v>14810.613229999997</v>
      </c>
      <c r="N66" s="33">
        <f t="shared" si="90"/>
        <v>17968.685160000001</v>
      </c>
      <c r="O66" s="33">
        <f t="shared" si="90"/>
        <v>0</v>
      </c>
      <c r="P66" s="33">
        <f t="shared" si="90"/>
        <v>23830.451000000001</v>
      </c>
      <c r="Q66" s="33">
        <f t="shared" si="90"/>
        <v>0</v>
      </c>
      <c r="R66" s="33">
        <f t="shared" si="90"/>
        <v>23231.845999999998</v>
      </c>
      <c r="S66" s="33">
        <f>S68+S69+S67+S71</f>
        <v>0</v>
      </c>
      <c r="T66" s="33">
        <f>T68+T69+T67+T71</f>
        <v>17388.714</v>
      </c>
      <c r="U66" s="33">
        <f t="shared" si="90"/>
        <v>0</v>
      </c>
      <c r="V66" s="33">
        <f t="shared" si="90"/>
        <v>12450.975999999999</v>
      </c>
      <c r="W66" s="33">
        <f t="shared" si="90"/>
        <v>0</v>
      </c>
      <c r="X66" s="33">
        <f>X68+X69+X67+X71</f>
        <v>19927.416140000001</v>
      </c>
      <c r="Y66" s="33">
        <f t="shared" si="90"/>
        <v>0</v>
      </c>
      <c r="Z66" s="33">
        <f t="shared" si="90"/>
        <v>16868.688250000003</v>
      </c>
      <c r="AA66" s="33">
        <f t="shared" si="90"/>
        <v>0</v>
      </c>
      <c r="AB66" s="33">
        <f>AB68+AB69+AB67+AB71</f>
        <v>15551.003000000001</v>
      </c>
      <c r="AC66" s="33">
        <f>AC68+AC69+AC67+AC71</f>
        <v>0</v>
      </c>
      <c r="AD66" s="33">
        <f>AD68+AD69+AD67+AD71</f>
        <v>29226.709000000003</v>
      </c>
      <c r="AE66" s="33">
        <f t="shared" si="90"/>
        <v>0</v>
      </c>
      <c r="AF66" s="23"/>
      <c r="AG66" s="39">
        <f t="shared" si="2"/>
        <v>12562.393409999997</v>
      </c>
      <c r="AH66" s="35"/>
      <c r="AI66" s="39">
        <f t="shared" si="3"/>
        <v>235728.40100000001</v>
      </c>
      <c r="AJ66" s="39">
        <f t="shared" si="4"/>
        <v>46687.219039999996</v>
      </c>
      <c r="AK66" s="39">
        <f t="shared" si="5"/>
        <v>59283.912450000003</v>
      </c>
    </row>
    <row r="67" spans="1:44" s="9" customFormat="1" ht="35.25" customHeight="1">
      <c r="A67" s="36" t="s">
        <v>43</v>
      </c>
      <c r="B67" s="33">
        <f>H67+J67+L67+N67+P67+R67+T67+V67+X67+Z67+AB67+AD67</f>
        <v>1000</v>
      </c>
      <c r="C67" s="18">
        <f>H67+J67</f>
        <v>0</v>
      </c>
      <c r="D67" s="18">
        <f t="shared" ref="D67:D71" si="91">C67</f>
        <v>0</v>
      </c>
      <c r="E67" s="18">
        <f>I67+K67+M67+O67+Q67+S67+U67+W67+Y67+AA67+AC67+AE67</f>
        <v>0</v>
      </c>
      <c r="F67" s="17">
        <v>0</v>
      </c>
      <c r="G67" s="17">
        <v>0</v>
      </c>
      <c r="H67" s="18">
        <f t="shared" ref="H67:AE67" si="92">H14+H28+H40</f>
        <v>0</v>
      </c>
      <c r="I67" s="18">
        <f t="shared" si="92"/>
        <v>0</v>
      </c>
      <c r="J67" s="18">
        <f t="shared" si="92"/>
        <v>0</v>
      </c>
      <c r="K67" s="18">
        <f t="shared" si="92"/>
        <v>0</v>
      </c>
      <c r="L67" s="18">
        <f t="shared" si="92"/>
        <v>0</v>
      </c>
      <c r="M67" s="18">
        <f t="shared" si="92"/>
        <v>0</v>
      </c>
      <c r="N67" s="58">
        <f t="shared" si="92"/>
        <v>0</v>
      </c>
      <c r="O67" s="18">
        <f t="shared" si="92"/>
        <v>0</v>
      </c>
      <c r="P67" s="18">
        <f t="shared" si="92"/>
        <v>1000</v>
      </c>
      <c r="Q67" s="18">
        <f t="shared" si="92"/>
        <v>0</v>
      </c>
      <c r="R67" s="18">
        <f t="shared" si="92"/>
        <v>0</v>
      </c>
      <c r="S67" s="18">
        <f t="shared" si="92"/>
        <v>0</v>
      </c>
      <c r="T67" s="18">
        <f t="shared" si="92"/>
        <v>0</v>
      </c>
      <c r="U67" s="18">
        <f t="shared" si="92"/>
        <v>0</v>
      </c>
      <c r="V67" s="18">
        <f t="shared" si="92"/>
        <v>0</v>
      </c>
      <c r="W67" s="18">
        <f t="shared" si="92"/>
        <v>0</v>
      </c>
      <c r="X67" s="18">
        <f t="shared" si="92"/>
        <v>0</v>
      </c>
      <c r="Y67" s="18">
        <f t="shared" si="92"/>
        <v>0</v>
      </c>
      <c r="Z67" s="18">
        <f t="shared" si="92"/>
        <v>0</v>
      </c>
      <c r="AA67" s="18">
        <f t="shared" si="92"/>
        <v>0</v>
      </c>
      <c r="AB67" s="18">
        <f t="shared" si="92"/>
        <v>0</v>
      </c>
      <c r="AC67" s="18">
        <f t="shared" si="92"/>
        <v>0</v>
      </c>
      <c r="AD67" s="18">
        <f t="shared" si="92"/>
        <v>0</v>
      </c>
      <c r="AE67" s="18">
        <f t="shared" si="92"/>
        <v>0</v>
      </c>
      <c r="AF67" s="23"/>
      <c r="AG67" s="39">
        <f t="shared" si="2"/>
        <v>0</v>
      </c>
      <c r="AH67" s="35"/>
      <c r="AI67" s="39">
        <f t="shared" si="3"/>
        <v>1000</v>
      </c>
      <c r="AJ67" s="39">
        <f t="shared" si="4"/>
        <v>0</v>
      </c>
      <c r="AK67" s="39">
        <f t="shared" si="5"/>
        <v>0</v>
      </c>
    </row>
    <row r="68" spans="1:44" s="6" customFormat="1" ht="27" customHeight="1">
      <c r="A68" s="25" t="s">
        <v>20</v>
      </c>
      <c r="B68" s="33">
        <f t="shared" ref="B68:B71" si="93">H68+J68+L68+N68+P68+R68+T68+V68+X68+Z68+AB68+AD68</f>
        <v>2944</v>
      </c>
      <c r="C68" s="18">
        <f>H68+J68+L68</f>
        <v>34.299999999999997</v>
      </c>
      <c r="D68" s="18">
        <f>D27</f>
        <v>2034.3</v>
      </c>
      <c r="E68" s="18">
        <f t="shared" ref="E68:E71" si="94">I68+K68+M68+O68+Q68+S68+U68+W68+Y68+AA68+AC68+AE68</f>
        <v>34.299999999999997</v>
      </c>
      <c r="F68" s="17">
        <f t="shared" ref="F68:F69" si="95">E68/B68*100</f>
        <v>1.1650815217391304</v>
      </c>
      <c r="G68" s="17">
        <v>0</v>
      </c>
      <c r="H68" s="18">
        <f t="shared" ref="H68:AE68" si="96">H10+H15+H19+H23+H27+H38+H47+H54+H59+H64</f>
        <v>0</v>
      </c>
      <c r="I68" s="18">
        <f t="shared" si="96"/>
        <v>0</v>
      </c>
      <c r="J68" s="18">
        <f t="shared" si="96"/>
        <v>0</v>
      </c>
      <c r="K68" s="18">
        <f t="shared" si="96"/>
        <v>0</v>
      </c>
      <c r="L68" s="18">
        <f t="shared" si="96"/>
        <v>34.299999999999997</v>
      </c>
      <c r="M68" s="18">
        <f t="shared" si="96"/>
        <v>34.299999999999997</v>
      </c>
      <c r="N68" s="58">
        <f t="shared" si="96"/>
        <v>43</v>
      </c>
      <c r="O68" s="18">
        <f t="shared" si="96"/>
        <v>0</v>
      </c>
      <c r="P68" s="18">
        <f t="shared" si="96"/>
        <v>2000</v>
      </c>
      <c r="Q68" s="18">
        <f t="shared" si="96"/>
        <v>0</v>
      </c>
      <c r="R68" s="18">
        <f t="shared" si="96"/>
        <v>585.06999999999994</v>
      </c>
      <c r="S68" s="18">
        <f t="shared" si="96"/>
        <v>0</v>
      </c>
      <c r="T68" s="18">
        <f t="shared" si="96"/>
        <v>108.3</v>
      </c>
      <c r="U68" s="18">
        <f t="shared" si="96"/>
        <v>0</v>
      </c>
      <c r="V68" s="18">
        <f t="shared" si="96"/>
        <v>0</v>
      </c>
      <c r="W68" s="18">
        <f t="shared" si="96"/>
        <v>0</v>
      </c>
      <c r="X68" s="18">
        <f t="shared" si="96"/>
        <v>0</v>
      </c>
      <c r="Y68" s="18">
        <f t="shared" si="96"/>
        <v>0</v>
      </c>
      <c r="Z68" s="18">
        <f t="shared" si="96"/>
        <v>173.33</v>
      </c>
      <c r="AA68" s="18">
        <f t="shared" si="96"/>
        <v>0</v>
      </c>
      <c r="AB68" s="18">
        <f t="shared" si="96"/>
        <v>0</v>
      </c>
      <c r="AC68" s="18">
        <f t="shared" si="96"/>
        <v>0</v>
      </c>
      <c r="AD68" s="18">
        <f t="shared" si="96"/>
        <v>0</v>
      </c>
      <c r="AE68" s="18">
        <f t="shared" si="96"/>
        <v>0</v>
      </c>
      <c r="AF68" s="65"/>
      <c r="AG68" s="39">
        <f t="shared" si="2"/>
        <v>0</v>
      </c>
      <c r="AI68" s="39">
        <f t="shared" si="3"/>
        <v>2944</v>
      </c>
      <c r="AJ68" s="39">
        <f t="shared" si="4"/>
        <v>34.299999999999997</v>
      </c>
      <c r="AK68" s="39">
        <f t="shared" si="5"/>
        <v>34.299999999999997</v>
      </c>
    </row>
    <row r="69" spans="1:44" s="6" customFormat="1" ht="25.9" customHeight="1">
      <c r="A69" s="25" t="s">
        <v>21</v>
      </c>
      <c r="B69" s="33">
        <f>H69+J69+L69+N69+P69+R69+T69+V69+X69+Z69+AB69+AD69</f>
        <v>231784.40100000001</v>
      </c>
      <c r="C69" s="18">
        <f>H69+J69+L69</f>
        <v>59249.612450000001</v>
      </c>
      <c r="D69" s="18">
        <f>E69</f>
        <v>46652.919040000001</v>
      </c>
      <c r="E69" s="18">
        <f>I69+K69+M69+O69+Q69+S69+U69+W69+Y69+AA69+AC69+AE69</f>
        <v>46652.919040000001</v>
      </c>
      <c r="F69" s="17">
        <f t="shared" si="95"/>
        <v>20.127721640767358</v>
      </c>
      <c r="G69" s="17">
        <f>E69/C69*100</f>
        <v>78.739618895178111</v>
      </c>
      <c r="H69" s="18">
        <f>H11+H16+H20+H24+H29+H39+H44+H48+H51+H55+H60+H65</f>
        <v>21844.122960000004</v>
      </c>
      <c r="I69" s="18">
        <f t="shared" ref="I69:AE69" si="97">I11+I16+I20+I24+I29+I39+I44+I48+I51+I55+I60+I65</f>
        <v>13222.889249999998</v>
      </c>
      <c r="J69" s="18">
        <f>J11+J16+J20+J24+J29+J39+J44+J48+J51+J55+J60+J65</f>
        <v>18088.668489999996</v>
      </c>
      <c r="K69" s="18">
        <f t="shared" si="97"/>
        <v>18653.716560000004</v>
      </c>
      <c r="L69" s="18">
        <f>L11+L16+L20+L24+L29+L39+L44+L48+L51+L55+L60+L65</f>
        <v>19316.821</v>
      </c>
      <c r="M69" s="18">
        <f t="shared" si="97"/>
        <v>14776.313229999998</v>
      </c>
      <c r="N69" s="18">
        <f t="shared" si="97"/>
        <v>17925.685160000001</v>
      </c>
      <c r="O69" s="18">
        <f t="shared" si="97"/>
        <v>0</v>
      </c>
      <c r="P69" s="18">
        <f t="shared" si="97"/>
        <v>20830.451000000001</v>
      </c>
      <c r="Q69" s="18">
        <f t="shared" si="97"/>
        <v>0</v>
      </c>
      <c r="R69" s="18">
        <f t="shared" si="97"/>
        <v>22646.775999999998</v>
      </c>
      <c r="S69" s="18">
        <f t="shared" si="97"/>
        <v>0</v>
      </c>
      <c r="T69" s="18">
        <f t="shared" si="97"/>
        <v>17280.414000000001</v>
      </c>
      <c r="U69" s="18">
        <f t="shared" si="97"/>
        <v>0</v>
      </c>
      <c r="V69" s="18">
        <f t="shared" si="97"/>
        <v>12450.975999999999</v>
      </c>
      <c r="W69" s="18">
        <f t="shared" si="97"/>
        <v>0</v>
      </c>
      <c r="X69" s="18">
        <f t="shared" si="97"/>
        <v>19927.416140000001</v>
      </c>
      <c r="Y69" s="18">
        <f t="shared" si="97"/>
        <v>0</v>
      </c>
      <c r="Z69" s="18">
        <f t="shared" si="97"/>
        <v>16695.358250000001</v>
      </c>
      <c r="AA69" s="18">
        <f t="shared" si="97"/>
        <v>0</v>
      </c>
      <c r="AB69" s="18">
        <f t="shared" si="97"/>
        <v>15551.003000000001</v>
      </c>
      <c r="AC69" s="18">
        <f t="shared" si="97"/>
        <v>0</v>
      </c>
      <c r="AD69" s="18">
        <f t="shared" si="97"/>
        <v>29226.709000000003</v>
      </c>
      <c r="AE69" s="18">
        <f t="shared" si="97"/>
        <v>0</v>
      </c>
      <c r="AF69" s="65"/>
      <c r="AG69" s="39">
        <f t="shared" si="2"/>
        <v>12596.69341</v>
      </c>
      <c r="AI69" s="39">
        <f>H69+J69+L69+N69+P69+R69+T69+V69+X69+Z69+AB69+AD69</f>
        <v>231784.40100000001</v>
      </c>
      <c r="AJ69" s="39">
        <f t="shared" si="4"/>
        <v>46652.919040000001</v>
      </c>
      <c r="AK69" s="39">
        <f t="shared" si="5"/>
        <v>59249.612450000001</v>
      </c>
    </row>
    <row r="70" spans="1:44" s="6" customFormat="1" ht="48.75" customHeight="1">
      <c r="A70" s="79" t="s">
        <v>70</v>
      </c>
      <c r="B70" s="80">
        <f>B30</f>
        <v>744</v>
      </c>
      <c r="C70" s="80">
        <f>C30</f>
        <v>34.299999999999997</v>
      </c>
      <c r="D70" s="80">
        <f t="shared" ref="D70:AD70" si="98">D30</f>
        <v>2034.3</v>
      </c>
      <c r="E70" s="80">
        <f>E30</f>
        <v>34.299999999999997</v>
      </c>
      <c r="F70" s="80">
        <f t="shared" si="98"/>
        <v>4.6102150537634401</v>
      </c>
      <c r="G70" s="80">
        <f t="shared" si="98"/>
        <v>100</v>
      </c>
      <c r="H70" s="80">
        <f t="shared" si="98"/>
        <v>0</v>
      </c>
      <c r="I70" s="80">
        <f t="shared" si="98"/>
        <v>0</v>
      </c>
      <c r="J70" s="80">
        <f t="shared" si="98"/>
        <v>0</v>
      </c>
      <c r="K70" s="80">
        <f t="shared" si="98"/>
        <v>0</v>
      </c>
      <c r="L70" s="80">
        <f t="shared" si="98"/>
        <v>34.299999999999997</v>
      </c>
      <c r="M70" s="80">
        <f t="shared" si="98"/>
        <v>34.299999999999997</v>
      </c>
      <c r="N70" s="80">
        <f t="shared" si="98"/>
        <v>43</v>
      </c>
      <c r="O70" s="80">
        <f t="shared" si="98"/>
        <v>0</v>
      </c>
      <c r="P70" s="80">
        <f t="shared" si="98"/>
        <v>0</v>
      </c>
      <c r="Q70" s="80">
        <f t="shared" si="98"/>
        <v>0</v>
      </c>
      <c r="R70" s="80">
        <f t="shared" si="98"/>
        <v>385.07</v>
      </c>
      <c r="S70" s="80">
        <f t="shared" si="98"/>
        <v>0</v>
      </c>
      <c r="T70" s="80">
        <f t="shared" si="98"/>
        <v>108.3</v>
      </c>
      <c r="U70" s="80">
        <f t="shared" si="98"/>
        <v>0</v>
      </c>
      <c r="V70" s="80">
        <f t="shared" si="98"/>
        <v>0</v>
      </c>
      <c r="W70" s="80">
        <f t="shared" si="98"/>
        <v>0</v>
      </c>
      <c r="X70" s="80">
        <f t="shared" si="98"/>
        <v>0</v>
      </c>
      <c r="Y70" s="80">
        <f t="shared" si="98"/>
        <v>0</v>
      </c>
      <c r="Z70" s="80">
        <f t="shared" si="98"/>
        <v>173.33</v>
      </c>
      <c r="AA70" s="80">
        <f t="shared" si="98"/>
        <v>0</v>
      </c>
      <c r="AB70" s="80">
        <f t="shared" si="98"/>
        <v>0</v>
      </c>
      <c r="AC70" s="80">
        <f t="shared" si="98"/>
        <v>0</v>
      </c>
      <c r="AD70" s="80">
        <f t="shared" si="98"/>
        <v>0</v>
      </c>
      <c r="AE70" s="80">
        <f>AE30</f>
        <v>0</v>
      </c>
      <c r="AF70" s="65"/>
      <c r="AG70" s="39"/>
      <c r="AI70" s="39"/>
      <c r="AJ70" s="39">
        <f t="shared" si="4"/>
        <v>34.299999999999997</v>
      </c>
      <c r="AK70" s="39">
        <f t="shared" si="5"/>
        <v>34.299999999999997</v>
      </c>
    </row>
    <row r="71" spans="1:44" s="6" customFormat="1" ht="25.5" customHeight="1">
      <c r="A71" s="25" t="s">
        <v>47</v>
      </c>
      <c r="B71" s="33">
        <f t="shared" si="93"/>
        <v>0</v>
      </c>
      <c r="C71" s="18">
        <f t="shared" ref="C71" si="99">H71+J71</f>
        <v>0</v>
      </c>
      <c r="D71" s="18">
        <f t="shared" si="91"/>
        <v>0</v>
      </c>
      <c r="E71" s="18">
        <f t="shared" si="94"/>
        <v>0</v>
      </c>
      <c r="F71" s="17">
        <v>0</v>
      </c>
      <c r="G71" s="17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5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65"/>
      <c r="AG71" s="39"/>
      <c r="AI71" s="39">
        <f t="shared" si="3"/>
        <v>0</v>
      </c>
      <c r="AJ71" s="39">
        <f t="shared" ref="AJ71:AJ72" si="100">I71+K71+M71</f>
        <v>0</v>
      </c>
      <c r="AK71" s="39">
        <f t="shared" ref="AK71:AK72" si="101">H71+J71+L71</f>
        <v>0</v>
      </c>
    </row>
    <row r="72" spans="1:44" s="48" customFormat="1" ht="26.25" customHeight="1">
      <c r="A72" s="45"/>
      <c r="B72" s="46"/>
      <c r="C72" s="46"/>
      <c r="D72" s="46"/>
      <c r="E72" s="46"/>
      <c r="F72" s="46"/>
      <c r="G72" s="47"/>
      <c r="H72" s="45"/>
      <c r="I72" s="45"/>
      <c r="J72" s="45"/>
      <c r="K72" s="45"/>
      <c r="N72" s="49"/>
      <c r="Z72" s="49"/>
      <c r="AB72" s="49"/>
      <c r="AD72" s="49"/>
      <c r="AI72" s="52">
        <f t="shared" ref="AI72" si="102">H72+J72+L72+N72+P72+R72+T72+V72+X72+Z72+AB72+AD72</f>
        <v>0</v>
      </c>
      <c r="AJ72" s="39">
        <f t="shared" si="100"/>
        <v>0</v>
      </c>
      <c r="AK72" s="39">
        <f t="shared" si="101"/>
        <v>0</v>
      </c>
      <c r="AR72" s="50"/>
    </row>
    <row r="73" spans="1:44" ht="28.5" customHeight="1">
      <c r="A73" s="93" t="s">
        <v>69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11"/>
      <c r="R73" s="10"/>
      <c r="S73" s="10"/>
      <c r="T73" s="2"/>
      <c r="U73" s="2"/>
      <c r="V73" s="2"/>
      <c r="W73" s="2"/>
      <c r="X73" s="2"/>
      <c r="Y73" s="2"/>
      <c r="Z73" s="42"/>
      <c r="AA73" s="2"/>
      <c r="AB73" s="41"/>
      <c r="AC73" s="2"/>
      <c r="AD73" s="41"/>
      <c r="AE73" s="2"/>
      <c r="AF73" s="6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2"/>
    </row>
    <row r="74" spans="1:44" ht="26.25" customHeight="1">
      <c r="A74" s="93" t="s">
        <v>61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55"/>
      <c r="M74" s="55"/>
      <c r="N74" s="43"/>
      <c r="O74" s="55"/>
      <c r="P74" s="55"/>
      <c r="Q74" s="11"/>
      <c r="R74" s="10"/>
      <c r="S74" s="10"/>
      <c r="T74" s="2"/>
      <c r="U74" s="2"/>
      <c r="V74" s="2"/>
      <c r="W74" s="2"/>
      <c r="X74" s="2"/>
      <c r="Y74" s="2"/>
      <c r="Z74" s="41"/>
      <c r="AA74" s="2"/>
      <c r="AB74" s="41"/>
      <c r="AC74" s="2"/>
      <c r="AD74" s="41"/>
      <c r="AE74" s="2"/>
      <c r="AF74" s="6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2"/>
    </row>
    <row r="75" spans="1:44" ht="24.75" customHeight="1">
      <c r="A75" s="94" t="s">
        <v>62</v>
      </c>
      <c r="B75" s="95"/>
      <c r="C75" s="95"/>
      <c r="D75" s="13"/>
      <c r="E75" s="13"/>
      <c r="F75" s="56"/>
      <c r="G75" s="13"/>
      <c r="H75" s="55"/>
      <c r="I75" s="55"/>
      <c r="J75" s="55"/>
      <c r="K75" s="55"/>
      <c r="L75" s="55"/>
      <c r="M75" s="55"/>
      <c r="N75" s="43"/>
      <c r="O75" s="55"/>
      <c r="P75" s="55"/>
      <c r="Q75" s="11"/>
      <c r="R75" s="10"/>
      <c r="S75" s="10"/>
      <c r="T75" s="2"/>
      <c r="U75" s="2"/>
      <c r="V75" s="2"/>
      <c r="W75" s="2"/>
      <c r="X75" s="2"/>
      <c r="Y75" s="2"/>
      <c r="Z75" s="41"/>
      <c r="AA75" s="2"/>
      <c r="AB75" s="41"/>
      <c r="AC75" s="2"/>
      <c r="AD75" s="41"/>
      <c r="AE75" s="2"/>
      <c r="AF75" s="6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2"/>
    </row>
    <row r="76" spans="1:44" ht="47.25" customHeight="1">
      <c r="B76" s="93"/>
      <c r="C76" s="93"/>
      <c r="D76" s="93"/>
      <c r="E76" s="93"/>
      <c r="F76" s="93"/>
      <c r="G76" s="12"/>
      <c r="H76" s="10"/>
      <c r="I76" s="10"/>
      <c r="J76" s="10"/>
      <c r="K76" s="10"/>
      <c r="L76" s="10"/>
      <c r="M76" s="10"/>
      <c r="N76" s="43"/>
      <c r="O76" s="10"/>
      <c r="P76" s="10"/>
      <c r="Q76" s="11"/>
      <c r="R76" s="10"/>
      <c r="S76" s="10"/>
      <c r="T76" s="2"/>
      <c r="U76" s="2"/>
      <c r="V76" s="2"/>
      <c r="W76" s="2"/>
      <c r="X76" s="2"/>
      <c r="Y76" s="2"/>
      <c r="Z76" s="41"/>
      <c r="AA76" s="2"/>
      <c r="AB76" s="41"/>
      <c r="AC76" s="2"/>
      <c r="AD76" s="41"/>
      <c r="AE76" s="2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2"/>
    </row>
    <row r="77" spans="1:44" ht="47.25" customHeight="1">
      <c r="B77" s="93"/>
      <c r="C77" s="93"/>
      <c r="D77" s="93"/>
      <c r="E77" s="93"/>
      <c r="F77" s="93"/>
      <c r="G77" s="93"/>
      <c r="H77" s="2"/>
      <c r="J77" s="2"/>
      <c r="L77" s="2"/>
      <c r="P77" s="2"/>
      <c r="R77" s="2"/>
      <c r="T77" s="10"/>
      <c r="X77" s="10"/>
    </row>
    <row r="78" spans="1:44">
      <c r="H78" s="2"/>
      <c r="J78" s="2"/>
      <c r="L78" s="2"/>
      <c r="P78" s="2"/>
      <c r="R78" s="2"/>
      <c r="T78" s="10"/>
      <c r="X78" s="10"/>
    </row>
    <row r="79" spans="1:44" s="10" customFormat="1">
      <c r="A79" s="12"/>
      <c r="B79" s="12"/>
      <c r="H79" s="2"/>
      <c r="I79" s="2"/>
      <c r="J79" s="2"/>
      <c r="K79" s="2"/>
      <c r="L79" s="2"/>
      <c r="M79" s="2"/>
      <c r="N79" s="41"/>
      <c r="O79" s="2"/>
      <c r="P79" s="2"/>
      <c r="Q79" s="2"/>
      <c r="R79" s="2"/>
      <c r="S79" s="2"/>
      <c r="V79" s="28"/>
      <c r="W79" s="28"/>
      <c r="Z79" s="43"/>
      <c r="AB79" s="43"/>
      <c r="AD79" s="43"/>
      <c r="AF79" s="1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0" customFormat="1">
      <c r="A80" s="12"/>
      <c r="B80" s="12"/>
      <c r="H80" s="2"/>
      <c r="I80" s="2"/>
      <c r="J80" s="2"/>
      <c r="K80" s="2"/>
      <c r="L80" s="2"/>
      <c r="M80" s="2"/>
      <c r="N80" s="41"/>
      <c r="O80" s="2"/>
      <c r="P80" s="2"/>
      <c r="Q80" s="2"/>
      <c r="R80" s="2"/>
      <c r="S80" s="2"/>
      <c r="V80" s="28"/>
      <c r="W80" s="28"/>
      <c r="Z80" s="43"/>
      <c r="AB80" s="43"/>
      <c r="AD80" s="43"/>
      <c r="AF80" s="1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0" customFormat="1">
      <c r="A81" s="12"/>
      <c r="B81" s="12"/>
      <c r="H81" s="2"/>
      <c r="I81" s="2"/>
      <c r="J81" s="2"/>
      <c r="K81" s="2"/>
      <c r="L81" s="2"/>
      <c r="M81" s="2"/>
      <c r="N81" s="41"/>
      <c r="O81" s="2"/>
      <c r="P81" s="2"/>
      <c r="Q81" s="2"/>
      <c r="R81" s="2"/>
      <c r="S81" s="2"/>
      <c r="V81" s="28"/>
      <c r="W81" s="28"/>
      <c r="Z81" s="43"/>
      <c r="AB81" s="43"/>
      <c r="AD81" s="43"/>
      <c r="AF81" s="1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0" customFormat="1">
      <c r="A82" s="12"/>
      <c r="B82" s="12"/>
      <c r="H82" s="2"/>
      <c r="I82" s="2"/>
      <c r="J82" s="2"/>
      <c r="K82" s="2"/>
      <c r="L82" s="2"/>
      <c r="M82" s="2"/>
      <c r="N82" s="41"/>
      <c r="O82" s="2"/>
      <c r="P82" s="2"/>
      <c r="Q82" s="2"/>
      <c r="R82" s="2"/>
      <c r="S82" s="2"/>
      <c r="V82" s="28"/>
      <c r="W82" s="28"/>
      <c r="Z82" s="43"/>
      <c r="AB82" s="43"/>
      <c r="AD82" s="43"/>
      <c r="AF82" s="1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0" customFormat="1">
      <c r="A83" s="12"/>
      <c r="B83" s="12"/>
      <c r="H83" s="2"/>
      <c r="I83" s="2"/>
      <c r="J83" s="2"/>
      <c r="K83" s="2"/>
      <c r="L83" s="2"/>
      <c r="M83" s="2"/>
      <c r="N83" s="41"/>
      <c r="O83" s="2"/>
      <c r="P83" s="2"/>
      <c r="Q83" s="2"/>
      <c r="R83" s="2"/>
      <c r="S83" s="2"/>
      <c r="V83" s="28"/>
      <c r="W83" s="28"/>
      <c r="Z83" s="43"/>
      <c r="AB83" s="43"/>
      <c r="AD83" s="43"/>
      <c r="AF83" s="1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0" customFormat="1">
      <c r="A84" s="12"/>
      <c r="B84" s="12"/>
      <c r="H84" s="2"/>
      <c r="I84" s="2"/>
      <c r="J84" s="2"/>
      <c r="K84" s="2"/>
      <c r="L84" s="2"/>
      <c r="M84" s="2"/>
      <c r="N84" s="41"/>
      <c r="O84" s="2"/>
      <c r="P84" s="2"/>
      <c r="Q84" s="2"/>
      <c r="R84" s="2"/>
      <c r="S84" s="2"/>
      <c r="V84" s="28"/>
      <c r="W84" s="28"/>
      <c r="Z84" s="43"/>
      <c r="AB84" s="43"/>
      <c r="AD84" s="43"/>
      <c r="AF84" s="1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0" customFormat="1">
      <c r="A85" s="12"/>
      <c r="B85" s="12"/>
      <c r="H85" s="2"/>
      <c r="I85" s="2"/>
      <c r="J85" s="2"/>
      <c r="K85" s="2"/>
      <c r="L85" s="2"/>
      <c r="M85" s="2"/>
      <c r="N85" s="41"/>
      <c r="O85" s="2"/>
      <c r="P85" s="2"/>
      <c r="Q85" s="31" t="s">
        <v>29</v>
      </c>
      <c r="R85" s="2"/>
      <c r="S85" s="2"/>
      <c r="V85" s="28"/>
      <c r="W85" s="28"/>
      <c r="Z85" s="43"/>
      <c r="AB85" s="43"/>
      <c r="AD85" s="43"/>
      <c r="AF85" s="1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0" customFormat="1">
      <c r="A86" s="12"/>
      <c r="B86" s="12"/>
      <c r="G86" s="37" t="s">
        <v>29</v>
      </c>
      <c r="H86" s="2"/>
      <c r="I86" s="2"/>
      <c r="J86" s="2"/>
      <c r="K86" s="2"/>
      <c r="L86" s="2"/>
      <c r="M86" s="2"/>
      <c r="N86" s="41"/>
      <c r="O86" s="2"/>
      <c r="P86" s="2"/>
      <c r="Q86" s="2"/>
      <c r="R86" s="2"/>
      <c r="S86" s="2"/>
      <c r="V86" s="28"/>
      <c r="W86" s="28"/>
      <c r="Z86" s="43"/>
      <c r="AB86" s="43"/>
      <c r="AD86" s="43"/>
      <c r="AF86" s="1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0" customFormat="1">
      <c r="A87" s="12"/>
      <c r="B87" s="12"/>
      <c r="H87" s="2"/>
      <c r="I87" s="2"/>
      <c r="J87" s="2"/>
      <c r="K87" s="2"/>
      <c r="L87" s="2"/>
      <c r="M87" s="2"/>
      <c r="N87" s="41"/>
      <c r="O87" s="2"/>
      <c r="P87" s="2"/>
      <c r="Q87" s="2"/>
      <c r="R87" s="2"/>
      <c r="S87" s="31" t="s">
        <v>29</v>
      </c>
      <c r="T87" s="38" t="s">
        <v>29</v>
      </c>
      <c r="V87" s="28"/>
      <c r="W87" s="28"/>
      <c r="Z87" s="43"/>
      <c r="AB87" s="43"/>
      <c r="AD87" s="43"/>
      <c r="AF87" s="1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0" customFormat="1">
      <c r="A88" s="12"/>
      <c r="B88" s="12"/>
      <c r="H88" s="2"/>
      <c r="I88" s="2"/>
      <c r="J88" s="2"/>
      <c r="K88" s="2"/>
      <c r="L88" s="2"/>
      <c r="M88" s="2"/>
      <c r="N88" s="41"/>
      <c r="O88" s="2"/>
      <c r="P88" s="2"/>
      <c r="Q88" s="2"/>
      <c r="R88" s="2"/>
      <c r="S88" s="2"/>
      <c r="V88" s="28"/>
      <c r="W88" s="28"/>
      <c r="Z88" s="43"/>
      <c r="AB88" s="43"/>
      <c r="AD88" s="43"/>
      <c r="AF88" s="1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0" customFormat="1">
      <c r="A89" s="12"/>
      <c r="B89" s="12"/>
      <c r="H89" s="2"/>
      <c r="I89" s="2"/>
      <c r="J89" s="2"/>
      <c r="K89" s="2"/>
      <c r="L89" s="2"/>
      <c r="M89" s="2"/>
      <c r="N89" s="41"/>
      <c r="O89" s="2"/>
      <c r="P89" s="2"/>
      <c r="Q89" s="2"/>
      <c r="R89" s="2"/>
      <c r="S89" s="2"/>
      <c r="V89" s="28"/>
      <c r="W89" s="28"/>
      <c r="Z89" s="43"/>
      <c r="AB89" s="43"/>
      <c r="AD89" s="43"/>
      <c r="AF89" s="1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0" customFormat="1">
      <c r="A90" s="12"/>
      <c r="B90" s="12"/>
      <c r="H90" s="2"/>
      <c r="I90" s="2"/>
      <c r="J90" s="2"/>
      <c r="K90" s="2"/>
      <c r="L90" s="2"/>
      <c r="M90" s="2"/>
      <c r="N90" s="41"/>
      <c r="O90" s="2"/>
      <c r="P90" s="2"/>
      <c r="Q90" s="2"/>
      <c r="R90" s="2"/>
      <c r="S90" s="2"/>
      <c r="V90" s="28"/>
      <c r="W90" s="28"/>
      <c r="Z90" s="43"/>
      <c r="AB90" s="43"/>
      <c r="AD90" s="43"/>
      <c r="AF90" s="1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0" customFormat="1">
      <c r="A91" s="12"/>
      <c r="B91" s="12"/>
      <c r="H91" s="2"/>
      <c r="I91" s="2"/>
      <c r="J91" s="2"/>
      <c r="K91" s="2"/>
      <c r="L91" s="2"/>
      <c r="M91" s="2"/>
      <c r="N91" s="41"/>
      <c r="O91" s="2"/>
      <c r="P91" s="2"/>
      <c r="Q91" s="2"/>
      <c r="R91" s="2"/>
      <c r="S91" s="2"/>
      <c r="V91" s="28"/>
      <c r="W91" s="28"/>
      <c r="Z91" s="43"/>
      <c r="AB91" s="43"/>
      <c r="AD91" s="43"/>
      <c r="AF91" s="1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0" customFormat="1">
      <c r="A92" s="12"/>
      <c r="B92" s="12"/>
      <c r="H92" s="2"/>
      <c r="I92" s="2"/>
      <c r="J92" s="2"/>
      <c r="K92" s="2"/>
      <c r="L92" s="2"/>
      <c r="M92" s="2"/>
      <c r="N92" s="41"/>
      <c r="O92" s="2"/>
      <c r="P92" s="2"/>
      <c r="Q92" s="2"/>
      <c r="R92" s="2"/>
      <c r="S92" s="2"/>
      <c r="V92" s="28"/>
      <c r="W92" s="28"/>
      <c r="Z92" s="43"/>
      <c r="AB92" s="43"/>
      <c r="AD92" s="43"/>
      <c r="AF92" s="1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10" customFormat="1">
      <c r="A93" s="12"/>
      <c r="B93" s="12"/>
      <c r="H93" s="2"/>
      <c r="I93" s="2"/>
      <c r="J93" s="2"/>
      <c r="K93" s="2"/>
      <c r="L93" s="2"/>
      <c r="M93" s="2"/>
      <c r="N93" s="41"/>
      <c r="O93" s="2"/>
      <c r="P93" s="2"/>
      <c r="Q93" s="2"/>
      <c r="R93" s="2"/>
      <c r="S93" s="2"/>
      <c r="V93" s="28"/>
      <c r="W93" s="28"/>
      <c r="Z93" s="43"/>
      <c r="AB93" s="43"/>
      <c r="AD93" s="43"/>
      <c r="AF93" s="1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10" customFormat="1">
      <c r="A94" s="12"/>
      <c r="B94" s="12"/>
      <c r="H94" s="2"/>
      <c r="I94" s="2"/>
      <c r="J94" s="2"/>
      <c r="K94" s="2"/>
      <c r="L94" s="2"/>
      <c r="M94" s="2"/>
      <c r="N94" s="41"/>
      <c r="O94" s="2"/>
      <c r="P94" s="2"/>
      <c r="Q94" s="2"/>
      <c r="R94" s="2"/>
      <c r="S94" s="2"/>
      <c r="V94" s="28"/>
      <c r="W94" s="28"/>
      <c r="Z94" s="43"/>
      <c r="AB94" s="43"/>
      <c r="AD94" s="43"/>
      <c r="AF94" s="1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0" customFormat="1">
      <c r="A95" s="12"/>
      <c r="B95" s="12"/>
      <c r="H95" s="2"/>
      <c r="I95" s="2"/>
      <c r="J95" s="2"/>
      <c r="K95" s="2"/>
      <c r="L95" s="2"/>
      <c r="M95" s="2"/>
      <c r="N95" s="41"/>
      <c r="O95" s="2"/>
      <c r="P95" s="2"/>
      <c r="Q95" s="2"/>
      <c r="R95" s="2"/>
      <c r="S95" s="2"/>
      <c r="V95" s="28"/>
      <c r="W95" s="28"/>
      <c r="Z95" s="43"/>
      <c r="AB95" s="43"/>
      <c r="AD95" s="43"/>
      <c r="AF95" s="1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10" customFormat="1">
      <c r="A96" s="12"/>
      <c r="B96" s="12"/>
      <c r="H96" s="2"/>
      <c r="I96" s="2"/>
      <c r="J96" s="2"/>
      <c r="K96" s="2"/>
      <c r="L96" s="2"/>
      <c r="M96" s="2"/>
      <c r="N96" s="41"/>
      <c r="O96" s="2"/>
      <c r="P96" s="2"/>
      <c r="Q96" s="2"/>
      <c r="R96" s="2"/>
      <c r="S96" s="2"/>
      <c r="V96" s="28"/>
      <c r="W96" s="28"/>
      <c r="Z96" s="43"/>
      <c r="AB96" s="43"/>
      <c r="AD96" s="43"/>
      <c r="AF96" s="1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10" customFormat="1">
      <c r="A97" s="12"/>
      <c r="B97" s="12"/>
      <c r="H97" s="2"/>
      <c r="I97" s="2"/>
      <c r="J97" s="2"/>
      <c r="K97" s="2"/>
      <c r="L97" s="2"/>
      <c r="M97" s="2"/>
      <c r="N97" s="41"/>
      <c r="O97" s="2"/>
      <c r="P97" s="2"/>
      <c r="Q97" s="2"/>
      <c r="R97" s="2"/>
      <c r="S97" s="2"/>
      <c r="V97" s="28"/>
      <c r="W97" s="28"/>
      <c r="Z97" s="43"/>
      <c r="AB97" s="43"/>
      <c r="AD97" s="43"/>
      <c r="AF97" s="1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10" customFormat="1">
      <c r="A98" s="12"/>
      <c r="B98" s="12"/>
      <c r="H98" s="2"/>
      <c r="I98" s="2"/>
      <c r="J98" s="2"/>
      <c r="K98" s="2"/>
      <c r="L98" s="2"/>
      <c r="M98" s="2"/>
      <c r="N98" s="41"/>
      <c r="O98" s="2"/>
      <c r="P98" s="2"/>
      <c r="Q98" s="2"/>
      <c r="R98" s="2"/>
      <c r="S98" s="2"/>
      <c r="V98" s="28"/>
      <c r="W98" s="28"/>
      <c r="Z98" s="43"/>
      <c r="AB98" s="43"/>
      <c r="AD98" s="43"/>
      <c r="AF98" s="1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10" customFormat="1">
      <c r="A99" s="12"/>
      <c r="B99" s="12"/>
      <c r="H99" s="2"/>
      <c r="I99" s="2"/>
      <c r="J99" s="2"/>
      <c r="K99" s="2"/>
      <c r="L99" s="2"/>
      <c r="M99" s="2"/>
      <c r="N99" s="41"/>
      <c r="O99" s="2"/>
      <c r="P99" s="2"/>
      <c r="Q99" s="2"/>
      <c r="R99" s="2"/>
      <c r="S99" s="2"/>
      <c r="V99" s="28"/>
      <c r="W99" s="28"/>
      <c r="Z99" s="43"/>
      <c r="AB99" s="43"/>
      <c r="AD99" s="43"/>
      <c r="AF99" s="1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10" customFormat="1">
      <c r="A100" s="12"/>
      <c r="B100" s="12"/>
      <c r="H100" s="2"/>
      <c r="I100" s="2"/>
      <c r="J100" s="2"/>
      <c r="K100" s="2"/>
      <c r="L100" s="2"/>
      <c r="M100" s="2"/>
      <c r="N100" s="41"/>
      <c r="O100" s="2"/>
      <c r="P100" s="2"/>
      <c r="Q100" s="2"/>
      <c r="R100" s="2"/>
      <c r="S100" s="2"/>
      <c r="V100" s="28"/>
      <c r="W100" s="28"/>
      <c r="Z100" s="43"/>
      <c r="AB100" s="43"/>
      <c r="AD100" s="43"/>
      <c r="AF100" s="1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10" customFormat="1">
      <c r="A101" s="12"/>
      <c r="B101" s="12"/>
      <c r="H101" s="2"/>
      <c r="I101" s="2"/>
      <c r="J101" s="2"/>
      <c r="K101" s="2"/>
      <c r="L101" s="2"/>
      <c r="M101" s="2"/>
      <c r="N101" s="41"/>
      <c r="O101" s="2"/>
      <c r="P101" s="2"/>
      <c r="Q101" s="2"/>
      <c r="R101" s="2"/>
      <c r="S101" s="2"/>
      <c r="V101" s="28"/>
      <c r="W101" s="28"/>
      <c r="Z101" s="43"/>
      <c r="AB101" s="43"/>
      <c r="AD101" s="43"/>
      <c r="AF101" s="1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10" customFormat="1">
      <c r="A102" s="12"/>
      <c r="B102" s="12"/>
      <c r="H102" s="2"/>
      <c r="I102" s="2"/>
      <c r="J102" s="2"/>
      <c r="K102" s="2"/>
      <c r="L102" s="2"/>
      <c r="M102" s="2"/>
      <c r="N102" s="41"/>
      <c r="O102" s="2"/>
      <c r="P102" s="2"/>
      <c r="Q102" s="2"/>
      <c r="R102" s="2"/>
      <c r="S102" s="2"/>
      <c r="V102" s="28"/>
      <c r="W102" s="28"/>
      <c r="Z102" s="43"/>
      <c r="AB102" s="43"/>
      <c r="AD102" s="43"/>
      <c r="AF102" s="1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10" customFormat="1">
      <c r="A103" s="12"/>
      <c r="B103" s="12"/>
      <c r="H103" s="2"/>
      <c r="I103" s="2"/>
      <c r="J103" s="2"/>
      <c r="K103" s="2"/>
      <c r="L103" s="2"/>
      <c r="M103" s="2"/>
      <c r="N103" s="41"/>
      <c r="O103" s="2"/>
      <c r="P103" s="2"/>
      <c r="Q103" s="2"/>
      <c r="R103" s="2"/>
      <c r="S103" s="2"/>
      <c r="V103" s="28"/>
      <c r="W103" s="28"/>
      <c r="Z103" s="43"/>
      <c r="AB103" s="43"/>
      <c r="AD103" s="43"/>
      <c r="AF103" s="1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10" customFormat="1">
      <c r="A104" s="12"/>
      <c r="B104" s="12"/>
      <c r="H104" s="2"/>
      <c r="I104" s="2"/>
      <c r="J104" s="2"/>
      <c r="K104" s="2"/>
      <c r="L104" s="2"/>
      <c r="M104" s="2"/>
      <c r="N104" s="41"/>
      <c r="O104" s="2"/>
      <c r="P104" s="2"/>
      <c r="Q104" s="2"/>
      <c r="R104" s="2"/>
      <c r="S104" s="2"/>
      <c r="V104" s="28"/>
      <c r="W104" s="28"/>
      <c r="Z104" s="43"/>
      <c r="AB104" s="43"/>
      <c r="AD104" s="43"/>
      <c r="AF104" s="1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10" customFormat="1">
      <c r="A105" s="12"/>
      <c r="B105" s="12"/>
      <c r="H105" s="2"/>
      <c r="I105" s="2"/>
      <c r="J105" s="2"/>
      <c r="K105" s="2"/>
      <c r="L105" s="2"/>
      <c r="M105" s="2"/>
      <c r="N105" s="41"/>
      <c r="O105" s="2"/>
      <c r="P105" s="2"/>
      <c r="Q105" s="2"/>
      <c r="R105" s="2"/>
      <c r="S105" s="2"/>
      <c r="V105" s="28"/>
      <c r="W105" s="28"/>
      <c r="Z105" s="43"/>
      <c r="AB105" s="43"/>
      <c r="AD105" s="43"/>
      <c r="AF105" s="1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10" customFormat="1">
      <c r="A106" s="12"/>
      <c r="B106" s="12"/>
      <c r="H106" s="2"/>
      <c r="I106" s="2"/>
      <c r="J106" s="2"/>
      <c r="K106" s="2"/>
      <c r="L106" s="2"/>
      <c r="M106" s="2"/>
      <c r="N106" s="41"/>
      <c r="O106" s="2"/>
      <c r="P106" s="2"/>
      <c r="Q106" s="2"/>
      <c r="R106" s="2"/>
      <c r="S106" s="2"/>
      <c r="V106" s="28"/>
      <c r="W106" s="28"/>
      <c r="Z106" s="43"/>
      <c r="AB106" s="43"/>
      <c r="AD106" s="43"/>
      <c r="AF106" s="1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10" customFormat="1">
      <c r="A107" s="12"/>
      <c r="B107" s="12"/>
      <c r="H107" s="2"/>
      <c r="I107" s="2"/>
      <c r="J107" s="2"/>
      <c r="K107" s="2"/>
      <c r="L107" s="2"/>
      <c r="M107" s="2"/>
      <c r="N107" s="41"/>
      <c r="O107" s="2"/>
      <c r="P107" s="2"/>
      <c r="Q107" s="2"/>
      <c r="R107" s="2"/>
      <c r="S107" s="2"/>
      <c r="V107" s="28"/>
      <c r="W107" s="28"/>
      <c r="Z107" s="43"/>
      <c r="AB107" s="43"/>
      <c r="AD107" s="43"/>
      <c r="AF107" s="1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10" customFormat="1">
      <c r="A108" s="12"/>
      <c r="B108" s="12"/>
      <c r="H108" s="2"/>
      <c r="I108" s="2"/>
      <c r="J108" s="2"/>
      <c r="K108" s="2"/>
      <c r="L108" s="2"/>
      <c r="M108" s="2"/>
      <c r="N108" s="41"/>
      <c r="O108" s="2"/>
      <c r="P108" s="2"/>
      <c r="Q108" s="2"/>
      <c r="R108" s="2"/>
      <c r="S108" s="2"/>
      <c r="V108" s="28"/>
      <c r="W108" s="28"/>
      <c r="Z108" s="43"/>
      <c r="AB108" s="43"/>
      <c r="AD108" s="43"/>
      <c r="AF108" s="1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10" customFormat="1">
      <c r="A109" s="12"/>
      <c r="B109" s="12"/>
      <c r="H109" s="2"/>
      <c r="I109" s="2"/>
      <c r="J109" s="2"/>
      <c r="K109" s="2"/>
      <c r="L109" s="2"/>
      <c r="M109" s="2"/>
      <c r="N109" s="41"/>
      <c r="O109" s="2"/>
      <c r="P109" s="2"/>
      <c r="Q109" s="2"/>
      <c r="R109" s="2"/>
      <c r="S109" s="2"/>
      <c r="V109" s="28"/>
      <c r="W109" s="28"/>
      <c r="Z109" s="43"/>
      <c r="AB109" s="43"/>
      <c r="AD109" s="43"/>
      <c r="AF109" s="1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10" customFormat="1">
      <c r="A110" s="12"/>
      <c r="B110" s="12"/>
      <c r="H110" s="2"/>
      <c r="I110" s="2"/>
      <c r="J110" s="2"/>
      <c r="K110" s="2"/>
      <c r="L110" s="2"/>
      <c r="M110" s="2"/>
      <c r="N110" s="41"/>
      <c r="O110" s="2"/>
      <c r="P110" s="2"/>
      <c r="Q110" s="2"/>
      <c r="R110" s="2"/>
      <c r="S110" s="2"/>
      <c r="V110" s="28"/>
      <c r="W110" s="28"/>
      <c r="Z110" s="43"/>
      <c r="AB110" s="43"/>
      <c r="AD110" s="43"/>
      <c r="AF110" s="1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10" customFormat="1">
      <c r="A111" s="12"/>
      <c r="B111" s="12"/>
      <c r="H111" s="2"/>
      <c r="I111" s="2"/>
      <c r="J111" s="2"/>
      <c r="K111" s="2"/>
      <c r="L111" s="2"/>
      <c r="M111" s="2"/>
      <c r="N111" s="41"/>
      <c r="O111" s="2"/>
      <c r="P111" s="2"/>
      <c r="Q111" s="2"/>
      <c r="R111" s="2"/>
      <c r="S111" s="2"/>
      <c r="V111" s="28"/>
      <c r="W111" s="28"/>
      <c r="Z111" s="43"/>
      <c r="AB111" s="43"/>
      <c r="AD111" s="43"/>
      <c r="AF111" s="1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10" customFormat="1">
      <c r="A112" s="12"/>
      <c r="B112" s="12"/>
      <c r="H112" s="2"/>
      <c r="I112" s="2"/>
      <c r="J112" s="2"/>
      <c r="K112" s="2"/>
      <c r="L112" s="2"/>
      <c r="M112" s="2"/>
      <c r="N112" s="41"/>
      <c r="O112" s="2"/>
      <c r="P112" s="2"/>
      <c r="Q112" s="2"/>
      <c r="R112" s="2"/>
      <c r="S112" s="2"/>
      <c r="V112" s="28"/>
      <c r="W112" s="28"/>
      <c r="Z112" s="43"/>
      <c r="AB112" s="43"/>
      <c r="AD112" s="43"/>
      <c r="AF112" s="1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10" customFormat="1">
      <c r="A113" s="12"/>
      <c r="B113" s="12"/>
      <c r="H113" s="2"/>
      <c r="I113" s="2"/>
      <c r="J113" s="2"/>
      <c r="K113" s="2"/>
      <c r="L113" s="2"/>
      <c r="M113" s="2"/>
      <c r="N113" s="41"/>
      <c r="O113" s="2"/>
      <c r="P113" s="2"/>
      <c r="Q113" s="2"/>
      <c r="R113" s="2"/>
      <c r="S113" s="2"/>
      <c r="V113" s="28"/>
      <c r="W113" s="28"/>
      <c r="Z113" s="43"/>
      <c r="AB113" s="43"/>
      <c r="AD113" s="43"/>
      <c r="AF113" s="1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10" customFormat="1">
      <c r="A114" s="12"/>
      <c r="B114" s="12"/>
      <c r="H114" s="2"/>
      <c r="I114" s="2"/>
      <c r="J114" s="2"/>
      <c r="K114" s="2"/>
      <c r="L114" s="2"/>
      <c r="M114" s="2"/>
      <c r="N114" s="41"/>
      <c r="O114" s="2"/>
      <c r="P114" s="2"/>
      <c r="Q114" s="2"/>
      <c r="R114" s="2"/>
      <c r="S114" s="2"/>
      <c r="V114" s="28"/>
      <c r="W114" s="28"/>
      <c r="Z114" s="43"/>
      <c r="AB114" s="43"/>
      <c r="AD114" s="43"/>
      <c r="AF114" s="1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10" customFormat="1">
      <c r="A115" s="12"/>
      <c r="B115" s="12"/>
      <c r="H115" s="2"/>
      <c r="I115" s="2"/>
      <c r="J115" s="2"/>
      <c r="K115" s="2"/>
      <c r="L115" s="2"/>
      <c r="M115" s="2"/>
      <c r="N115" s="41"/>
      <c r="O115" s="2"/>
      <c r="P115" s="2"/>
      <c r="Q115" s="2"/>
      <c r="R115" s="2"/>
      <c r="S115" s="2"/>
      <c r="V115" s="28"/>
      <c r="W115" s="28"/>
      <c r="Z115" s="43"/>
      <c r="AB115" s="43"/>
      <c r="AD115" s="43"/>
      <c r="AF115" s="1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10" customFormat="1">
      <c r="A116" s="12"/>
      <c r="B116" s="12"/>
      <c r="H116" s="2"/>
      <c r="I116" s="2"/>
      <c r="J116" s="2"/>
      <c r="K116" s="2"/>
      <c r="L116" s="2"/>
      <c r="M116" s="2"/>
      <c r="N116" s="41"/>
      <c r="O116" s="2"/>
      <c r="P116" s="2"/>
      <c r="Q116" s="2"/>
      <c r="R116" s="2"/>
      <c r="S116" s="2"/>
      <c r="V116" s="28"/>
      <c r="W116" s="28"/>
      <c r="Z116" s="43"/>
      <c r="AB116" s="43"/>
      <c r="AD116" s="43"/>
      <c r="AF116" s="1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10" customFormat="1">
      <c r="A117" s="12"/>
      <c r="B117" s="12"/>
      <c r="H117" s="2"/>
      <c r="I117" s="2"/>
      <c r="J117" s="2"/>
      <c r="K117" s="2"/>
      <c r="L117" s="2"/>
      <c r="M117" s="2"/>
      <c r="N117" s="41"/>
      <c r="O117" s="2"/>
      <c r="P117" s="2"/>
      <c r="Q117" s="2"/>
      <c r="R117" s="2"/>
      <c r="S117" s="2"/>
      <c r="V117" s="28"/>
      <c r="W117" s="28"/>
      <c r="Z117" s="43"/>
      <c r="AB117" s="43"/>
      <c r="AD117" s="43"/>
      <c r="AF117" s="1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10" customFormat="1">
      <c r="A118" s="12"/>
      <c r="B118" s="12"/>
      <c r="H118" s="2"/>
      <c r="I118" s="2"/>
      <c r="J118" s="2"/>
      <c r="K118" s="2"/>
      <c r="L118" s="2"/>
      <c r="M118" s="2"/>
      <c r="N118" s="41"/>
      <c r="O118" s="2"/>
      <c r="P118" s="2"/>
      <c r="Q118" s="2"/>
      <c r="R118" s="2"/>
      <c r="S118" s="2"/>
      <c r="V118" s="28"/>
      <c r="W118" s="28"/>
      <c r="Z118" s="43"/>
      <c r="AB118" s="43"/>
      <c r="AD118" s="43"/>
      <c r="AF118" s="1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10" customFormat="1">
      <c r="A119" s="12"/>
      <c r="B119" s="12"/>
      <c r="H119" s="2"/>
      <c r="I119" s="2"/>
      <c r="J119" s="2"/>
      <c r="K119" s="2"/>
      <c r="L119" s="2"/>
      <c r="M119" s="2"/>
      <c r="N119" s="41"/>
      <c r="O119" s="2"/>
      <c r="P119" s="2"/>
      <c r="Q119" s="2"/>
      <c r="R119" s="2"/>
      <c r="S119" s="2"/>
      <c r="V119" s="28"/>
      <c r="W119" s="28"/>
      <c r="Z119" s="43"/>
      <c r="AB119" s="43"/>
      <c r="AD119" s="43"/>
      <c r="AF119" s="1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10" customFormat="1">
      <c r="A120" s="12"/>
      <c r="B120" s="12"/>
      <c r="H120" s="2"/>
      <c r="I120" s="2"/>
      <c r="J120" s="2"/>
      <c r="K120" s="2"/>
      <c r="L120" s="2"/>
      <c r="M120" s="2"/>
      <c r="N120" s="41"/>
      <c r="O120" s="2"/>
      <c r="P120" s="2"/>
      <c r="Q120" s="2"/>
      <c r="R120" s="2"/>
      <c r="S120" s="2"/>
      <c r="V120" s="28"/>
      <c r="W120" s="28"/>
      <c r="Z120" s="43"/>
      <c r="AB120" s="43"/>
      <c r="AD120" s="43"/>
      <c r="AF120" s="1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10" customFormat="1">
      <c r="A121" s="12"/>
      <c r="B121" s="12"/>
      <c r="H121" s="2"/>
      <c r="I121" s="2"/>
      <c r="J121" s="2"/>
      <c r="K121" s="2"/>
      <c r="L121" s="2"/>
      <c r="M121" s="2"/>
      <c r="N121" s="41"/>
      <c r="O121" s="2"/>
      <c r="P121" s="2"/>
      <c r="Q121" s="2"/>
      <c r="R121" s="2"/>
      <c r="S121" s="2"/>
      <c r="V121" s="28"/>
      <c r="W121" s="28"/>
      <c r="Z121" s="43"/>
      <c r="AB121" s="43"/>
      <c r="AD121" s="43"/>
      <c r="AF121" s="1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10" customFormat="1">
      <c r="A122" s="12"/>
      <c r="B122" s="12"/>
      <c r="H122" s="2"/>
      <c r="I122" s="2"/>
      <c r="J122" s="2"/>
      <c r="K122" s="2"/>
      <c r="L122" s="2"/>
      <c r="M122" s="2"/>
      <c r="N122" s="41"/>
      <c r="O122" s="2"/>
      <c r="P122" s="2"/>
      <c r="Q122" s="2"/>
      <c r="R122" s="2"/>
      <c r="S122" s="2"/>
      <c r="V122" s="28"/>
      <c r="W122" s="28"/>
      <c r="Z122" s="43"/>
      <c r="AB122" s="43"/>
      <c r="AD122" s="43"/>
      <c r="AF122" s="1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10" customFormat="1">
      <c r="A123" s="12"/>
      <c r="B123" s="12"/>
      <c r="H123" s="2"/>
      <c r="I123" s="2"/>
      <c r="J123" s="2"/>
      <c r="K123" s="2"/>
      <c r="L123" s="2"/>
      <c r="M123" s="2"/>
      <c r="N123" s="41"/>
      <c r="O123" s="2"/>
      <c r="P123" s="2"/>
      <c r="Q123" s="2"/>
      <c r="R123" s="2"/>
      <c r="S123" s="2"/>
      <c r="V123" s="28"/>
      <c r="W123" s="28"/>
      <c r="Z123" s="43"/>
      <c r="AB123" s="43"/>
      <c r="AD123" s="43"/>
      <c r="AF123" s="1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10" customFormat="1">
      <c r="A124" s="12"/>
      <c r="B124" s="12"/>
      <c r="H124" s="2"/>
      <c r="I124" s="2"/>
      <c r="J124" s="2"/>
      <c r="K124" s="2"/>
      <c r="L124" s="2"/>
      <c r="M124" s="2"/>
      <c r="N124" s="41"/>
      <c r="O124" s="2"/>
      <c r="P124" s="2"/>
      <c r="Q124" s="2"/>
      <c r="R124" s="2"/>
      <c r="S124" s="2"/>
      <c r="V124" s="28"/>
      <c r="W124" s="28"/>
      <c r="Z124" s="43"/>
      <c r="AB124" s="43"/>
      <c r="AD124" s="43"/>
      <c r="AF124" s="1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10" customFormat="1">
      <c r="A125" s="12"/>
      <c r="B125" s="12"/>
      <c r="H125" s="2"/>
      <c r="I125" s="2"/>
      <c r="J125" s="2"/>
      <c r="K125" s="2"/>
      <c r="L125" s="2"/>
      <c r="M125" s="2"/>
      <c r="N125" s="41"/>
      <c r="O125" s="2"/>
      <c r="P125" s="2"/>
      <c r="Q125" s="2"/>
      <c r="R125" s="2"/>
      <c r="S125" s="2"/>
      <c r="V125" s="28"/>
      <c r="W125" s="28"/>
      <c r="Z125" s="43"/>
      <c r="AB125" s="43"/>
      <c r="AD125" s="43"/>
      <c r="AF125" s="1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10" customFormat="1">
      <c r="A126" s="12"/>
      <c r="B126" s="12"/>
      <c r="H126" s="2"/>
      <c r="I126" s="2"/>
      <c r="J126" s="2"/>
      <c r="K126" s="2"/>
      <c r="L126" s="2"/>
      <c r="M126" s="2"/>
      <c r="N126" s="41"/>
      <c r="O126" s="2"/>
      <c r="P126" s="2"/>
      <c r="Q126" s="2"/>
      <c r="R126" s="2"/>
      <c r="S126" s="2"/>
      <c r="V126" s="28"/>
      <c r="W126" s="28"/>
      <c r="Z126" s="43"/>
      <c r="AB126" s="43"/>
      <c r="AD126" s="43"/>
      <c r="AF126" s="1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10" customFormat="1">
      <c r="A127" s="12"/>
      <c r="B127" s="12"/>
      <c r="H127" s="2"/>
      <c r="I127" s="2"/>
      <c r="J127" s="2"/>
      <c r="K127" s="2"/>
      <c r="L127" s="2"/>
      <c r="M127" s="2"/>
      <c r="N127" s="41"/>
      <c r="O127" s="2"/>
      <c r="P127" s="2"/>
      <c r="Q127" s="2"/>
      <c r="R127" s="2"/>
      <c r="S127" s="2"/>
      <c r="V127" s="28"/>
      <c r="W127" s="28"/>
      <c r="Z127" s="43"/>
      <c r="AB127" s="43"/>
      <c r="AD127" s="43"/>
      <c r="AF127" s="1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10" customFormat="1">
      <c r="A128" s="12"/>
      <c r="B128" s="12"/>
      <c r="H128" s="2"/>
      <c r="I128" s="2"/>
      <c r="J128" s="2"/>
      <c r="K128" s="2"/>
      <c r="L128" s="2"/>
      <c r="M128" s="2"/>
      <c r="N128" s="41"/>
      <c r="O128" s="2"/>
      <c r="P128" s="2"/>
      <c r="Q128" s="2"/>
      <c r="R128" s="2"/>
      <c r="S128" s="2"/>
      <c r="V128" s="28"/>
      <c r="W128" s="28"/>
      <c r="Z128" s="43"/>
      <c r="AB128" s="43"/>
      <c r="AD128" s="43"/>
      <c r="AF128" s="1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10" customFormat="1">
      <c r="A129" s="12"/>
      <c r="B129" s="12"/>
      <c r="H129" s="2"/>
      <c r="I129" s="2"/>
      <c r="J129" s="2"/>
      <c r="K129" s="2"/>
      <c r="L129" s="2"/>
      <c r="M129" s="2"/>
      <c r="N129" s="41"/>
      <c r="O129" s="2"/>
      <c r="P129" s="2"/>
      <c r="Q129" s="2"/>
      <c r="R129" s="2"/>
      <c r="S129" s="2"/>
      <c r="V129" s="28"/>
      <c r="W129" s="28"/>
      <c r="Z129" s="43"/>
      <c r="AB129" s="43"/>
      <c r="AD129" s="43"/>
      <c r="AF129" s="1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10" customFormat="1">
      <c r="A130" s="12"/>
      <c r="B130" s="12"/>
      <c r="H130" s="2"/>
      <c r="I130" s="2"/>
      <c r="J130" s="2"/>
      <c r="K130" s="2"/>
      <c r="L130" s="2"/>
      <c r="M130" s="2"/>
      <c r="N130" s="41"/>
      <c r="O130" s="2"/>
      <c r="P130" s="2"/>
      <c r="Q130" s="2"/>
      <c r="R130" s="2"/>
      <c r="S130" s="2"/>
      <c r="V130" s="28"/>
      <c r="W130" s="28"/>
      <c r="Z130" s="43"/>
      <c r="AB130" s="43"/>
      <c r="AD130" s="43"/>
      <c r="AF130" s="1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10" customFormat="1">
      <c r="A131" s="12"/>
      <c r="B131" s="12"/>
      <c r="H131" s="2"/>
      <c r="I131" s="2"/>
      <c r="J131" s="2"/>
      <c r="K131" s="2"/>
      <c r="L131" s="2"/>
      <c r="M131" s="2"/>
      <c r="N131" s="41"/>
      <c r="O131" s="2"/>
      <c r="P131" s="2"/>
      <c r="Q131" s="2"/>
      <c r="R131" s="2"/>
      <c r="S131" s="2"/>
      <c r="V131" s="28"/>
      <c r="W131" s="28"/>
      <c r="Z131" s="43"/>
      <c r="AB131" s="43"/>
      <c r="AD131" s="43"/>
      <c r="AF131" s="1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10" customFormat="1">
      <c r="A132" s="12"/>
      <c r="B132" s="12"/>
      <c r="H132" s="2"/>
      <c r="I132" s="2"/>
      <c r="J132" s="2"/>
      <c r="K132" s="2"/>
      <c r="L132" s="2"/>
      <c r="M132" s="2"/>
      <c r="N132" s="41"/>
      <c r="O132" s="2"/>
      <c r="P132" s="2"/>
      <c r="Q132" s="2"/>
      <c r="R132" s="2"/>
      <c r="S132" s="2"/>
      <c r="V132" s="28"/>
      <c r="W132" s="28"/>
      <c r="Z132" s="43"/>
      <c r="AB132" s="43"/>
      <c r="AD132" s="43"/>
      <c r="AF132" s="1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10" customFormat="1">
      <c r="A133" s="12"/>
      <c r="B133" s="12"/>
      <c r="H133" s="2"/>
      <c r="I133" s="2"/>
      <c r="J133" s="2"/>
      <c r="K133" s="2"/>
      <c r="L133" s="2"/>
      <c r="M133" s="2"/>
      <c r="N133" s="41"/>
      <c r="O133" s="2"/>
      <c r="P133" s="2"/>
      <c r="Q133" s="2"/>
      <c r="R133" s="2"/>
      <c r="S133" s="2"/>
      <c r="V133" s="28"/>
      <c r="W133" s="28"/>
      <c r="Z133" s="43"/>
      <c r="AB133" s="43"/>
      <c r="AD133" s="43"/>
      <c r="AF133" s="1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10" customFormat="1">
      <c r="A134" s="12"/>
      <c r="B134" s="12"/>
      <c r="H134" s="2"/>
      <c r="I134" s="2"/>
      <c r="J134" s="2"/>
      <c r="K134" s="2"/>
      <c r="L134" s="2"/>
      <c r="M134" s="2"/>
      <c r="N134" s="41"/>
      <c r="O134" s="2"/>
      <c r="P134" s="2"/>
      <c r="Q134" s="2"/>
      <c r="R134" s="2"/>
      <c r="S134" s="2"/>
      <c r="V134" s="28"/>
      <c r="W134" s="28"/>
      <c r="Z134" s="43"/>
      <c r="AB134" s="43"/>
      <c r="AD134" s="43"/>
      <c r="AF134" s="1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10" customFormat="1">
      <c r="A135" s="12"/>
      <c r="B135" s="12"/>
      <c r="H135" s="2"/>
      <c r="I135" s="2"/>
      <c r="J135" s="2"/>
      <c r="K135" s="2"/>
      <c r="L135" s="2"/>
      <c r="M135" s="2"/>
      <c r="N135" s="41"/>
      <c r="O135" s="2"/>
      <c r="P135" s="2"/>
      <c r="Q135" s="2"/>
      <c r="R135" s="2"/>
      <c r="S135" s="2"/>
      <c r="V135" s="28"/>
      <c r="W135" s="28"/>
      <c r="Z135" s="43"/>
      <c r="AB135" s="43"/>
      <c r="AD135" s="43"/>
      <c r="AF135" s="1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10" customFormat="1">
      <c r="A136" s="12"/>
      <c r="B136" s="12"/>
      <c r="H136" s="2"/>
      <c r="I136" s="2"/>
      <c r="J136" s="2"/>
      <c r="K136" s="2"/>
      <c r="L136" s="2"/>
      <c r="M136" s="2"/>
      <c r="N136" s="41"/>
      <c r="O136" s="2"/>
      <c r="P136" s="2"/>
      <c r="Q136" s="2"/>
      <c r="R136" s="2"/>
      <c r="S136" s="2"/>
      <c r="V136" s="28"/>
      <c r="W136" s="28"/>
      <c r="Z136" s="43"/>
      <c r="AB136" s="43"/>
      <c r="AD136" s="43"/>
      <c r="AF136" s="1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10" customFormat="1">
      <c r="A137" s="12"/>
      <c r="B137" s="12"/>
      <c r="H137" s="2"/>
      <c r="I137" s="2"/>
      <c r="J137" s="2"/>
      <c r="K137" s="2"/>
      <c r="L137" s="2"/>
      <c r="M137" s="2"/>
      <c r="N137" s="41"/>
      <c r="O137" s="2"/>
      <c r="P137" s="2"/>
      <c r="Q137" s="2"/>
      <c r="R137" s="2"/>
      <c r="S137" s="2"/>
      <c r="V137" s="28"/>
      <c r="W137" s="28"/>
      <c r="Z137" s="43"/>
      <c r="AB137" s="43"/>
      <c r="AD137" s="43"/>
      <c r="AF137" s="1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10" customFormat="1">
      <c r="A138" s="12"/>
      <c r="B138" s="12"/>
      <c r="H138" s="2"/>
      <c r="I138" s="2"/>
      <c r="J138" s="2"/>
      <c r="K138" s="2"/>
      <c r="L138" s="2"/>
      <c r="M138" s="2"/>
      <c r="N138" s="41"/>
      <c r="O138" s="2"/>
      <c r="P138" s="2"/>
      <c r="Q138" s="2"/>
      <c r="R138" s="2"/>
      <c r="S138" s="2"/>
      <c r="V138" s="28"/>
      <c r="W138" s="28"/>
      <c r="Z138" s="43"/>
      <c r="AB138" s="43"/>
      <c r="AD138" s="43"/>
      <c r="AF138" s="1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10" customFormat="1">
      <c r="A139" s="12"/>
      <c r="B139" s="12"/>
      <c r="H139" s="2"/>
      <c r="I139" s="2"/>
      <c r="J139" s="2"/>
      <c r="K139" s="2"/>
      <c r="L139" s="2"/>
      <c r="M139" s="2"/>
      <c r="N139" s="41"/>
      <c r="O139" s="2"/>
      <c r="P139" s="2"/>
      <c r="Q139" s="2"/>
      <c r="R139" s="2"/>
      <c r="S139" s="2"/>
      <c r="V139" s="28"/>
      <c r="W139" s="28"/>
      <c r="Z139" s="43"/>
      <c r="AB139" s="43"/>
      <c r="AD139" s="43"/>
      <c r="AF139" s="1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10" customFormat="1">
      <c r="A140" s="12"/>
      <c r="B140" s="12"/>
      <c r="H140" s="2"/>
      <c r="I140" s="2"/>
      <c r="J140" s="2"/>
      <c r="K140" s="2"/>
      <c r="L140" s="2"/>
      <c r="M140" s="2"/>
      <c r="N140" s="41"/>
      <c r="O140" s="2"/>
      <c r="P140" s="2"/>
      <c r="Q140" s="2"/>
      <c r="R140" s="2"/>
      <c r="S140" s="2"/>
      <c r="V140" s="28"/>
      <c r="W140" s="28"/>
      <c r="Z140" s="43"/>
      <c r="AB140" s="43"/>
      <c r="AD140" s="43"/>
      <c r="AF140" s="1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10" customFormat="1">
      <c r="A141" s="12"/>
      <c r="B141" s="12"/>
      <c r="H141" s="2"/>
      <c r="I141" s="2"/>
      <c r="J141" s="2"/>
      <c r="K141" s="2"/>
      <c r="L141" s="2"/>
      <c r="M141" s="2"/>
      <c r="N141" s="41"/>
      <c r="O141" s="2"/>
      <c r="P141" s="2"/>
      <c r="Q141" s="2"/>
      <c r="R141" s="2"/>
      <c r="S141" s="2"/>
      <c r="V141" s="28"/>
      <c r="W141" s="28"/>
      <c r="Z141" s="43"/>
      <c r="AB141" s="43"/>
      <c r="AD141" s="43"/>
      <c r="AF141" s="1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10" customFormat="1">
      <c r="A142" s="12"/>
      <c r="B142" s="12"/>
      <c r="H142" s="2"/>
      <c r="I142" s="2"/>
      <c r="J142" s="2"/>
      <c r="K142" s="2"/>
      <c r="L142" s="2"/>
      <c r="M142" s="2"/>
      <c r="N142" s="41"/>
      <c r="O142" s="2"/>
      <c r="P142" s="2"/>
      <c r="Q142" s="2"/>
      <c r="R142" s="2"/>
      <c r="S142" s="2"/>
      <c r="V142" s="28"/>
      <c r="W142" s="28"/>
      <c r="Z142" s="43"/>
      <c r="AB142" s="43"/>
      <c r="AD142" s="43"/>
      <c r="AF142" s="1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10" customFormat="1">
      <c r="A143" s="12"/>
      <c r="B143" s="12"/>
      <c r="H143" s="2"/>
      <c r="I143" s="2"/>
      <c r="J143" s="2"/>
      <c r="K143" s="2"/>
      <c r="L143" s="2"/>
      <c r="M143" s="2"/>
      <c r="N143" s="41"/>
      <c r="O143" s="2"/>
      <c r="P143" s="2"/>
      <c r="Q143" s="2"/>
      <c r="R143" s="2"/>
      <c r="S143" s="2"/>
      <c r="V143" s="28"/>
      <c r="W143" s="28"/>
      <c r="Z143" s="43"/>
      <c r="AB143" s="43"/>
      <c r="AD143" s="43"/>
      <c r="AF143" s="1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10" customFormat="1">
      <c r="A144" s="12"/>
      <c r="B144" s="12"/>
      <c r="H144" s="2"/>
      <c r="I144" s="2"/>
      <c r="J144" s="2"/>
      <c r="K144" s="2"/>
      <c r="L144" s="2"/>
      <c r="M144" s="2"/>
      <c r="N144" s="41"/>
      <c r="O144" s="2"/>
      <c r="P144" s="2"/>
      <c r="Q144" s="2"/>
      <c r="R144" s="2"/>
      <c r="S144" s="2"/>
      <c r="V144" s="28"/>
      <c r="W144" s="28"/>
      <c r="Z144" s="43"/>
      <c r="AB144" s="43"/>
      <c r="AD144" s="43"/>
      <c r="AF144" s="1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10" customFormat="1">
      <c r="A145" s="12"/>
      <c r="B145" s="12"/>
      <c r="H145" s="2"/>
      <c r="I145" s="2"/>
      <c r="J145" s="2"/>
      <c r="K145" s="2"/>
      <c r="L145" s="2"/>
      <c r="M145" s="2"/>
      <c r="N145" s="41"/>
      <c r="O145" s="2"/>
      <c r="P145" s="2"/>
      <c r="Q145" s="2"/>
      <c r="R145" s="2"/>
      <c r="S145" s="2"/>
      <c r="V145" s="28"/>
      <c r="W145" s="28"/>
      <c r="Z145" s="43"/>
      <c r="AB145" s="43"/>
      <c r="AD145" s="43"/>
      <c r="AF145" s="1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10" customFormat="1">
      <c r="A146" s="12"/>
      <c r="B146" s="12"/>
      <c r="H146" s="2"/>
      <c r="I146" s="2"/>
      <c r="J146" s="2"/>
      <c r="K146" s="2"/>
      <c r="L146" s="2"/>
      <c r="M146" s="2"/>
      <c r="N146" s="41"/>
      <c r="O146" s="2"/>
      <c r="P146" s="2"/>
      <c r="Q146" s="2"/>
      <c r="R146" s="2"/>
      <c r="S146" s="2"/>
      <c r="V146" s="28"/>
      <c r="W146" s="28"/>
      <c r="Z146" s="43"/>
      <c r="AB146" s="43"/>
      <c r="AD146" s="43"/>
      <c r="AF146" s="1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10" customFormat="1">
      <c r="A147" s="12"/>
      <c r="B147" s="12"/>
      <c r="H147" s="2"/>
      <c r="I147" s="2"/>
      <c r="J147" s="2"/>
      <c r="K147" s="2"/>
      <c r="L147" s="2"/>
      <c r="M147" s="2"/>
      <c r="N147" s="41"/>
      <c r="O147" s="2"/>
      <c r="P147" s="2"/>
      <c r="Q147" s="2"/>
      <c r="R147" s="2"/>
      <c r="S147" s="2"/>
      <c r="V147" s="28"/>
      <c r="W147" s="28"/>
      <c r="Z147" s="43"/>
      <c r="AB147" s="43"/>
      <c r="AD147" s="43"/>
      <c r="AF147" s="1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10" customFormat="1">
      <c r="A148" s="12"/>
      <c r="B148" s="12"/>
      <c r="H148" s="2"/>
      <c r="I148" s="2"/>
      <c r="J148" s="2"/>
      <c r="K148" s="2"/>
      <c r="L148" s="2"/>
      <c r="M148" s="2"/>
      <c r="N148" s="41"/>
      <c r="O148" s="2"/>
      <c r="P148" s="2"/>
      <c r="Q148" s="2"/>
      <c r="R148" s="2"/>
      <c r="S148" s="2"/>
      <c r="V148" s="28"/>
      <c r="W148" s="28"/>
      <c r="Z148" s="43"/>
      <c r="AB148" s="43"/>
      <c r="AD148" s="43"/>
      <c r="AF148" s="1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0" customFormat="1">
      <c r="A149" s="12"/>
      <c r="B149" s="12"/>
      <c r="H149" s="2"/>
      <c r="I149" s="2"/>
      <c r="J149" s="2"/>
      <c r="K149" s="2"/>
      <c r="L149" s="2"/>
      <c r="M149" s="2"/>
      <c r="N149" s="41"/>
      <c r="O149" s="2"/>
      <c r="P149" s="2"/>
      <c r="Q149" s="2"/>
      <c r="R149" s="2"/>
      <c r="S149" s="2"/>
      <c r="V149" s="28"/>
      <c r="W149" s="28"/>
      <c r="Z149" s="43"/>
      <c r="AB149" s="43"/>
      <c r="AD149" s="43"/>
      <c r="AF149" s="1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0" customFormat="1">
      <c r="A150" s="12"/>
      <c r="B150" s="12"/>
      <c r="H150" s="2"/>
      <c r="I150" s="2"/>
      <c r="J150" s="2"/>
      <c r="K150" s="2"/>
      <c r="L150" s="2"/>
      <c r="M150" s="2"/>
      <c r="N150" s="41"/>
      <c r="O150" s="2"/>
      <c r="P150" s="2"/>
      <c r="Q150" s="2"/>
      <c r="R150" s="2"/>
      <c r="S150" s="2"/>
      <c r="V150" s="28"/>
      <c r="W150" s="28"/>
      <c r="Z150" s="43"/>
      <c r="AB150" s="43"/>
      <c r="AD150" s="43"/>
      <c r="AF150" s="1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10" customFormat="1">
      <c r="A151" s="12"/>
      <c r="B151" s="12"/>
      <c r="H151" s="2"/>
      <c r="I151" s="2"/>
      <c r="J151" s="2"/>
      <c r="K151" s="2"/>
      <c r="L151" s="2"/>
      <c r="M151" s="2"/>
      <c r="N151" s="41"/>
      <c r="O151" s="2"/>
      <c r="P151" s="2"/>
      <c r="Q151" s="2"/>
      <c r="R151" s="2"/>
      <c r="S151" s="2"/>
      <c r="V151" s="28"/>
      <c r="W151" s="28"/>
      <c r="Z151" s="43"/>
      <c r="AB151" s="43"/>
      <c r="AD151" s="43"/>
      <c r="AF151" s="1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10" customFormat="1">
      <c r="A152" s="12"/>
      <c r="B152" s="12"/>
      <c r="H152" s="2"/>
      <c r="I152" s="2"/>
      <c r="J152" s="2"/>
      <c r="K152" s="2"/>
      <c r="L152" s="2"/>
      <c r="M152" s="2"/>
      <c r="N152" s="41"/>
      <c r="O152" s="2"/>
      <c r="P152" s="2"/>
      <c r="Q152" s="2"/>
      <c r="R152" s="2"/>
      <c r="S152" s="2"/>
      <c r="V152" s="28"/>
      <c r="W152" s="28"/>
      <c r="Z152" s="43"/>
      <c r="AB152" s="43"/>
      <c r="AD152" s="43"/>
      <c r="AF152" s="1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10" customFormat="1">
      <c r="A153" s="12"/>
      <c r="B153" s="12"/>
      <c r="H153" s="2"/>
      <c r="I153" s="2"/>
      <c r="J153" s="2"/>
      <c r="K153" s="2"/>
      <c r="L153" s="2"/>
      <c r="M153" s="2"/>
      <c r="N153" s="41"/>
      <c r="O153" s="2"/>
      <c r="P153" s="2"/>
      <c r="Q153" s="2"/>
      <c r="R153" s="2"/>
      <c r="S153" s="2"/>
      <c r="V153" s="28"/>
      <c r="W153" s="28"/>
      <c r="Z153" s="43"/>
      <c r="AB153" s="43"/>
      <c r="AD153" s="43"/>
      <c r="AF153" s="1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10" customFormat="1">
      <c r="A154" s="12"/>
      <c r="B154" s="12"/>
      <c r="H154" s="2"/>
      <c r="I154" s="2"/>
      <c r="J154" s="2"/>
      <c r="K154" s="2"/>
      <c r="L154" s="2"/>
      <c r="M154" s="2"/>
      <c r="N154" s="41"/>
      <c r="O154" s="2"/>
      <c r="P154" s="2"/>
      <c r="Q154" s="2"/>
      <c r="R154" s="2"/>
      <c r="S154" s="2"/>
      <c r="V154" s="28"/>
      <c r="W154" s="28"/>
      <c r="Z154" s="43"/>
      <c r="AB154" s="43"/>
      <c r="AD154" s="43"/>
      <c r="AF154" s="1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10" customFormat="1">
      <c r="A155" s="12"/>
      <c r="B155" s="12"/>
      <c r="H155" s="2"/>
      <c r="I155" s="2"/>
      <c r="J155" s="2"/>
      <c r="K155" s="2"/>
      <c r="L155" s="2"/>
      <c r="M155" s="2"/>
      <c r="N155" s="41"/>
      <c r="O155" s="2"/>
      <c r="P155" s="2"/>
      <c r="Q155" s="2"/>
      <c r="R155" s="2"/>
      <c r="S155" s="2"/>
      <c r="V155" s="28"/>
      <c r="W155" s="28"/>
      <c r="Z155" s="43"/>
      <c r="AB155" s="43"/>
      <c r="AD155" s="43"/>
      <c r="AF155" s="1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10" customFormat="1">
      <c r="A156" s="12"/>
      <c r="B156" s="12"/>
      <c r="H156" s="2"/>
      <c r="I156" s="2"/>
      <c r="J156" s="2"/>
      <c r="K156" s="2"/>
      <c r="L156" s="2"/>
      <c r="M156" s="2"/>
      <c r="N156" s="41"/>
      <c r="O156" s="2"/>
      <c r="P156" s="2"/>
      <c r="Q156" s="2"/>
      <c r="R156" s="2"/>
      <c r="S156" s="2"/>
      <c r="V156" s="28"/>
      <c r="W156" s="28"/>
      <c r="Z156" s="43"/>
      <c r="AB156" s="43"/>
      <c r="AD156" s="43"/>
      <c r="AF156" s="1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10" customFormat="1">
      <c r="A157" s="12"/>
      <c r="B157" s="12"/>
      <c r="H157" s="2"/>
      <c r="I157" s="2"/>
      <c r="J157" s="2"/>
      <c r="K157" s="2"/>
      <c r="L157" s="2"/>
      <c r="M157" s="2"/>
      <c r="N157" s="41"/>
      <c r="O157" s="2"/>
      <c r="P157" s="2"/>
      <c r="Q157" s="2"/>
      <c r="R157" s="2"/>
      <c r="S157" s="2"/>
      <c r="V157" s="28"/>
      <c r="W157" s="28"/>
      <c r="Z157" s="43"/>
      <c r="AB157" s="43"/>
      <c r="AD157" s="43"/>
      <c r="AF157" s="1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10" customFormat="1">
      <c r="A158" s="12"/>
      <c r="B158" s="12"/>
      <c r="H158" s="2"/>
      <c r="I158" s="2"/>
      <c r="J158" s="2"/>
      <c r="K158" s="2"/>
      <c r="L158" s="2"/>
      <c r="M158" s="2"/>
      <c r="N158" s="41"/>
      <c r="O158" s="2"/>
      <c r="P158" s="2"/>
      <c r="Q158" s="2"/>
      <c r="R158" s="2"/>
      <c r="S158" s="2"/>
      <c r="V158" s="28"/>
      <c r="W158" s="28"/>
      <c r="Z158" s="43"/>
      <c r="AB158" s="43"/>
      <c r="AD158" s="43"/>
      <c r="AF158" s="1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10" customFormat="1">
      <c r="A159" s="12"/>
      <c r="B159" s="12"/>
      <c r="H159" s="2"/>
      <c r="I159" s="2"/>
      <c r="J159" s="2"/>
      <c r="K159" s="2"/>
      <c r="L159" s="2"/>
      <c r="M159" s="2"/>
      <c r="N159" s="41"/>
      <c r="O159" s="2"/>
      <c r="P159" s="2"/>
      <c r="Q159" s="2"/>
      <c r="R159" s="2"/>
      <c r="S159" s="2"/>
      <c r="V159" s="28"/>
      <c r="W159" s="28"/>
      <c r="Z159" s="43"/>
      <c r="AB159" s="43"/>
      <c r="AD159" s="43"/>
      <c r="AF159" s="1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10" customFormat="1">
      <c r="A160" s="12"/>
      <c r="B160" s="12"/>
      <c r="H160" s="2"/>
      <c r="I160" s="2"/>
      <c r="J160" s="2"/>
      <c r="K160" s="2"/>
      <c r="L160" s="2"/>
      <c r="M160" s="2"/>
      <c r="N160" s="41"/>
      <c r="O160" s="2"/>
      <c r="P160" s="2"/>
      <c r="Q160" s="2"/>
      <c r="R160" s="2"/>
      <c r="S160" s="2"/>
      <c r="V160" s="28"/>
      <c r="W160" s="28"/>
      <c r="Z160" s="43"/>
      <c r="AB160" s="43"/>
      <c r="AD160" s="43"/>
      <c r="AF160" s="1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10" customFormat="1">
      <c r="A161" s="12"/>
      <c r="B161" s="12"/>
      <c r="H161" s="2"/>
      <c r="I161" s="2"/>
      <c r="J161" s="2"/>
      <c r="K161" s="2"/>
      <c r="L161" s="2"/>
      <c r="M161" s="2"/>
      <c r="N161" s="41"/>
      <c r="O161" s="2"/>
      <c r="P161" s="2"/>
      <c r="Q161" s="2"/>
      <c r="R161" s="2"/>
      <c r="S161" s="2"/>
      <c r="V161" s="28"/>
      <c r="W161" s="28"/>
      <c r="Z161" s="43"/>
      <c r="AB161" s="43"/>
      <c r="AD161" s="43"/>
      <c r="AF161" s="1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10" customFormat="1">
      <c r="A162" s="12"/>
      <c r="B162" s="12"/>
      <c r="H162" s="2"/>
      <c r="I162" s="2"/>
      <c r="J162" s="2"/>
      <c r="K162" s="2"/>
      <c r="L162" s="2"/>
      <c r="M162" s="2"/>
      <c r="N162" s="41"/>
      <c r="O162" s="2"/>
      <c r="P162" s="2"/>
      <c r="Q162" s="2"/>
      <c r="R162" s="2"/>
      <c r="S162" s="2"/>
      <c r="V162" s="28"/>
      <c r="W162" s="28"/>
      <c r="Z162" s="43"/>
      <c r="AB162" s="43"/>
      <c r="AD162" s="43"/>
      <c r="AF162" s="1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10" customFormat="1">
      <c r="A163" s="12"/>
      <c r="B163" s="12"/>
      <c r="H163" s="2"/>
      <c r="I163" s="2"/>
      <c r="J163" s="2"/>
      <c r="K163" s="2"/>
      <c r="L163" s="2"/>
      <c r="M163" s="2"/>
      <c r="N163" s="41"/>
      <c r="O163" s="2"/>
      <c r="P163" s="2"/>
      <c r="Q163" s="2"/>
      <c r="R163" s="2"/>
      <c r="S163" s="2"/>
      <c r="V163" s="28"/>
      <c r="W163" s="28"/>
      <c r="Z163" s="43"/>
      <c r="AB163" s="43"/>
      <c r="AD163" s="43"/>
      <c r="AF163" s="1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10" customFormat="1">
      <c r="A164" s="12"/>
      <c r="B164" s="12"/>
      <c r="H164" s="2"/>
      <c r="I164" s="2"/>
      <c r="J164" s="2"/>
      <c r="K164" s="2"/>
      <c r="L164" s="2"/>
      <c r="M164" s="2"/>
      <c r="N164" s="41"/>
      <c r="O164" s="2"/>
      <c r="P164" s="2"/>
      <c r="Q164" s="2"/>
      <c r="R164" s="2"/>
      <c r="S164" s="2"/>
      <c r="V164" s="28"/>
      <c r="W164" s="28"/>
      <c r="Z164" s="43"/>
      <c r="AB164" s="43"/>
      <c r="AD164" s="43"/>
      <c r="AF164" s="1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10" customFormat="1">
      <c r="A165" s="12"/>
      <c r="B165" s="12"/>
      <c r="H165" s="2"/>
      <c r="I165" s="2"/>
      <c r="J165" s="2"/>
      <c r="K165" s="2"/>
      <c r="L165" s="2"/>
      <c r="M165" s="2"/>
      <c r="N165" s="41"/>
      <c r="O165" s="2"/>
      <c r="P165" s="2"/>
      <c r="Q165" s="2"/>
      <c r="R165" s="2"/>
      <c r="S165" s="2"/>
      <c r="V165" s="28"/>
      <c r="W165" s="28"/>
      <c r="Z165" s="43"/>
      <c r="AB165" s="43"/>
      <c r="AD165" s="43"/>
      <c r="AF165" s="1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10" customFormat="1">
      <c r="A166" s="12"/>
      <c r="B166" s="12"/>
      <c r="H166" s="2"/>
      <c r="I166" s="2"/>
      <c r="J166" s="2"/>
      <c r="K166" s="2"/>
      <c r="L166" s="2"/>
      <c r="M166" s="2"/>
      <c r="N166" s="41"/>
      <c r="O166" s="2"/>
      <c r="P166" s="2"/>
      <c r="Q166" s="2"/>
      <c r="R166" s="2"/>
      <c r="S166" s="2"/>
      <c r="V166" s="28"/>
      <c r="W166" s="28"/>
      <c r="Z166" s="43"/>
      <c r="AB166" s="43"/>
      <c r="AD166" s="43"/>
      <c r="AF166" s="1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10" customFormat="1">
      <c r="A167" s="12"/>
      <c r="B167" s="12"/>
      <c r="H167" s="2"/>
      <c r="I167" s="2"/>
      <c r="J167" s="2"/>
      <c r="K167" s="2"/>
      <c r="L167" s="2"/>
      <c r="M167" s="2"/>
      <c r="N167" s="41"/>
      <c r="O167" s="2"/>
      <c r="P167" s="2"/>
      <c r="Q167" s="2"/>
      <c r="R167" s="2"/>
      <c r="S167" s="2"/>
      <c r="V167" s="28"/>
      <c r="W167" s="28"/>
      <c r="Z167" s="43"/>
      <c r="AB167" s="43"/>
      <c r="AD167" s="43"/>
      <c r="AF167" s="1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10" customFormat="1">
      <c r="A168" s="12"/>
      <c r="B168" s="12"/>
      <c r="H168" s="2"/>
      <c r="I168" s="2"/>
      <c r="J168" s="2"/>
      <c r="K168" s="2"/>
      <c r="L168" s="2"/>
      <c r="M168" s="2"/>
      <c r="N168" s="41"/>
      <c r="O168" s="2"/>
      <c r="P168" s="2"/>
      <c r="Q168" s="2"/>
      <c r="R168" s="2"/>
      <c r="S168" s="2"/>
      <c r="V168" s="28"/>
      <c r="W168" s="28"/>
      <c r="Z168" s="43"/>
      <c r="AB168" s="43"/>
      <c r="AD168" s="43"/>
      <c r="AF168" s="1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10" customFormat="1">
      <c r="A169" s="12"/>
      <c r="B169" s="12"/>
      <c r="H169" s="2"/>
      <c r="I169" s="2"/>
      <c r="J169" s="2"/>
      <c r="K169" s="2"/>
      <c r="L169" s="2"/>
      <c r="M169" s="2"/>
      <c r="N169" s="41"/>
      <c r="O169" s="2"/>
      <c r="P169" s="2"/>
      <c r="Q169" s="2"/>
      <c r="R169" s="2"/>
      <c r="S169" s="2"/>
      <c r="V169" s="28"/>
      <c r="W169" s="28"/>
      <c r="Z169" s="43"/>
      <c r="AB169" s="43"/>
      <c r="AD169" s="43"/>
      <c r="AF169" s="1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10" customFormat="1">
      <c r="A170" s="12"/>
      <c r="B170" s="12"/>
      <c r="H170" s="2"/>
      <c r="I170" s="2"/>
      <c r="J170" s="2"/>
      <c r="K170" s="2"/>
      <c r="L170" s="2"/>
      <c r="M170" s="2"/>
      <c r="N170" s="41"/>
      <c r="O170" s="2"/>
      <c r="P170" s="2"/>
      <c r="Q170" s="2"/>
      <c r="R170" s="2"/>
      <c r="S170" s="2"/>
      <c r="V170" s="28"/>
      <c r="W170" s="28"/>
      <c r="Z170" s="43"/>
      <c r="AB170" s="43"/>
      <c r="AD170" s="43"/>
      <c r="AF170" s="1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10" customFormat="1">
      <c r="A171" s="12"/>
      <c r="B171" s="12"/>
      <c r="H171" s="2"/>
      <c r="I171" s="2"/>
      <c r="J171" s="2"/>
      <c r="K171" s="2"/>
      <c r="L171" s="2"/>
      <c r="M171" s="2"/>
      <c r="N171" s="41"/>
      <c r="O171" s="2"/>
      <c r="P171" s="2"/>
      <c r="Q171" s="2"/>
      <c r="R171" s="2"/>
      <c r="S171" s="2"/>
      <c r="V171" s="28"/>
      <c r="W171" s="28"/>
      <c r="Z171" s="43"/>
      <c r="AB171" s="43"/>
      <c r="AD171" s="43"/>
      <c r="AF171" s="1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10" customFormat="1">
      <c r="A172" s="12"/>
      <c r="B172" s="12"/>
      <c r="H172" s="2"/>
      <c r="I172" s="2"/>
      <c r="J172" s="2"/>
      <c r="K172" s="2"/>
      <c r="L172" s="2"/>
      <c r="M172" s="2"/>
      <c r="N172" s="41"/>
      <c r="O172" s="2"/>
      <c r="P172" s="2"/>
      <c r="Q172" s="2"/>
      <c r="R172" s="2"/>
      <c r="S172" s="2"/>
      <c r="V172" s="28"/>
      <c r="W172" s="28"/>
      <c r="Z172" s="43"/>
      <c r="AB172" s="43"/>
      <c r="AD172" s="43"/>
      <c r="AF172" s="1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10" customFormat="1">
      <c r="A173" s="12"/>
      <c r="B173" s="12"/>
      <c r="H173" s="2"/>
      <c r="I173" s="2"/>
      <c r="J173" s="2"/>
      <c r="K173" s="2"/>
      <c r="L173" s="2"/>
      <c r="M173" s="2"/>
      <c r="N173" s="41"/>
      <c r="O173" s="2"/>
      <c r="P173" s="2"/>
      <c r="Q173" s="2"/>
      <c r="R173" s="2"/>
      <c r="S173" s="2"/>
      <c r="V173" s="28"/>
      <c r="W173" s="28"/>
      <c r="Z173" s="43"/>
      <c r="AB173" s="43"/>
      <c r="AD173" s="43"/>
      <c r="AF173" s="1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10" customFormat="1">
      <c r="A174" s="12"/>
      <c r="B174" s="12"/>
      <c r="H174" s="2"/>
      <c r="I174" s="2"/>
      <c r="J174" s="2"/>
      <c r="K174" s="2"/>
      <c r="L174" s="2"/>
      <c r="M174" s="2"/>
      <c r="N174" s="41"/>
      <c r="O174" s="2"/>
      <c r="P174" s="2"/>
      <c r="Q174" s="2"/>
      <c r="R174" s="2"/>
      <c r="S174" s="2"/>
      <c r="V174" s="28"/>
      <c r="W174" s="28"/>
      <c r="Z174" s="43"/>
      <c r="AB174" s="43"/>
      <c r="AD174" s="43"/>
      <c r="AF174" s="1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10" customFormat="1">
      <c r="A175" s="12"/>
      <c r="B175" s="12"/>
      <c r="H175" s="2"/>
      <c r="I175" s="2"/>
      <c r="J175" s="2"/>
      <c r="K175" s="2"/>
      <c r="L175" s="2"/>
      <c r="M175" s="2"/>
      <c r="N175" s="41"/>
      <c r="O175" s="2"/>
      <c r="P175" s="2"/>
      <c r="Q175" s="2"/>
      <c r="R175" s="2"/>
      <c r="S175" s="2"/>
      <c r="V175" s="28"/>
      <c r="W175" s="28"/>
      <c r="Z175" s="43"/>
      <c r="AB175" s="43"/>
      <c r="AD175" s="43"/>
      <c r="AF175" s="1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10" customFormat="1">
      <c r="A176" s="12"/>
      <c r="B176" s="12"/>
      <c r="H176" s="2"/>
      <c r="I176" s="2"/>
      <c r="J176" s="2"/>
      <c r="K176" s="2"/>
      <c r="L176" s="2"/>
      <c r="M176" s="2"/>
      <c r="N176" s="41"/>
      <c r="O176" s="2"/>
      <c r="P176" s="2"/>
      <c r="Q176" s="2"/>
      <c r="R176" s="2"/>
      <c r="S176" s="2"/>
      <c r="V176" s="28"/>
      <c r="W176" s="28"/>
      <c r="Z176" s="43"/>
      <c r="AB176" s="43"/>
      <c r="AD176" s="43"/>
      <c r="AF176" s="1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10" customFormat="1">
      <c r="A177" s="12"/>
      <c r="B177" s="12"/>
      <c r="H177" s="2"/>
      <c r="I177" s="2"/>
      <c r="J177" s="2"/>
      <c r="K177" s="2"/>
      <c r="L177" s="2"/>
      <c r="M177" s="2"/>
      <c r="N177" s="41"/>
      <c r="O177" s="2"/>
      <c r="P177" s="2"/>
      <c r="Q177" s="2"/>
      <c r="R177" s="2"/>
      <c r="S177" s="2"/>
      <c r="V177" s="28"/>
      <c r="W177" s="28"/>
      <c r="Z177" s="43"/>
      <c r="AB177" s="43"/>
      <c r="AD177" s="43"/>
      <c r="AF177" s="1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s="10" customFormat="1">
      <c r="A178" s="12"/>
      <c r="B178" s="12"/>
      <c r="H178" s="2"/>
      <c r="I178" s="2"/>
      <c r="J178" s="2"/>
      <c r="K178" s="2"/>
      <c r="L178" s="2"/>
      <c r="M178" s="2"/>
      <c r="N178" s="41"/>
      <c r="O178" s="2"/>
      <c r="P178" s="2"/>
      <c r="Q178" s="2"/>
      <c r="R178" s="2"/>
      <c r="S178" s="2"/>
      <c r="V178" s="28"/>
      <c r="W178" s="28"/>
      <c r="Z178" s="43"/>
      <c r="AB178" s="43"/>
      <c r="AD178" s="43"/>
      <c r="AF178" s="1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s="10" customFormat="1">
      <c r="A179" s="12"/>
      <c r="B179" s="12"/>
      <c r="H179" s="2"/>
      <c r="I179" s="2"/>
      <c r="J179" s="2"/>
      <c r="K179" s="2"/>
      <c r="L179" s="2"/>
      <c r="M179" s="2"/>
      <c r="N179" s="41"/>
      <c r="O179" s="2"/>
      <c r="P179" s="2"/>
      <c r="Q179" s="2"/>
      <c r="R179" s="2"/>
      <c r="S179" s="2"/>
      <c r="V179" s="28"/>
      <c r="W179" s="28"/>
      <c r="Z179" s="43"/>
      <c r="AB179" s="43"/>
      <c r="AD179" s="43"/>
      <c r="AF179" s="1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s="10" customFormat="1">
      <c r="A180" s="12"/>
      <c r="B180" s="12"/>
      <c r="H180" s="2"/>
      <c r="I180" s="2"/>
      <c r="J180" s="2"/>
      <c r="K180" s="2"/>
      <c r="L180" s="2"/>
      <c r="M180" s="2"/>
      <c r="N180" s="41"/>
      <c r="O180" s="2"/>
      <c r="P180" s="2"/>
      <c r="Q180" s="2"/>
      <c r="R180" s="2"/>
      <c r="S180" s="2"/>
      <c r="V180" s="28"/>
      <c r="W180" s="28"/>
      <c r="Z180" s="43"/>
      <c r="AB180" s="43"/>
      <c r="AD180" s="43"/>
      <c r="AF180" s="1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10" customFormat="1">
      <c r="A181" s="12"/>
      <c r="B181" s="12"/>
      <c r="H181" s="2"/>
      <c r="I181" s="2"/>
      <c r="J181" s="2"/>
      <c r="K181" s="2"/>
      <c r="L181" s="2"/>
      <c r="M181" s="2"/>
      <c r="N181" s="41"/>
      <c r="O181" s="2"/>
      <c r="P181" s="2"/>
      <c r="Q181" s="2"/>
      <c r="R181" s="2"/>
      <c r="S181" s="2"/>
      <c r="V181" s="28"/>
      <c r="W181" s="28"/>
      <c r="Z181" s="43"/>
      <c r="AB181" s="43"/>
      <c r="AD181" s="43"/>
      <c r="AF181" s="1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s="10" customFormat="1">
      <c r="A182" s="12"/>
      <c r="B182" s="12"/>
      <c r="H182" s="2"/>
      <c r="I182" s="2"/>
      <c r="J182" s="2"/>
      <c r="K182" s="2"/>
      <c r="L182" s="2"/>
      <c r="M182" s="2"/>
      <c r="N182" s="41"/>
      <c r="O182" s="2"/>
      <c r="P182" s="2"/>
      <c r="Q182" s="2"/>
      <c r="R182" s="2"/>
      <c r="S182" s="2"/>
      <c r="V182" s="28"/>
      <c r="W182" s="28"/>
      <c r="Z182" s="43"/>
      <c r="AB182" s="43"/>
      <c r="AD182" s="43"/>
      <c r="AF182" s="1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10" customFormat="1">
      <c r="A183" s="12"/>
      <c r="B183" s="12"/>
      <c r="H183" s="2"/>
      <c r="I183" s="2"/>
      <c r="J183" s="2"/>
      <c r="K183" s="2"/>
      <c r="L183" s="2"/>
      <c r="M183" s="2"/>
      <c r="N183" s="41"/>
      <c r="O183" s="2"/>
      <c r="P183" s="2"/>
      <c r="Q183" s="2"/>
      <c r="R183" s="2"/>
      <c r="S183" s="2"/>
      <c r="V183" s="28"/>
      <c r="W183" s="28"/>
      <c r="Z183" s="43"/>
      <c r="AB183" s="43"/>
      <c r="AD183" s="43"/>
      <c r="AF183" s="1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s="10" customFormat="1">
      <c r="A184" s="12"/>
      <c r="B184" s="12"/>
      <c r="H184" s="2"/>
      <c r="I184" s="2"/>
      <c r="J184" s="2"/>
      <c r="K184" s="2"/>
      <c r="L184" s="2"/>
      <c r="M184" s="2"/>
      <c r="N184" s="41"/>
      <c r="O184" s="2"/>
      <c r="P184" s="2"/>
      <c r="Q184" s="2"/>
      <c r="R184" s="2"/>
      <c r="S184" s="2"/>
      <c r="V184" s="28"/>
      <c r="W184" s="28"/>
      <c r="Z184" s="43"/>
      <c r="AB184" s="43"/>
      <c r="AD184" s="43"/>
      <c r="AF184" s="1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s="10" customFormat="1">
      <c r="A185" s="12"/>
      <c r="B185" s="12"/>
      <c r="H185" s="2"/>
      <c r="I185" s="2"/>
      <c r="J185" s="2"/>
      <c r="K185" s="2"/>
      <c r="L185" s="2"/>
      <c r="M185" s="2"/>
      <c r="N185" s="41"/>
      <c r="O185" s="2"/>
      <c r="P185" s="2"/>
      <c r="Q185" s="2"/>
      <c r="R185" s="2"/>
      <c r="S185" s="2"/>
      <c r="V185" s="28"/>
      <c r="W185" s="28"/>
      <c r="Z185" s="43"/>
      <c r="AB185" s="43"/>
      <c r="AD185" s="43"/>
      <c r="AF185" s="1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s="10" customFormat="1">
      <c r="A186" s="12"/>
      <c r="B186" s="12"/>
      <c r="H186" s="2"/>
      <c r="I186" s="2"/>
      <c r="J186" s="2"/>
      <c r="K186" s="2"/>
      <c r="L186" s="2"/>
      <c r="M186" s="2"/>
      <c r="N186" s="41"/>
      <c r="O186" s="2"/>
      <c r="P186" s="2"/>
      <c r="Q186" s="2"/>
      <c r="R186" s="2"/>
      <c r="S186" s="2"/>
      <c r="V186" s="28"/>
      <c r="W186" s="28"/>
      <c r="Z186" s="43"/>
      <c r="AB186" s="43"/>
      <c r="AD186" s="43"/>
      <c r="AF186" s="1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s="10" customFormat="1">
      <c r="A187" s="12"/>
      <c r="B187" s="12"/>
      <c r="H187" s="2"/>
      <c r="I187" s="2"/>
      <c r="J187" s="2"/>
      <c r="K187" s="2"/>
      <c r="L187" s="2"/>
      <c r="M187" s="2"/>
      <c r="N187" s="41"/>
      <c r="O187" s="2"/>
      <c r="P187" s="2"/>
      <c r="Q187" s="2"/>
      <c r="R187" s="2"/>
      <c r="S187" s="2"/>
      <c r="V187" s="28"/>
      <c r="W187" s="28"/>
      <c r="Z187" s="43"/>
      <c r="AB187" s="43"/>
      <c r="AD187" s="43"/>
      <c r="AF187" s="1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10" customFormat="1">
      <c r="A188" s="12"/>
      <c r="B188" s="12"/>
      <c r="H188" s="2"/>
      <c r="I188" s="2"/>
      <c r="J188" s="2"/>
      <c r="K188" s="2"/>
      <c r="L188" s="2"/>
      <c r="M188" s="2"/>
      <c r="N188" s="41"/>
      <c r="O188" s="2"/>
      <c r="P188" s="2"/>
      <c r="Q188" s="2"/>
      <c r="R188" s="2"/>
      <c r="S188" s="2"/>
      <c r="V188" s="28"/>
      <c r="W188" s="28"/>
      <c r="Z188" s="43"/>
      <c r="AB188" s="43"/>
      <c r="AD188" s="43"/>
      <c r="AF188" s="1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s="10" customFormat="1">
      <c r="A189" s="12"/>
      <c r="B189" s="12"/>
      <c r="H189" s="2"/>
      <c r="I189" s="2"/>
      <c r="J189" s="2"/>
      <c r="K189" s="2"/>
      <c r="L189" s="2"/>
      <c r="M189" s="2"/>
      <c r="N189" s="41"/>
      <c r="O189" s="2"/>
      <c r="P189" s="2"/>
      <c r="Q189" s="2"/>
      <c r="R189" s="2"/>
      <c r="S189" s="2"/>
      <c r="V189" s="28"/>
      <c r="W189" s="28"/>
      <c r="Z189" s="43"/>
      <c r="AB189" s="43"/>
      <c r="AD189" s="43"/>
      <c r="AF189" s="1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s="10" customFormat="1">
      <c r="A190" s="12"/>
      <c r="B190" s="12"/>
      <c r="H190" s="2"/>
      <c r="I190" s="2"/>
      <c r="J190" s="2"/>
      <c r="K190" s="2"/>
      <c r="L190" s="2"/>
      <c r="M190" s="2"/>
      <c r="N190" s="41"/>
      <c r="O190" s="2"/>
      <c r="P190" s="2"/>
      <c r="Q190" s="2"/>
      <c r="R190" s="2"/>
      <c r="S190" s="2"/>
      <c r="V190" s="28"/>
      <c r="W190" s="28"/>
      <c r="Z190" s="43"/>
      <c r="AB190" s="43"/>
      <c r="AD190" s="43"/>
      <c r="AF190" s="1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s="10" customFormat="1">
      <c r="A191" s="12"/>
      <c r="B191" s="12"/>
      <c r="H191" s="2"/>
      <c r="I191" s="2"/>
      <c r="J191" s="2"/>
      <c r="K191" s="2"/>
      <c r="L191" s="2"/>
      <c r="M191" s="2"/>
      <c r="N191" s="41"/>
      <c r="O191" s="2"/>
      <c r="P191" s="2"/>
      <c r="Q191" s="2"/>
      <c r="R191" s="2"/>
      <c r="S191" s="2"/>
      <c r="V191" s="28"/>
      <c r="W191" s="28"/>
      <c r="Z191" s="43"/>
      <c r="AB191" s="43"/>
      <c r="AD191" s="43"/>
      <c r="AF191" s="1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s="10" customFormat="1">
      <c r="A192" s="12"/>
      <c r="B192" s="12"/>
      <c r="H192" s="2"/>
      <c r="I192" s="2"/>
      <c r="J192" s="2"/>
      <c r="K192" s="2"/>
      <c r="L192" s="2"/>
      <c r="M192" s="2"/>
      <c r="N192" s="41"/>
      <c r="O192" s="2"/>
      <c r="P192" s="2"/>
      <c r="Q192" s="2"/>
      <c r="R192" s="2"/>
      <c r="S192" s="2"/>
      <c r="V192" s="28"/>
      <c r="W192" s="28"/>
      <c r="Z192" s="43"/>
      <c r="AB192" s="43"/>
      <c r="AD192" s="43"/>
      <c r="AF192" s="1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s="10" customFormat="1">
      <c r="A193" s="12"/>
      <c r="B193" s="12"/>
      <c r="H193" s="2"/>
      <c r="I193" s="2"/>
      <c r="J193" s="2"/>
      <c r="K193" s="2"/>
      <c r="L193" s="2"/>
      <c r="M193" s="2"/>
      <c r="N193" s="41"/>
      <c r="O193" s="2"/>
      <c r="P193" s="2"/>
      <c r="Q193" s="2"/>
      <c r="R193" s="2"/>
      <c r="S193" s="2"/>
      <c r="V193" s="28"/>
      <c r="W193" s="28"/>
      <c r="Z193" s="43"/>
      <c r="AB193" s="43"/>
      <c r="AD193" s="43"/>
      <c r="AF193" s="1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s="10" customFormat="1">
      <c r="A194" s="12"/>
      <c r="B194" s="12"/>
      <c r="H194" s="2"/>
      <c r="I194" s="2"/>
      <c r="J194" s="2"/>
      <c r="K194" s="2"/>
      <c r="L194" s="2"/>
      <c r="M194" s="2"/>
      <c r="N194" s="41"/>
      <c r="O194" s="2"/>
      <c r="P194" s="2"/>
      <c r="Q194" s="2"/>
      <c r="R194" s="2"/>
      <c r="S194" s="2"/>
      <c r="V194" s="28"/>
      <c r="W194" s="28"/>
      <c r="Z194" s="43"/>
      <c r="AB194" s="43"/>
      <c r="AD194" s="43"/>
      <c r="AF194" s="1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s="10" customFormat="1">
      <c r="A195" s="12"/>
      <c r="B195" s="12"/>
      <c r="H195" s="2"/>
      <c r="I195" s="2"/>
      <c r="J195" s="2"/>
      <c r="K195" s="2"/>
      <c r="L195" s="2"/>
      <c r="M195" s="2"/>
      <c r="N195" s="41"/>
      <c r="O195" s="2"/>
      <c r="P195" s="2"/>
      <c r="Q195" s="2"/>
      <c r="R195" s="2"/>
      <c r="S195" s="2"/>
      <c r="V195" s="28"/>
      <c r="W195" s="28"/>
      <c r="Z195" s="43"/>
      <c r="AB195" s="43"/>
      <c r="AD195" s="43"/>
      <c r="AF195" s="1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s="10" customFormat="1">
      <c r="A196" s="12"/>
      <c r="B196" s="12"/>
      <c r="H196" s="2"/>
      <c r="I196" s="2"/>
      <c r="J196" s="2"/>
      <c r="K196" s="2"/>
      <c r="L196" s="2"/>
      <c r="M196" s="2"/>
      <c r="N196" s="41"/>
      <c r="O196" s="2"/>
      <c r="P196" s="2"/>
      <c r="Q196" s="2"/>
      <c r="R196" s="2"/>
      <c r="S196" s="2"/>
      <c r="V196" s="28"/>
      <c r="W196" s="28"/>
      <c r="Z196" s="43"/>
      <c r="AB196" s="43"/>
      <c r="AD196" s="43"/>
      <c r="AF196" s="1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s="10" customFormat="1">
      <c r="A197" s="12"/>
      <c r="B197" s="12"/>
      <c r="H197" s="2"/>
      <c r="I197" s="2"/>
      <c r="J197" s="2"/>
      <c r="K197" s="2"/>
      <c r="L197" s="2"/>
      <c r="M197" s="2"/>
      <c r="N197" s="41"/>
      <c r="O197" s="2"/>
      <c r="P197" s="2"/>
      <c r="Q197" s="2"/>
      <c r="R197" s="2"/>
      <c r="S197" s="2"/>
      <c r="V197" s="28"/>
      <c r="W197" s="28"/>
      <c r="Z197" s="43"/>
      <c r="AB197" s="43"/>
      <c r="AD197" s="43"/>
      <c r="AF197" s="1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s="10" customFormat="1">
      <c r="A198" s="12"/>
      <c r="B198" s="12"/>
      <c r="H198" s="2"/>
      <c r="I198" s="2"/>
      <c r="J198" s="2"/>
      <c r="K198" s="2"/>
      <c r="L198" s="2"/>
      <c r="M198" s="2"/>
      <c r="N198" s="41"/>
      <c r="O198" s="2"/>
      <c r="P198" s="2"/>
      <c r="Q198" s="2"/>
      <c r="R198" s="2"/>
      <c r="S198" s="2"/>
      <c r="V198" s="28"/>
      <c r="W198" s="28"/>
      <c r="Z198" s="43"/>
      <c r="AB198" s="43"/>
      <c r="AD198" s="43"/>
      <c r="AF198" s="1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s="10" customFormat="1">
      <c r="A199" s="12"/>
      <c r="B199" s="12"/>
      <c r="H199" s="2"/>
      <c r="I199" s="2"/>
      <c r="J199" s="2"/>
      <c r="K199" s="2"/>
      <c r="L199" s="2"/>
      <c r="M199" s="2"/>
      <c r="N199" s="41"/>
      <c r="O199" s="2"/>
      <c r="P199" s="2"/>
      <c r="Q199" s="2"/>
      <c r="R199" s="2"/>
      <c r="S199" s="2"/>
      <c r="V199" s="28"/>
      <c r="W199" s="28"/>
      <c r="Z199" s="43"/>
      <c r="AB199" s="43"/>
      <c r="AD199" s="43"/>
      <c r="AF199" s="1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s="10" customFormat="1">
      <c r="A200" s="12"/>
      <c r="B200" s="12"/>
      <c r="H200" s="2"/>
      <c r="I200" s="2"/>
      <c r="J200" s="2"/>
      <c r="K200" s="2"/>
      <c r="L200" s="2"/>
      <c r="M200" s="2"/>
      <c r="N200" s="41"/>
      <c r="O200" s="2"/>
      <c r="P200" s="2"/>
      <c r="Q200" s="2"/>
      <c r="R200" s="2"/>
      <c r="S200" s="2"/>
      <c r="V200" s="28"/>
      <c r="W200" s="28"/>
      <c r="Z200" s="43"/>
      <c r="AB200" s="43"/>
      <c r="AD200" s="43"/>
      <c r="AF200" s="1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s="10" customFormat="1">
      <c r="A201" s="12"/>
      <c r="B201" s="12"/>
      <c r="H201" s="2"/>
      <c r="I201" s="2"/>
      <c r="J201" s="2"/>
      <c r="K201" s="2"/>
      <c r="L201" s="2"/>
      <c r="M201" s="2"/>
      <c r="N201" s="41"/>
      <c r="O201" s="2"/>
      <c r="P201" s="2"/>
      <c r="Q201" s="2"/>
      <c r="R201" s="2"/>
      <c r="S201" s="2"/>
      <c r="V201" s="28"/>
      <c r="W201" s="28"/>
      <c r="Z201" s="43"/>
      <c r="AB201" s="43"/>
      <c r="AD201" s="43"/>
      <c r="AF201" s="1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10" customFormat="1">
      <c r="A202" s="12"/>
      <c r="B202" s="12"/>
      <c r="H202" s="2"/>
      <c r="I202" s="2"/>
      <c r="J202" s="2"/>
      <c r="K202" s="2"/>
      <c r="L202" s="2"/>
      <c r="M202" s="2"/>
      <c r="N202" s="41"/>
      <c r="O202" s="2"/>
      <c r="P202" s="2"/>
      <c r="Q202" s="2"/>
      <c r="R202" s="2"/>
      <c r="S202" s="2"/>
      <c r="V202" s="28"/>
      <c r="W202" s="28"/>
      <c r="Z202" s="43"/>
      <c r="AB202" s="43"/>
      <c r="AD202" s="43"/>
      <c r="AF202" s="1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s="10" customFormat="1">
      <c r="A203" s="12"/>
      <c r="B203" s="12"/>
      <c r="H203" s="2"/>
      <c r="I203" s="2"/>
      <c r="J203" s="2"/>
      <c r="K203" s="2"/>
      <c r="L203" s="2"/>
      <c r="M203" s="2"/>
      <c r="N203" s="41"/>
      <c r="O203" s="2"/>
      <c r="P203" s="2"/>
      <c r="Q203" s="2"/>
      <c r="R203" s="2"/>
      <c r="S203" s="2"/>
      <c r="V203" s="28"/>
      <c r="W203" s="28"/>
      <c r="Z203" s="43"/>
      <c r="AB203" s="43"/>
      <c r="AD203" s="43"/>
      <c r="AF203" s="1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s="10" customFormat="1">
      <c r="A204" s="12"/>
      <c r="B204" s="12"/>
      <c r="H204" s="2"/>
      <c r="I204" s="2"/>
      <c r="J204" s="2"/>
      <c r="K204" s="2"/>
      <c r="L204" s="2"/>
      <c r="M204" s="2"/>
      <c r="N204" s="41"/>
      <c r="O204" s="2"/>
      <c r="P204" s="2"/>
      <c r="Q204" s="2"/>
      <c r="R204" s="2"/>
      <c r="S204" s="2"/>
      <c r="V204" s="28"/>
      <c r="W204" s="28"/>
      <c r="Z204" s="43"/>
      <c r="AB204" s="43"/>
      <c r="AD204" s="43"/>
      <c r="AF204" s="1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s="10" customFormat="1">
      <c r="A205" s="12"/>
      <c r="B205" s="12"/>
      <c r="H205" s="2"/>
      <c r="I205" s="2"/>
      <c r="J205" s="2"/>
      <c r="K205" s="2"/>
      <c r="L205" s="2"/>
      <c r="M205" s="2"/>
      <c r="N205" s="41"/>
      <c r="O205" s="2"/>
      <c r="P205" s="2"/>
      <c r="Q205" s="2"/>
      <c r="R205" s="2"/>
      <c r="S205" s="2"/>
      <c r="V205" s="28"/>
      <c r="W205" s="28"/>
      <c r="Z205" s="43"/>
      <c r="AB205" s="43"/>
      <c r="AD205" s="43"/>
      <c r="AF205" s="1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s="10" customFormat="1">
      <c r="A206" s="12"/>
      <c r="B206" s="12"/>
      <c r="H206" s="2"/>
      <c r="I206" s="2"/>
      <c r="J206" s="2"/>
      <c r="K206" s="2"/>
      <c r="L206" s="2"/>
      <c r="M206" s="2"/>
      <c r="N206" s="41"/>
      <c r="O206" s="2"/>
      <c r="P206" s="2"/>
      <c r="Q206" s="2"/>
      <c r="R206" s="2"/>
      <c r="S206" s="2"/>
      <c r="V206" s="28"/>
      <c r="W206" s="28"/>
      <c r="Z206" s="43"/>
      <c r="AB206" s="43"/>
      <c r="AD206" s="43"/>
      <c r="AF206" s="1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s="10" customFormat="1">
      <c r="A207" s="12"/>
      <c r="B207" s="12"/>
      <c r="H207" s="2"/>
      <c r="I207" s="2"/>
      <c r="J207" s="2"/>
      <c r="K207" s="2"/>
      <c r="L207" s="2"/>
      <c r="M207" s="2"/>
      <c r="N207" s="41"/>
      <c r="O207" s="2"/>
      <c r="P207" s="2"/>
      <c r="Q207" s="2"/>
      <c r="R207" s="2"/>
      <c r="S207" s="2"/>
      <c r="V207" s="28"/>
      <c r="W207" s="28"/>
      <c r="Z207" s="43"/>
      <c r="AB207" s="43"/>
      <c r="AD207" s="43"/>
      <c r="AF207" s="1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s="10" customFormat="1">
      <c r="A208" s="12"/>
      <c r="B208" s="12"/>
      <c r="H208" s="2"/>
      <c r="I208" s="2"/>
      <c r="J208" s="2"/>
      <c r="K208" s="2"/>
      <c r="L208" s="2"/>
      <c r="M208" s="2"/>
      <c r="N208" s="41"/>
      <c r="O208" s="2"/>
      <c r="P208" s="2"/>
      <c r="Q208" s="2"/>
      <c r="R208" s="2"/>
      <c r="S208" s="2"/>
      <c r="V208" s="28"/>
      <c r="W208" s="28"/>
      <c r="Z208" s="43"/>
      <c r="AB208" s="43"/>
      <c r="AD208" s="43"/>
      <c r="AF208" s="1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10" customFormat="1">
      <c r="A209" s="12"/>
      <c r="B209" s="12"/>
      <c r="H209" s="2"/>
      <c r="I209" s="2"/>
      <c r="J209" s="2"/>
      <c r="K209" s="2"/>
      <c r="L209" s="2"/>
      <c r="M209" s="2"/>
      <c r="N209" s="41"/>
      <c r="O209" s="2"/>
      <c r="P209" s="2"/>
      <c r="Q209" s="2"/>
      <c r="R209" s="2"/>
      <c r="S209" s="2"/>
      <c r="V209" s="28"/>
      <c r="W209" s="28"/>
      <c r="Z209" s="43"/>
      <c r="AB209" s="43"/>
      <c r="AD209" s="43"/>
      <c r="AF209" s="1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s="10" customFormat="1">
      <c r="A210" s="12"/>
      <c r="B210" s="12"/>
      <c r="H210" s="2"/>
      <c r="I210" s="2"/>
      <c r="J210" s="2"/>
      <c r="K210" s="2"/>
      <c r="L210" s="2"/>
      <c r="M210" s="2"/>
      <c r="N210" s="41"/>
      <c r="O210" s="2"/>
      <c r="P210" s="2"/>
      <c r="Q210" s="2"/>
      <c r="R210" s="2"/>
      <c r="S210" s="2"/>
      <c r="V210" s="28"/>
      <c r="W210" s="28"/>
      <c r="Z210" s="43"/>
      <c r="AB210" s="43"/>
      <c r="AD210" s="43"/>
      <c r="AF210" s="1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s="10" customFormat="1">
      <c r="A211" s="12"/>
      <c r="B211" s="12"/>
      <c r="H211" s="2"/>
      <c r="I211" s="2"/>
      <c r="J211" s="2"/>
      <c r="K211" s="2"/>
      <c r="L211" s="2"/>
      <c r="M211" s="2"/>
      <c r="N211" s="41"/>
      <c r="O211" s="2"/>
      <c r="P211" s="2"/>
      <c r="Q211" s="2"/>
      <c r="R211" s="2"/>
      <c r="S211" s="2"/>
      <c r="V211" s="28"/>
      <c r="W211" s="28"/>
      <c r="Z211" s="43"/>
      <c r="AB211" s="43"/>
      <c r="AD211" s="43"/>
      <c r="AF211" s="1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s="10" customFormat="1">
      <c r="A212" s="12"/>
      <c r="B212" s="12"/>
      <c r="H212" s="2"/>
      <c r="I212" s="2"/>
      <c r="J212" s="2"/>
      <c r="K212" s="2"/>
      <c r="L212" s="2"/>
      <c r="M212" s="2"/>
      <c r="N212" s="41"/>
      <c r="O212" s="2"/>
      <c r="P212" s="2"/>
      <c r="Q212" s="2"/>
      <c r="R212" s="2"/>
      <c r="S212" s="2"/>
      <c r="V212" s="28"/>
      <c r="W212" s="28"/>
      <c r="Z212" s="43"/>
      <c r="AB212" s="43"/>
      <c r="AD212" s="43"/>
      <c r="AF212" s="1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10" customFormat="1">
      <c r="A213" s="12"/>
      <c r="B213" s="12"/>
      <c r="H213" s="2"/>
      <c r="I213" s="2"/>
      <c r="J213" s="2"/>
      <c r="K213" s="2"/>
      <c r="L213" s="2"/>
      <c r="M213" s="2"/>
      <c r="N213" s="41"/>
      <c r="O213" s="2"/>
      <c r="P213" s="2"/>
      <c r="Q213" s="2"/>
      <c r="R213" s="2"/>
      <c r="S213" s="2"/>
      <c r="V213" s="28"/>
      <c r="W213" s="28"/>
      <c r="Z213" s="43"/>
      <c r="AB213" s="43"/>
      <c r="AD213" s="43"/>
      <c r="AF213" s="1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10" customFormat="1">
      <c r="A214" s="12"/>
      <c r="B214" s="12"/>
      <c r="H214" s="2"/>
      <c r="I214" s="2"/>
      <c r="J214" s="2"/>
      <c r="K214" s="2"/>
      <c r="L214" s="2"/>
      <c r="M214" s="2"/>
      <c r="N214" s="41"/>
      <c r="O214" s="2"/>
      <c r="P214" s="2"/>
      <c r="Q214" s="2"/>
      <c r="R214" s="2"/>
      <c r="S214" s="2"/>
      <c r="V214" s="28"/>
      <c r="W214" s="28"/>
      <c r="Z214" s="43"/>
      <c r="AB214" s="43"/>
      <c r="AD214" s="43"/>
      <c r="AF214" s="1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10" customFormat="1">
      <c r="A215" s="12"/>
      <c r="B215" s="12"/>
      <c r="H215" s="2"/>
      <c r="I215" s="2"/>
      <c r="J215" s="2"/>
      <c r="K215" s="2"/>
      <c r="L215" s="2"/>
      <c r="M215" s="2"/>
      <c r="N215" s="41"/>
      <c r="O215" s="2"/>
      <c r="P215" s="2"/>
      <c r="Q215" s="2"/>
      <c r="R215" s="2"/>
      <c r="S215" s="2"/>
      <c r="V215" s="28"/>
      <c r="W215" s="28"/>
      <c r="Z215" s="43"/>
      <c r="AB215" s="43"/>
      <c r="AD215" s="43"/>
      <c r="AF215" s="1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10" customFormat="1">
      <c r="A216" s="12"/>
      <c r="B216" s="12"/>
      <c r="H216" s="2"/>
      <c r="I216" s="2"/>
      <c r="J216" s="2"/>
      <c r="K216" s="2"/>
      <c r="L216" s="2"/>
      <c r="M216" s="2"/>
      <c r="N216" s="41"/>
      <c r="O216" s="2"/>
      <c r="P216" s="2"/>
      <c r="Q216" s="2"/>
      <c r="R216" s="2"/>
      <c r="S216" s="2"/>
      <c r="V216" s="28"/>
      <c r="W216" s="28"/>
      <c r="Z216" s="43"/>
      <c r="AB216" s="43"/>
      <c r="AD216" s="43"/>
      <c r="AF216" s="1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10" customFormat="1">
      <c r="A217" s="12"/>
      <c r="B217" s="12"/>
      <c r="H217" s="2"/>
      <c r="I217" s="2"/>
      <c r="J217" s="2"/>
      <c r="K217" s="2"/>
      <c r="L217" s="2"/>
      <c r="M217" s="2"/>
      <c r="N217" s="41"/>
      <c r="O217" s="2"/>
      <c r="P217" s="2"/>
      <c r="Q217" s="2"/>
      <c r="R217" s="2"/>
      <c r="S217" s="2"/>
      <c r="V217" s="28"/>
      <c r="W217" s="28"/>
      <c r="Z217" s="43"/>
      <c r="AB217" s="43"/>
      <c r="AD217" s="43"/>
      <c r="AF217" s="1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10" customFormat="1">
      <c r="A218" s="12"/>
      <c r="B218" s="12"/>
      <c r="H218" s="2"/>
      <c r="I218" s="2"/>
      <c r="J218" s="2"/>
      <c r="K218" s="2"/>
      <c r="L218" s="2"/>
      <c r="M218" s="2"/>
      <c r="N218" s="41"/>
      <c r="O218" s="2"/>
      <c r="P218" s="2"/>
      <c r="Q218" s="2"/>
      <c r="R218" s="2"/>
      <c r="S218" s="2"/>
      <c r="V218" s="28"/>
      <c r="W218" s="28"/>
      <c r="Z218" s="43"/>
      <c r="AB218" s="43"/>
      <c r="AD218" s="43"/>
      <c r="AF218" s="1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10" customFormat="1">
      <c r="A219" s="12"/>
      <c r="B219" s="12"/>
      <c r="H219" s="2"/>
      <c r="I219" s="2"/>
      <c r="J219" s="2"/>
      <c r="K219" s="2"/>
      <c r="L219" s="2"/>
      <c r="M219" s="2"/>
      <c r="N219" s="41"/>
      <c r="O219" s="2"/>
      <c r="P219" s="2"/>
      <c r="Q219" s="2"/>
      <c r="R219" s="2"/>
      <c r="S219" s="2"/>
      <c r="V219" s="28"/>
      <c r="W219" s="28"/>
      <c r="Z219" s="43"/>
      <c r="AB219" s="43"/>
      <c r="AD219" s="43"/>
      <c r="AF219" s="1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10" customFormat="1">
      <c r="A220" s="12"/>
      <c r="B220" s="12"/>
      <c r="H220" s="2"/>
      <c r="I220" s="2"/>
      <c r="J220" s="2"/>
      <c r="K220" s="2"/>
      <c r="L220" s="2"/>
      <c r="M220" s="2"/>
      <c r="N220" s="41"/>
      <c r="O220" s="2"/>
      <c r="P220" s="2"/>
      <c r="Q220" s="2"/>
      <c r="R220" s="2"/>
      <c r="S220" s="2"/>
      <c r="V220" s="28"/>
      <c r="W220" s="28"/>
      <c r="Z220" s="43"/>
      <c r="AB220" s="43"/>
      <c r="AD220" s="43"/>
      <c r="AF220" s="1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10" customFormat="1">
      <c r="A221" s="12"/>
      <c r="B221" s="12"/>
      <c r="H221" s="2"/>
      <c r="I221" s="2"/>
      <c r="J221" s="2"/>
      <c r="K221" s="2"/>
      <c r="L221" s="2"/>
      <c r="M221" s="2"/>
      <c r="N221" s="41"/>
      <c r="O221" s="2"/>
      <c r="P221" s="2"/>
      <c r="Q221" s="2"/>
      <c r="R221" s="2"/>
      <c r="S221" s="2"/>
      <c r="V221" s="28"/>
      <c r="W221" s="28"/>
      <c r="Z221" s="43"/>
      <c r="AB221" s="43"/>
      <c r="AD221" s="43"/>
      <c r="AF221" s="1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10" customFormat="1">
      <c r="A222" s="12"/>
      <c r="B222" s="12"/>
      <c r="H222" s="2"/>
      <c r="I222" s="2"/>
      <c r="J222" s="2"/>
      <c r="K222" s="2"/>
      <c r="L222" s="2"/>
      <c r="M222" s="2"/>
      <c r="N222" s="41"/>
      <c r="O222" s="2"/>
      <c r="P222" s="2"/>
      <c r="Q222" s="2"/>
      <c r="R222" s="2"/>
      <c r="S222" s="2"/>
      <c r="V222" s="28"/>
      <c r="W222" s="28"/>
      <c r="Z222" s="43"/>
      <c r="AB222" s="43"/>
      <c r="AD222" s="43"/>
      <c r="AF222" s="1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10" customFormat="1">
      <c r="A223" s="12"/>
      <c r="B223" s="12"/>
      <c r="H223" s="2"/>
      <c r="I223" s="2"/>
      <c r="J223" s="2"/>
      <c r="K223" s="2"/>
      <c r="L223" s="2"/>
      <c r="M223" s="2"/>
      <c r="N223" s="41"/>
      <c r="O223" s="2"/>
      <c r="P223" s="2"/>
      <c r="Q223" s="2"/>
      <c r="R223" s="2"/>
      <c r="S223" s="2"/>
      <c r="V223" s="28"/>
      <c r="W223" s="28"/>
      <c r="Z223" s="43"/>
      <c r="AB223" s="43"/>
      <c r="AD223" s="43"/>
      <c r="AF223" s="1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10" customFormat="1">
      <c r="A224" s="12"/>
      <c r="B224" s="12"/>
      <c r="H224" s="2"/>
      <c r="I224" s="2"/>
      <c r="J224" s="2"/>
      <c r="K224" s="2"/>
      <c r="L224" s="2"/>
      <c r="M224" s="2"/>
      <c r="N224" s="41"/>
      <c r="O224" s="2"/>
      <c r="P224" s="2"/>
      <c r="Q224" s="2"/>
      <c r="R224" s="2"/>
      <c r="S224" s="2"/>
      <c r="V224" s="28"/>
      <c r="W224" s="28"/>
      <c r="Z224" s="43"/>
      <c r="AB224" s="43"/>
      <c r="AD224" s="43"/>
      <c r="AF224" s="1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10" customFormat="1">
      <c r="A225" s="12"/>
      <c r="B225" s="12"/>
      <c r="H225" s="2"/>
      <c r="I225" s="2"/>
      <c r="J225" s="2"/>
      <c r="K225" s="2"/>
      <c r="L225" s="2"/>
      <c r="M225" s="2"/>
      <c r="N225" s="41"/>
      <c r="O225" s="2"/>
      <c r="P225" s="2"/>
      <c r="Q225" s="2"/>
      <c r="R225" s="2"/>
      <c r="S225" s="2"/>
      <c r="V225" s="28"/>
      <c r="W225" s="28"/>
      <c r="Z225" s="43"/>
      <c r="AB225" s="43"/>
      <c r="AD225" s="43"/>
      <c r="AF225" s="1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10" customFormat="1">
      <c r="A226" s="12"/>
      <c r="B226" s="12"/>
      <c r="H226" s="2"/>
      <c r="I226" s="2"/>
      <c r="J226" s="2"/>
      <c r="K226" s="2"/>
      <c r="L226" s="2"/>
      <c r="M226" s="2"/>
      <c r="N226" s="41"/>
      <c r="O226" s="2"/>
      <c r="P226" s="2"/>
      <c r="Q226" s="2"/>
      <c r="R226" s="2"/>
      <c r="S226" s="2"/>
      <c r="V226" s="28"/>
      <c r="W226" s="28"/>
      <c r="Z226" s="43"/>
      <c r="AB226" s="43"/>
      <c r="AD226" s="43"/>
      <c r="AF226" s="1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10" customFormat="1">
      <c r="A227" s="12"/>
      <c r="B227" s="12"/>
      <c r="H227" s="2"/>
      <c r="I227" s="2"/>
      <c r="J227" s="2"/>
      <c r="K227" s="2"/>
      <c r="L227" s="2"/>
      <c r="M227" s="2"/>
      <c r="N227" s="41"/>
      <c r="O227" s="2"/>
      <c r="P227" s="2"/>
      <c r="Q227" s="2"/>
      <c r="R227" s="2"/>
      <c r="S227" s="2"/>
      <c r="V227" s="28"/>
      <c r="W227" s="28"/>
      <c r="Z227" s="43"/>
      <c r="AB227" s="43"/>
      <c r="AD227" s="43"/>
      <c r="AF227" s="1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10" customFormat="1">
      <c r="A228" s="12"/>
      <c r="B228" s="12"/>
      <c r="H228" s="2"/>
      <c r="I228" s="2"/>
      <c r="J228" s="2"/>
      <c r="K228" s="2"/>
      <c r="L228" s="2"/>
      <c r="M228" s="2"/>
      <c r="N228" s="41"/>
      <c r="O228" s="2"/>
      <c r="P228" s="2"/>
      <c r="Q228" s="2"/>
      <c r="R228" s="2"/>
      <c r="S228" s="2"/>
      <c r="V228" s="28"/>
      <c r="W228" s="28"/>
      <c r="Z228" s="43"/>
      <c r="AB228" s="43"/>
      <c r="AD228" s="43"/>
      <c r="AF228" s="1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10" customFormat="1">
      <c r="A229" s="12"/>
      <c r="B229" s="12"/>
      <c r="H229" s="2"/>
      <c r="I229" s="2"/>
      <c r="J229" s="2"/>
      <c r="K229" s="2"/>
      <c r="L229" s="2"/>
      <c r="M229" s="2"/>
      <c r="N229" s="41"/>
      <c r="O229" s="2"/>
      <c r="P229" s="2"/>
      <c r="Q229" s="2"/>
      <c r="R229" s="2"/>
      <c r="S229" s="2"/>
      <c r="V229" s="28"/>
      <c r="W229" s="28"/>
      <c r="Z229" s="43"/>
      <c r="AB229" s="43"/>
      <c r="AD229" s="43"/>
      <c r="AF229" s="1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10" customFormat="1">
      <c r="A230" s="12"/>
      <c r="B230" s="12"/>
      <c r="H230" s="2"/>
      <c r="I230" s="2"/>
      <c r="J230" s="2"/>
      <c r="K230" s="2"/>
      <c r="L230" s="2"/>
      <c r="M230" s="2"/>
      <c r="N230" s="41"/>
      <c r="O230" s="2"/>
      <c r="P230" s="2"/>
      <c r="Q230" s="2"/>
      <c r="R230" s="2"/>
      <c r="S230" s="2"/>
      <c r="V230" s="28"/>
      <c r="W230" s="28"/>
      <c r="Z230" s="43"/>
      <c r="AB230" s="43"/>
      <c r="AD230" s="43"/>
      <c r="AF230" s="1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10" customFormat="1">
      <c r="A231" s="12"/>
      <c r="B231" s="12"/>
      <c r="H231" s="2"/>
      <c r="I231" s="2"/>
      <c r="J231" s="2"/>
      <c r="K231" s="2"/>
      <c r="L231" s="2"/>
      <c r="M231" s="2"/>
      <c r="N231" s="41"/>
      <c r="O231" s="2"/>
      <c r="P231" s="2"/>
      <c r="Q231" s="2"/>
      <c r="R231" s="2"/>
      <c r="S231" s="2"/>
      <c r="V231" s="28"/>
      <c r="W231" s="28"/>
      <c r="Z231" s="43"/>
      <c r="AB231" s="43"/>
      <c r="AD231" s="43"/>
      <c r="AF231" s="1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10" customFormat="1">
      <c r="A232" s="12"/>
      <c r="B232" s="12"/>
      <c r="H232" s="2"/>
      <c r="I232" s="2"/>
      <c r="J232" s="2"/>
      <c r="K232" s="2"/>
      <c r="L232" s="2"/>
      <c r="M232" s="2"/>
      <c r="N232" s="41"/>
      <c r="O232" s="2"/>
      <c r="P232" s="2"/>
      <c r="Q232" s="2"/>
      <c r="R232" s="2"/>
      <c r="S232" s="2"/>
      <c r="V232" s="28"/>
      <c r="W232" s="28"/>
      <c r="Z232" s="43"/>
      <c r="AB232" s="43"/>
      <c r="AD232" s="43"/>
      <c r="AF232" s="1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10" customFormat="1">
      <c r="A233" s="12"/>
      <c r="B233" s="12"/>
      <c r="H233" s="2"/>
      <c r="I233" s="2"/>
      <c r="J233" s="2"/>
      <c r="K233" s="2"/>
      <c r="L233" s="2"/>
      <c r="M233" s="2"/>
      <c r="N233" s="41"/>
      <c r="O233" s="2"/>
      <c r="P233" s="2"/>
      <c r="Q233" s="2"/>
      <c r="R233" s="2"/>
      <c r="S233" s="2"/>
      <c r="V233" s="28"/>
      <c r="W233" s="28"/>
      <c r="Z233" s="43"/>
      <c r="AB233" s="43"/>
      <c r="AD233" s="43"/>
      <c r="AF233" s="1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10" customFormat="1">
      <c r="A234" s="12"/>
      <c r="B234" s="12"/>
      <c r="H234" s="2"/>
      <c r="I234" s="2"/>
      <c r="J234" s="2"/>
      <c r="K234" s="2"/>
      <c r="L234" s="2"/>
      <c r="M234" s="2"/>
      <c r="N234" s="41"/>
      <c r="O234" s="2"/>
      <c r="P234" s="2"/>
      <c r="Q234" s="2"/>
      <c r="R234" s="2"/>
      <c r="S234" s="2"/>
      <c r="V234" s="28"/>
      <c r="W234" s="28"/>
      <c r="Z234" s="43"/>
      <c r="AB234" s="43"/>
      <c r="AD234" s="43"/>
      <c r="AF234" s="1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10" customFormat="1">
      <c r="A235" s="12"/>
      <c r="B235" s="12"/>
      <c r="H235" s="2"/>
      <c r="I235" s="2"/>
      <c r="J235" s="2"/>
      <c r="K235" s="2"/>
      <c r="L235" s="2"/>
      <c r="M235" s="2"/>
      <c r="N235" s="41"/>
      <c r="O235" s="2"/>
      <c r="P235" s="2"/>
      <c r="Q235" s="2"/>
      <c r="R235" s="2"/>
      <c r="S235" s="2"/>
      <c r="V235" s="28"/>
      <c r="W235" s="28"/>
      <c r="Z235" s="43"/>
      <c r="AB235" s="43"/>
      <c r="AD235" s="43"/>
      <c r="AF235" s="1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10" customFormat="1">
      <c r="A236" s="12"/>
      <c r="B236" s="12"/>
      <c r="H236" s="2"/>
      <c r="I236" s="2"/>
      <c r="J236" s="2"/>
      <c r="K236" s="2"/>
      <c r="L236" s="2"/>
      <c r="M236" s="2"/>
      <c r="N236" s="41"/>
      <c r="O236" s="2"/>
      <c r="P236" s="2"/>
      <c r="Q236" s="2"/>
      <c r="R236" s="2"/>
      <c r="S236" s="2"/>
      <c r="V236" s="28"/>
      <c r="W236" s="28"/>
      <c r="Z236" s="43"/>
      <c r="AB236" s="43"/>
      <c r="AD236" s="43"/>
      <c r="AF236" s="1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10" customFormat="1">
      <c r="A237" s="12"/>
      <c r="B237" s="12"/>
      <c r="H237" s="2"/>
      <c r="I237" s="2"/>
      <c r="J237" s="2"/>
      <c r="K237" s="2"/>
      <c r="L237" s="2"/>
      <c r="M237" s="2"/>
      <c r="N237" s="41"/>
      <c r="O237" s="2"/>
      <c r="P237" s="2"/>
      <c r="Q237" s="2"/>
      <c r="R237" s="2"/>
      <c r="S237" s="2"/>
      <c r="V237" s="28"/>
      <c r="W237" s="28"/>
      <c r="Z237" s="43"/>
      <c r="AB237" s="43"/>
      <c r="AD237" s="43"/>
      <c r="AF237" s="1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10" customFormat="1">
      <c r="A238" s="12"/>
      <c r="B238" s="12"/>
      <c r="H238" s="2"/>
      <c r="I238" s="2"/>
      <c r="J238" s="2"/>
      <c r="K238" s="2"/>
      <c r="L238" s="2"/>
      <c r="M238" s="2"/>
      <c r="N238" s="41"/>
      <c r="O238" s="2"/>
      <c r="P238" s="2"/>
      <c r="Q238" s="2"/>
      <c r="R238" s="2"/>
      <c r="S238" s="2"/>
      <c r="V238" s="28"/>
      <c r="W238" s="28"/>
      <c r="Z238" s="43"/>
      <c r="AB238" s="43"/>
      <c r="AD238" s="43"/>
      <c r="AF238" s="1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s="10" customFormat="1">
      <c r="A239" s="12"/>
      <c r="B239" s="12"/>
      <c r="H239" s="2"/>
      <c r="I239" s="2"/>
      <c r="J239" s="2"/>
      <c r="K239" s="2"/>
      <c r="L239" s="2"/>
      <c r="M239" s="2"/>
      <c r="N239" s="41"/>
      <c r="O239" s="2"/>
      <c r="P239" s="2"/>
      <c r="Q239" s="2"/>
      <c r="R239" s="2"/>
      <c r="S239" s="2"/>
      <c r="V239" s="28"/>
      <c r="W239" s="28"/>
      <c r="Z239" s="43"/>
      <c r="AB239" s="43"/>
      <c r="AD239" s="43"/>
      <c r="AF239" s="1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s="10" customFormat="1">
      <c r="A240" s="12"/>
      <c r="B240" s="12"/>
      <c r="H240" s="2"/>
      <c r="I240" s="2"/>
      <c r="J240" s="2"/>
      <c r="K240" s="2"/>
      <c r="L240" s="2"/>
      <c r="M240" s="2"/>
      <c r="N240" s="41"/>
      <c r="O240" s="2"/>
      <c r="P240" s="2"/>
      <c r="Q240" s="2"/>
      <c r="R240" s="2"/>
      <c r="S240" s="2"/>
      <c r="V240" s="28"/>
      <c r="W240" s="28"/>
      <c r="Z240" s="43"/>
      <c r="AB240" s="43"/>
      <c r="AD240" s="43"/>
      <c r="AF240" s="1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s="10" customFormat="1">
      <c r="A241" s="12"/>
      <c r="B241" s="12"/>
      <c r="H241" s="2"/>
      <c r="I241" s="2"/>
      <c r="J241" s="2"/>
      <c r="K241" s="2"/>
      <c r="L241" s="2"/>
      <c r="M241" s="2"/>
      <c r="N241" s="41"/>
      <c r="O241" s="2"/>
      <c r="P241" s="2"/>
      <c r="Q241" s="2"/>
      <c r="R241" s="2"/>
      <c r="S241" s="2"/>
      <c r="V241" s="28"/>
      <c r="W241" s="28"/>
      <c r="Z241" s="43"/>
      <c r="AB241" s="43"/>
      <c r="AD241" s="43"/>
      <c r="AF241" s="1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s="10" customFormat="1">
      <c r="A242" s="12"/>
      <c r="B242" s="12"/>
      <c r="H242" s="2"/>
      <c r="I242" s="2"/>
      <c r="J242" s="2"/>
      <c r="K242" s="2"/>
      <c r="L242" s="2"/>
      <c r="M242" s="2"/>
      <c r="N242" s="41"/>
      <c r="O242" s="2"/>
      <c r="P242" s="2"/>
      <c r="Q242" s="2"/>
      <c r="R242" s="2"/>
      <c r="S242" s="2"/>
      <c r="V242" s="28"/>
      <c r="W242" s="28"/>
      <c r="Z242" s="43"/>
      <c r="AB242" s="43"/>
      <c r="AD242" s="43"/>
      <c r="AF242" s="1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s="10" customFormat="1">
      <c r="A243" s="12"/>
      <c r="B243" s="12"/>
      <c r="H243" s="2"/>
      <c r="I243" s="2"/>
      <c r="J243" s="2"/>
      <c r="K243" s="2"/>
      <c r="L243" s="2"/>
      <c r="M243" s="2"/>
      <c r="N243" s="41"/>
      <c r="O243" s="2"/>
      <c r="P243" s="2"/>
      <c r="Q243" s="2"/>
      <c r="R243" s="2"/>
      <c r="S243" s="2"/>
      <c r="V243" s="28"/>
      <c r="W243" s="28"/>
      <c r="Z243" s="43"/>
      <c r="AB243" s="43"/>
      <c r="AD243" s="43"/>
      <c r="AF243" s="1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s="10" customFormat="1">
      <c r="A244" s="12"/>
      <c r="B244" s="12"/>
      <c r="H244" s="2"/>
      <c r="I244" s="2"/>
      <c r="J244" s="2"/>
      <c r="K244" s="2"/>
      <c r="L244" s="2"/>
      <c r="M244" s="2"/>
      <c r="N244" s="41"/>
      <c r="O244" s="2"/>
      <c r="P244" s="2"/>
      <c r="Q244" s="2"/>
      <c r="R244" s="2"/>
      <c r="S244" s="2"/>
      <c r="V244" s="28"/>
      <c r="W244" s="28"/>
      <c r="Z244" s="43"/>
      <c r="AB244" s="43"/>
      <c r="AD244" s="43"/>
      <c r="AF244" s="1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s="10" customFormat="1">
      <c r="A245" s="12"/>
      <c r="B245" s="12"/>
      <c r="H245" s="2"/>
      <c r="I245" s="2"/>
      <c r="J245" s="2"/>
      <c r="K245" s="2"/>
      <c r="L245" s="2"/>
      <c r="M245" s="2"/>
      <c r="N245" s="41"/>
      <c r="O245" s="2"/>
      <c r="P245" s="2"/>
      <c r="Q245" s="2"/>
      <c r="R245" s="2"/>
      <c r="S245" s="2"/>
      <c r="V245" s="28"/>
      <c r="W245" s="28"/>
      <c r="Z245" s="43"/>
      <c r="AB245" s="43"/>
      <c r="AD245" s="43"/>
      <c r="AF245" s="1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s="10" customFormat="1">
      <c r="A246" s="12"/>
      <c r="B246" s="12"/>
      <c r="H246" s="2"/>
      <c r="I246" s="2"/>
      <c r="J246" s="2"/>
      <c r="K246" s="2"/>
      <c r="L246" s="2"/>
      <c r="M246" s="2"/>
      <c r="N246" s="41"/>
      <c r="O246" s="2"/>
      <c r="P246" s="2"/>
      <c r="Q246" s="2"/>
      <c r="R246" s="2"/>
      <c r="S246" s="2"/>
      <c r="V246" s="28"/>
      <c r="W246" s="28"/>
      <c r="Z246" s="43"/>
      <c r="AB246" s="43"/>
      <c r="AD246" s="43"/>
      <c r="AF246" s="1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s="10" customFormat="1">
      <c r="A247" s="12"/>
      <c r="B247" s="12"/>
      <c r="H247" s="2"/>
      <c r="I247" s="2"/>
      <c r="J247" s="2"/>
      <c r="K247" s="2"/>
      <c r="L247" s="2"/>
      <c r="M247" s="2"/>
      <c r="N247" s="41"/>
      <c r="O247" s="2"/>
      <c r="P247" s="2"/>
      <c r="Q247" s="2"/>
      <c r="R247" s="2"/>
      <c r="S247" s="2"/>
      <c r="V247" s="28"/>
      <c r="W247" s="28"/>
      <c r="Z247" s="43"/>
      <c r="AB247" s="43"/>
      <c r="AD247" s="43"/>
      <c r="AF247" s="1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s="10" customFormat="1">
      <c r="A248" s="12"/>
      <c r="B248" s="12"/>
      <c r="H248" s="2"/>
      <c r="I248" s="2"/>
      <c r="J248" s="2"/>
      <c r="K248" s="2"/>
      <c r="L248" s="2"/>
      <c r="M248" s="2"/>
      <c r="N248" s="41"/>
      <c r="O248" s="2"/>
      <c r="P248" s="2"/>
      <c r="Q248" s="2"/>
      <c r="R248" s="2"/>
      <c r="S248" s="2"/>
      <c r="V248" s="28"/>
      <c r="W248" s="28"/>
      <c r="Z248" s="43"/>
      <c r="AB248" s="43"/>
      <c r="AD248" s="43"/>
      <c r="AF248" s="1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s="10" customFormat="1">
      <c r="A249" s="12"/>
      <c r="B249" s="12"/>
      <c r="H249" s="2"/>
      <c r="I249" s="2"/>
      <c r="J249" s="2"/>
      <c r="K249" s="2"/>
      <c r="L249" s="2"/>
      <c r="M249" s="2"/>
      <c r="N249" s="41"/>
      <c r="O249" s="2"/>
      <c r="P249" s="2"/>
      <c r="Q249" s="2"/>
      <c r="R249" s="2"/>
      <c r="S249" s="2"/>
      <c r="V249" s="28"/>
      <c r="W249" s="28"/>
      <c r="Z249" s="43"/>
      <c r="AB249" s="43"/>
      <c r="AD249" s="43"/>
      <c r="AF249" s="1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s="10" customFormat="1">
      <c r="A250" s="12"/>
      <c r="B250" s="12"/>
      <c r="H250" s="2"/>
      <c r="I250" s="2"/>
      <c r="J250" s="2"/>
      <c r="K250" s="2"/>
      <c r="L250" s="2"/>
      <c r="M250" s="2"/>
      <c r="N250" s="41"/>
      <c r="O250" s="2"/>
      <c r="P250" s="2"/>
      <c r="Q250" s="2"/>
      <c r="R250" s="2"/>
      <c r="S250" s="2"/>
      <c r="V250" s="28"/>
      <c r="W250" s="28"/>
      <c r="Z250" s="43"/>
      <c r="AB250" s="43"/>
      <c r="AD250" s="43"/>
      <c r="AF250" s="1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s="10" customFormat="1">
      <c r="A251" s="12"/>
      <c r="B251" s="12"/>
      <c r="H251" s="2"/>
      <c r="I251" s="2"/>
      <c r="J251" s="2"/>
      <c r="K251" s="2"/>
      <c r="L251" s="2"/>
      <c r="M251" s="2"/>
      <c r="N251" s="41"/>
      <c r="O251" s="2"/>
      <c r="P251" s="2"/>
      <c r="Q251" s="2"/>
      <c r="R251" s="2"/>
      <c r="S251" s="2"/>
      <c r="V251" s="28"/>
      <c r="W251" s="28"/>
      <c r="Z251" s="43"/>
      <c r="AB251" s="43"/>
      <c r="AD251" s="43"/>
      <c r="AF251" s="1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s="10" customFormat="1">
      <c r="A252" s="12"/>
      <c r="B252" s="12"/>
      <c r="H252" s="2"/>
      <c r="I252" s="2"/>
      <c r="J252" s="2"/>
      <c r="K252" s="2"/>
      <c r="L252" s="2"/>
      <c r="M252" s="2"/>
      <c r="N252" s="41"/>
      <c r="O252" s="2"/>
      <c r="P252" s="2"/>
      <c r="Q252" s="2"/>
      <c r="R252" s="2"/>
      <c r="S252" s="2"/>
      <c r="V252" s="28"/>
      <c r="W252" s="28"/>
      <c r="Z252" s="43"/>
      <c r="AB252" s="43"/>
      <c r="AD252" s="43"/>
      <c r="AF252" s="1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s="10" customFormat="1">
      <c r="A253" s="12"/>
      <c r="B253" s="12"/>
      <c r="H253" s="2"/>
      <c r="I253" s="2"/>
      <c r="J253" s="2"/>
      <c r="K253" s="2"/>
      <c r="L253" s="2"/>
      <c r="M253" s="2"/>
      <c r="N253" s="41"/>
      <c r="O253" s="2"/>
      <c r="P253" s="2"/>
      <c r="Q253" s="2"/>
      <c r="R253" s="2"/>
      <c r="S253" s="2"/>
      <c r="V253" s="28"/>
      <c r="W253" s="28"/>
      <c r="Z253" s="43"/>
      <c r="AB253" s="43"/>
      <c r="AD253" s="43"/>
      <c r="AF253" s="1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s="10" customFormat="1">
      <c r="A254" s="12"/>
      <c r="B254" s="12"/>
      <c r="H254" s="2"/>
      <c r="I254" s="2"/>
      <c r="J254" s="2"/>
      <c r="K254" s="2"/>
      <c r="L254" s="2"/>
      <c r="M254" s="2"/>
      <c r="N254" s="41"/>
      <c r="O254" s="2"/>
      <c r="P254" s="2"/>
      <c r="Q254" s="2"/>
      <c r="R254" s="2"/>
      <c r="S254" s="2"/>
      <c r="V254" s="28"/>
      <c r="W254" s="28"/>
      <c r="Z254" s="43"/>
      <c r="AB254" s="43"/>
      <c r="AD254" s="43"/>
      <c r="AF254" s="1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s="10" customFormat="1">
      <c r="A255" s="12"/>
      <c r="B255" s="12"/>
      <c r="H255" s="2"/>
      <c r="I255" s="2"/>
      <c r="J255" s="2"/>
      <c r="K255" s="2"/>
      <c r="L255" s="2"/>
      <c r="M255" s="2"/>
      <c r="N255" s="41"/>
      <c r="O255" s="2"/>
      <c r="P255" s="2"/>
      <c r="Q255" s="2"/>
      <c r="R255" s="2"/>
      <c r="S255" s="2"/>
      <c r="V255" s="28"/>
      <c r="W255" s="28"/>
      <c r="Z255" s="43"/>
      <c r="AB255" s="43"/>
      <c r="AD255" s="43"/>
      <c r="AF255" s="1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s="10" customFormat="1">
      <c r="A256" s="12"/>
      <c r="B256" s="12"/>
      <c r="H256" s="2"/>
      <c r="I256" s="2"/>
      <c r="J256" s="2"/>
      <c r="K256" s="2"/>
      <c r="L256" s="2"/>
      <c r="M256" s="2"/>
      <c r="N256" s="41"/>
      <c r="O256" s="2"/>
      <c r="P256" s="2"/>
      <c r="Q256" s="2"/>
      <c r="R256" s="2"/>
      <c r="S256" s="2"/>
      <c r="V256" s="28"/>
      <c r="W256" s="28"/>
      <c r="Z256" s="43"/>
      <c r="AB256" s="43"/>
      <c r="AD256" s="43"/>
      <c r="AF256" s="1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10" customFormat="1">
      <c r="A257" s="12"/>
      <c r="B257" s="12"/>
      <c r="H257" s="2"/>
      <c r="I257" s="2"/>
      <c r="J257" s="2"/>
      <c r="K257" s="2"/>
      <c r="L257" s="2"/>
      <c r="M257" s="2"/>
      <c r="N257" s="41"/>
      <c r="O257" s="2"/>
      <c r="P257" s="2"/>
      <c r="Q257" s="2"/>
      <c r="R257" s="2"/>
      <c r="S257" s="2"/>
      <c r="V257" s="28"/>
      <c r="W257" s="28"/>
      <c r="Z257" s="43"/>
      <c r="AB257" s="43"/>
      <c r="AD257" s="43"/>
      <c r="AF257" s="1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10" customFormat="1">
      <c r="A258" s="12"/>
      <c r="B258" s="12"/>
      <c r="H258" s="2"/>
      <c r="I258" s="2"/>
      <c r="J258" s="2"/>
      <c r="K258" s="2"/>
      <c r="L258" s="2"/>
      <c r="M258" s="2"/>
      <c r="N258" s="41"/>
      <c r="O258" s="2"/>
      <c r="P258" s="2"/>
      <c r="Q258" s="2"/>
      <c r="R258" s="2"/>
      <c r="S258" s="2"/>
      <c r="V258" s="28"/>
      <c r="W258" s="28"/>
      <c r="Z258" s="43"/>
      <c r="AB258" s="43"/>
      <c r="AD258" s="43"/>
      <c r="AF258" s="1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s="10" customFormat="1">
      <c r="A259" s="12"/>
      <c r="B259" s="12"/>
      <c r="H259" s="2"/>
      <c r="I259" s="2"/>
      <c r="J259" s="2"/>
      <c r="K259" s="2"/>
      <c r="L259" s="2"/>
      <c r="M259" s="2"/>
      <c r="N259" s="41"/>
      <c r="O259" s="2"/>
      <c r="P259" s="2"/>
      <c r="Q259" s="2"/>
      <c r="R259" s="2"/>
      <c r="S259" s="2"/>
      <c r="V259" s="28"/>
      <c r="W259" s="28"/>
      <c r="Z259" s="43"/>
      <c r="AB259" s="43"/>
      <c r="AD259" s="43"/>
      <c r="AF259" s="1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s="10" customFormat="1">
      <c r="A260" s="12"/>
      <c r="B260" s="12"/>
      <c r="H260" s="2"/>
      <c r="I260" s="2"/>
      <c r="J260" s="2"/>
      <c r="K260" s="2"/>
      <c r="L260" s="2"/>
      <c r="M260" s="2"/>
      <c r="N260" s="41"/>
      <c r="O260" s="2"/>
      <c r="P260" s="2"/>
      <c r="Q260" s="2"/>
      <c r="R260" s="2"/>
      <c r="S260" s="2"/>
      <c r="V260" s="28"/>
      <c r="W260" s="28"/>
      <c r="Z260" s="43"/>
      <c r="AB260" s="43"/>
      <c r="AD260" s="43"/>
      <c r="AF260" s="1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s="10" customFormat="1">
      <c r="A261" s="12"/>
      <c r="B261" s="12"/>
      <c r="H261" s="2"/>
      <c r="I261" s="2"/>
      <c r="J261" s="2"/>
      <c r="K261" s="2"/>
      <c r="L261" s="2"/>
      <c r="M261" s="2"/>
      <c r="N261" s="41"/>
      <c r="O261" s="2"/>
      <c r="P261" s="2"/>
      <c r="Q261" s="2"/>
      <c r="R261" s="2"/>
      <c r="S261" s="2"/>
      <c r="V261" s="28"/>
      <c r="W261" s="28"/>
      <c r="Z261" s="43"/>
      <c r="AB261" s="43"/>
      <c r="AD261" s="43"/>
      <c r="AF261" s="1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10" customFormat="1">
      <c r="A262" s="12"/>
      <c r="B262" s="12"/>
      <c r="H262" s="2"/>
      <c r="I262" s="2"/>
      <c r="J262" s="2"/>
      <c r="K262" s="2"/>
      <c r="L262" s="2"/>
      <c r="M262" s="2"/>
      <c r="N262" s="41"/>
      <c r="O262" s="2"/>
      <c r="P262" s="2"/>
      <c r="Q262" s="2"/>
      <c r="R262" s="2"/>
      <c r="S262" s="2"/>
      <c r="V262" s="28"/>
      <c r="W262" s="28"/>
      <c r="Z262" s="43"/>
      <c r="AB262" s="43"/>
      <c r="AD262" s="43"/>
      <c r="AF262" s="1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10" customFormat="1">
      <c r="A263" s="12"/>
      <c r="B263" s="12"/>
      <c r="H263" s="2"/>
      <c r="I263" s="2"/>
      <c r="J263" s="2"/>
      <c r="K263" s="2"/>
      <c r="L263" s="2"/>
      <c r="M263" s="2"/>
      <c r="N263" s="41"/>
      <c r="O263" s="2"/>
      <c r="P263" s="2"/>
      <c r="Q263" s="2"/>
      <c r="R263" s="2"/>
      <c r="S263" s="2"/>
      <c r="V263" s="28"/>
      <c r="W263" s="28"/>
      <c r="Z263" s="43"/>
      <c r="AB263" s="43"/>
      <c r="AD263" s="43"/>
      <c r="AF263" s="1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s="10" customFormat="1">
      <c r="A264" s="12"/>
      <c r="B264" s="12"/>
      <c r="H264" s="2"/>
      <c r="I264" s="2"/>
      <c r="J264" s="2"/>
      <c r="K264" s="2"/>
      <c r="L264" s="2"/>
      <c r="M264" s="2"/>
      <c r="N264" s="41"/>
      <c r="O264" s="2"/>
      <c r="P264" s="2"/>
      <c r="Q264" s="2"/>
      <c r="R264" s="2"/>
      <c r="S264" s="2"/>
      <c r="V264" s="28"/>
      <c r="W264" s="28"/>
      <c r="Z264" s="43"/>
      <c r="AB264" s="43"/>
      <c r="AD264" s="43"/>
      <c r="AF264" s="1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10" customFormat="1">
      <c r="A265" s="12"/>
      <c r="B265" s="12"/>
      <c r="H265" s="2"/>
      <c r="I265" s="2"/>
      <c r="J265" s="2"/>
      <c r="K265" s="2"/>
      <c r="L265" s="2"/>
      <c r="M265" s="2"/>
      <c r="N265" s="41"/>
      <c r="O265" s="2"/>
      <c r="P265" s="2"/>
      <c r="Q265" s="2"/>
      <c r="R265" s="2"/>
      <c r="S265" s="2"/>
      <c r="V265" s="28"/>
      <c r="W265" s="28"/>
      <c r="Z265" s="43"/>
      <c r="AB265" s="43"/>
      <c r="AD265" s="43"/>
      <c r="AF265" s="1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s="10" customFormat="1">
      <c r="A266" s="12"/>
      <c r="B266" s="12"/>
      <c r="H266" s="2"/>
      <c r="I266" s="2"/>
      <c r="J266" s="2"/>
      <c r="K266" s="2"/>
      <c r="L266" s="2"/>
      <c r="M266" s="2"/>
      <c r="N266" s="41"/>
      <c r="O266" s="2"/>
      <c r="P266" s="2"/>
      <c r="Q266" s="2"/>
      <c r="R266" s="2"/>
      <c r="S266" s="2"/>
      <c r="V266" s="28"/>
      <c r="W266" s="28"/>
      <c r="Z266" s="43"/>
      <c r="AB266" s="43"/>
      <c r="AD266" s="43"/>
      <c r="AF266" s="1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s="10" customFormat="1">
      <c r="A267" s="12"/>
      <c r="B267" s="12"/>
      <c r="H267" s="2"/>
      <c r="I267" s="2"/>
      <c r="J267" s="2"/>
      <c r="K267" s="2"/>
      <c r="L267" s="2"/>
      <c r="M267" s="2"/>
      <c r="N267" s="41"/>
      <c r="O267" s="2"/>
      <c r="P267" s="2"/>
      <c r="Q267" s="2"/>
      <c r="R267" s="2"/>
      <c r="S267" s="2"/>
      <c r="V267" s="28"/>
      <c r="W267" s="28"/>
      <c r="Z267" s="43"/>
      <c r="AB267" s="43"/>
      <c r="AD267" s="43"/>
      <c r="AF267" s="1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s="10" customFormat="1">
      <c r="A268" s="12"/>
      <c r="B268" s="12"/>
      <c r="H268" s="2"/>
      <c r="I268" s="2"/>
      <c r="J268" s="2"/>
      <c r="K268" s="2"/>
      <c r="L268" s="2"/>
      <c r="M268" s="2"/>
      <c r="N268" s="41"/>
      <c r="O268" s="2"/>
      <c r="P268" s="2"/>
      <c r="Q268" s="2"/>
      <c r="R268" s="2"/>
      <c r="S268" s="2"/>
      <c r="V268" s="28"/>
      <c r="W268" s="28"/>
      <c r="Z268" s="43"/>
      <c r="AB268" s="43"/>
      <c r="AD268" s="43"/>
      <c r="AF268" s="1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s="10" customFormat="1">
      <c r="A269" s="12"/>
      <c r="B269" s="12"/>
      <c r="H269" s="2"/>
      <c r="I269" s="2"/>
      <c r="J269" s="2"/>
      <c r="K269" s="2"/>
      <c r="L269" s="2"/>
      <c r="M269" s="2"/>
      <c r="N269" s="41"/>
      <c r="O269" s="2"/>
      <c r="P269" s="2"/>
      <c r="Q269" s="2"/>
      <c r="R269" s="2"/>
      <c r="S269" s="2"/>
      <c r="V269" s="28"/>
      <c r="W269" s="28"/>
      <c r="Z269" s="43"/>
      <c r="AB269" s="43"/>
      <c r="AD269" s="43"/>
      <c r="AF269" s="1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s="10" customFormat="1">
      <c r="A270" s="12"/>
      <c r="B270" s="12"/>
      <c r="H270" s="2"/>
      <c r="I270" s="2"/>
      <c r="J270" s="2"/>
      <c r="K270" s="2"/>
      <c r="L270" s="2"/>
      <c r="M270" s="2"/>
      <c r="N270" s="41"/>
      <c r="O270" s="2"/>
      <c r="P270" s="2"/>
      <c r="Q270" s="2"/>
      <c r="R270" s="2"/>
      <c r="S270" s="2"/>
      <c r="V270" s="28"/>
      <c r="W270" s="28"/>
      <c r="Z270" s="43"/>
      <c r="AB270" s="43"/>
      <c r="AD270" s="43"/>
      <c r="AF270" s="1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s="10" customFormat="1">
      <c r="A271" s="12"/>
      <c r="B271" s="12"/>
      <c r="H271" s="2"/>
      <c r="I271" s="2"/>
      <c r="J271" s="2"/>
      <c r="K271" s="2"/>
      <c r="L271" s="2"/>
      <c r="M271" s="2"/>
      <c r="N271" s="41"/>
      <c r="O271" s="2"/>
      <c r="P271" s="2"/>
      <c r="Q271" s="2"/>
      <c r="R271" s="2"/>
      <c r="S271" s="2"/>
      <c r="V271" s="28"/>
      <c r="W271" s="28"/>
      <c r="Z271" s="43"/>
      <c r="AB271" s="43"/>
      <c r="AD271" s="43"/>
      <c r="AF271" s="1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10" customFormat="1">
      <c r="A272" s="12"/>
      <c r="B272" s="12"/>
      <c r="H272" s="2"/>
      <c r="I272" s="2"/>
      <c r="J272" s="2"/>
      <c r="K272" s="2"/>
      <c r="L272" s="2"/>
      <c r="M272" s="2"/>
      <c r="N272" s="41"/>
      <c r="O272" s="2"/>
      <c r="P272" s="2"/>
      <c r="Q272" s="2"/>
      <c r="R272" s="2"/>
      <c r="S272" s="2"/>
      <c r="V272" s="28"/>
      <c r="W272" s="28"/>
      <c r="Z272" s="43"/>
      <c r="AB272" s="43"/>
      <c r="AD272" s="43"/>
      <c r="AF272" s="1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s="10" customFormat="1">
      <c r="A273" s="12"/>
      <c r="B273" s="12"/>
      <c r="H273" s="2"/>
      <c r="I273" s="2"/>
      <c r="J273" s="2"/>
      <c r="K273" s="2"/>
      <c r="L273" s="2"/>
      <c r="M273" s="2"/>
      <c r="N273" s="41"/>
      <c r="O273" s="2"/>
      <c r="P273" s="2"/>
      <c r="Q273" s="2"/>
      <c r="R273" s="2"/>
      <c r="S273" s="2"/>
      <c r="V273" s="28"/>
      <c r="W273" s="28"/>
      <c r="Z273" s="43"/>
      <c r="AB273" s="43"/>
      <c r="AD273" s="43"/>
      <c r="AF273" s="1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s="10" customFormat="1">
      <c r="A274" s="12"/>
      <c r="B274" s="12"/>
      <c r="H274" s="2"/>
      <c r="I274" s="2"/>
      <c r="J274" s="2"/>
      <c r="K274" s="2"/>
      <c r="L274" s="2"/>
      <c r="M274" s="2"/>
      <c r="N274" s="41"/>
      <c r="O274" s="2"/>
      <c r="P274" s="2"/>
      <c r="Q274" s="2"/>
      <c r="R274" s="2"/>
      <c r="S274" s="2"/>
      <c r="V274" s="28"/>
      <c r="W274" s="28"/>
      <c r="Z274" s="43"/>
      <c r="AB274" s="43"/>
      <c r="AD274" s="43"/>
      <c r="AF274" s="1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s="10" customFormat="1">
      <c r="A275" s="12"/>
      <c r="B275" s="12"/>
      <c r="H275" s="2"/>
      <c r="I275" s="2"/>
      <c r="J275" s="2"/>
      <c r="K275" s="2"/>
      <c r="L275" s="2"/>
      <c r="M275" s="2"/>
      <c r="N275" s="41"/>
      <c r="O275" s="2"/>
      <c r="P275" s="2"/>
      <c r="Q275" s="2"/>
      <c r="R275" s="2"/>
      <c r="S275" s="2"/>
      <c r="V275" s="28"/>
      <c r="W275" s="28"/>
      <c r="Z275" s="43"/>
      <c r="AB275" s="43"/>
      <c r="AD275" s="43"/>
      <c r="AF275" s="1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s="10" customFormat="1">
      <c r="A276" s="12"/>
      <c r="B276" s="12"/>
      <c r="H276" s="2"/>
      <c r="I276" s="2"/>
      <c r="J276" s="2"/>
      <c r="K276" s="2"/>
      <c r="L276" s="2"/>
      <c r="M276" s="2"/>
      <c r="N276" s="41"/>
      <c r="O276" s="2"/>
      <c r="P276" s="2"/>
      <c r="Q276" s="2"/>
      <c r="R276" s="2"/>
      <c r="S276" s="2"/>
      <c r="V276" s="28"/>
      <c r="W276" s="28"/>
      <c r="Z276" s="43"/>
      <c r="AB276" s="43"/>
      <c r="AD276" s="43"/>
      <c r="AF276" s="1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s="10" customFormat="1">
      <c r="A277" s="12"/>
      <c r="B277" s="12"/>
      <c r="H277" s="2"/>
      <c r="I277" s="2"/>
      <c r="J277" s="2"/>
      <c r="K277" s="2"/>
      <c r="L277" s="2"/>
      <c r="M277" s="2"/>
      <c r="N277" s="41"/>
      <c r="O277" s="2"/>
      <c r="P277" s="2"/>
      <c r="Q277" s="2"/>
      <c r="R277" s="2"/>
      <c r="S277" s="2"/>
      <c r="V277" s="28"/>
      <c r="W277" s="28"/>
      <c r="Z277" s="43"/>
      <c r="AB277" s="43"/>
      <c r="AD277" s="43"/>
      <c r="AF277" s="1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s="10" customFormat="1">
      <c r="A278" s="12"/>
      <c r="B278" s="12"/>
      <c r="H278" s="2"/>
      <c r="I278" s="2"/>
      <c r="J278" s="2"/>
      <c r="K278" s="2"/>
      <c r="L278" s="2"/>
      <c r="M278" s="2"/>
      <c r="N278" s="41"/>
      <c r="O278" s="2"/>
      <c r="P278" s="2"/>
      <c r="Q278" s="2"/>
      <c r="R278" s="2"/>
      <c r="S278" s="2"/>
      <c r="V278" s="28"/>
      <c r="W278" s="28"/>
      <c r="Z278" s="43"/>
      <c r="AB278" s="43"/>
      <c r="AD278" s="43"/>
      <c r="AF278" s="1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10" customFormat="1">
      <c r="A279" s="12"/>
      <c r="B279" s="12"/>
      <c r="H279" s="2"/>
      <c r="I279" s="2"/>
      <c r="J279" s="2"/>
      <c r="K279" s="2"/>
      <c r="L279" s="2"/>
      <c r="M279" s="2"/>
      <c r="N279" s="41"/>
      <c r="O279" s="2"/>
      <c r="P279" s="2"/>
      <c r="Q279" s="2"/>
      <c r="R279" s="2"/>
      <c r="S279" s="2"/>
      <c r="V279" s="28"/>
      <c r="W279" s="28"/>
      <c r="Z279" s="43"/>
      <c r="AB279" s="43"/>
      <c r="AD279" s="43"/>
      <c r="AF279" s="1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s="10" customFormat="1">
      <c r="A280" s="12"/>
      <c r="B280" s="12"/>
      <c r="H280" s="2"/>
      <c r="I280" s="2"/>
      <c r="J280" s="2"/>
      <c r="K280" s="2"/>
      <c r="L280" s="2"/>
      <c r="M280" s="2"/>
      <c r="N280" s="41"/>
      <c r="O280" s="2"/>
      <c r="P280" s="2"/>
      <c r="Q280" s="2"/>
      <c r="R280" s="2"/>
      <c r="S280" s="2"/>
      <c r="V280" s="28"/>
      <c r="W280" s="28"/>
      <c r="Z280" s="43"/>
      <c r="AB280" s="43"/>
      <c r="AD280" s="43"/>
      <c r="AF280" s="1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s="10" customFormat="1">
      <c r="A281" s="12"/>
      <c r="B281" s="12"/>
      <c r="H281" s="2"/>
      <c r="I281" s="2"/>
      <c r="J281" s="2"/>
      <c r="K281" s="2"/>
      <c r="L281" s="2"/>
      <c r="M281" s="2"/>
      <c r="N281" s="41"/>
      <c r="O281" s="2"/>
      <c r="P281" s="2"/>
      <c r="Q281" s="2"/>
      <c r="R281" s="2"/>
      <c r="S281" s="2"/>
      <c r="V281" s="28"/>
      <c r="W281" s="28"/>
      <c r="Z281" s="43"/>
      <c r="AB281" s="43"/>
      <c r="AD281" s="43"/>
      <c r="AF281" s="1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s="10" customFormat="1">
      <c r="A282" s="12"/>
      <c r="B282" s="12"/>
      <c r="H282" s="2"/>
      <c r="I282" s="2"/>
      <c r="J282" s="2"/>
      <c r="K282" s="2"/>
      <c r="L282" s="2"/>
      <c r="M282" s="2"/>
      <c r="N282" s="41"/>
      <c r="O282" s="2"/>
      <c r="P282" s="2"/>
      <c r="Q282" s="2"/>
      <c r="R282" s="2"/>
      <c r="S282" s="2"/>
      <c r="V282" s="28"/>
      <c r="W282" s="28"/>
      <c r="Z282" s="43"/>
      <c r="AB282" s="43"/>
      <c r="AD282" s="43"/>
      <c r="AF282" s="1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s="10" customFormat="1">
      <c r="A283" s="12"/>
      <c r="B283" s="12"/>
      <c r="H283" s="2"/>
      <c r="I283" s="2"/>
      <c r="J283" s="2"/>
      <c r="K283" s="2"/>
      <c r="L283" s="2"/>
      <c r="M283" s="2"/>
      <c r="N283" s="41"/>
      <c r="O283" s="2"/>
      <c r="P283" s="2"/>
      <c r="Q283" s="2"/>
      <c r="R283" s="2"/>
      <c r="S283" s="2"/>
      <c r="V283" s="28"/>
      <c r="W283" s="28"/>
      <c r="Z283" s="43"/>
      <c r="AB283" s="43"/>
      <c r="AD283" s="43"/>
      <c r="AF283" s="1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s="10" customFormat="1">
      <c r="A284" s="12"/>
      <c r="B284" s="12"/>
      <c r="H284" s="2"/>
      <c r="I284" s="2"/>
      <c r="J284" s="2"/>
      <c r="K284" s="2"/>
      <c r="L284" s="2"/>
      <c r="M284" s="2"/>
      <c r="N284" s="41"/>
      <c r="O284" s="2"/>
      <c r="P284" s="2"/>
      <c r="Q284" s="2"/>
      <c r="R284" s="2"/>
      <c r="S284" s="2"/>
      <c r="V284" s="28"/>
      <c r="W284" s="28"/>
      <c r="Z284" s="43"/>
      <c r="AB284" s="43"/>
      <c r="AD284" s="43"/>
      <c r="AF284" s="1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s="10" customFormat="1">
      <c r="A285" s="12"/>
      <c r="B285" s="12"/>
      <c r="H285" s="2"/>
      <c r="I285" s="2"/>
      <c r="J285" s="2"/>
      <c r="K285" s="2"/>
      <c r="L285" s="2"/>
      <c r="M285" s="2"/>
      <c r="N285" s="41"/>
      <c r="O285" s="2"/>
      <c r="P285" s="2"/>
      <c r="Q285" s="2"/>
      <c r="R285" s="2"/>
      <c r="S285" s="2"/>
      <c r="V285" s="28"/>
      <c r="W285" s="28"/>
      <c r="Z285" s="43"/>
      <c r="AB285" s="43"/>
      <c r="AD285" s="43"/>
      <c r="AF285" s="1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10" customFormat="1">
      <c r="A286" s="12"/>
      <c r="B286" s="12"/>
      <c r="H286" s="2"/>
      <c r="I286" s="2"/>
      <c r="J286" s="2"/>
      <c r="K286" s="2"/>
      <c r="L286" s="2"/>
      <c r="M286" s="2"/>
      <c r="N286" s="41"/>
      <c r="O286" s="2"/>
      <c r="P286" s="2"/>
      <c r="Q286" s="2"/>
      <c r="R286" s="2"/>
      <c r="S286" s="2"/>
      <c r="V286" s="28"/>
      <c r="W286" s="28"/>
      <c r="Z286" s="43"/>
      <c r="AB286" s="43"/>
      <c r="AD286" s="43"/>
      <c r="AF286" s="1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s="10" customFormat="1">
      <c r="A287" s="12"/>
      <c r="B287" s="12"/>
      <c r="H287" s="2"/>
      <c r="I287" s="2"/>
      <c r="J287" s="2"/>
      <c r="K287" s="2"/>
      <c r="L287" s="2"/>
      <c r="M287" s="2"/>
      <c r="N287" s="41"/>
      <c r="O287" s="2"/>
      <c r="P287" s="2"/>
      <c r="Q287" s="2"/>
      <c r="R287" s="2"/>
      <c r="S287" s="2"/>
      <c r="V287" s="28"/>
      <c r="W287" s="28"/>
      <c r="Z287" s="43"/>
      <c r="AB287" s="43"/>
      <c r="AD287" s="43"/>
      <c r="AF287" s="1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s="10" customFormat="1">
      <c r="A288" s="12"/>
      <c r="B288" s="12"/>
      <c r="H288" s="2"/>
      <c r="I288" s="2"/>
      <c r="J288" s="2"/>
      <c r="K288" s="2"/>
      <c r="L288" s="2"/>
      <c r="M288" s="2"/>
      <c r="N288" s="41"/>
      <c r="O288" s="2"/>
      <c r="P288" s="2"/>
      <c r="Q288" s="2"/>
      <c r="R288" s="2"/>
      <c r="S288" s="2"/>
      <c r="V288" s="28"/>
      <c r="W288" s="28"/>
      <c r="Z288" s="43"/>
      <c r="AB288" s="43"/>
      <c r="AD288" s="43"/>
      <c r="AF288" s="1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s="10" customFormat="1">
      <c r="A289" s="12"/>
      <c r="B289" s="12"/>
      <c r="H289" s="2"/>
      <c r="I289" s="2"/>
      <c r="J289" s="2"/>
      <c r="K289" s="2"/>
      <c r="L289" s="2"/>
      <c r="M289" s="2"/>
      <c r="N289" s="41"/>
      <c r="O289" s="2"/>
      <c r="P289" s="2"/>
      <c r="Q289" s="2"/>
      <c r="R289" s="2"/>
      <c r="S289" s="2"/>
      <c r="V289" s="28"/>
      <c r="W289" s="28"/>
      <c r="Z289" s="43"/>
      <c r="AB289" s="43"/>
      <c r="AD289" s="43"/>
      <c r="AF289" s="1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s="10" customFormat="1">
      <c r="A290" s="12"/>
      <c r="B290" s="12"/>
      <c r="H290" s="2"/>
      <c r="I290" s="2"/>
      <c r="J290" s="2"/>
      <c r="K290" s="2"/>
      <c r="L290" s="2"/>
      <c r="M290" s="2"/>
      <c r="N290" s="41"/>
      <c r="O290" s="2"/>
      <c r="P290" s="2"/>
      <c r="Q290" s="2"/>
      <c r="R290" s="2"/>
      <c r="S290" s="2"/>
      <c r="V290" s="28"/>
      <c r="W290" s="28"/>
      <c r="Z290" s="43"/>
      <c r="AB290" s="43"/>
      <c r="AD290" s="43"/>
      <c r="AF290" s="1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s="10" customFormat="1">
      <c r="A291" s="12"/>
      <c r="B291" s="12"/>
      <c r="H291" s="2"/>
      <c r="I291" s="2"/>
      <c r="J291" s="2"/>
      <c r="K291" s="2"/>
      <c r="L291" s="2"/>
      <c r="M291" s="2"/>
      <c r="N291" s="41"/>
      <c r="O291" s="2"/>
      <c r="P291" s="2"/>
      <c r="Q291" s="2"/>
      <c r="R291" s="2"/>
      <c r="S291" s="2"/>
      <c r="V291" s="28"/>
      <c r="W291" s="28"/>
      <c r="Z291" s="43"/>
      <c r="AB291" s="43"/>
      <c r="AD291" s="43"/>
      <c r="AF291" s="1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s="10" customFormat="1">
      <c r="A292" s="12"/>
      <c r="B292" s="12"/>
      <c r="H292" s="2"/>
      <c r="I292" s="2"/>
      <c r="J292" s="2"/>
      <c r="K292" s="2"/>
      <c r="L292" s="2"/>
      <c r="M292" s="2"/>
      <c r="N292" s="41"/>
      <c r="O292" s="2"/>
      <c r="P292" s="2"/>
      <c r="Q292" s="2"/>
      <c r="R292" s="2"/>
      <c r="S292" s="2"/>
      <c r="V292" s="28"/>
      <c r="W292" s="28"/>
      <c r="Z292" s="43"/>
      <c r="AB292" s="43"/>
      <c r="AD292" s="43"/>
      <c r="AF292" s="1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10" customFormat="1">
      <c r="A293" s="12"/>
      <c r="B293" s="12"/>
      <c r="H293" s="2"/>
      <c r="I293" s="2"/>
      <c r="J293" s="2"/>
      <c r="K293" s="2"/>
      <c r="L293" s="2"/>
      <c r="M293" s="2"/>
      <c r="N293" s="41"/>
      <c r="O293" s="2"/>
      <c r="P293" s="2"/>
      <c r="Q293" s="2"/>
      <c r="R293" s="2"/>
      <c r="S293" s="2"/>
      <c r="V293" s="28"/>
      <c r="W293" s="28"/>
      <c r="Z293" s="43"/>
      <c r="AB293" s="43"/>
      <c r="AD293" s="43"/>
      <c r="AF293" s="1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s="10" customFormat="1">
      <c r="A294" s="12"/>
      <c r="B294" s="12"/>
      <c r="H294" s="2"/>
      <c r="I294" s="2"/>
      <c r="J294" s="2"/>
      <c r="K294" s="2"/>
      <c r="L294" s="2"/>
      <c r="M294" s="2"/>
      <c r="N294" s="41"/>
      <c r="O294" s="2"/>
      <c r="P294" s="2"/>
      <c r="Q294" s="2"/>
      <c r="R294" s="2"/>
      <c r="S294" s="2"/>
      <c r="V294" s="28"/>
      <c r="W294" s="28"/>
      <c r="Z294" s="43"/>
      <c r="AB294" s="43"/>
      <c r="AD294" s="43"/>
      <c r="AF294" s="1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s="10" customFormat="1">
      <c r="A295" s="12"/>
      <c r="B295" s="12"/>
      <c r="H295" s="2"/>
      <c r="I295" s="2"/>
      <c r="J295" s="2"/>
      <c r="K295" s="2"/>
      <c r="L295" s="2"/>
      <c r="M295" s="2"/>
      <c r="N295" s="41"/>
      <c r="O295" s="2"/>
      <c r="P295" s="2"/>
      <c r="Q295" s="2"/>
      <c r="R295" s="2"/>
      <c r="S295" s="2"/>
      <c r="V295" s="28"/>
      <c r="W295" s="28"/>
      <c r="Z295" s="43"/>
      <c r="AB295" s="43"/>
      <c r="AD295" s="43"/>
      <c r="AF295" s="1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s="10" customFormat="1">
      <c r="A296" s="12"/>
      <c r="B296" s="12"/>
      <c r="H296" s="2"/>
      <c r="I296" s="2"/>
      <c r="J296" s="2"/>
      <c r="K296" s="2"/>
      <c r="L296" s="2"/>
      <c r="M296" s="2"/>
      <c r="N296" s="41"/>
      <c r="O296" s="2"/>
      <c r="P296" s="2"/>
      <c r="Q296" s="2"/>
      <c r="R296" s="2"/>
      <c r="S296" s="2"/>
      <c r="V296" s="28"/>
      <c r="W296" s="28"/>
      <c r="Z296" s="43"/>
      <c r="AB296" s="43"/>
      <c r="AD296" s="43"/>
      <c r="AF296" s="1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s="10" customFormat="1">
      <c r="A297" s="12"/>
      <c r="B297" s="12"/>
      <c r="H297" s="2"/>
      <c r="I297" s="2"/>
      <c r="J297" s="2"/>
      <c r="K297" s="2"/>
      <c r="L297" s="2"/>
      <c r="M297" s="2"/>
      <c r="N297" s="41"/>
      <c r="O297" s="2"/>
      <c r="P297" s="2"/>
      <c r="Q297" s="2"/>
      <c r="R297" s="2"/>
      <c r="S297" s="2"/>
      <c r="V297" s="28"/>
      <c r="W297" s="28"/>
      <c r="Z297" s="43"/>
      <c r="AB297" s="43"/>
      <c r="AD297" s="43"/>
      <c r="AF297" s="1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s="10" customFormat="1">
      <c r="A298" s="12"/>
      <c r="B298" s="12"/>
      <c r="H298" s="2"/>
      <c r="I298" s="2"/>
      <c r="J298" s="2"/>
      <c r="K298" s="2"/>
      <c r="L298" s="2"/>
      <c r="M298" s="2"/>
      <c r="N298" s="41"/>
      <c r="O298" s="2"/>
      <c r="P298" s="2"/>
      <c r="Q298" s="2"/>
      <c r="R298" s="2"/>
      <c r="S298" s="2"/>
      <c r="V298" s="28"/>
      <c r="W298" s="28"/>
      <c r="Z298" s="43"/>
      <c r="AB298" s="43"/>
      <c r="AD298" s="43"/>
      <c r="AF298" s="1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s="10" customFormat="1">
      <c r="A299" s="12"/>
      <c r="B299" s="12"/>
      <c r="H299" s="2"/>
      <c r="I299" s="2"/>
      <c r="J299" s="2"/>
      <c r="K299" s="2"/>
      <c r="L299" s="2"/>
      <c r="M299" s="2"/>
      <c r="N299" s="41"/>
      <c r="O299" s="2"/>
      <c r="P299" s="2"/>
      <c r="Q299" s="2"/>
      <c r="R299" s="2"/>
      <c r="S299" s="2"/>
      <c r="V299" s="28"/>
      <c r="W299" s="28"/>
      <c r="Z299" s="43"/>
      <c r="AB299" s="43"/>
      <c r="AD299" s="43"/>
      <c r="AF299" s="1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10" customFormat="1">
      <c r="A300" s="12"/>
      <c r="B300" s="12"/>
      <c r="H300" s="2"/>
      <c r="I300" s="2"/>
      <c r="J300" s="2"/>
      <c r="K300" s="2"/>
      <c r="L300" s="2"/>
      <c r="M300" s="2"/>
      <c r="N300" s="41"/>
      <c r="O300" s="2"/>
      <c r="P300" s="2"/>
      <c r="Q300" s="2"/>
      <c r="R300" s="2"/>
      <c r="S300" s="2"/>
      <c r="V300" s="28"/>
      <c r="W300" s="28"/>
      <c r="Z300" s="43"/>
      <c r="AB300" s="43"/>
      <c r="AD300" s="43"/>
      <c r="AF300" s="1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s="10" customFormat="1">
      <c r="A301" s="12"/>
      <c r="B301" s="12"/>
      <c r="H301" s="2"/>
      <c r="I301" s="2"/>
      <c r="J301" s="2"/>
      <c r="K301" s="2"/>
      <c r="L301" s="2"/>
      <c r="M301" s="2"/>
      <c r="N301" s="41"/>
      <c r="O301" s="2"/>
      <c r="P301" s="2"/>
      <c r="Q301" s="2"/>
      <c r="R301" s="2"/>
      <c r="S301" s="2"/>
      <c r="V301" s="28"/>
      <c r="W301" s="28"/>
      <c r="Z301" s="43"/>
      <c r="AB301" s="43"/>
      <c r="AD301" s="43"/>
      <c r="AF301" s="1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s="10" customFormat="1">
      <c r="A302" s="12"/>
      <c r="B302" s="12"/>
      <c r="H302" s="2"/>
      <c r="I302" s="2"/>
      <c r="J302" s="2"/>
      <c r="K302" s="2"/>
      <c r="L302" s="2"/>
      <c r="M302" s="2"/>
      <c r="N302" s="41"/>
      <c r="O302" s="2"/>
      <c r="P302" s="2"/>
      <c r="Q302" s="2"/>
      <c r="R302" s="2"/>
      <c r="S302" s="2"/>
      <c r="V302" s="28"/>
      <c r="W302" s="28"/>
      <c r="Z302" s="43"/>
      <c r="AB302" s="43"/>
      <c r="AD302" s="43"/>
      <c r="AF302" s="1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s="10" customFormat="1">
      <c r="A303" s="12"/>
      <c r="B303" s="12"/>
      <c r="H303" s="2"/>
      <c r="I303" s="2"/>
      <c r="J303" s="2"/>
      <c r="K303" s="2"/>
      <c r="L303" s="2"/>
      <c r="M303" s="2"/>
      <c r="N303" s="41"/>
      <c r="O303" s="2"/>
      <c r="P303" s="2"/>
      <c r="Q303" s="2"/>
      <c r="R303" s="2"/>
      <c r="S303" s="2"/>
      <c r="V303" s="28"/>
      <c r="W303" s="28"/>
      <c r="Z303" s="43"/>
      <c r="AB303" s="43"/>
      <c r="AD303" s="43"/>
      <c r="AF303" s="1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s="10" customFormat="1">
      <c r="A304" s="12"/>
      <c r="B304" s="12"/>
      <c r="H304" s="2"/>
      <c r="I304" s="2"/>
      <c r="J304" s="2"/>
      <c r="K304" s="2"/>
      <c r="L304" s="2"/>
      <c r="M304" s="2"/>
      <c r="N304" s="41"/>
      <c r="O304" s="2"/>
      <c r="P304" s="2"/>
      <c r="Q304" s="2"/>
      <c r="R304" s="2"/>
      <c r="S304" s="2"/>
      <c r="V304" s="28"/>
      <c r="W304" s="28"/>
      <c r="Z304" s="43"/>
      <c r="AB304" s="43"/>
      <c r="AD304" s="43"/>
      <c r="AF304" s="1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s="10" customFormat="1">
      <c r="A305" s="12"/>
      <c r="B305" s="12"/>
      <c r="H305" s="2"/>
      <c r="I305" s="2"/>
      <c r="J305" s="2"/>
      <c r="K305" s="2"/>
      <c r="L305" s="2"/>
      <c r="M305" s="2"/>
      <c r="N305" s="41"/>
      <c r="O305" s="2"/>
      <c r="P305" s="2"/>
      <c r="Q305" s="2"/>
      <c r="R305" s="2"/>
      <c r="S305" s="2"/>
      <c r="V305" s="28"/>
      <c r="W305" s="28"/>
      <c r="Z305" s="43"/>
      <c r="AB305" s="43"/>
      <c r="AD305" s="43"/>
      <c r="AF305" s="1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s="10" customFormat="1">
      <c r="A306" s="12"/>
      <c r="B306" s="12"/>
      <c r="H306" s="2"/>
      <c r="I306" s="2"/>
      <c r="J306" s="2"/>
      <c r="K306" s="2"/>
      <c r="L306" s="2"/>
      <c r="M306" s="2"/>
      <c r="N306" s="41"/>
      <c r="O306" s="2"/>
      <c r="P306" s="2"/>
      <c r="Q306" s="2"/>
      <c r="R306" s="2"/>
      <c r="S306" s="2"/>
      <c r="V306" s="28"/>
      <c r="W306" s="28"/>
      <c r="Z306" s="43"/>
      <c r="AB306" s="43"/>
      <c r="AD306" s="43"/>
      <c r="AF306" s="1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10" customFormat="1">
      <c r="A307" s="12"/>
      <c r="B307" s="12"/>
      <c r="H307" s="2"/>
      <c r="I307" s="2"/>
      <c r="J307" s="2"/>
      <c r="K307" s="2"/>
      <c r="L307" s="2"/>
      <c r="M307" s="2"/>
      <c r="N307" s="41"/>
      <c r="O307" s="2"/>
      <c r="P307" s="2"/>
      <c r="Q307" s="2"/>
      <c r="R307" s="2"/>
      <c r="S307" s="2"/>
      <c r="V307" s="28"/>
      <c r="W307" s="28"/>
      <c r="Z307" s="43"/>
      <c r="AB307" s="43"/>
      <c r="AD307" s="43"/>
      <c r="AF307" s="1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s="10" customFormat="1">
      <c r="A308" s="12"/>
      <c r="B308" s="12"/>
      <c r="H308" s="2"/>
      <c r="I308" s="2"/>
      <c r="J308" s="2"/>
      <c r="K308" s="2"/>
      <c r="L308" s="2"/>
      <c r="M308" s="2"/>
      <c r="N308" s="41"/>
      <c r="O308" s="2"/>
      <c r="P308" s="2"/>
      <c r="Q308" s="2"/>
      <c r="R308" s="2"/>
      <c r="S308" s="2"/>
      <c r="V308" s="28"/>
      <c r="W308" s="28"/>
      <c r="Z308" s="43"/>
      <c r="AB308" s="43"/>
      <c r="AD308" s="43"/>
      <c r="AF308" s="1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s="10" customFormat="1">
      <c r="A309" s="12"/>
      <c r="B309" s="12"/>
      <c r="H309" s="2"/>
      <c r="I309" s="2"/>
      <c r="J309" s="2"/>
      <c r="K309" s="2"/>
      <c r="L309" s="2"/>
      <c r="M309" s="2"/>
      <c r="N309" s="41"/>
      <c r="O309" s="2"/>
      <c r="P309" s="2"/>
      <c r="Q309" s="2"/>
      <c r="R309" s="2"/>
      <c r="S309" s="2"/>
      <c r="V309" s="28"/>
      <c r="W309" s="28"/>
      <c r="Z309" s="43"/>
      <c r="AB309" s="43"/>
      <c r="AD309" s="43"/>
      <c r="AF309" s="1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s="10" customFormat="1">
      <c r="A310" s="12"/>
      <c r="B310" s="12"/>
      <c r="H310" s="2"/>
      <c r="I310" s="2"/>
      <c r="J310" s="2"/>
      <c r="K310" s="2"/>
      <c r="L310" s="2"/>
      <c r="M310" s="2"/>
      <c r="N310" s="41"/>
      <c r="O310" s="2"/>
      <c r="P310" s="2"/>
      <c r="Q310" s="2"/>
      <c r="R310" s="2"/>
      <c r="S310" s="2"/>
      <c r="V310" s="28"/>
      <c r="W310" s="28"/>
      <c r="Z310" s="43"/>
      <c r="AB310" s="43"/>
      <c r="AD310" s="43"/>
      <c r="AF310" s="1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s="10" customFormat="1">
      <c r="A311" s="12"/>
      <c r="B311" s="12"/>
      <c r="H311" s="2"/>
      <c r="I311" s="2"/>
      <c r="J311" s="2"/>
      <c r="K311" s="2"/>
      <c r="L311" s="2"/>
      <c r="M311" s="2"/>
      <c r="N311" s="41"/>
      <c r="O311" s="2"/>
      <c r="P311" s="2"/>
      <c r="Q311" s="2"/>
      <c r="R311" s="2"/>
      <c r="S311" s="2"/>
      <c r="V311" s="28"/>
      <c r="W311" s="28"/>
      <c r="Z311" s="43"/>
      <c r="AB311" s="43"/>
      <c r="AD311" s="43"/>
      <c r="AF311" s="1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s="10" customFormat="1">
      <c r="A312" s="12"/>
      <c r="B312" s="12"/>
      <c r="H312" s="2"/>
      <c r="I312" s="2"/>
      <c r="J312" s="2"/>
      <c r="K312" s="2"/>
      <c r="L312" s="2"/>
      <c r="M312" s="2"/>
      <c r="N312" s="41"/>
      <c r="O312" s="2"/>
      <c r="P312" s="2"/>
      <c r="Q312" s="2"/>
      <c r="R312" s="2"/>
      <c r="S312" s="2"/>
      <c r="V312" s="28"/>
      <c r="W312" s="28"/>
      <c r="Z312" s="43"/>
      <c r="AB312" s="43"/>
      <c r="AD312" s="43"/>
      <c r="AF312" s="1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s="10" customFormat="1">
      <c r="A313" s="12"/>
      <c r="B313" s="12"/>
      <c r="H313" s="2"/>
      <c r="I313" s="2"/>
      <c r="J313" s="2"/>
      <c r="K313" s="2"/>
      <c r="L313" s="2"/>
      <c r="M313" s="2"/>
      <c r="N313" s="41"/>
      <c r="O313" s="2"/>
      <c r="P313" s="2"/>
      <c r="Q313" s="2"/>
      <c r="R313" s="2"/>
      <c r="S313" s="2"/>
      <c r="V313" s="28"/>
      <c r="W313" s="28"/>
      <c r="Z313" s="43"/>
      <c r="AB313" s="43"/>
      <c r="AD313" s="43"/>
      <c r="AF313" s="1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10" customFormat="1">
      <c r="A314" s="12"/>
      <c r="B314" s="12"/>
      <c r="H314" s="2"/>
      <c r="I314" s="2"/>
      <c r="J314" s="2"/>
      <c r="K314" s="2"/>
      <c r="L314" s="2"/>
      <c r="M314" s="2"/>
      <c r="N314" s="41"/>
      <c r="O314" s="2"/>
      <c r="P314" s="2"/>
      <c r="Q314" s="2"/>
      <c r="R314" s="2"/>
      <c r="S314" s="2"/>
      <c r="V314" s="28"/>
      <c r="W314" s="28"/>
      <c r="Z314" s="43"/>
      <c r="AB314" s="43"/>
      <c r="AD314" s="43"/>
      <c r="AF314" s="1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s="10" customFormat="1">
      <c r="A315" s="12"/>
      <c r="B315" s="12"/>
      <c r="H315" s="2"/>
      <c r="I315" s="2"/>
      <c r="J315" s="2"/>
      <c r="K315" s="2"/>
      <c r="L315" s="2"/>
      <c r="M315" s="2"/>
      <c r="N315" s="41"/>
      <c r="O315" s="2"/>
      <c r="P315" s="2"/>
      <c r="Q315" s="2"/>
      <c r="R315" s="2"/>
      <c r="S315" s="2"/>
      <c r="V315" s="28"/>
      <c r="W315" s="28"/>
      <c r="Z315" s="43"/>
      <c r="AB315" s="43"/>
      <c r="AD315" s="43"/>
      <c r="AF315" s="1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s="10" customFormat="1">
      <c r="A316" s="12"/>
      <c r="B316" s="12"/>
      <c r="H316" s="2"/>
      <c r="I316" s="2"/>
      <c r="J316" s="2"/>
      <c r="K316" s="2"/>
      <c r="L316" s="2"/>
      <c r="M316" s="2"/>
      <c r="N316" s="41"/>
      <c r="O316" s="2"/>
      <c r="P316" s="2"/>
      <c r="Q316" s="2"/>
      <c r="R316" s="2"/>
      <c r="S316" s="2"/>
      <c r="V316" s="28"/>
      <c r="W316" s="28"/>
      <c r="Z316" s="43"/>
      <c r="AB316" s="43"/>
      <c r="AD316" s="43"/>
      <c r="AF316" s="1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s="10" customFormat="1">
      <c r="A317" s="12"/>
      <c r="B317" s="12"/>
      <c r="H317" s="2"/>
      <c r="I317" s="2"/>
      <c r="J317" s="2"/>
      <c r="K317" s="2"/>
      <c r="L317" s="2"/>
      <c r="M317" s="2"/>
      <c r="N317" s="41"/>
      <c r="O317" s="2"/>
      <c r="P317" s="2"/>
      <c r="Q317" s="2"/>
      <c r="R317" s="2"/>
      <c r="S317" s="2"/>
      <c r="V317" s="28"/>
      <c r="W317" s="28"/>
      <c r="Z317" s="43"/>
      <c r="AB317" s="43"/>
      <c r="AD317" s="43"/>
      <c r="AF317" s="1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s="10" customFormat="1">
      <c r="A318" s="12"/>
      <c r="B318" s="12"/>
      <c r="H318" s="2"/>
      <c r="I318" s="2"/>
      <c r="J318" s="2"/>
      <c r="K318" s="2"/>
      <c r="L318" s="2"/>
      <c r="M318" s="2"/>
      <c r="N318" s="41"/>
      <c r="O318" s="2"/>
      <c r="P318" s="2"/>
      <c r="Q318" s="2"/>
      <c r="R318" s="2"/>
      <c r="S318" s="2"/>
      <c r="V318" s="28"/>
      <c r="W318" s="28"/>
      <c r="Z318" s="43"/>
      <c r="AB318" s="43"/>
      <c r="AD318" s="43"/>
      <c r="AF318" s="1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s="10" customFormat="1">
      <c r="A319" s="12"/>
      <c r="B319" s="12"/>
      <c r="H319" s="2"/>
      <c r="I319" s="2"/>
      <c r="J319" s="2"/>
      <c r="K319" s="2"/>
      <c r="L319" s="2"/>
      <c r="M319" s="2"/>
      <c r="N319" s="41"/>
      <c r="O319" s="2"/>
      <c r="P319" s="2"/>
      <c r="Q319" s="2"/>
      <c r="R319" s="2"/>
      <c r="S319" s="2"/>
      <c r="V319" s="28"/>
      <c r="W319" s="28"/>
      <c r="Z319" s="43"/>
      <c r="AB319" s="43"/>
      <c r="AD319" s="43"/>
      <c r="AF319" s="1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s="10" customFormat="1">
      <c r="A320" s="12"/>
      <c r="B320" s="12"/>
      <c r="H320" s="2"/>
      <c r="I320" s="2"/>
      <c r="J320" s="2"/>
      <c r="K320" s="2"/>
      <c r="L320" s="2"/>
      <c r="M320" s="2"/>
      <c r="N320" s="41"/>
      <c r="O320" s="2"/>
      <c r="P320" s="2"/>
      <c r="Q320" s="2"/>
      <c r="R320" s="2"/>
      <c r="S320" s="2"/>
      <c r="V320" s="28"/>
      <c r="W320" s="28"/>
      <c r="Z320" s="43"/>
      <c r="AB320" s="43"/>
      <c r="AD320" s="43"/>
      <c r="AF320" s="1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10" customFormat="1">
      <c r="A321" s="12"/>
      <c r="B321" s="12"/>
      <c r="H321" s="2"/>
      <c r="I321" s="2"/>
      <c r="J321" s="2"/>
      <c r="K321" s="2"/>
      <c r="L321" s="2"/>
      <c r="M321" s="2"/>
      <c r="N321" s="41"/>
      <c r="O321" s="2"/>
      <c r="P321" s="2"/>
      <c r="Q321" s="2"/>
      <c r="R321" s="2"/>
      <c r="S321" s="2"/>
      <c r="V321" s="28"/>
      <c r="W321" s="28"/>
      <c r="Z321" s="43"/>
      <c r="AB321" s="43"/>
      <c r="AD321" s="43"/>
      <c r="AF321" s="1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s="10" customFormat="1">
      <c r="A322" s="12"/>
      <c r="B322" s="12"/>
      <c r="H322" s="2"/>
      <c r="I322" s="2"/>
      <c r="J322" s="2"/>
      <c r="K322" s="2"/>
      <c r="L322" s="2"/>
      <c r="M322" s="2"/>
      <c r="N322" s="41"/>
      <c r="O322" s="2"/>
      <c r="P322" s="2"/>
      <c r="Q322" s="2"/>
      <c r="R322" s="2"/>
      <c r="S322" s="2"/>
      <c r="V322" s="28"/>
      <c r="W322" s="28"/>
      <c r="Z322" s="43"/>
      <c r="AB322" s="43"/>
      <c r="AD322" s="43"/>
      <c r="AF322" s="1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s="10" customFormat="1">
      <c r="A323" s="12"/>
      <c r="B323" s="12"/>
      <c r="H323" s="2"/>
      <c r="I323" s="2"/>
      <c r="J323" s="2"/>
      <c r="K323" s="2"/>
      <c r="L323" s="2"/>
      <c r="M323" s="2"/>
      <c r="N323" s="41"/>
      <c r="O323" s="2"/>
      <c r="P323" s="2"/>
      <c r="Q323" s="2"/>
      <c r="R323" s="2"/>
      <c r="S323" s="2"/>
      <c r="V323" s="28"/>
      <c r="W323" s="28"/>
      <c r="Z323" s="43"/>
      <c r="AB323" s="43"/>
      <c r="AD323" s="43"/>
      <c r="AF323" s="1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s="10" customFormat="1">
      <c r="A324" s="12"/>
      <c r="B324" s="12"/>
      <c r="H324" s="2"/>
      <c r="I324" s="2"/>
      <c r="J324" s="2"/>
      <c r="K324" s="2"/>
      <c r="L324" s="2"/>
      <c r="M324" s="2"/>
      <c r="N324" s="41"/>
      <c r="O324" s="2"/>
      <c r="P324" s="2"/>
      <c r="Q324" s="2"/>
      <c r="R324" s="2"/>
      <c r="S324" s="2"/>
      <c r="V324" s="28"/>
      <c r="W324" s="28"/>
      <c r="Z324" s="43"/>
      <c r="AB324" s="43"/>
      <c r="AD324" s="43"/>
      <c r="AF324" s="1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s="10" customFormat="1">
      <c r="A325" s="12"/>
      <c r="B325" s="12"/>
      <c r="H325" s="2"/>
      <c r="I325" s="2"/>
      <c r="J325" s="2"/>
      <c r="K325" s="2"/>
      <c r="L325" s="2"/>
      <c r="M325" s="2"/>
      <c r="N325" s="41"/>
      <c r="O325" s="2"/>
      <c r="P325" s="2"/>
      <c r="Q325" s="2"/>
      <c r="R325" s="2"/>
      <c r="S325" s="2"/>
      <c r="V325" s="28"/>
      <c r="W325" s="28"/>
      <c r="Z325" s="43"/>
      <c r="AB325" s="43"/>
      <c r="AD325" s="43"/>
      <c r="AF325" s="1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s="10" customFormat="1">
      <c r="A326" s="12"/>
      <c r="B326" s="12"/>
      <c r="H326" s="2"/>
      <c r="I326" s="2"/>
      <c r="J326" s="2"/>
      <c r="K326" s="2"/>
      <c r="L326" s="2"/>
      <c r="M326" s="2"/>
      <c r="N326" s="41"/>
      <c r="O326" s="2"/>
      <c r="P326" s="2"/>
      <c r="Q326" s="2"/>
      <c r="R326" s="2"/>
      <c r="S326" s="2"/>
      <c r="V326" s="28"/>
      <c r="W326" s="28"/>
      <c r="Z326" s="43"/>
      <c r="AB326" s="43"/>
      <c r="AD326" s="43"/>
      <c r="AF326" s="1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s="10" customFormat="1">
      <c r="A327" s="12"/>
      <c r="B327" s="12"/>
      <c r="H327" s="2"/>
      <c r="I327" s="2"/>
      <c r="J327" s="2"/>
      <c r="K327" s="2"/>
      <c r="L327" s="2"/>
      <c r="M327" s="2"/>
      <c r="N327" s="41"/>
      <c r="O327" s="2"/>
      <c r="P327" s="2"/>
      <c r="Q327" s="2"/>
      <c r="R327" s="2"/>
      <c r="S327" s="2"/>
      <c r="V327" s="28"/>
      <c r="W327" s="28"/>
      <c r="Z327" s="43"/>
      <c r="AB327" s="43"/>
      <c r="AD327" s="43"/>
      <c r="AF327" s="1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s="10" customFormat="1">
      <c r="A328" s="12"/>
      <c r="B328" s="12"/>
      <c r="H328" s="2"/>
      <c r="I328" s="2"/>
      <c r="J328" s="2"/>
      <c r="K328" s="2"/>
      <c r="L328" s="2"/>
      <c r="M328" s="2"/>
      <c r="N328" s="41"/>
      <c r="O328" s="2"/>
      <c r="P328" s="2"/>
      <c r="Q328" s="2"/>
      <c r="R328" s="2"/>
      <c r="S328" s="2"/>
      <c r="V328" s="28"/>
      <c r="W328" s="28"/>
      <c r="Z328" s="43"/>
      <c r="AB328" s="43"/>
      <c r="AD328" s="43"/>
      <c r="AF328" s="1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s="10" customFormat="1">
      <c r="A329" s="12"/>
      <c r="B329" s="12"/>
      <c r="H329" s="2"/>
      <c r="I329" s="2"/>
      <c r="J329" s="2"/>
      <c r="K329" s="2"/>
      <c r="L329" s="2"/>
      <c r="M329" s="2"/>
      <c r="N329" s="41"/>
      <c r="O329" s="2"/>
      <c r="P329" s="2"/>
      <c r="Q329" s="2"/>
      <c r="R329" s="2"/>
      <c r="S329" s="2"/>
      <c r="V329" s="28"/>
      <c r="W329" s="28"/>
      <c r="Z329" s="43"/>
      <c r="AB329" s="43"/>
      <c r="AD329" s="43"/>
      <c r="AF329" s="1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s="10" customFormat="1">
      <c r="A330" s="12"/>
      <c r="B330" s="12"/>
      <c r="H330" s="2"/>
      <c r="I330" s="2"/>
      <c r="J330" s="2"/>
      <c r="K330" s="2"/>
      <c r="L330" s="2"/>
      <c r="M330" s="2"/>
      <c r="N330" s="41"/>
      <c r="O330" s="2"/>
      <c r="P330" s="2"/>
      <c r="Q330" s="2"/>
      <c r="R330" s="2"/>
      <c r="S330" s="2"/>
      <c r="V330" s="28"/>
      <c r="W330" s="28"/>
      <c r="Z330" s="43"/>
      <c r="AB330" s="43"/>
      <c r="AD330" s="43"/>
      <c r="AF330" s="1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s="10" customFormat="1">
      <c r="A331" s="12"/>
      <c r="B331" s="12"/>
      <c r="H331" s="2"/>
      <c r="I331" s="2"/>
      <c r="J331" s="2"/>
      <c r="K331" s="2"/>
      <c r="L331" s="2"/>
      <c r="M331" s="2"/>
      <c r="N331" s="41"/>
      <c r="O331" s="2"/>
      <c r="P331" s="2"/>
      <c r="Q331" s="2"/>
      <c r="R331" s="2"/>
      <c r="S331" s="2"/>
      <c r="V331" s="28"/>
      <c r="W331" s="28"/>
      <c r="Z331" s="43"/>
      <c r="AB331" s="43"/>
      <c r="AD331" s="43"/>
      <c r="AF331" s="1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s="10" customFormat="1">
      <c r="A332" s="12"/>
      <c r="B332" s="12"/>
      <c r="H332" s="2"/>
      <c r="I332" s="2"/>
      <c r="J332" s="2"/>
      <c r="K332" s="2"/>
      <c r="L332" s="2"/>
      <c r="M332" s="2"/>
      <c r="N332" s="41"/>
      <c r="O332" s="2"/>
      <c r="P332" s="2"/>
      <c r="Q332" s="2"/>
      <c r="R332" s="2"/>
      <c r="S332" s="2"/>
      <c r="V332" s="28"/>
      <c r="W332" s="28"/>
      <c r="Z332" s="43"/>
      <c r="AB332" s="43"/>
      <c r="AD332" s="43"/>
      <c r="AF332" s="1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s="10" customFormat="1">
      <c r="A333" s="12"/>
      <c r="B333" s="12"/>
      <c r="H333" s="2"/>
      <c r="I333" s="2"/>
      <c r="J333" s="2"/>
      <c r="K333" s="2"/>
      <c r="L333" s="2"/>
      <c r="M333" s="2"/>
      <c r="N333" s="41"/>
      <c r="O333" s="2"/>
      <c r="P333" s="2"/>
      <c r="Q333" s="2"/>
      <c r="R333" s="2"/>
      <c r="S333" s="2"/>
      <c r="V333" s="28"/>
      <c r="W333" s="28"/>
      <c r="Z333" s="43"/>
      <c r="AB333" s="43"/>
      <c r="AD333" s="43"/>
      <c r="AF333" s="1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s="10" customFormat="1">
      <c r="A334" s="12"/>
      <c r="B334" s="12"/>
      <c r="H334" s="2"/>
      <c r="I334" s="2"/>
      <c r="J334" s="2"/>
      <c r="K334" s="2"/>
      <c r="L334" s="2"/>
      <c r="M334" s="2"/>
      <c r="N334" s="41"/>
      <c r="O334" s="2"/>
      <c r="P334" s="2"/>
      <c r="Q334" s="2"/>
      <c r="R334" s="2"/>
      <c r="S334" s="2"/>
      <c r="V334" s="28"/>
      <c r="W334" s="28"/>
      <c r="Z334" s="43"/>
      <c r="AB334" s="43"/>
      <c r="AD334" s="43"/>
      <c r="AF334" s="1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10" customFormat="1">
      <c r="A335" s="12"/>
      <c r="B335" s="12"/>
      <c r="H335" s="2"/>
      <c r="I335" s="2"/>
      <c r="J335" s="2"/>
      <c r="K335" s="2"/>
      <c r="L335" s="2"/>
      <c r="M335" s="2"/>
      <c r="N335" s="41"/>
      <c r="O335" s="2"/>
      <c r="P335" s="2"/>
      <c r="Q335" s="2"/>
      <c r="R335" s="2"/>
      <c r="S335" s="2"/>
      <c r="V335" s="28"/>
      <c r="W335" s="28"/>
      <c r="Z335" s="43"/>
      <c r="AB335" s="43"/>
      <c r="AD335" s="43"/>
      <c r="AF335" s="1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s="10" customFormat="1">
      <c r="A336" s="12"/>
      <c r="B336" s="12"/>
      <c r="H336" s="2"/>
      <c r="I336" s="2"/>
      <c r="J336" s="2"/>
      <c r="K336" s="2"/>
      <c r="L336" s="2"/>
      <c r="M336" s="2"/>
      <c r="N336" s="41"/>
      <c r="O336" s="2"/>
      <c r="P336" s="2"/>
      <c r="Q336" s="2"/>
      <c r="R336" s="2"/>
      <c r="S336" s="2"/>
      <c r="V336" s="28"/>
      <c r="W336" s="28"/>
      <c r="Z336" s="43"/>
      <c r="AB336" s="43"/>
      <c r="AD336" s="43"/>
      <c r="AF336" s="1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s="10" customFormat="1">
      <c r="A337" s="12"/>
      <c r="B337" s="12"/>
      <c r="H337" s="2"/>
      <c r="I337" s="2"/>
      <c r="J337" s="2"/>
      <c r="K337" s="2"/>
      <c r="L337" s="2"/>
      <c r="M337" s="2"/>
      <c r="N337" s="41"/>
      <c r="O337" s="2"/>
      <c r="P337" s="2"/>
      <c r="Q337" s="2"/>
      <c r="R337" s="2"/>
      <c r="S337" s="2"/>
      <c r="V337" s="28"/>
      <c r="W337" s="28"/>
      <c r="Z337" s="43"/>
      <c r="AB337" s="43"/>
      <c r="AD337" s="43"/>
      <c r="AF337" s="1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s="10" customFormat="1">
      <c r="A338" s="12"/>
      <c r="B338" s="12"/>
      <c r="H338" s="2"/>
      <c r="I338" s="2"/>
      <c r="J338" s="2"/>
      <c r="K338" s="2"/>
      <c r="L338" s="2"/>
      <c r="M338" s="2"/>
      <c r="N338" s="41"/>
      <c r="O338" s="2"/>
      <c r="P338" s="2"/>
      <c r="Q338" s="2"/>
      <c r="R338" s="2"/>
      <c r="S338" s="2"/>
      <c r="V338" s="28"/>
      <c r="W338" s="28"/>
      <c r="Z338" s="43"/>
      <c r="AB338" s="43"/>
      <c r="AD338" s="43"/>
      <c r="AF338" s="1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s="10" customFormat="1">
      <c r="A339" s="12"/>
      <c r="B339" s="12"/>
      <c r="H339" s="2"/>
      <c r="I339" s="2"/>
      <c r="J339" s="2"/>
      <c r="K339" s="2"/>
      <c r="L339" s="2"/>
      <c r="M339" s="2"/>
      <c r="N339" s="41"/>
      <c r="O339" s="2"/>
      <c r="P339" s="2"/>
      <c r="Q339" s="2"/>
      <c r="R339" s="2"/>
      <c r="S339" s="2"/>
      <c r="V339" s="28"/>
      <c r="W339" s="28"/>
      <c r="Z339" s="43"/>
      <c r="AB339" s="43"/>
      <c r="AD339" s="43"/>
      <c r="AF339" s="1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s="10" customFormat="1">
      <c r="A340" s="12"/>
      <c r="B340" s="12"/>
      <c r="H340" s="2"/>
      <c r="I340" s="2"/>
      <c r="J340" s="2"/>
      <c r="K340" s="2"/>
      <c r="L340" s="2"/>
      <c r="M340" s="2"/>
      <c r="N340" s="41"/>
      <c r="O340" s="2"/>
      <c r="P340" s="2"/>
      <c r="Q340" s="2"/>
      <c r="R340" s="2"/>
      <c r="S340" s="2"/>
      <c r="V340" s="28"/>
      <c r="W340" s="28"/>
      <c r="Z340" s="43"/>
      <c r="AB340" s="43"/>
      <c r="AD340" s="43"/>
      <c r="AF340" s="1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s="10" customFormat="1">
      <c r="A341" s="12"/>
      <c r="B341" s="12"/>
      <c r="H341" s="2"/>
      <c r="I341" s="2"/>
      <c r="J341" s="2"/>
      <c r="K341" s="2"/>
      <c r="L341" s="2"/>
      <c r="M341" s="2"/>
      <c r="N341" s="41"/>
      <c r="O341" s="2"/>
      <c r="P341" s="2"/>
      <c r="Q341" s="2"/>
      <c r="R341" s="2"/>
      <c r="S341" s="2"/>
      <c r="V341" s="28"/>
      <c r="W341" s="28"/>
      <c r="Z341" s="43"/>
      <c r="AB341" s="43"/>
      <c r="AD341" s="43"/>
      <c r="AF341" s="1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10" customFormat="1">
      <c r="A342" s="12"/>
      <c r="B342" s="12"/>
      <c r="H342" s="2"/>
      <c r="I342" s="2"/>
      <c r="J342" s="2"/>
      <c r="K342" s="2"/>
      <c r="L342" s="2"/>
      <c r="M342" s="2"/>
      <c r="N342" s="41"/>
      <c r="O342" s="2"/>
      <c r="P342" s="2"/>
      <c r="Q342" s="2"/>
      <c r="R342" s="2"/>
      <c r="S342" s="2"/>
      <c r="V342" s="28"/>
      <c r="W342" s="28"/>
      <c r="Z342" s="43"/>
      <c r="AB342" s="43"/>
      <c r="AD342" s="43"/>
      <c r="AF342" s="1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s="10" customFormat="1">
      <c r="A343" s="12"/>
      <c r="B343" s="12"/>
      <c r="H343" s="2"/>
      <c r="I343" s="2"/>
      <c r="J343" s="2"/>
      <c r="K343" s="2"/>
      <c r="L343" s="2"/>
      <c r="M343" s="2"/>
      <c r="N343" s="41"/>
      <c r="O343" s="2"/>
      <c r="P343" s="2"/>
      <c r="Q343" s="2"/>
      <c r="R343" s="2"/>
      <c r="S343" s="2"/>
      <c r="V343" s="28"/>
      <c r="W343" s="28"/>
      <c r="Z343" s="43"/>
      <c r="AB343" s="43"/>
      <c r="AD343" s="43"/>
      <c r="AF343" s="1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s="10" customFormat="1">
      <c r="A344" s="12"/>
      <c r="B344" s="12"/>
      <c r="H344" s="2"/>
      <c r="I344" s="2"/>
      <c r="J344" s="2"/>
      <c r="K344" s="2"/>
      <c r="L344" s="2"/>
      <c r="M344" s="2"/>
      <c r="N344" s="41"/>
      <c r="O344" s="2"/>
      <c r="P344" s="2"/>
      <c r="Q344" s="2"/>
      <c r="R344" s="2"/>
      <c r="S344" s="2"/>
      <c r="V344" s="28"/>
      <c r="W344" s="28"/>
      <c r="Z344" s="43"/>
      <c r="AB344" s="43"/>
      <c r="AD344" s="43"/>
      <c r="AF344" s="1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s="10" customFormat="1">
      <c r="A345" s="12"/>
      <c r="B345" s="12"/>
      <c r="H345" s="2"/>
      <c r="I345" s="2"/>
      <c r="J345" s="2"/>
      <c r="K345" s="2"/>
      <c r="L345" s="2"/>
      <c r="M345" s="2"/>
      <c r="N345" s="41"/>
      <c r="O345" s="2"/>
      <c r="P345" s="2"/>
      <c r="Q345" s="2"/>
      <c r="R345" s="2"/>
      <c r="S345" s="2"/>
      <c r="V345" s="28"/>
      <c r="W345" s="28"/>
      <c r="Z345" s="43"/>
      <c r="AB345" s="43"/>
      <c r="AD345" s="43"/>
      <c r="AF345" s="1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s="10" customFormat="1">
      <c r="A346" s="12"/>
      <c r="B346" s="12"/>
      <c r="H346" s="2"/>
      <c r="I346" s="2"/>
      <c r="J346" s="2"/>
      <c r="K346" s="2"/>
      <c r="L346" s="2"/>
      <c r="M346" s="2"/>
      <c r="N346" s="41"/>
      <c r="O346" s="2"/>
      <c r="P346" s="2"/>
      <c r="Q346" s="2"/>
      <c r="R346" s="2"/>
      <c r="S346" s="2"/>
      <c r="V346" s="28"/>
      <c r="W346" s="28"/>
      <c r="Z346" s="43"/>
      <c r="AB346" s="43"/>
      <c r="AD346" s="43"/>
      <c r="AF346" s="1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s="10" customFormat="1">
      <c r="A347" s="12"/>
      <c r="B347" s="12"/>
      <c r="H347" s="2"/>
      <c r="I347" s="2"/>
      <c r="J347" s="2"/>
      <c r="K347" s="2"/>
      <c r="L347" s="2"/>
      <c r="M347" s="2"/>
      <c r="N347" s="41"/>
      <c r="O347" s="2"/>
      <c r="P347" s="2"/>
      <c r="Q347" s="2"/>
      <c r="R347" s="2"/>
      <c r="S347" s="2"/>
      <c r="V347" s="28"/>
      <c r="W347" s="28"/>
      <c r="Z347" s="43"/>
      <c r="AB347" s="43"/>
      <c r="AD347" s="43"/>
      <c r="AF347" s="1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s="10" customFormat="1">
      <c r="A348" s="12"/>
      <c r="B348" s="12"/>
      <c r="H348" s="2"/>
      <c r="I348" s="2"/>
      <c r="J348" s="2"/>
      <c r="K348" s="2"/>
      <c r="L348" s="2"/>
      <c r="M348" s="2"/>
      <c r="N348" s="41"/>
      <c r="O348" s="2"/>
      <c r="P348" s="2"/>
      <c r="Q348" s="2"/>
      <c r="R348" s="2"/>
      <c r="S348" s="2"/>
      <c r="V348" s="28"/>
      <c r="W348" s="28"/>
      <c r="Z348" s="43"/>
      <c r="AB348" s="43"/>
      <c r="AD348" s="43"/>
      <c r="AF348" s="1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10" customFormat="1">
      <c r="A349" s="12"/>
      <c r="B349" s="12"/>
      <c r="H349" s="2"/>
      <c r="I349" s="2"/>
      <c r="J349" s="2"/>
      <c r="K349" s="2"/>
      <c r="L349" s="2"/>
      <c r="M349" s="2"/>
      <c r="N349" s="41"/>
      <c r="O349" s="2"/>
      <c r="P349" s="2"/>
      <c r="Q349" s="2"/>
      <c r="R349" s="2"/>
      <c r="S349" s="2"/>
      <c r="V349" s="28"/>
      <c r="W349" s="28"/>
      <c r="Z349" s="43"/>
      <c r="AB349" s="43"/>
      <c r="AD349" s="43"/>
      <c r="AF349" s="1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s="10" customFormat="1">
      <c r="A350" s="12"/>
      <c r="B350" s="12"/>
      <c r="H350" s="2"/>
      <c r="I350" s="2"/>
      <c r="J350" s="2"/>
      <c r="K350" s="2"/>
      <c r="L350" s="2"/>
      <c r="M350" s="2"/>
      <c r="N350" s="41"/>
      <c r="O350" s="2"/>
      <c r="P350" s="2"/>
      <c r="Q350" s="2"/>
      <c r="R350" s="2"/>
      <c r="S350" s="2"/>
      <c r="V350" s="28"/>
      <c r="W350" s="28"/>
      <c r="Z350" s="43"/>
      <c r="AB350" s="43"/>
      <c r="AD350" s="43"/>
      <c r="AF350" s="1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s="10" customFormat="1">
      <c r="A351" s="12"/>
      <c r="B351" s="12"/>
      <c r="H351" s="2"/>
      <c r="I351" s="2"/>
      <c r="J351" s="2"/>
      <c r="K351" s="2"/>
      <c r="L351" s="2"/>
      <c r="M351" s="2"/>
      <c r="N351" s="41"/>
      <c r="O351" s="2"/>
      <c r="P351" s="2"/>
      <c r="Q351" s="2"/>
      <c r="R351" s="2"/>
      <c r="S351" s="2"/>
      <c r="V351" s="28"/>
      <c r="W351" s="28"/>
      <c r="Z351" s="43"/>
      <c r="AB351" s="43"/>
      <c r="AD351" s="43"/>
      <c r="AF351" s="1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s="10" customFormat="1">
      <c r="A352" s="12"/>
      <c r="B352" s="12"/>
      <c r="H352" s="2"/>
      <c r="I352" s="2"/>
      <c r="J352" s="2"/>
      <c r="K352" s="2"/>
      <c r="L352" s="2"/>
      <c r="M352" s="2"/>
      <c r="N352" s="41"/>
      <c r="O352" s="2"/>
      <c r="P352" s="2"/>
      <c r="Q352" s="2"/>
      <c r="R352" s="2"/>
      <c r="S352" s="2"/>
      <c r="V352" s="28"/>
      <c r="W352" s="28"/>
      <c r="Z352" s="43"/>
      <c r="AB352" s="43"/>
      <c r="AD352" s="43"/>
      <c r="AF352" s="1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s="10" customFormat="1">
      <c r="A353" s="12"/>
      <c r="B353" s="12"/>
      <c r="H353" s="2"/>
      <c r="I353" s="2"/>
      <c r="J353" s="2"/>
      <c r="K353" s="2"/>
      <c r="L353" s="2"/>
      <c r="M353" s="2"/>
      <c r="N353" s="41"/>
      <c r="O353" s="2"/>
      <c r="P353" s="2"/>
      <c r="Q353" s="2"/>
      <c r="R353" s="2"/>
      <c r="S353" s="2"/>
      <c r="V353" s="28"/>
      <c r="W353" s="28"/>
      <c r="Z353" s="43"/>
      <c r="AB353" s="43"/>
      <c r="AD353" s="43"/>
      <c r="AF353" s="1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s="10" customFormat="1">
      <c r="A354" s="12"/>
      <c r="B354" s="12"/>
      <c r="H354" s="2"/>
      <c r="I354" s="2"/>
      <c r="J354" s="2"/>
      <c r="K354" s="2"/>
      <c r="L354" s="2"/>
      <c r="M354" s="2"/>
      <c r="N354" s="41"/>
      <c r="O354" s="2"/>
      <c r="P354" s="2"/>
      <c r="Q354" s="2"/>
      <c r="R354" s="2"/>
      <c r="S354" s="2"/>
      <c r="V354" s="28"/>
      <c r="W354" s="28"/>
      <c r="Z354" s="43"/>
      <c r="AB354" s="43"/>
      <c r="AD354" s="43"/>
      <c r="AF354" s="1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s="10" customFormat="1">
      <c r="A355" s="12"/>
      <c r="B355" s="12"/>
      <c r="H355" s="2"/>
      <c r="I355" s="2"/>
      <c r="J355" s="2"/>
      <c r="K355" s="2"/>
      <c r="L355" s="2"/>
      <c r="M355" s="2"/>
      <c r="N355" s="41"/>
      <c r="O355" s="2"/>
      <c r="P355" s="2"/>
      <c r="Q355" s="2"/>
      <c r="R355" s="2"/>
      <c r="S355" s="2"/>
      <c r="V355" s="28"/>
      <c r="W355" s="28"/>
      <c r="Z355" s="43"/>
      <c r="AB355" s="43"/>
      <c r="AD355" s="43"/>
      <c r="AF355" s="1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10" customFormat="1">
      <c r="A356" s="12"/>
      <c r="B356" s="12"/>
      <c r="H356" s="2"/>
      <c r="I356" s="2"/>
      <c r="J356" s="2"/>
      <c r="K356" s="2"/>
      <c r="L356" s="2"/>
      <c r="M356" s="2"/>
      <c r="N356" s="41"/>
      <c r="O356" s="2"/>
      <c r="P356" s="2"/>
      <c r="Q356" s="2"/>
      <c r="R356" s="2"/>
      <c r="S356" s="2"/>
      <c r="V356" s="28"/>
      <c r="W356" s="28"/>
      <c r="Z356" s="43"/>
      <c r="AB356" s="43"/>
      <c r="AD356" s="43"/>
      <c r="AF356" s="1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s="10" customFormat="1">
      <c r="A357" s="12"/>
      <c r="B357" s="12"/>
      <c r="H357" s="2"/>
      <c r="I357" s="2"/>
      <c r="J357" s="2"/>
      <c r="K357" s="2"/>
      <c r="L357" s="2"/>
      <c r="M357" s="2"/>
      <c r="N357" s="41"/>
      <c r="O357" s="2"/>
      <c r="P357" s="2"/>
      <c r="Q357" s="2"/>
      <c r="R357" s="2"/>
      <c r="S357" s="2"/>
      <c r="V357" s="28"/>
      <c r="W357" s="28"/>
      <c r="Z357" s="43"/>
      <c r="AB357" s="43"/>
      <c r="AD357" s="43"/>
      <c r="AF357" s="1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s="10" customFormat="1">
      <c r="A358" s="12"/>
      <c r="B358" s="12"/>
      <c r="H358" s="2"/>
      <c r="I358" s="2"/>
      <c r="J358" s="2"/>
      <c r="K358" s="2"/>
      <c r="L358" s="2"/>
      <c r="M358" s="2"/>
      <c r="N358" s="41"/>
      <c r="O358" s="2"/>
      <c r="P358" s="2"/>
      <c r="Q358" s="2"/>
      <c r="R358" s="2"/>
      <c r="S358" s="2"/>
      <c r="V358" s="28"/>
      <c r="W358" s="28"/>
      <c r="Z358" s="43"/>
      <c r="AB358" s="43"/>
      <c r="AD358" s="43"/>
      <c r="AF358" s="1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s="10" customFormat="1">
      <c r="A359" s="12"/>
      <c r="B359" s="12"/>
      <c r="H359" s="2"/>
      <c r="I359" s="2"/>
      <c r="J359" s="2"/>
      <c r="K359" s="2"/>
      <c r="L359" s="2"/>
      <c r="M359" s="2"/>
      <c r="N359" s="41"/>
      <c r="O359" s="2"/>
      <c r="P359" s="2"/>
      <c r="Q359" s="2"/>
      <c r="R359" s="2"/>
      <c r="S359" s="2"/>
      <c r="V359" s="28"/>
      <c r="W359" s="28"/>
      <c r="Z359" s="43"/>
      <c r="AB359" s="43"/>
      <c r="AD359" s="43"/>
      <c r="AF359" s="1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s="10" customFormat="1">
      <c r="A360" s="12"/>
      <c r="B360" s="12"/>
      <c r="H360" s="2"/>
      <c r="I360" s="2"/>
      <c r="J360" s="2"/>
      <c r="K360" s="2"/>
      <c r="L360" s="2"/>
      <c r="M360" s="2"/>
      <c r="N360" s="41"/>
      <c r="O360" s="2"/>
      <c r="P360" s="2"/>
      <c r="Q360" s="2"/>
      <c r="R360" s="2"/>
      <c r="S360" s="2"/>
      <c r="V360" s="28"/>
      <c r="W360" s="28"/>
      <c r="Z360" s="43"/>
      <c r="AB360" s="43"/>
      <c r="AD360" s="43"/>
      <c r="AF360" s="1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s="10" customFormat="1">
      <c r="A361" s="12"/>
      <c r="B361" s="12"/>
      <c r="H361" s="2"/>
      <c r="I361" s="2"/>
      <c r="J361" s="2"/>
      <c r="K361" s="2"/>
      <c r="L361" s="2"/>
      <c r="M361" s="2"/>
      <c r="N361" s="41"/>
      <c r="O361" s="2"/>
      <c r="P361" s="2"/>
      <c r="Q361" s="2"/>
      <c r="R361" s="2"/>
      <c r="S361" s="2"/>
      <c r="V361" s="28"/>
      <c r="W361" s="28"/>
      <c r="Z361" s="43"/>
      <c r="AB361" s="43"/>
      <c r="AD361" s="43"/>
      <c r="AF361" s="1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s="10" customFormat="1">
      <c r="A362" s="12"/>
      <c r="B362" s="12"/>
      <c r="H362" s="2"/>
      <c r="I362" s="2"/>
      <c r="J362" s="2"/>
      <c r="K362" s="2"/>
      <c r="L362" s="2"/>
      <c r="M362" s="2"/>
      <c r="N362" s="41"/>
      <c r="O362" s="2"/>
      <c r="P362" s="2"/>
      <c r="Q362" s="2"/>
      <c r="R362" s="2"/>
      <c r="S362" s="2"/>
      <c r="V362" s="28"/>
      <c r="W362" s="28"/>
      <c r="Z362" s="43"/>
      <c r="AB362" s="43"/>
      <c r="AD362" s="43"/>
      <c r="AF362" s="1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10" customFormat="1">
      <c r="A363" s="12"/>
      <c r="B363" s="12"/>
      <c r="H363" s="2"/>
      <c r="I363" s="2"/>
      <c r="J363" s="2"/>
      <c r="K363" s="2"/>
      <c r="L363" s="2"/>
      <c r="M363" s="2"/>
      <c r="N363" s="41"/>
      <c r="O363" s="2"/>
      <c r="P363" s="2"/>
      <c r="Q363" s="2"/>
      <c r="R363" s="2"/>
      <c r="S363" s="2"/>
      <c r="V363" s="28"/>
      <c r="W363" s="28"/>
      <c r="Z363" s="43"/>
      <c r="AB363" s="43"/>
      <c r="AD363" s="43"/>
      <c r="AF363" s="1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s="10" customFormat="1">
      <c r="A364" s="12"/>
      <c r="B364" s="12"/>
      <c r="H364" s="2"/>
      <c r="I364" s="2"/>
      <c r="J364" s="2"/>
      <c r="K364" s="2"/>
      <c r="L364" s="2"/>
      <c r="M364" s="2"/>
      <c r="N364" s="41"/>
      <c r="O364" s="2"/>
      <c r="P364" s="2"/>
      <c r="Q364" s="2"/>
      <c r="R364" s="2"/>
      <c r="S364" s="2"/>
      <c r="V364" s="28"/>
      <c r="W364" s="28"/>
      <c r="Z364" s="43"/>
      <c r="AB364" s="43"/>
      <c r="AD364" s="43"/>
      <c r="AF364" s="1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s="10" customFormat="1">
      <c r="A365" s="12"/>
      <c r="B365" s="12"/>
      <c r="H365" s="2"/>
      <c r="I365" s="2"/>
      <c r="J365" s="2"/>
      <c r="K365" s="2"/>
      <c r="L365" s="2"/>
      <c r="M365" s="2"/>
      <c r="N365" s="41"/>
      <c r="O365" s="2"/>
      <c r="P365" s="2"/>
      <c r="Q365" s="2"/>
      <c r="R365" s="2"/>
      <c r="S365" s="2"/>
      <c r="V365" s="28"/>
      <c r="W365" s="28"/>
      <c r="Z365" s="43"/>
      <c r="AB365" s="43"/>
      <c r="AD365" s="43"/>
      <c r="AF365" s="1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s="10" customFormat="1">
      <c r="A366" s="12"/>
      <c r="B366" s="12"/>
      <c r="H366" s="2"/>
      <c r="I366" s="2"/>
      <c r="J366" s="2"/>
      <c r="K366" s="2"/>
      <c r="L366" s="2"/>
      <c r="M366" s="2"/>
      <c r="N366" s="41"/>
      <c r="O366" s="2"/>
      <c r="P366" s="2"/>
      <c r="Q366" s="2"/>
      <c r="R366" s="2"/>
      <c r="S366" s="2"/>
      <c r="V366" s="28"/>
      <c r="W366" s="28"/>
      <c r="Z366" s="43"/>
      <c r="AB366" s="43"/>
      <c r="AD366" s="43"/>
      <c r="AF366" s="1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s="10" customFormat="1">
      <c r="A367" s="12"/>
      <c r="B367" s="12"/>
      <c r="H367" s="2"/>
      <c r="I367" s="2"/>
      <c r="J367" s="2"/>
      <c r="K367" s="2"/>
      <c r="L367" s="2"/>
      <c r="M367" s="2"/>
      <c r="N367" s="41"/>
      <c r="O367" s="2"/>
      <c r="P367" s="2"/>
      <c r="Q367" s="2"/>
      <c r="R367" s="2"/>
      <c r="S367" s="2"/>
      <c r="V367" s="28"/>
      <c r="W367" s="28"/>
      <c r="Z367" s="43"/>
      <c r="AB367" s="43"/>
      <c r="AD367" s="43"/>
      <c r="AF367" s="1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s="10" customFormat="1">
      <c r="A368" s="12"/>
      <c r="B368" s="12"/>
      <c r="H368" s="2"/>
      <c r="I368" s="2"/>
      <c r="J368" s="2"/>
      <c r="K368" s="2"/>
      <c r="L368" s="2"/>
      <c r="M368" s="2"/>
      <c r="N368" s="41"/>
      <c r="O368" s="2"/>
      <c r="P368" s="2"/>
      <c r="Q368" s="2"/>
      <c r="R368" s="2"/>
      <c r="S368" s="2"/>
      <c r="V368" s="28"/>
      <c r="W368" s="28"/>
      <c r="Z368" s="43"/>
      <c r="AB368" s="43"/>
      <c r="AD368" s="43"/>
      <c r="AF368" s="1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s="10" customFormat="1">
      <c r="A369" s="12"/>
      <c r="B369" s="12"/>
      <c r="H369" s="2"/>
      <c r="I369" s="2"/>
      <c r="J369" s="2"/>
      <c r="K369" s="2"/>
      <c r="L369" s="2"/>
      <c r="M369" s="2"/>
      <c r="N369" s="41"/>
      <c r="O369" s="2"/>
      <c r="P369" s="2"/>
      <c r="Q369" s="2"/>
      <c r="R369" s="2"/>
      <c r="S369" s="2"/>
      <c r="V369" s="28"/>
      <c r="W369" s="28"/>
      <c r="Z369" s="43"/>
      <c r="AB369" s="43"/>
      <c r="AD369" s="43"/>
      <c r="AF369" s="1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10" customFormat="1">
      <c r="A370" s="12"/>
      <c r="B370" s="12"/>
      <c r="H370" s="2"/>
      <c r="I370" s="2"/>
      <c r="J370" s="2"/>
      <c r="K370" s="2"/>
      <c r="L370" s="2"/>
      <c r="M370" s="2"/>
      <c r="N370" s="41"/>
      <c r="O370" s="2"/>
      <c r="P370" s="2"/>
      <c r="Q370" s="2"/>
      <c r="R370" s="2"/>
      <c r="S370" s="2"/>
      <c r="V370" s="28"/>
      <c r="W370" s="28"/>
      <c r="Z370" s="43"/>
      <c r="AB370" s="43"/>
      <c r="AD370" s="43"/>
      <c r="AF370" s="1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s="10" customFormat="1">
      <c r="A371" s="12"/>
      <c r="B371" s="12"/>
      <c r="H371" s="2"/>
      <c r="I371" s="2"/>
      <c r="J371" s="2"/>
      <c r="K371" s="2"/>
      <c r="L371" s="2"/>
      <c r="M371" s="2"/>
      <c r="N371" s="41"/>
      <c r="O371" s="2"/>
      <c r="P371" s="2"/>
      <c r="Q371" s="2"/>
      <c r="R371" s="2"/>
      <c r="S371" s="2"/>
      <c r="V371" s="28"/>
      <c r="W371" s="28"/>
      <c r="Z371" s="43"/>
      <c r="AB371" s="43"/>
      <c r="AD371" s="43"/>
      <c r="AF371" s="1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s="10" customFormat="1">
      <c r="A372" s="12"/>
      <c r="B372" s="12"/>
      <c r="H372" s="2"/>
      <c r="I372" s="2"/>
      <c r="J372" s="2"/>
      <c r="K372" s="2"/>
      <c r="L372" s="2"/>
      <c r="M372" s="2"/>
      <c r="N372" s="41"/>
      <c r="O372" s="2"/>
      <c r="P372" s="2"/>
      <c r="Q372" s="2"/>
      <c r="R372" s="2"/>
      <c r="S372" s="2"/>
      <c r="V372" s="28"/>
      <c r="W372" s="28"/>
      <c r="Z372" s="43"/>
      <c r="AB372" s="43"/>
      <c r="AD372" s="43"/>
      <c r="AF372" s="1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s="10" customFormat="1">
      <c r="A373" s="12"/>
      <c r="B373" s="12"/>
      <c r="H373" s="2"/>
      <c r="I373" s="2"/>
      <c r="J373" s="2"/>
      <c r="K373" s="2"/>
      <c r="L373" s="2"/>
      <c r="M373" s="2"/>
      <c r="N373" s="41"/>
      <c r="O373" s="2"/>
      <c r="P373" s="2"/>
      <c r="Q373" s="2"/>
      <c r="R373" s="2"/>
      <c r="S373" s="2"/>
      <c r="V373" s="28"/>
      <c r="W373" s="28"/>
      <c r="Z373" s="43"/>
      <c r="AB373" s="43"/>
      <c r="AD373" s="43"/>
      <c r="AF373" s="1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s="10" customFormat="1">
      <c r="A374" s="12"/>
      <c r="B374" s="12"/>
      <c r="H374" s="2"/>
      <c r="I374" s="2"/>
      <c r="J374" s="2"/>
      <c r="K374" s="2"/>
      <c r="L374" s="2"/>
      <c r="M374" s="2"/>
      <c r="N374" s="41"/>
      <c r="O374" s="2"/>
      <c r="P374" s="2"/>
      <c r="Q374" s="2"/>
      <c r="R374" s="2"/>
      <c r="S374" s="2"/>
      <c r="V374" s="28"/>
      <c r="W374" s="28"/>
      <c r="Z374" s="43"/>
      <c r="AB374" s="43"/>
      <c r="AD374" s="43"/>
      <c r="AF374" s="1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s="10" customFormat="1">
      <c r="A375" s="12"/>
      <c r="B375" s="12"/>
      <c r="H375" s="2"/>
      <c r="I375" s="2"/>
      <c r="J375" s="2"/>
      <c r="K375" s="2"/>
      <c r="L375" s="2"/>
      <c r="M375" s="2"/>
      <c r="N375" s="41"/>
      <c r="O375" s="2"/>
      <c r="P375" s="2"/>
      <c r="Q375" s="2"/>
      <c r="R375" s="2"/>
      <c r="S375" s="2"/>
      <c r="V375" s="28"/>
      <c r="W375" s="28"/>
      <c r="Z375" s="43"/>
      <c r="AB375" s="43"/>
      <c r="AD375" s="43"/>
      <c r="AF375" s="1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s="10" customFormat="1">
      <c r="A376" s="12"/>
      <c r="B376" s="12"/>
      <c r="H376" s="2"/>
      <c r="I376" s="2"/>
      <c r="J376" s="2"/>
      <c r="K376" s="2"/>
      <c r="L376" s="2"/>
      <c r="M376" s="2"/>
      <c r="N376" s="41"/>
      <c r="O376" s="2"/>
      <c r="P376" s="2"/>
      <c r="Q376" s="2"/>
      <c r="R376" s="2"/>
      <c r="S376" s="2"/>
      <c r="V376" s="28"/>
      <c r="W376" s="28"/>
      <c r="Z376" s="43"/>
      <c r="AB376" s="43"/>
      <c r="AD376" s="43"/>
      <c r="AF376" s="1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10" customFormat="1">
      <c r="A377" s="12"/>
      <c r="B377" s="12"/>
      <c r="H377" s="2"/>
      <c r="I377" s="2"/>
      <c r="J377" s="2"/>
      <c r="K377" s="2"/>
      <c r="L377" s="2"/>
      <c r="M377" s="2"/>
      <c r="N377" s="41"/>
      <c r="O377" s="2"/>
      <c r="P377" s="2"/>
      <c r="Q377" s="2"/>
      <c r="R377" s="2"/>
      <c r="S377" s="2"/>
      <c r="V377" s="28"/>
      <c r="W377" s="28"/>
      <c r="Z377" s="43"/>
      <c r="AB377" s="43"/>
      <c r="AD377" s="43"/>
      <c r="AF377" s="1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s="10" customFormat="1">
      <c r="A378" s="12"/>
      <c r="B378" s="12"/>
      <c r="H378" s="2"/>
      <c r="I378" s="2"/>
      <c r="J378" s="2"/>
      <c r="K378" s="2"/>
      <c r="L378" s="2"/>
      <c r="M378" s="2"/>
      <c r="N378" s="41"/>
      <c r="O378" s="2"/>
      <c r="P378" s="2"/>
      <c r="Q378" s="2"/>
      <c r="R378" s="2"/>
      <c r="S378" s="2"/>
      <c r="V378" s="28"/>
      <c r="W378" s="28"/>
      <c r="Z378" s="43"/>
      <c r="AB378" s="43"/>
      <c r="AD378" s="43"/>
      <c r="AF378" s="1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s="10" customFormat="1">
      <c r="A379" s="12"/>
      <c r="B379" s="12"/>
      <c r="H379" s="2"/>
      <c r="I379" s="2"/>
      <c r="J379" s="2"/>
      <c r="K379" s="2"/>
      <c r="L379" s="2"/>
      <c r="M379" s="2"/>
      <c r="N379" s="41"/>
      <c r="O379" s="2"/>
      <c r="P379" s="2"/>
      <c r="Q379" s="2"/>
      <c r="R379" s="2"/>
      <c r="S379" s="2"/>
      <c r="V379" s="28"/>
      <c r="W379" s="28"/>
      <c r="Z379" s="43"/>
      <c r="AB379" s="43"/>
      <c r="AD379" s="43"/>
      <c r="AF379" s="1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s="10" customFormat="1">
      <c r="A380" s="12"/>
      <c r="B380" s="12"/>
      <c r="H380" s="2"/>
      <c r="I380" s="2"/>
      <c r="J380" s="2"/>
      <c r="K380" s="2"/>
      <c r="L380" s="2"/>
      <c r="M380" s="2"/>
      <c r="N380" s="41"/>
      <c r="O380" s="2"/>
      <c r="P380" s="2"/>
      <c r="Q380" s="2"/>
      <c r="R380" s="2"/>
      <c r="S380" s="2"/>
      <c r="V380" s="28"/>
      <c r="W380" s="28"/>
      <c r="Z380" s="43"/>
      <c r="AB380" s="43"/>
      <c r="AD380" s="43"/>
      <c r="AF380" s="1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s="10" customFormat="1">
      <c r="A381" s="12"/>
      <c r="B381" s="12"/>
      <c r="H381" s="2"/>
      <c r="I381" s="2"/>
      <c r="J381" s="2"/>
      <c r="K381" s="2"/>
      <c r="L381" s="2"/>
      <c r="M381" s="2"/>
      <c r="N381" s="41"/>
      <c r="O381" s="2"/>
      <c r="P381" s="2"/>
      <c r="Q381" s="2"/>
      <c r="R381" s="2"/>
      <c r="S381" s="2"/>
      <c r="V381" s="28"/>
      <c r="W381" s="28"/>
      <c r="Z381" s="43"/>
      <c r="AB381" s="43"/>
      <c r="AD381" s="43"/>
      <c r="AF381" s="1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s="10" customFormat="1">
      <c r="A382" s="12"/>
      <c r="B382" s="12"/>
      <c r="H382" s="2"/>
      <c r="I382" s="2"/>
      <c r="J382" s="2"/>
      <c r="K382" s="2"/>
      <c r="L382" s="2"/>
      <c r="M382" s="2"/>
      <c r="N382" s="41"/>
      <c r="O382" s="2"/>
      <c r="P382" s="2"/>
      <c r="Q382" s="2"/>
      <c r="R382" s="2"/>
      <c r="S382" s="2"/>
      <c r="V382" s="28"/>
      <c r="W382" s="28"/>
      <c r="Z382" s="43"/>
      <c r="AB382" s="43"/>
      <c r="AD382" s="43"/>
      <c r="AF382" s="1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s="10" customFormat="1">
      <c r="A383" s="12"/>
      <c r="B383" s="12"/>
      <c r="H383" s="2"/>
      <c r="I383" s="2"/>
      <c r="J383" s="2"/>
      <c r="K383" s="2"/>
      <c r="L383" s="2"/>
      <c r="M383" s="2"/>
      <c r="N383" s="41"/>
      <c r="O383" s="2"/>
      <c r="P383" s="2"/>
      <c r="Q383" s="2"/>
      <c r="R383" s="2"/>
      <c r="S383" s="2"/>
      <c r="V383" s="28"/>
      <c r="W383" s="28"/>
      <c r="Z383" s="43"/>
      <c r="AB383" s="43"/>
      <c r="AD383" s="43"/>
      <c r="AF383" s="1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10" customFormat="1">
      <c r="A384" s="12"/>
      <c r="B384" s="12"/>
      <c r="H384" s="2"/>
      <c r="I384" s="2"/>
      <c r="J384" s="2"/>
      <c r="K384" s="2"/>
      <c r="L384" s="2"/>
      <c r="M384" s="2"/>
      <c r="N384" s="41"/>
      <c r="O384" s="2"/>
      <c r="P384" s="2"/>
      <c r="Q384" s="2"/>
      <c r="R384" s="2"/>
      <c r="S384" s="2"/>
      <c r="V384" s="28"/>
      <c r="W384" s="28"/>
      <c r="Z384" s="43"/>
      <c r="AB384" s="43"/>
      <c r="AD384" s="43"/>
      <c r="AF384" s="1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s="10" customFormat="1">
      <c r="A385" s="12"/>
      <c r="B385" s="12"/>
      <c r="H385" s="2"/>
      <c r="I385" s="2"/>
      <c r="J385" s="2"/>
      <c r="K385" s="2"/>
      <c r="L385" s="2"/>
      <c r="M385" s="2"/>
      <c r="N385" s="41"/>
      <c r="O385" s="2"/>
      <c r="P385" s="2"/>
      <c r="Q385" s="2"/>
      <c r="R385" s="2"/>
      <c r="S385" s="2"/>
      <c r="V385" s="28"/>
      <c r="W385" s="28"/>
      <c r="Z385" s="43"/>
      <c r="AB385" s="43"/>
      <c r="AD385" s="43"/>
      <c r="AF385" s="1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s="10" customFormat="1">
      <c r="A386" s="12"/>
      <c r="B386" s="12"/>
      <c r="H386" s="2"/>
      <c r="I386" s="2"/>
      <c r="J386" s="2"/>
      <c r="K386" s="2"/>
      <c r="L386" s="2"/>
      <c r="M386" s="2"/>
      <c r="N386" s="41"/>
      <c r="O386" s="2"/>
      <c r="P386" s="2"/>
      <c r="Q386" s="2"/>
      <c r="R386" s="2"/>
      <c r="S386" s="2"/>
      <c r="V386" s="28"/>
      <c r="W386" s="28"/>
      <c r="Z386" s="43"/>
      <c r="AB386" s="43"/>
      <c r="AD386" s="43"/>
      <c r="AF386" s="1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s="10" customFormat="1">
      <c r="A387" s="12"/>
      <c r="B387" s="12"/>
      <c r="H387" s="2"/>
      <c r="I387" s="2"/>
      <c r="J387" s="2"/>
      <c r="K387" s="2"/>
      <c r="L387" s="2"/>
      <c r="M387" s="2"/>
      <c r="N387" s="41"/>
      <c r="O387" s="2"/>
      <c r="P387" s="2"/>
      <c r="Q387" s="2"/>
      <c r="R387" s="2"/>
      <c r="S387" s="2"/>
      <c r="V387" s="28"/>
      <c r="W387" s="28"/>
      <c r="Z387" s="43"/>
      <c r="AB387" s="43"/>
      <c r="AD387" s="43"/>
      <c r="AF387" s="1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s="10" customFormat="1">
      <c r="A388" s="12"/>
      <c r="B388" s="12"/>
      <c r="H388" s="2"/>
      <c r="I388" s="2"/>
      <c r="J388" s="2"/>
      <c r="K388" s="2"/>
      <c r="L388" s="2"/>
      <c r="M388" s="2"/>
      <c r="N388" s="41"/>
      <c r="O388" s="2"/>
      <c r="P388" s="2"/>
      <c r="Q388" s="2"/>
      <c r="R388" s="2"/>
      <c r="S388" s="2"/>
      <c r="V388" s="28"/>
      <c r="W388" s="28"/>
      <c r="Z388" s="43"/>
      <c r="AB388" s="43"/>
      <c r="AD388" s="43"/>
      <c r="AF388" s="1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s="10" customFormat="1">
      <c r="A389" s="12"/>
      <c r="B389" s="12"/>
      <c r="H389" s="2"/>
      <c r="I389" s="2"/>
      <c r="J389" s="2"/>
      <c r="K389" s="2"/>
      <c r="L389" s="2"/>
      <c r="M389" s="2"/>
      <c r="N389" s="41"/>
      <c r="O389" s="2"/>
      <c r="P389" s="2"/>
      <c r="Q389" s="2"/>
      <c r="R389" s="2"/>
      <c r="S389" s="2"/>
      <c r="V389" s="28"/>
      <c r="W389" s="28"/>
      <c r="Z389" s="43"/>
      <c r="AB389" s="43"/>
      <c r="AD389" s="43"/>
      <c r="AF389" s="1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s="10" customFormat="1">
      <c r="A390" s="12"/>
      <c r="B390" s="12"/>
      <c r="H390" s="2"/>
      <c r="I390" s="2"/>
      <c r="J390" s="2"/>
      <c r="K390" s="2"/>
      <c r="L390" s="2"/>
      <c r="M390" s="2"/>
      <c r="N390" s="41"/>
      <c r="O390" s="2"/>
      <c r="P390" s="2"/>
      <c r="Q390" s="2"/>
      <c r="R390" s="2"/>
      <c r="S390" s="2"/>
      <c r="V390" s="28"/>
      <c r="W390" s="28"/>
      <c r="Z390" s="43"/>
      <c r="AB390" s="43"/>
      <c r="AD390" s="43"/>
      <c r="AF390" s="1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10" customFormat="1">
      <c r="A391" s="12"/>
      <c r="B391" s="12"/>
      <c r="H391" s="2"/>
      <c r="I391" s="2"/>
      <c r="J391" s="2"/>
      <c r="K391" s="2"/>
      <c r="L391" s="2"/>
      <c r="M391" s="2"/>
      <c r="N391" s="41"/>
      <c r="O391" s="2"/>
      <c r="P391" s="2"/>
      <c r="Q391" s="2"/>
      <c r="R391" s="2"/>
      <c r="S391" s="2"/>
      <c r="V391" s="28"/>
      <c r="W391" s="28"/>
      <c r="Z391" s="43"/>
      <c r="AB391" s="43"/>
      <c r="AD391" s="43"/>
      <c r="AF391" s="1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s="10" customFormat="1">
      <c r="A392" s="12"/>
      <c r="B392" s="12"/>
      <c r="H392" s="2"/>
      <c r="I392" s="2"/>
      <c r="J392" s="2"/>
      <c r="K392" s="2"/>
      <c r="L392" s="2"/>
      <c r="M392" s="2"/>
      <c r="N392" s="41"/>
      <c r="O392" s="2"/>
      <c r="P392" s="2"/>
      <c r="Q392" s="2"/>
      <c r="R392" s="2"/>
      <c r="S392" s="2"/>
      <c r="V392" s="28"/>
      <c r="W392" s="28"/>
      <c r="Z392" s="43"/>
      <c r="AB392" s="43"/>
      <c r="AD392" s="43"/>
      <c r="AF392" s="1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s="10" customFormat="1">
      <c r="A393" s="12"/>
      <c r="B393" s="12"/>
      <c r="H393" s="2"/>
      <c r="I393" s="2"/>
      <c r="J393" s="2"/>
      <c r="K393" s="2"/>
      <c r="L393" s="2"/>
      <c r="M393" s="2"/>
      <c r="N393" s="41"/>
      <c r="O393" s="2"/>
      <c r="P393" s="2"/>
      <c r="Q393" s="2"/>
      <c r="R393" s="2"/>
      <c r="S393" s="2"/>
      <c r="V393" s="28"/>
      <c r="W393" s="28"/>
      <c r="Z393" s="43"/>
      <c r="AB393" s="43"/>
      <c r="AD393" s="43"/>
      <c r="AF393" s="1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s="10" customFormat="1">
      <c r="A394" s="12"/>
      <c r="B394" s="12"/>
      <c r="H394" s="2"/>
      <c r="I394" s="2"/>
      <c r="J394" s="2"/>
      <c r="K394" s="2"/>
      <c r="L394" s="2"/>
      <c r="M394" s="2"/>
      <c r="N394" s="41"/>
      <c r="O394" s="2"/>
      <c r="P394" s="2"/>
      <c r="Q394" s="2"/>
      <c r="R394" s="2"/>
      <c r="S394" s="2"/>
      <c r="V394" s="28"/>
      <c r="W394" s="28"/>
      <c r="Z394" s="43"/>
      <c r="AB394" s="43"/>
      <c r="AD394" s="43"/>
      <c r="AF394" s="1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s="10" customFormat="1">
      <c r="A395" s="12"/>
      <c r="B395" s="12"/>
      <c r="H395" s="2"/>
      <c r="I395" s="2"/>
      <c r="J395" s="2"/>
      <c r="K395" s="2"/>
      <c r="L395" s="2"/>
      <c r="M395" s="2"/>
      <c r="N395" s="41"/>
      <c r="O395" s="2"/>
      <c r="P395" s="2"/>
      <c r="Q395" s="2"/>
      <c r="R395" s="2"/>
      <c r="S395" s="2"/>
      <c r="V395" s="28"/>
      <c r="W395" s="28"/>
      <c r="Z395" s="43"/>
      <c r="AB395" s="43"/>
      <c r="AD395" s="43"/>
      <c r="AF395" s="1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s="10" customFormat="1">
      <c r="A396" s="12"/>
      <c r="B396" s="12"/>
      <c r="H396" s="2"/>
      <c r="I396" s="2"/>
      <c r="J396" s="2"/>
      <c r="K396" s="2"/>
      <c r="L396" s="2"/>
      <c r="M396" s="2"/>
      <c r="N396" s="41"/>
      <c r="O396" s="2"/>
      <c r="P396" s="2"/>
      <c r="Q396" s="2"/>
      <c r="R396" s="2"/>
      <c r="S396" s="2"/>
      <c r="V396" s="28"/>
      <c r="W396" s="28"/>
      <c r="Z396" s="43"/>
      <c r="AB396" s="43"/>
      <c r="AD396" s="43"/>
      <c r="AF396" s="1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s="10" customFormat="1">
      <c r="A397" s="12"/>
      <c r="B397" s="12"/>
      <c r="H397" s="2"/>
      <c r="I397" s="2"/>
      <c r="J397" s="2"/>
      <c r="K397" s="2"/>
      <c r="L397" s="2"/>
      <c r="M397" s="2"/>
      <c r="N397" s="41"/>
      <c r="O397" s="2"/>
      <c r="P397" s="2"/>
      <c r="Q397" s="2"/>
      <c r="R397" s="2"/>
      <c r="S397" s="2"/>
      <c r="V397" s="28"/>
      <c r="W397" s="28"/>
      <c r="Z397" s="43"/>
      <c r="AB397" s="43"/>
      <c r="AD397" s="43"/>
      <c r="AF397" s="1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10" customFormat="1">
      <c r="A398" s="12"/>
      <c r="B398" s="12"/>
      <c r="H398" s="2"/>
      <c r="I398" s="2"/>
      <c r="J398" s="2"/>
      <c r="K398" s="2"/>
      <c r="L398" s="2"/>
      <c r="M398" s="2"/>
      <c r="N398" s="41"/>
      <c r="O398" s="2"/>
      <c r="P398" s="2"/>
      <c r="Q398" s="2"/>
      <c r="R398" s="2"/>
      <c r="S398" s="2"/>
      <c r="V398" s="28"/>
      <c r="W398" s="28"/>
      <c r="Z398" s="43"/>
      <c r="AB398" s="43"/>
      <c r="AD398" s="43"/>
      <c r="AF398" s="1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s="10" customFormat="1">
      <c r="A399" s="12"/>
      <c r="B399" s="12"/>
      <c r="H399" s="2"/>
      <c r="I399" s="2"/>
      <c r="J399" s="2"/>
      <c r="K399" s="2"/>
      <c r="L399" s="2"/>
      <c r="M399" s="2"/>
      <c r="N399" s="41"/>
      <c r="O399" s="2"/>
      <c r="P399" s="2"/>
      <c r="Q399" s="2"/>
      <c r="R399" s="2"/>
      <c r="S399" s="2"/>
      <c r="V399" s="28"/>
      <c r="W399" s="28"/>
      <c r="Z399" s="43"/>
      <c r="AB399" s="43"/>
      <c r="AD399" s="43"/>
      <c r="AF399" s="1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s="10" customFormat="1">
      <c r="A400" s="12"/>
      <c r="B400" s="12"/>
      <c r="H400" s="2"/>
      <c r="I400" s="2"/>
      <c r="J400" s="2"/>
      <c r="K400" s="2"/>
      <c r="L400" s="2"/>
      <c r="M400" s="2"/>
      <c r="N400" s="41"/>
      <c r="O400" s="2"/>
      <c r="P400" s="2"/>
      <c r="Q400" s="2"/>
      <c r="R400" s="2"/>
      <c r="S400" s="2"/>
      <c r="V400" s="28"/>
      <c r="W400" s="28"/>
      <c r="Z400" s="43"/>
      <c r="AB400" s="43"/>
      <c r="AD400" s="43"/>
      <c r="AF400" s="1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s="10" customFormat="1">
      <c r="A401" s="12"/>
      <c r="B401" s="12"/>
      <c r="H401" s="2"/>
      <c r="I401" s="2"/>
      <c r="J401" s="2"/>
      <c r="K401" s="2"/>
      <c r="L401" s="2"/>
      <c r="M401" s="2"/>
      <c r="N401" s="41"/>
      <c r="O401" s="2"/>
      <c r="P401" s="2"/>
      <c r="Q401" s="2"/>
      <c r="R401" s="2"/>
      <c r="S401" s="2"/>
      <c r="V401" s="28"/>
      <c r="W401" s="28"/>
      <c r="Z401" s="43"/>
      <c r="AB401" s="43"/>
      <c r="AD401" s="43"/>
      <c r="AF401" s="1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s="10" customFormat="1">
      <c r="A402" s="12"/>
      <c r="B402" s="12"/>
      <c r="H402" s="2"/>
      <c r="I402" s="2"/>
      <c r="J402" s="2"/>
      <c r="K402" s="2"/>
      <c r="L402" s="2"/>
      <c r="M402" s="2"/>
      <c r="N402" s="41"/>
      <c r="O402" s="2"/>
      <c r="P402" s="2"/>
      <c r="Q402" s="2"/>
      <c r="R402" s="2"/>
      <c r="S402" s="2"/>
      <c r="V402" s="28"/>
      <c r="W402" s="28"/>
      <c r="Z402" s="43"/>
      <c r="AB402" s="43"/>
      <c r="AD402" s="43"/>
      <c r="AF402" s="1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s="10" customFormat="1">
      <c r="A403" s="12"/>
      <c r="B403" s="12"/>
      <c r="H403" s="2"/>
      <c r="I403" s="2"/>
      <c r="J403" s="2"/>
      <c r="K403" s="2"/>
      <c r="L403" s="2"/>
      <c r="M403" s="2"/>
      <c r="N403" s="41"/>
      <c r="O403" s="2"/>
      <c r="P403" s="2"/>
      <c r="Q403" s="2"/>
      <c r="R403" s="2"/>
      <c r="S403" s="2"/>
      <c r="V403" s="28"/>
      <c r="W403" s="28"/>
      <c r="Z403" s="43"/>
      <c r="AB403" s="43"/>
      <c r="AD403" s="43"/>
      <c r="AF403" s="1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s="10" customFormat="1">
      <c r="A404" s="12"/>
      <c r="B404" s="12"/>
      <c r="H404" s="2"/>
      <c r="I404" s="2"/>
      <c r="J404" s="2"/>
      <c r="K404" s="2"/>
      <c r="L404" s="2"/>
      <c r="M404" s="2"/>
      <c r="N404" s="41"/>
      <c r="O404" s="2"/>
      <c r="P404" s="2"/>
      <c r="Q404" s="2"/>
      <c r="R404" s="2"/>
      <c r="S404" s="2"/>
      <c r="V404" s="28"/>
      <c r="W404" s="28"/>
      <c r="Z404" s="43"/>
      <c r="AB404" s="43"/>
      <c r="AD404" s="43"/>
      <c r="AF404" s="1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10" customFormat="1">
      <c r="A405" s="12"/>
      <c r="B405" s="12"/>
      <c r="H405" s="2"/>
      <c r="I405" s="2"/>
      <c r="J405" s="2"/>
      <c r="K405" s="2"/>
      <c r="L405" s="2"/>
      <c r="M405" s="2"/>
      <c r="N405" s="41"/>
      <c r="O405" s="2"/>
      <c r="P405" s="2"/>
      <c r="Q405" s="2"/>
      <c r="R405" s="2"/>
      <c r="S405" s="2"/>
      <c r="V405" s="28"/>
      <c r="W405" s="28"/>
      <c r="Z405" s="43"/>
      <c r="AB405" s="43"/>
      <c r="AD405" s="43"/>
      <c r="AF405" s="1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s="10" customFormat="1">
      <c r="A406" s="12"/>
      <c r="B406" s="12"/>
      <c r="H406" s="2"/>
      <c r="I406" s="2"/>
      <c r="J406" s="2"/>
      <c r="K406" s="2"/>
      <c r="L406" s="2"/>
      <c r="M406" s="2"/>
      <c r="N406" s="41"/>
      <c r="O406" s="2"/>
      <c r="P406" s="2"/>
      <c r="Q406" s="2"/>
      <c r="R406" s="2"/>
      <c r="S406" s="2"/>
      <c r="V406" s="28"/>
      <c r="W406" s="28"/>
      <c r="Z406" s="43"/>
      <c r="AB406" s="43"/>
      <c r="AD406" s="43"/>
      <c r="AF406" s="1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s="10" customFormat="1">
      <c r="A407" s="12"/>
      <c r="B407" s="12"/>
      <c r="H407" s="2"/>
      <c r="I407" s="2"/>
      <c r="J407" s="2"/>
      <c r="K407" s="2"/>
      <c r="L407" s="2"/>
      <c r="M407" s="2"/>
      <c r="N407" s="41"/>
      <c r="O407" s="2"/>
      <c r="P407" s="2"/>
      <c r="Q407" s="2"/>
      <c r="R407" s="2"/>
      <c r="S407" s="2"/>
      <c r="V407" s="28"/>
      <c r="W407" s="28"/>
      <c r="Z407" s="43"/>
      <c r="AB407" s="43"/>
      <c r="AD407" s="43"/>
      <c r="AF407" s="1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s="10" customFormat="1">
      <c r="A408" s="12"/>
      <c r="B408" s="12"/>
      <c r="H408" s="2"/>
      <c r="I408" s="2"/>
      <c r="J408" s="2"/>
      <c r="K408" s="2"/>
      <c r="L408" s="2"/>
      <c r="M408" s="2"/>
      <c r="N408" s="41"/>
      <c r="O408" s="2"/>
      <c r="P408" s="2"/>
      <c r="Q408" s="2"/>
      <c r="R408" s="2"/>
      <c r="S408" s="2"/>
      <c r="V408" s="28"/>
      <c r="W408" s="28"/>
      <c r="Z408" s="43"/>
      <c r="AB408" s="43"/>
      <c r="AD408" s="43"/>
      <c r="AF408" s="1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s="10" customFormat="1">
      <c r="A409" s="12"/>
      <c r="B409" s="12"/>
      <c r="H409" s="2"/>
      <c r="I409" s="2"/>
      <c r="J409" s="2"/>
      <c r="K409" s="2"/>
      <c r="L409" s="2"/>
      <c r="M409" s="2"/>
      <c r="N409" s="41"/>
      <c r="O409" s="2"/>
      <c r="P409" s="2"/>
      <c r="Q409" s="2"/>
      <c r="R409" s="2"/>
      <c r="S409" s="2"/>
      <c r="V409" s="28"/>
      <c r="W409" s="28"/>
      <c r="Z409" s="43"/>
      <c r="AB409" s="43"/>
      <c r="AD409" s="43"/>
      <c r="AF409" s="1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s="10" customFormat="1">
      <c r="A410" s="12"/>
      <c r="B410" s="12"/>
      <c r="H410" s="2"/>
      <c r="I410" s="2"/>
      <c r="J410" s="2"/>
      <c r="K410" s="2"/>
      <c r="L410" s="2"/>
      <c r="M410" s="2"/>
      <c r="N410" s="41"/>
      <c r="O410" s="2"/>
      <c r="P410" s="2"/>
      <c r="Q410" s="2"/>
      <c r="R410" s="2"/>
      <c r="S410" s="2"/>
      <c r="V410" s="28"/>
      <c r="W410" s="28"/>
      <c r="Z410" s="43"/>
      <c r="AB410" s="43"/>
      <c r="AD410" s="43"/>
      <c r="AF410" s="1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s="10" customFormat="1">
      <c r="A411" s="12"/>
      <c r="B411" s="12"/>
      <c r="H411" s="2"/>
      <c r="I411" s="2"/>
      <c r="J411" s="2"/>
      <c r="K411" s="2"/>
      <c r="L411" s="2"/>
      <c r="M411" s="2"/>
      <c r="N411" s="41"/>
      <c r="O411" s="2"/>
      <c r="P411" s="2"/>
      <c r="Q411" s="2"/>
      <c r="R411" s="2"/>
      <c r="S411" s="2"/>
      <c r="V411" s="28"/>
      <c r="W411" s="28"/>
      <c r="Z411" s="43"/>
      <c r="AB411" s="43"/>
      <c r="AD411" s="43"/>
      <c r="AF411" s="1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10" customFormat="1">
      <c r="A412" s="12"/>
      <c r="B412" s="12"/>
      <c r="H412" s="2"/>
      <c r="I412" s="2"/>
      <c r="J412" s="2"/>
      <c r="K412" s="2"/>
      <c r="L412" s="2"/>
      <c r="M412" s="2"/>
      <c r="N412" s="41"/>
      <c r="O412" s="2"/>
      <c r="P412" s="2"/>
      <c r="Q412" s="2"/>
      <c r="R412" s="2"/>
      <c r="S412" s="2"/>
      <c r="V412" s="28"/>
      <c r="W412" s="28"/>
      <c r="Z412" s="43"/>
      <c r="AB412" s="43"/>
      <c r="AD412" s="43"/>
      <c r="AF412" s="1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s="10" customFormat="1">
      <c r="A413" s="12"/>
      <c r="B413" s="12"/>
      <c r="H413" s="2"/>
      <c r="I413" s="2"/>
      <c r="J413" s="2"/>
      <c r="K413" s="2"/>
      <c r="L413" s="2"/>
      <c r="M413" s="2"/>
      <c r="N413" s="41"/>
      <c r="O413" s="2"/>
      <c r="P413" s="2"/>
      <c r="Q413" s="2"/>
      <c r="R413" s="2"/>
      <c r="S413" s="2"/>
      <c r="V413" s="28"/>
      <c r="W413" s="28"/>
      <c r="Z413" s="43"/>
      <c r="AB413" s="43"/>
      <c r="AD413" s="43"/>
      <c r="AF413" s="1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s="10" customFormat="1">
      <c r="A414" s="12"/>
      <c r="B414" s="12"/>
      <c r="H414" s="2"/>
      <c r="I414" s="2"/>
      <c r="J414" s="2"/>
      <c r="K414" s="2"/>
      <c r="L414" s="2"/>
      <c r="M414" s="2"/>
      <c r="N414" s="41"/>
      <c r="O414" s="2"/>
      <c r="P414" s="2"/>
      <c r="Q414" s="2"/>
      <c r="R414" s="2"/>
      <c r="S414" s="2"/>
      <c r="V414" s="28"/>
      <c r="W414" s="28"/>
      <c r="Z414" s="43"/>
      <c r="AB414" s="43"/>
      <c r="AD414" s="43"/>
      <c r="AF414" s="1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s="10" customFormat="1">
      <c r="A415" s="12"/>
      <c r="B415" s="12"/>
      <c r="H415" s="2"/>
      <c r="I415" s="2"/>
      <c r="J415" s="2"/>
      <c r="K415" s="2"/>
      <c r="L415" s="2"/>
      <c r="M415" s="2"/>
      <c r="N415" s="41"/>
      <c r="O415" s="2"/>
      <c r="P415" s="2"/>
      <c r="Q415" s="2"/>
      <c r="R415" s="2"/>
      <c r="S415" s="2"/>
      <c r="V415" s="28"/>
      <c r="W415" s="28"/>
      <c r="Z415" s="43"/>
      <c r="AB415" s="43"/>
      <c r="AD415" s="43"/>
      <c r="AF415" s="1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s="10" customFormat="1">
      <c r="A416" s="12"/>
      <c r="B416" s="12"/>
      <c r="H416" s="2"/>
      <c r="I416" s="2"/>
      <c r="J416" s="2"/>
      <c r="K416" s="2"/>
      <c r="L416" s="2"/>
      <c r="M416" s="2"/>
      <c r="N416" s="41"/>
      <c r="O416" s="2"/>
      <c r="P416" s="2"/>
      <c r="Q416" s="2"/>
      <c r="R416" s="2"/>
      <c r="S416" s="2"/>
      <c r="V416" s="28"/>
      <c r="W416" s="28"/>
      <c r="Z416" s="43"/>
      <c r="AB416" s="43"/>
      <c r="AD416" s="43"/>
      <c r="AF416" s="1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s="10" customFormat="1">
      <c r="A417" s="12"/>
      <c r="B417" s="12"/>
      <c r="H417" s="2"/>
      <c r="I417" s="2"/>
      <c r="J417" s="2"/>
      <c r="K417" s="2"/>
      <c r="L417" s="2"/>
      <c r="M417" s="2"/>
      <c r="N417" s="41"/>
      <c r="O417" s="2"/>
      <c r="P417" s="2"/>
      <c r="Q417" s="2"/>
      <c r="R417" s="2"/>
      <c r="S417" s="2"/>
      <c r="V417" s="28"/>
      <c r="W417" s="28"/>
      <c r="Z417" s="43"/>
      <c r="AB417" s="43"/>
      <c r="AD417" s="43"/>
      <c r="AF417" s="1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s="10" customFormat="1">
      <c r="A418" s="12"/>
      <c r="B418" s="12"/>
      <c r="H418" s="2"/>
      <c r="I418" s="2"/>
      <c r="J418" s="2"/>
      <c r="K418" s="2"/>
      <c r="L418" s="2"/>
      <c r="M418" s="2"/>
      <c r="N418" s="41"/>
      <c r="O418" s="2"/>
      <c r="P418" s="2"/>
      <c r="Q418" s="2"/>
      <c r="R418" s="2"/>
      <c r="S418" s="2"/>
      <c r="V418" s="28"/>
      <c r="W418" s="28"/>
      <c r="Z418" s="43"/>
      <c r="AB418" s="43"/>
      <c r="AD418" s="43"/>
      <c r="AF418" s="1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10" customFormat="1">
      <c r="A419" s="12"/>
      <c r="B419" s="12"/>
      <c r="H419" s="2"/>
      <c r="I419" s="2"/>
      <c r="J419" s="2"/>
      <c r="K419" s="2"/>
      <c r="L419" s="2"/>
      <c r="M419" s="2"/>
      <c r="N419" s="41"/>
      <c r="O419" s="2"/>
      <c r="P419" s="2"/>
      <c r="Q419" s="2"/>
      <c r="R419" s="2"/>
      <c r="S419" s="2"/>
      <c r="V419" s="28"/>
      <c r="W419" s="28"/>
      <c r="Z419" s="43"/>
      <c r="AB419" s="43"/>
      <c r="AD419" s="43"/>
      <c r="AF419" s="1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s="10" customFormat="1">
      <c r="A420" s="12"/>
      <c r="B420" s="12"/>
      <c r="H420" s="2"/>
      <c r="I420" s="2"/>
      <c r="J420" s="2"/>
      <c r="K420" s="2"/>
      <c r="L420" s="2"/>
      <c r="M420" s="2"/>
      <c r="N420" s="41"/>
      <c r="O420" s="2"/>
      <c r="P420" s="2"/>
      <c r="Q420" s="2"/>
      <c r="R420" s="2"/>
      <c r="S420" s="2"/>
      <c r="V420" s="28"/>
      <c r="W420" s="28"/>
      <c r="Z420" s="43"/>
      <c r="AB420" s="43"/>
      <c r="AD420" s="43"/>
      <c r="AF420" s="1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s="10" customFormat="1">
      <c r="A421" s="12"/>
      <c r="B421" s="12"/>
      <c r="H421" s="2"/>
      <c r="I421" s="2"/>
      <c r="J421" s="2"/>
      <c r="K421" s="2"/>
      <c r="L421" s="2"/>
      <c r="M421" s="2"/>
      <c r="N421" s="41"/>
      <c r="O421" s="2"/>
      <c r="P421" s="2"/>
      <c r="Q421" s="2"/>
      <c r="R421" s="2"/>
      <c r="S421" s="2"/>
      <c r="V421" s="28"/>
      <c r="W421" s="28"/>
      <c r="Z421" s="43"/>
      <c r="AB421" s="43"/>
      <c r="AD421" s="43"/>
      <c r="AF421" s="1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s="10" customFormat="1">
      <c r="A422" s="12"/>
      <c r="B422" s="12"/>
      <c r="H422" s="2"/>
      <c r="I422" s="2"/>
      <c r="J422" s="2"/>
      <c r="K422" s="2"/>
      <c r="L422" s="2"/>
      <c r="M422" s="2"/>
      <c r="N422" s="41"/>
      <c r="O422" s="2"/>
      <c r="P422" s="2"/>
      <c r="Q422" s="2"/>
      <c r="R422" s="2"/>
      <c r="S422" s="2"/>
      <c r="V422" s="28"/>
      <c r="W422" s="28"/>
      <c r="Z422" s="43"/>
      <c r="AB422" s="43"/>
      <c r="AD422" s="43"/>
      <c r="AF422" s="1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s="10" customFormat="1">
      <c r="A423" s="12"/>
      <c r="B423" s="12"/>
      <c r="H423" s="2"/>
      <c r="I423" s="2"/>
      <c r="J423" s="2"/>
      <c r="K423" s="2"/>
      <c r="L423" s="2"/>
      <c r="M423" s="2"/>
      <c r="N423" s="41"/>
      <c r="O423" s="2"/>
      <c r="P423" s="2"/>
      <c r="Q423" s="2"/>
      <c r="R423" s="2"/>
      <c r="S423" s="2"/>
      <c r="V423" s="28"/>
      <c r="W423" s="28"/>
      <c r="Z423" s="43"/>
      <c r="AB423" s="43"/>
      <c r="AD423" s="43"/>
      <c r="AF423" s="1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s="10" customFormat="1">
      <c r="A424" s="12"/>
      <c r="B424" s="12"/>
      <c r="H424" s="2"/>
      <c r="I424" s="2"/>
      <c r="J424" s="2"/>
      <c r="K424" s="2"/>
      <c r="L424" s="2"/>
      <c r="M424" s="2"/>
      <c r="N424" s="41"/>
      <c r="O424" s="2"/>
      <c r="P424" s="2"/>
      <c r="Q424" s="2"/>
      <c r="R424" s="2"/>
      <c r="S424" s="2"/>
      <c r="V424" s="28"/>
      <c r="W424" s="28"/>
      <c r="Z424" s="43"/>
      <c r="AB424" s="43"/>
      <c r="AD424" s="43"/>
      <c r="AF424" s="1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s="10" customFormat="1">
      <c r="A425" s="12"/>
      <c r="B425" s="12"/>
      <c r="H425" s="2"/>
      <c r="I425" s="2"/>
      <c r="J425" s="2"/>
      <c r="K425" s="2"/>
      <c r="L425" s="2"/>
      <c r="M425" s="2"/>
      <c r="N425" s="41"/>
      <c r="O425" s="2"/>
      <c r="P425" s="2"/>
      <c r="Q425" s="2"/>
      <c r="R425" s="2"/>
      <c r="S425" s="2"/>
      <c r="V425" s="28"/>
      <c r="W425" s="28"/>
      <c r="Z425" s="43"/>
      <c r="AB425" s="43"/>
      <c r="AD425" s="43"/>
      <c r="AF425" s="1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10" customFormat="1">
      <c r="A426" s="12"/>
      <c r="B426" s="12"/>
      <c r="H426" s="2"/>
      <c r="I426" s="2"/>
      <c r="J426" s="2"/>
      <c r="K426" s="2"/>
      <c r="L426" s="2"/>
      <c r="M426" s="2"/>
      <c r="N426" s="41"/>
      <c r="O426" s="2"/>
      <c r="P426" s="2"/>
      <c r="Q426" s="2"/>
      <c r="R426" s="2"/>
      <c r="S426" s="2"/>
      <c r="V426" s="28"/>
      <c r="W426" s="28"/>
      <c r="Z426" s="43"/>
      <c r="AB426" s="43"/>
      <c r="AD426" s="43"/>
      <c r="AF426" s="1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s="10" customFormat="1">
      <c r="A427" s="12"/>
      <c r="B427" s="12"/>
      <c r="H427" s="2"/>
      <c r="I427" s="2"/>
      <c r="J427" s="2"/>
      <c r="K427" s="2"/>
      <c r="L427" s="2"/>
      <c r="M427" s="2"/>
      <c r="N427" s="41"/>
      <c r="O427" s="2"/>
      <c r="P427" s="2"/>
      <c r="Q427" s="2"/>
      <c r="R427" s="2"/>
      <c r="S427" s="2"/>
      <c r="V427" s="28"/>
      <c r="W427" s="28"/>
      <c r="Z427" s="43"/>
      <c r="AB427" s="43"/>
      <c r="AD427" s="43"/>
      <c r="AF427" s="1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s="10" customFormat="1">
      <c r="A428" s="12"/>
      <c r="B428" s="12"/>
      <c r="H428" s="2"/>
      <c r="I428" s="2"/>
      <c r="J428" s="2"/>
      <c r="K428" s="2"/>
      <c r="L428" s="2"/>
      <c r="M428" s="2"/>
      <c r="N428" s="41"/>
      <c r="O428" s="2"/>
      <c r="P428" s="2"/>
      <c r="Q428" s="2"/>
      <c r="R428" s="2"/>
      <c r="S428" s="2"/>
      <c r="V428" s="28"/>
      <c r="W428" s="28"/>
      <c r="Z428" s="43"/>
      <c r="AB428" s="43"/>
      <c r="AD428" s="43"/>
      <c r="AF428" s="1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s="10" customFormat="1">
      <c r="A429" s="12"/>
      <c r="B429" s="12"/>
      <c r="H429" s="2"/>
      <c r="I429" s="2"/>
      <c r="J429" s="2"/>
      <c r="K429" s="2"/>
      <c r="L429" s="2"/>
      <c r="M429" s="2"/>
      <c r="N429" s="41"/>
      <c r="O429" s="2"/>
      <c r="P429" s="2"/>
      <c r="Q429" s="2"/>
      <c r="R429" s="2"/>
      <c r="S429" s="2"/>
      <c r="V429" s="28"/>
      <c r="W429" s="28"/>
      <c r="Z429" s="43"/>
      <c r="AB429" s="43"/>
      <c r="AD429" s="43"/>
      <c r="AF429" s="1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s="10" customFormat="1">
      <c r="A430" s="12"/>
      <c r="B430" s="12"/>
      <c r="H430" s="2"/>
      <c r="I430" s="2"/>
      <c r="J430" s="2"/>
      <c r="K430" s="2"/>
      <c r="L430" s="2"/>
      <c r="M430" s="2"/>
      <c r="N430" s="41"/>
      <c r="O430" s="2"/>
      <c r="P430" s="2"/>
      <c r="Q430" s="2"/>
      <c r="R430" s="2"/>
      <c r="S430" s="2"/>
      <c r="V430" s="28"/>
      <c r="W430" s="28"/>
      <c r="Z430" s="43"/>
      <c r="AB430" s="43"/>
      <c r="AD430" s="43"/>
      <c r="AF430" s="1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s="10" customFormat="1">
      <c r="A431" s="12"/>
      <c r="B431" s="12"/>
      <c r="H431" s="2"/>
      <c r="I431" s="2"/>
      <c r="J431" s="2"/>
      <c r="K431" s="2"/>
      <c r="L431" s="2"/>
      <c r="M431" s="2"/>
      <c r="N431" s="41"/>
      <c r="O431" s="2"/>
      <c r="P431" s="2"/>
      <c r="Q431" s="2"/>
      <c r="R431" s="2"/>
      <c r="S431" s="2"/>
      <c r="V431" s="28"/>
      <c r="W431" s="28"/>
      <c r="Z431" s="43"/>
      <c r="AB431" s="43"/>
      <c r="AD431" s="43"/>
      <c r="AF431" s="1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s="10" customFormat="1">
      <c r="A432" s="12"/>
      <c r="B432" s="12"/>
      <c r="H432" s="2"/>
      <c r="I432" s="2"/>
      <c r="J432" s="2"/>
      <c r="K432" s="2"/>
      <c r="L432" s="2"/>
      <c r="M432" s="2"/>
      <c r="N432" s="41"/>
      <c r="O432" s="2"/>
      <c r="P432" s="2"/>
      <c r="Q432" s="2"/>
      <c r="R432" s="2"/>
      <c r="S432" s="2"/>
      <c r="V432" s="28"/>
      <c r="W432" s="28"/>
      <c r="Z432" s="43"/>
      <c r="AB432" s="43"/>
      <c r="AD432" s="43"/>
      <c r="AF432" s="1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s="10" customFormat="1">
      <c r="A433" s="12"/>
      <c r="B433" s="12"/>
      <c r="H433" s="2"/>
      <c r="I433" s="2"/>
      <c r="J433" s="2"/>
      <c r="K433" s="2"/>
      <c r="L433" s="2"/>
      <c r="M433" s="2"/>
      <c r="N433" s="41"/>
      <c r="O433" s="2"/>
      <c r="P433" s="2"/>
      <c r="Q433" s="2"/>
      <c r="R433" s="2"/>
      <c r="S433" s="2"/>
      <c r="V433" s="28"/>
      <c r="W433" s="28"/>
      <c r="Z433" s="43"/>
      <c r="AB433" s="43"/>
      <c r="AD433" s="43"/>
      <c r="AF433" s="1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s="10" customFormat="1">
      <c r="A434" s="12"/>
      <c r="B434" s="12"/>
      <c r="H434" s="2"/>
      <c r="I434" s="2"/>
      <c r="J434" s="2"/>
      <c r="K434" s="2"/>
      <c r="L434" s="2"/>
      <c r="M434" s="2"/>
      <c r="N434" s="41"/>
      <c r="O434" s="2"/>
      <c r="P434" s="2"/>
      <c r="Q434" s="2"/>
      <c r="R434" s="2"/>
      <c r="S434" s="2"/>
      <c r="V434" s="28"/>
      <c r="W434" s="28"/>
      <c r="Z434" s="43"/>
      <c r="AB434" s="43"/>
      <c r="AD434" s="43"/>
      <c r="AF434" s="1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s="10" customFormat="1">
      <c r="A435" s="12"/>
      <c r="B435" s="12"/>
      <c r="H435" s="2"/>
      <c r="I435" s="2"/>
      <c r="J435" s="2"/>
      <c r="K435" s="2"/>
      <c r="L435" s="2"/>
      <c r="M435" s="2"/>
      <c r="N435" s="41"/>
      <c r="O435" s="2"/>
      <c r="P435" s="2"/>
      <c r="Q435" s="2"/>
      <c r="R435" s="2"/>
      <c r="S435" s="2"/>
      <c r="V435" s="28"/>
      <c r="W435" s="28"/>
      <c r="Z435" s="43"/>
      <c r="AB435" s="43"/>
      <c r="AD435" s="43"/>
      <c r="AF435" s="1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s="10" customFormat="1">
      <c r="A436" s="12"/>
      <c r="B436" s="12"/>
      <c r="H436" s="2"/>
      <c r="I436" s="2"/>
      <c r="J436" s="2"/>
      <c r="K436" s="2"/>
      <c r="L436" s="2"/>
      <c r="M436" s="2"/>
      <c r="N436" s="41"/>
      <c r="O436" s="2"/>
      <c r="P436" s="2"/>
      <c r="Q436" s="2"/>
      <c r="R436" s="2"/>
      <c r="S436" s="2"/>
      <c r="V436" s="28"/>
      <c r="W436" s="28"/>
      <c r="Z436" s="43"/>
      <c r="AB436" s="43"/>
      <c r="AD436" s="43"/>
      <c r="AF436" s="1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s="10" customFormat="1">
      <c r="A437" s="12"/>
      <c r="B437" s="12"/>
      <c r="H437" s="2"/>
      <c r="I437" s="2"/>
      <c r="J437" s="2"/>
      <c r="K437" s="2"/>
      <c r="L437" s="2"/>
      <c r="M437" s="2"/>
      <c r="N437" s="41"/>
      <c r="O437" s="2"/>
      <c r="P437" s="2"/>
      <c r="Q437" s="2"/>
      <c r="R437" s="2"/>
      <c r="S437" s="2"/>
      <c r="V437" s="28"/>
      <c r="W437" s="28"/>
      <c r="Z437" s="43"/>
      <c r="AB437" s="43"/>
      <c r="AD437" s="43"/>
      <c r="AF437" s="1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s="10" customFormat="1">
      <c r="A438" s="12"/>
      <c r="B438" s="12"/>
      <c r="H438" s="2"/>
      <c r="I438" s="2"/>
      <c r="J438" s="2"/>
      <c r="K438" s="2"/>
      <c r="L438" s="2"/>
      <c r="M438" s="2"/>
      <c r="N438" s="41"/>
      <c r="O438" s="2"/>
      <c r="P438" s="2"/>
      <c r="Q438" s="2"/>
      <c r="R438" s="2"/>
      <c r="S438" s="2"/>
      <c r="V438" s="28"/>
      <c r="W438" s="28"/>
      <c r="Z438" s="43"/>
      <c r="AB438" s="43"/>
      <c r="AD438" s="43"/>
      <c r="AF438" s="1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s="10" customFormat="1">
      <c r="A439" s="12"/>
      <c r="B439" s="12"/>
      <c r="H439" s="2"/>
      <c r="I439" s="2"/>
      <c r="J439" s="2"/>
      <c r="K439" s="2"/>
      <c r="L439" s="2"/>
      <c r="M439" s="2"/>
      <c r="N439" s="41"/>
      <c r="O439" s="2"/>
      <c r="P439" s="2"/>
      <c r="Q439" s="2"/>
      <c r="R439" s="2"/>
      <c r="S439" s="2"/>
      <c r="V439" s="28"/>
      <c r="W439" s="28"/>
      <c r="Z439" s="43"/>
      <c r="AB439" s="43"/>
      <c r="AD439" s="43"/>
      <c r="AF439" s="1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s="10" customFormat="1">
      <c r="A440" s="12"/>
      <c r="B440" s="12"/>
      <c r="H440" s="2"/>
      <c r="I440" s="2"/>
      <c r="J440" s="2"/>
      <c r="K440" s="2"/>
      <c r="L440" s="2"/>
      <c r="M440" s="2"/>
      <c r="N440" s="41"/>
      <c r="O440" s="2"/>
      <c r="P440" s="2"/>
      <c r="Q440" s="2"/>
      <c r="R440" s="2"/>
      <c r="S440" s="2"/>
      <c r="V440" s="28"/>
      <c r="W440" s="28"/>
      <c r="Z440" s="43"/>
      <c r="AB440" s="43"/>
      <c r="AD440" s="43"/>
      <c r="AF440" s="1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s="10" customFormat="1">
      <c r="A441" s="12"/>
      <c r="B441" s="12"/>
      <c r="H441" s="2"/>
      <c r="I441" s="2"/>
      <c r="J441" s="2"/>
      <c r="K441" s="2"/>
      <c r="L441" s="2"/>
      <c r="M441" s="2"/>
      <c r="N441" s="41"/>
      <c r="O441" s="2"/>
      <c r="P441" s="2"/>
      <c r="Q441" s="2"/>
      <c r="R441" s="2"/>
      <c r="S441" s="2"/>
      <c r="V441" s="28"/>
      <c r="W441" s="28"/>
      <c r="Z441" s="43"/>
      <c r="AB441" s="43"/>
      <c r="AD441" s="43"/>
      <c r="AF441" s="1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s="10" customFormat="1">
      <c r="A442" s="12"/>
      <c r="B442" s="12"/>
      <c r="H442" s="2"/>
      <c r="I442" s="2"/>
      <c r="J442" s="2"/>
      <c r="K442" s="2"/>
      <c r="L442" s="2"/>
      <c r="M442" s="2"/>
      <c r="N442" s="41"/>
      <c r="O442" s="2"/>
      <c r="P442" s="2"/>
      <c r="Q442" s="2"/>
      <c r="R442" s="2"/>
      <c r="S442" s="2"/>
      <c r="V442" s="28"/>
      <c r="W442" s="28"/>
      <c r="Z442" s="43"/>
      <c r="AB442" s="43"/>
      <c r="AD442" s="43"/>
      <c r="AF442" s="1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s="10" customFormat="1">
      <c r="A443" s="12"/>
      <c r="B443" s="12"/>
      <c r="H443" s="2"/>
      <c r="I443" s="2"/>
      <c r="J443" s="2"/>
      <c r="K443" s="2"/>
      <c r="L443" s="2"/>
      <c r="M443" s="2"/>
      <c r="N443" s="41"/>
      <c r="O443" s="2"/>
      <c r="P443" s="2"/>
      <c r="Q443" s="2"/>
      <c r="R443" s="2"/>
      <c r="S443" s="2"/>
      <c r="V443" s="28"/>
      <c r="W443" s="28"/>
      <c r="Z443" s="43"/>
      <c r="AB443" s="43"/>
      <c r="AD443" s="43"/>
      <c r="AF443" s="1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s="10" customFormat="1">
      <c r="A444" s="12"/>
      <c r="B444" s="12"/>
      <c r="H444" s="2"/>
      <c r="I444" s="2"/>
      <c r="J444" s="2"/>
      <c r="K444" s="2"/>
      <c r="L444" s="2"/>
      <c r="M444" s="2"/>
      <c r="N444" s="41"/>
      <c r="O444" s="2"/>
      <c r="P444" s="2"/>
      <c r="Q444" s="2"/>
      <c r="R444" s="2"/>
      <c r="S444" s="2"/>
      <c r="V444" s="28"/>
      <c r="W444" s="28"/>
      <c r="Z444" s="43"/>
      <c r="AB444" s="43"/>
      <c r="AD444" s="43"/>
      <c r="AF444" s="1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s="10" customFormat="1">
      <c r="A445" s="12"/>
      <c r="B445" s="12"/>
      <c r="H445" s="2"/>
      <c r="I445" s="2"/>
      <c r="J445" s="2"/>
      <c r="K445" s="2"/>
      <c r="L445" s="2"/>
      <c r="M445" s="2"/>
      <c r="N445" s="41"/>
      <c r="O445" s="2"/>
      <c r="P445" s="2"/>
      <c r="Q445" s="2"/>
      <c r="R445" s="2"/>
      <c r="S445" s="2"/>
      <c r="V445" s="28"/>
      <c r="W445" s="28"/>
      <c r="Z445" s="43"/>
      <c r="AB445" s="43"/>
      <c r="AD445" s="43"/>
      <c r="AF445" s="1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s="10" customFormat="1">
      <c r="A446" s="12"/>
      <c r="B446" s="12"/>
      <c r="H446" s="2"/>
      <c r="I446" s="2"/>
      <c r="J446" s="2"/>
      <c r="K446" s="2"/>
      <c r="L446" s="2"/>
      <c r="M446" s="2"/>
      <c r="N446" s="41"/>
      <c r="O446" s="2"/>
      <c r="P446" s="2"/>
      <c r="Q446" s="2"/>
      <c r="R446" s="2"/>
      <c r="S446" s="2"/>
      <c r="V446" s="28"/>
      <c r="W446" s="28"/>
      <c r="Z446" s="43"/>
      <c r="AB446" s="43"/>
      <c r="AD446" s="43"/>
      <c r="AF446" s="1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s="10" customFormat="1">
      <c r="A447" s="12"/>
      <c r="B447" s="12"/>
      <c r="H447" s="2"/>
      <c r="I447" s="2"/>
      <c r="J447" s="2"/>
      <c r="K447" s="2"/>
      <c r="L447" s="2"/>
      <c r="M447" s="2"/>
      <c r="N447" s="41"/>
      <c r="O447" s="2"/>
      <c r="P447" s="2"/>
      <c r="Q447" s="2"/>
      <c r="R447" s="2"/>
      <c r="S447" s="2"/>
      <c r="V447" s="28"/>
      <c r="W447" s="28"/>
      <c r="Z447" s="43"/>
      <c r="AB447" s="43"/>
      <c r="AD447" s="43"/>
      <c r="AF447" s="1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s="10" customFormat="1">
      <c r="A448" s="12"/>
      <c r="B448" s="12"/>
      <c r="H448" s="2"/>
      <c r="I448" s="2"/>
      <c r="J448" s="2"/>
      <c r="K448" s="2"/>
      <c r="L448" s="2"/>
      <c r="M448" s="2"/>
      <c r="N448" s="41"/>
      <c r="O448" s="2"/>
      <c r="P448" s="2"/>
      <c r="Q448" s="2"/>
      <c r="R448" s="2"/>
      <c r="S448" s="2"/>
      <c r="V448" s="28"/>
      <c r="W448" s="28"/>
      <c r="Z448" s="43"/>
      <c r="AB448" s="43"/>
      <c r="AD448" s="43"/>
      <c r="AF448" s="1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s="10" customFormat="1">
      <c r="A449" s="12"/>
      <c r="B449" s="12"/>
      <c r="H449" s="2"/>
      <c r="I449" s="2"/>
      <c r="J449" s="2"/>
      <c r="K449" s="2"/>
      <c r="L449" s="2"/>
      <c r="M449" s="2"/>
      <c r="N449" s="41"/>
      <c r="O449" s="2"/>
      <c r="P449" s="2"/>
      <c r="Q449" s="2"/>
      <c r="R449" s="2"/>
      <c r="S449" s="2"/>
      <c r="V449" s="28"/>
      <c r="W449" s="28"/>
      <c r="Z449" s="43"/>
      <c r="AB449" s="43"/>
      <c r="AD449" s="43"/>
      <c r="AF449" s="1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s="10" customFormat="1">
      <c r="A450" s="12"/>
      <c r="B450" s="12"/>
      <c r="H450" s="2"/>
      <c r="I450" s="2"/>
      <c r="J450" s="2"/>
      <c r="K450" s="2"/>
      <c r="L450" s="2"/>
      <c r="M450" s="2"/>
      <c r="N450" s="41"/>
      <c r="O450" s="2"/>
      <c r="P450" s="2"/>
      <c r="Q450" s="2"/>
      <c r="R450" s="2"/>
      <c r="S450" s="2"/>
      <c r="V450" s="28"/>
      <c r="W450" s="28"/>
      <c r="Z450" s="43"/>
      <c r="AB450" s="43"/>
      <c r="AD450" s="43"/>
      <c r="AF450" s="1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s="10" customFormat="1">
      <c r="A451" s="12"/>
      <c r="B451" s="12"/>
      <c r="H451" s="2"/>
      <c r="I451" s="2"/>
      <c r="J451" s="2"/>
      <c r="K451" s="2"/>
      <c r="L451" s="2"/>
      <c r="M451" s="2"/>
      <c r="N451" s="41"/>
      <c r="O451" s="2"/>
      <c r="P451" s="2"/>
      <c r="Q451" s="2"/>
      <c r="R451" s="2"/>
      <c r="S451" s="2"/>
      <c r="V451" s="28"/>
      <c r="W451" s="28"/>
      <c r="Z451" s="43"/>
      <c r="AB451" s="43"/>
      <c r="AD451" s="43"/>
      <c r="AF451" s="1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s="10" customFormat="1">
      <c r="A452" s="12"/>
      <c r="B452" s="12"/>
      <c r="H452" s="2"/>
      <c r="I452" s="2"/>
      <c r="J452" s="2"/>
      <c r="K452" s="2"/>
      <c r="L452" s="2"/>
      <c r="M452" s="2"/>
      <c r="N452" s="41"/>
      <c r="O452" s="2"/>
      <c r="P452" s="2"/>
      <c r="Q452" s="2"/>
      <c r="R452" s="2"/>
      <c r="S452" s="2"/>
      <c r="V452" s="28"/>
      <c r="W452" s="28"/>
      <c r="Z452" s="43"/>
      <c r="AB452" s="43"/>
      <c r="AD452" s="43"/>
      <c r="AF452" s="1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s="10" customFormat="1">
      <c r="A453" s="12"/>
      <c r="B453" s="12"/>
      <c r="H453" s="2"/>
      <c r="I453" s="2"/>
      <c r="J453" s="2"/>
      <c r="K453" s="2"/>
      <c r="L453" s="2"/>
      <c r="M453" s="2"/>
      <c r="N453" s="41"/>
      <c r="O453" s="2"/>
      <c r="P453" s="2"/>
      <c r="Q453" s="2"/>
      <c r="R453" s="2"/>
      <c r="S453" s="2"/>
      <c r="V453" s="28"/>
      <c r="W453" s="28"/>
      <c r="Z453" s="43"/>
      <c r="AB453" s="43"/>
      <c r="AD453" s="43"/>
      <c r="AF453" s="1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</sheetData>
  <mergeCells count="40"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  <mergeCell ref="AF25:AF29"/>
    <mergeCell ref="AF21:AF24"/>
    <mergeCell ref="P3:Q3"/>
    <mergeCell ref="R3:S3"/>
    <mergeCell ref="T3:U3"/>
    <mergeCell ref="V3:W3"/>
    <mergeCell ref="X3:Y3"/>
    <mergeCell ref="AF17:AF20"/>
    <mergeCell ref="Z3:AA3"/>
    <mergeCell ref="AF3:AF4"/>
    <mergeCell ref="AF12:AF16"/>
    <mergeCell ref="AF8:AF11"/>
    <mergeCell ref="AF52:AF55"/>
    <mergeCell ref="AF31:AF34"/>
    <mergeCell ref="B76:F76"/>
    <mergeCell ref="B77:G77"/>
    <mergeCell ref="AF57:AF60"/>
    <mergeCell ref="A75:C75"/>
    <mergeCell ref="A74:K74"/>
    <mergeCell ref="A73:P73"/>
    <mergeCell ref="AF62:AF65"/>
    <mergeCell ref="AF35:AF40"/>
    <mergeCell ref="AF45:AF48"/>
    <mergeCell ref="AF49:AF51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45" fitToWidth="2" fitToHeight="2" pageOrder="overThenDown" orientation="landscape" r:id="rId1"/>
  <rowBreaks count="1" manualBreakCount="1">
    <brk id="25" max="32" man="1"/>
  </rowBreaks>
  <colBreaks count="1" manualBreakCount="1">
    <brk id="19" max="70" man="1"/>
  </colBreaks>
  <ignoredErrors>
    <ignoredError sqref="B70 D66 E70 B44 C28" formula="1"/>
    <ignoredError sqref="G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Логинова Ленара Юлдашевна</cp:lastModifiedBy>
  <cp:lastPrinted>2018-04-09T05:35:29Z</cp:lastPrinted>
  <dcterms:created xsi:type="dcterms:W3CDTF">1996-10-08T23:32:33Z</dcterms:created>
  <dcterms:modified xsi:type="dcterms:W3CDTF">2018-04-16T05:13:55Z</dcterms:modified>
</cp:coreProperties>
</file>