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320" windowHeight="8250" tabRatio="648" activeTab="1"/>
  </bookViews>
  <sheets>
    <sheet name="Титульный лист" sheetId="12" r:id="rId1"/>
    <sheet name="2017" sheetId="28" r:id="rId2"/>
  </sheets>
  <definedNames>
    <definedName name="_xlnm.Print_Titles" localSheetId="1">'2017'!$A:$A,'2017'!$3:$4</definedName>
    <definedName name="_xlnm.Print_Area" localSheetId="1">'2017'!$A$1:$AF$66</definedName>
  </definedNames>
  <calcPr calcId="145621"/>
</workbook>
</file>

<file path=xl/calcChain.xml><?xml version="1.0" encoding="utf-8"?>
<calcChain xmlns="http://schemas.openxmlformats.org/spreadsheetml/2006/main">
  <c r="B6" i="28" l="1"/>
  <c r="E29" i="28" l="1"/>
  <c r="C29" i="28"/>
  <c r="D27" i="28"/>
  <c r="E57" i="28"/>
  <c r="D57" i="28"/>
  <c r="C57" i="28"/>
  <c r="B57" i="28"/>
  <c r="AC57" i="28" l="1"/>
  <c r="AB6" i="28" l="1"/>
  <c r="E52" i="28" l="1"/>
  <c r="D52" i="28"/>
  <c r="C52" i="28"/>
  <c r="D29" i="28"/>
  <c r="E20" i="28"/>
  <c r="C20" i="28"/>
  <c r="B20" i="28"/>
  <c r="E9" i="28"/>
  <c r="C9" i="28"/>
  <c r="B16" i="28"/>
  <c r="C16" i="28"/>
  <c r="E13" i="28"/>
  <c r="C13" i="28"/>
  <c r="X16" i="28"/>
  <c r="V16" i="28"/>
  <c r="T16" i="28"/>
  <c r="R16" i="28"/>
  <c r="P16" i="28"/>
  <c r="N16" i="28"/>
  <c r="L16" i="28"/>
  <c r="J16" i="28"/>
  <c r="E16" i="28"/>
  <c r="AC52" i="28"/>
  <c r="AC20" i="28"/>
  <c r="AC16" i="28"/>
  <c r="AC11" i="28"/>
  <c r="B11" i="28"/>
  <c r="B9" i="28" s="1"/>
  <c r="R9" i="28"/>
  <c r="AI8" i="28"/>
  <c r="AI10" i="28"/>
  <c r="AI11" i="28"/>
  <c r="AI12" i="28"/>
  <c r="AI14" i="28"/>
  <c r="AI15" i="28"/>
  <c r="AI17" i="28"/>
  <c r="AI19" i="28"/>
  <c r="AI20" i="28"/>
  <c r="AI21" i="28"/>
  <c r="AI23" i="28"/>
  <c r="AI24" i="28"/>
  <c r="AI25" i="28"/>
  <c r="AI27" i="28"/>
  <c r="AI28" i="28"/>
  <c r="AI30" i="28"/>
  <c r="AI33" i="28"/>
  <c r="AI34" i="28"/>
  <c r="AI38" i="28"/>
  <c r="AI39" i="28"/>
  <c r="AI40" i="28"/>
  <c r="AI42" i="28"/>
  <c r="AI45" i="28"/>
  <c r="AI46" i="28"/>
  <c r="AI47" i="28"/>
  <c r="AI51" i="28"/>
  <c r="AI52" i="28"/>
  <c r="AI56" i="28"/>
  <c r="B28" i="28"/>
  <c r="AJ8" i="28"/>
  <c r="AK8" i="28"/>
  <c r="AJ10" i="28"/>
  <c r="AK10" i="28"/>
  <c r="AJ11" i="28"/>
  <c r="AJ12" i="28"/>
  <c r="AK12" i="28"/>
  <c r="AJ14" i="28"/>
  <c r="AK14" i="28"/>
  <c r="AJ15" i="28"/>
  <c r="AK15" i="28"/>
  <c r="AJ17" i="28"/>
  <c r="AK17" i="28"/>
  <c r="AJ19" i="28"/>
  <c r="AK19" i="28"/>
  <c r="AJ20" i="28"/>
  <c r="AK20" i="28"/>
  <c r="AJ21" i="28"/>
  <c r="AK21" i="28"/>
  <c r="AJ23" i="28"/>
  <c r="AK23" i="28"/>
  <c r="AJ24" i="28"/>
  <c r="AK24" i="28"/>
  <c r="AJ25" i="28"/>
  <c r="AK25" i="28"/>
  <c r="AJ27" i="28"/>
  <c r="AK27" i="28"/>
  <c r="AJ28" i="28"/>
  <c r="AK28" i="28"/>
  <c r="AJ30" i="28"/>
  <c r="AK30" i="28"/>
  <c r="AJ33" i="28"/>
  <c r="AK33" i="28"/>
  <c r="AJ34" i="28"/>
  <c r="AK34" i="28"/>
  <c r="AJ36" i="28"/>
  <c r="AK36" i="28"/>
  <c r="AJ38" i="28"/>
  <c r="AK38" i="28"/>
  <c r="AJ39" i="28"/>
  <c r="AK39" i="28"/>
  <c r="AJ40" i="28"/>
  <c r="AK40" i="28"/>
  <c r="AJ42" i="28"/>
  <c r="AK42" i="28"/>
  <c r="AJ45" i="28"/>
  <c r="AK45" i="28"/>
  <c r="AJ46" i="28"/>
  <c r="AK46" i="28"/>
  <c r="AJ47" i="28"/>
  <c r="AK47" i="28"/>
  <c r="AJ51" i="28"/>
  <c r="AK51" i="28"/>
  <c r="AJ52" i="28"/>
  <c r="AJ56" i="28"/>
  <c r="AK56" i="28"/>
  <c r="AC26" i="28" l="1"/>
  <c r="AB26" i="28"/>
  <c r="AB59" i="28"/>
  <c r="AB61" i="28"/>
  <c r="Z57" i="28"/>
  <c r="Z53" i="28" s="1"/>
  <c r="C28" i="28"/>
  <c r="B27" i="28"/>
  <c r="E28" i="28"/>
  <c r="D28" i="28"/>
  <c r="Z29" i="28"/>
  <c r="V29" i="28"/>
  <c r="V26" i="28" s="1"/>
  <c r="Z16" i="28"/>
  <c r="AI16" i="28" l="1"/>
  <c r="AJ16" i="28"/>
  <c r="AJ29" i="28"/>
  <c r="AI29" i="28"/>
  <c r="F28" i="28"/>
  <c r="G28" i="28"/>
  <c r="Z13" i="28"/>
  <c r="AA29" i="28" l="1"/>
  <c r="B29" i="28"/>
  <c r="B52" i="28" l="1"/>
  <c r="AA52" i="28"/>
  <c r="Y52" i="28"/>
  <c r="U52" i="28"/>
  <c r="S52" i="28"/>
  <c r="Q52" i="28"/>
  <c r="O52" i="28"/>
  <c r="M52" i="28"/>
  <c r="AA16" i="28"/>
  <c r="C11" i="28"/>
  <c r="AA11" i="28"/>
  <c r="AA57" i="28"/>
  <c r="AK52" i="28" l="1"/>
  <c r="Y11" i="28"/>
  <c r="Y16" i="28"/>
  <c r="AK16" i="28" l="1"/>
  <c r="AK11" i="28"/>
  <c r="E11" i="28"/>
  <c r="E47" i="28"/>
  <c r="Z61" i="28"/>
  <c r="AD61" i="28"/>
  <c r="B30" i="28" l="1"/>
  <c r="B26" i="28" s="1"/>
  <c r="J59" i="28"/>
  <c r="Y57" i="28" l="1"/>
  <c r="AK57" i="28" l="1"/>
  <c r="X57" i="28"/>
  <c r="X61" i="28" s="1"/>
  <c r="V57" i="28"/>
  <c r="AI57" i="28" l="1"/>
  <c r="AJ57" i="28"/>
  <c r="V61" i="28"/>
  <c r="O29" i="28"/>
  <c r="W13" i="28"/>
  <c r="AK29" i="28" l="1"/>
  <c r="Y9" i="28"/>
  <c r="F46" i="28"/>
  <c r="G46" i="28"/>
  <c r="F45" i="28"/>
  <c r="G45" i="28"/>
  <c r="E30" i="28" l="1"/>
  <c r="E27" i="28"/>
  <c r="F27" i="28" s="1"/>
  <c r="C47" i="28"/>
  <c r="C45" i="28"/>
  <c r="C27" i="28"/>
  <c r="C30" i="28"/>
  <c r="C33" i="28"/>
  <c r="C34" i="28"/>
  <c r="C39" i="28" l="1"/>
  <c r="C37" i="28" s="1"/>
  <c r="U60" i="28"/>
  <c r="J61" i="28" l="1"/>
  <c r="C62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E35" i="28"/>
  <c r="H35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H37" i="28"/>
  <c r="E46" i="28"/>
  <c r="E45" i="28"/>
  <c r="E44" i="28" s="1"/>
  <c r="E62" i="28" s="1"/>
  <c r="D46" i="28"/>
  <c r="D47" i="28"/>
  <c r="D62" i="28" s="1"/>
  <c r="D45" i="28"/>
  <c r="C46" i="28"/>
  <c r="C44" i="28" s="1"/>
  <c r="C43" i="28" s="1"/>
  <c r="C41" i="28" s="1"/>
  <c r="B46" i="28"/>
  <c r="B47" i="28"/>
  <c r="B45" i="28"/>
  <c r="I44" i="28"/>
  <c r="J44" i="28"/>
  <c r="J43" i="28" s="1"/>
  <c r="J41" i="28" s="1"/>
  <c r="K44" i="28"/>
  <c r="K62" i="28" s="1"/>
  <c r="L44" i="28"/>
  <c r="L43" i="28" s="1"/>
  <c r="L41" i="28" s="1"/>
  <c r="M44" i="28"/>
  <c r="M62" i="28" s="1"/>
  <c r="N44" i="28"/>
  <c r="N43" i="28" s="1"/>
  <c r="N41" i="28" s="1"/>
  <c r="O44" i="28"/>
  <c r="O62" i="28" s="1"/>
  <c r="P44" i="28"/>
  <c r="P43" i="28" s="1"/>
  <c r="P41" i="28" s="1"/>
  <c r="Q44" i="28"/>
  <c r="Q62" i="28" s="1"/>
  <c r="R44" i="28"/>
  <c r="R43" i="28" s="1"/>
  <c r="R41" i="28" s="1"/>
  <c r="S44" i="28"/>
  <c r="S62" i="28" s="1"/>
  <c r="T44" i="28"/>
  <c r="T43" i="28" s="1"/>
  <c r="T41" i="28" s="1"/>
  <c r="U44" i="28"/>
  <c r="U43" i="28" s="1"/>
  <c r="U41" i="28" s="1"/>
  <c r="V44" i="28"/>
  <c r="V62" i="28" s="1"/>
  <c r="W44" i="28"/>
  <c r="W43" i="28" s="1"/>
  <c r="W41" i="28" s="1"/>
  <c r="X44" i="28"/>
  <c r="X62" i="28" s="1"/>
  <c r="Y44" i="28"/>
  <c r="Y43" i="28" s="1"/>
  <c r="Y41" i="28" s="1"/>
  <c r="Z44" i="28"/>
  <c r="Z62" i="28" s="1"/>
  <c r="AA44" i="28"/>
  <c r="AA43" i="28" s="1"/>
  <c r="AA41" i="28" s="1"/>
  <c r="AB44" i="28"/>
  <c r="AB62" i="28" s="1"/>
  <c r="AC44" i="28"/>
  <c r="AC43" i="28" s="1"/>
  <c r="AC41" i="28" s="1"/>
  <c r="AD44" i="28"/>
  <c r="AD62" i="28" s="1"/>
  <c r="AE44" i="28"/>
  <c r="AE43" i="28" s="1"/>
  <c r="AE41" i="28" s="1"/>
  <c r="H44" i="28"/>
  <c r="AI44" i="28" l="1"/>
  <c r="AJ44" i="28"/>
  <c r="AK37" i="28"/>
  <c r="AK44" i="28"/>
  <c r="AJ37" i="28"/>
  <c r="AI37" i="28"/>
  <c r="AJ35" i="28"/>
  <c r="AK35" i="28"/>
  <c r="H43" i="28"/>
  <c r="B44" i="28"/>
  <c r="B43" i="28" s="1"/>
  <c r="B41" i="28" s="1"/>
  <c r="D44" i="28"/>
  <c r="D43" i="28" s="1"/>
  <c r="D41" i="28" s="1"/>
  <c r="H41" i="28"/>
  <c r="G44" i="28"/>
  <c r="AD43" i="28"/>
  <c r="AD41" i="28" s="1"/>
  <c r="AB43" i="28"/>
  <c r="AB41" i="28" s="1"/>
  <c r="Z43" i="28"/>
  <c r="Z41" i="28" s="1"/>
  <c r="X43" i="28"/>
  <c r="X41" i="28" s="1"/>
  <c r="V43" i="28"/>
  <c r="V41" i="28" s="1"/>
  <c r="S43" i="28"/>
  <c r="S41" i="28" s="1"/>
  <c r="Q43" i="28"/>
  <c r="Q41" i="28" s="1"/>
  <c r="O43" i="28"/>
  <c r="O41" i="28" s="1"/>
  <c r="M43" i="28"/>
  <c r="M41" i="28" s="1"/>
  <c r="K43" i="28"/>
  <c r="K41" i="28" s="1"/>
  <c r="I43" i="28"/>
  <c r="AE62" i="28"/>
  <c r="AC62" i="28"/>
  <c r="AA62" i="28"/>
  <c r="Y62" i="28"/>
  <c r="W62" i="28"/>
  <c r="T62" i="28"/>
  <c r="R62" i="28"/>
  <c r="P62" i="28"/>
  <c r="N62" i="28"/>
  <c r="L62" i="28"/>
  <c r="J62" i="28"/>
  <c r="F47" i="28"/>
  <c r="F44" i="28"/>
  <c r="E43" i="28"/>
  <c r="E41" i="28" s="1"/>
  <c r="F41" i="28" s="1"/>
  <c r="G41" i="28" s="1"/>
  <c r="H62" i="28"/>
  <c r="I62" i="28"/>
  <c r="F43" i="28"/>
  <c r="G43" i="28" s="1"/>
  <c r="G47" i="28"/>
  <c r="U62" i="28"/>
  <c r="AK62" i="28" l="1"/>
  <c r="AK43" i="28"/>
  <c r="AJ43" i="28"/>
  <c r="AI43" i="28"/>
  <c r="B62" i="28"/>
  <c r="F62" i="28" s="1"/>
  <c r="G62" i="28" s="1"/>
  <c r="AI62" i="28"/>
  <c r="AJ62" i="28"/>
  <c r="AJ41" i="28"/>
  <c r="AI41" i="28"/>
  <c r="I41" i="28"/>
  <c r="AK41" i="28" s="1"/>
  <c r="D11" i="28"/>
  <c r="AD36" i="28"/>
  <c r="AI36" i="28" s="1"/>
  <c r="D39" i="28"/>
  <c r="D37" i="28" s="1"/>
  <c r="D36" i="28" s="1"/>
  <c r="D35" i="28" s="1"/>
  <c r="E39" i="28"/>
  <c r="B39" i="28"/>
  <c r="B37" i="28" s="1"/>
  <c r="AD35" i="28" l="1"/>
  <c r="AI35" i="28" s="1"/>
  <c r="B36" i="28"/>
  <c r="B35" i="28" s="1"/>
  <c r="F37" i="28"/>
  <c r="C36" i="28"/>
  <c r="C35" i="28" s="1"/>
  <c r="F39" i="28"/>
  <c r="AG8" i="28"/>
  <c r="AG10" i="28"/>
  <c r="AG12" i="28"/>
  <c r="AG17" i="28"/>
  <c r="AG19" i="28"/>
  <c r="AG21" i="28"/>
  <c r="AG23" i="28"/>
  <c r="AG25" i="28"/>
  <c r="AG51" i="28"/>
  <c r="AG56" i="28"/>
  <c r="D24" i="28" l="1"/>
  <c r="C24" i="28"/>
  <c r="C61" i="28" s="1"/>
  <c r="Q55" i="28"/>
  <c r="Q50" i="28"/>
  <c r="Q49" i="28" s="1"/>
  <c r="Q48" i="28" s="1"/>
  <c r="Q9" i="28"/>
  <c r="D20" i="28" l="1"/>
  <c r="D18" i="28" s="1"/>
  <c r="AG11" i="28"/>
  <c r="D16" i="28"/>
  <c r="G11" i="28"/>
  <c r="AG57" i="28"/>
  <c r="D30" i="28" l="1"/>
  <c r="C18" i="28"/>
  <c r="AG52" i="28" l="1"/>
  <c r="F11" i="28" l="1"/>
  <c r="C55" i="28"/>
  <c r="B24" i="28"/>
  <c r="P61" i="28"/>
  <c r="H61" i="28"/>
  <c r="N61" i="28" l="1"/>
  <c r="L61" i="28"/>
  <c r="I9" i="28"/>
  <c r="J9" i="28"/>
  <c r="K9" i="28"/>
  <c r="L9" i="28"/>
  <c r="M9" i="28"/>
  <c r="N9" i="28"/>
  <c r="O9" i="28"/>
  <c r="P9" i="28"/>
  <c r="S9" i="28"/>
  <c r="T9" i="28"/>
  <c r="U9" i="28"/>
  <c r="V9" i="28"/>
  <c r="W9" i="28"/>
  <c r="X9" i="28"/>
  <c r="Z9" i="28"/>
  <c r="AA9" i="28"/>
  <c r="AB9" i="28"/>
  <c r="AC9" i="28"/>
  <c r="AD9" i="28"/>
  <c r="AE9" i="28"/>
  <c r="H9" i="28"/>
  <c r="K60" i="28"/>
  <c r="L60" i="28"/>
  <c r="M60" i="28"/>
  <c r="N60" i="28"/>
  <c r="O60" i="28"/>
  <c r="P60" i="28"/>
  <c r="Q60" i="28"/>
  <c r="R60" i="28"/>
  <c r="S60" i="28"/>
  <c r="T60" i="28"/>
  <c r="V60" i="28"/>
  <c r="W60" i="28"/>
  <c r="X60" i="28"/>
  <c r="Y60" i="28"/>
  <c r="Z60" i="28"/>
  <c r="AA60" i="28"/>
  <c r="AB60" i="28"/>
  <c r="AC60" i="28"/>
  <c r="AD60" i="28"/>
  <c r="AE60" i="28"/>
  <c r="K59" i="28"/>
  <c r="L59" i="28"/>
  <c r="M59" i="28"/>
  <c r="N59" i="28"/>
  <c r="O59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D59" i="28"/>
  <c r="AE59" i="28"/>
  <c r="J60" i="28"/>
  <c r="J58" i="28" s="1"/>
  <c r="AG27" i="28"/>
  <c r="AG29" i="28"/>
  <c r="AG30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W26" i="28"/>
  <c r="X26" i="28"/>
  <c r="Y26" i="28"/>
  <c r="Z26" i="28"/>
  <c r="AA26" i="28"/>
  <c r="AD26" i="28"/>
  <c r="AE26" i="28"/>
  <c r="AJ59" i="28" l="1"/>
  <c r="AI59" i="28"/>
  <c r="B59" i="28"/>
  <c r="AJ9" i="28"/>
  <c r="AI9" i="28"/>
  <c r="AK9" i="28"/>
  <c r="E26" i="28"/>
  <c r="AK26" i="28"/>
  <c r="AK59" i="28"/>
  <c r="AD58" i="28"/>
  <c r="AB58" i="28"/>
  <c r="X58" i="28"/>
  <c r="P58" i="28"/>
  <c r="L58" i="28"/>
  <c r="N58" i="28"/>
  <c r="Z58" i="28"/>
  <c r="C59" i="28"/>
  <c r="D9" i="28"/>
  <c r="D59" i="28"/>
  <c r="G30" i="28"/>
  <c r="E59" i="28"/>
  <c r="G29" i="28"/>
  <c r="F30" i="28"/>
  <c r="G27" i="28"/>
  <c r="AG16" i="28"/>
  <c r="AG9" i="28" l="1"/>
  <c r="AG59" i="28"/>
  <c r="G16" i="28"/>
  <c r="G59" i="28"/>
  <c r="F9" i="28"/>
  <c r="G9" i="28"/>
  <c r="H26" i="28"/>
  <c r="AI26" i="28" l="1"/>
  <c r="AJ26" i="28"/>
  <c r="D26" i="28"/>
  <c r="C26" i="28"/>
  <c r="D55" i="28"/>
  <c r="I55" i="28"/>
  <c r="J55" i="28"/>
  <c r="K55" i="28"/>
  <c r="L55" i="28"/>
  <c r="M55" i="28"/>
  <c r="N55" i="28"/>
  <c r="O55" i="28"/>
  <c r="P55" i="28"/>
  <c r="R55" i="28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AE55" i="28"/>
  <c r="H55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X13" i="28"/>
  <c r="Y13" i="28"/>
  <c r="AA13" i="28"/>
  <c r="AB13" i="28"/>
  <c r="AC13" i="28"/>
  <c r="AD13" i="28"/>
  <c r="AE13" i="28"/>
  <c r="H13" i="28"/>
  <c r="AG13" i="28" l="1"/>
  <c r="AJ55" i="28"/>
  <c r="AI55" i="28"/>
  <c r="AK55" i="28"/>
  <c r="AJ13" i="28"/>
  <c r="AI13" i="28"/>
  <c r="AK13" i="28"/>
  <c r="G26" i="28"/>
  <c r="AG26" i="28"/>
  <c r="I18" i="28"/>
  <c r="J18" i="28"/>
  <c r="K18" i="28"/>
  <c r="K7" i="28" s="1"/>
  <c r="L18" i="28"/>
  <c r="M18" i="28"/>
  <c r="N18" i="28"/>
  <c r="O18" i="28"/>
  <c r="P18" i="28"/>
  <c r="Q18" i="28"/>
  <c r="R18" i="28"/>
  <c r="R7" i="28" s="1"/>
  <c r="S18" i="28"/>
  <c r="T18" i="28"/>
  <c r="T7" i="28" s="1"/>
  <c r="U18" i="28"/>
  <c r="V18" i="28"/>
  <c r="W18" i="28"/>
  <c r="X18" i="28"/>
  <c r="Y18" i="28"/>
  <c r="Z18" i="28"/>
  <c r="AA18" i="28"/>
  <c r="AA7" i="28" s="1"/>
  <c r="AB18" i="28"/>
  <c r="AB7" i="28" s="1"/>
  <c r="AC18" i="28"/>
  <c r="AD18" i="28"/>
  <c r="AD7" i="28" s="1"/>
  <c r="AE18" i="28"/>
  <c r="H18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X7" i="28" s="1"/>
  <c r="X6" i="28" s="1"/>
  <c r="Y22" i="28"/>
  <c r="Z22" i="28"/>
  <c r="AA22" i="28"/>
  <c r="AB22" i="28"/>
  <c r="AC22" i="28"/>
  <c r="AD22" i="28"/>
  <c r="AE22" i="28"/>
  <c r="H22" i="28"/>
  <c r="I50" i="28"/>
  <c r="J50" i="28"/>
  <c r="K50" i="28"/>
  <c r="L50" i="28"/>
  <c r="M50" i="28"/>
  <c r="N50" i="28"/>
  <c r="O50" i="28"/>
  <c r="P50" i="28"/>
  <c r="R50" i="28"/>
  <c r="S50" i="28"/>
  <c r="T50" i="28"/>
  <c r="U50" i="28"/>
  <c r="V50" i="28"/>
  <c r="W50" i="28"/>
  <c r="X50" i="28"/>
  <c r="Y50" i="28"/>
  <c r="Z50" i="28"/>
  <c r="AA50" i="28"/>
  <c r="AB50" i="28"/>
  <c r="AC50" i="28"/>
  <c r="AD50" i="28"/>
  <c r="AE50" i="28"/>
  <c r="H50" i="28"/>
  <c r="C50" i="28"/>
  <c r="C49" i="28" s="1"/>
  <c r="C48" i="28" s="1"/>
  <c r="AI50" i="28" l="1"/>
  <c r="AJ50" i="28"/>
  <c r="AK50" i="28"/>
  <c r="AK22" i="28"/>
  <c r="AK18" i="28"/>
  <c r="AI22" i="28"/>
  <c r="AJ22" i="28"/>
  <c r="AI18" i="28"/>
  <c r="AJ18" i="28"/>
  <c r="Z7" i="28"/>
  <c r="AC7" i="28"/>
  <c r="AC6" i="28" s="1"/>
  <c r="U7" i="28"/>
  <c r="U6" i="28" s="1"/>
  <c r="Q7" i="28"/>
  <c r="Q6" i="28" s="1"/>
  <c r="M7" i="28"/>
  <c r="M6" i="28" s="1"/>
  <c r="E18" i="28"/>
  <c r="Y7" i="28"/>
  <c r="AE7" i="28"/>
  <c r="AE6" i="28" s="1"/>
  <c r="AA6" i="28"/>
  <c r="W7" i="28"/>
  <c r="W6" i="28" s="1"/>
  <c r="S7" i="28"/>
  <c r="S6" i="28" s="1"/>
  <c r="O7" i="28"/>
  <c r="O6" i="28" s="1"/>
  <c r="K6" i="28"/>
  <c r="I7" i="28"/>
  <c r="AK7" i="28" s="1"/>
  <c r="AD6" i="28"/>
  <c r="Z6" i="28"/>
  <c r="V7" i="28"/>
  <c r="V6" i="28" s="1"/>
  <c r="T6" i="28"/>
  <c r="R6" i="28"/>
  <c r="P7" i="28"/>
  <c r="P6" i="28" s="1"/>
  <c r="N7" i="28"/>
  <c r="N6" i="28" s="1"/>
  <c r="L7" i="28"/>
  <c r="L6" i="28" s="1"/>
  <c r="J7" i="28"/>
  <c r="J6" i="28" s="1"/>
  <c r="I6" i="28"/>
  <c r="H7" i="28"/>
  <c r="D13" i="28"/>
  <c r="F26" i="28"/>
  <c r="AG18" i="28"/>
  <c r="D22" i="28"/>
  <c r="C22" i="28"/>
  <c r="C7" i="28" s="1"/>
  <c r="G13" i="28"/>
  <c r="F29" i="28"/>
  <c r="B22" i="28"/>
  <c r="C6" i="28" l="1"/>
  <c r="D7" i="28"/>
  <c r="D6" i="28" s="1"/>
  <c r="AJ7" i="28"/>
  <c r="AI7" i="28"/>
  <c r="Y6" i="28"/>
  <c r="AK6" i="28" s="1"/>
  <c r="H6" i="28"/>
  <c r="G18" i="28"/>
  <c r="D14" i="28"/>
  <c r="C14" i="28"/>
  <c r="AG14" i="28" s="1"/>
  <c r="B14" i="28"/>
  <c r="AJ6" i="28" l="1"/>
  <c r="AI6" i="28"/>
  <c r="F59" i="28"/>
  <c r="E15" i="28" l="1"/>
  <c r="E50" i="28" l="1"/>
  <c r="AG50" i="28" s="1"/>
  <c r="D50" i="28"/>
  <c r="E34" i="28"/>
  <c r="B34" i="28"/>
  <c r="E33" i="28"/>
  <c r="B33" i="28"/>
  <c r="E24" i="28"/>
  <c r="AG24" i="28" s="1"/>
  <c r="AG20" i="28"/>
  <c r="B18" i="28" l="1"/>
  <c r="F18" i="28" s="1"/>
  <c r="E60" i="28"/>
  <c r="AG33" i="28"/>
  <c r="AG34" i="28"/>
  <c r="B50" i="28"/>
  <c r="F24" i="28"/>
  <c r="G24" i="28"/>
  <c r="F20" i="28"/>
  <c r="G20" i="28"/>
  <c r="E22" i="28"/>
  <c r="E7" i="28" s="1"/>
  <c r="E6" i="28" s="1"/>
  <c r="B32" i="28"/>
  <c r="E55" i="28"/>
  <c r="M61" i="28"/>
  <c r="M58" i="28" s="1"/>
  <c r="I60" i="28"/>
  <c r="AK60" i="28" s="1"/>
  <c r="AG55" i="28" l="1"/>
  <c r="E54" i="28"/>
  <c r="AG22" i="28"/>
  <c r="F22" i="28"/>
  <c r="G22" i="28"/>
  <c r="F16" i="28" l="1"/>
  <c r="D15" i="28" l="1"/>
  <c r="D60" i="28" s="1"/>
  <c r="C15" i="28"/>
  <c r="AG15" i="28" s="1"/>
  <c r="B15" i="28"/>
  <c r="B13" i="28" s="1"/>
  <c r="B7" i="28" s="1"/>
  <c r="F13" i="28" l="1"/>
  <c r="H60" i="28"/>
  <c r="B49" i="28"/>
  <c r="B48" i="28" s="1"/>
  <c r="B60" i="28" l="1"/>
  <c r="AI60" i="28"/>
  <c r="AJ60" i="28"/>
  <c r="H58" i="28"/>
  <c r="C60" i="28"/>
  <c r="C58" i="28" s="1"/>
  <c r="B55" i="28"/>
  <c r="B54" i="28" s="1"/>
  <c r="AG60" i="28" l="1"/>
  <c r="G60" i="28"/>
  <c r="B31" i="28"/>
  <c r="F34" i="28"/>
  <c r="D49" i="28" l="1"/>
  <c r="D48" i="28" s="1"/>
  <c r="D34" i="28"/>
  <c r="D61" i="28" s="1"/>
  <c r="D58" i="28" s="1"/>
  <c r="D32" i="28" l="1"/>
  <c r="D31" i="28" s="1"/>
  <c r="D54" i="28"/>
  <c r="D53" i="28" s="1"/>
  <c r="H32" i="28"/>
  <c r="B53" i="28" l="1"/>
  <c r="G33" i="28"/>
  <c r="F33" i="28"/>
  <c r="G34" i="28"/>
  <c r="S32" i="28"/>
  <c r="I61" i="28" l="1"/>
  <c r="K61" i="28"/>
  <c r="K58" i="28" s="1"/>
  <c r="O61" i="28"/>
  <c r="O58" i="28" s="1"/>
  <c r="Q61" i="28"/>
  <c r="Q58" i="28" s="1"/>
  <c r="R61" i="28"/>
  <c r="S61" i="28"/>
  <c r="S58" i="28" s="1"/>
  <c r="T61" i="28"/>
  <c r="T58" i="28" s="1"/>
  <c r="U61" i="28"/>
  <c r="U58" i="28" s="1"/>
  <c r="V58" i="28"/>
  <c r="W61" i="28"/>
  <c r="W58" i="28" s="1"/>
  <c r="Y61" i="28"/>
  <c r="AA61" i="28"/>
  <c r="AA58" i="28" s="1"/>
  <c r="AC61" i="28"/>
  <c r="AC58" i="28" s="1"/>
  <c r="AE61" i="28"/>
  <c r="AE58" i="28" s="1"/>
  <c r="AJ61" i="28" l="1"/>
  <c r="B61" i="28"/>
  <c r="B58" i="28" s="1"/>
  <c r="AI61" i="28"/>
  <c r="I58" i="28"/>
  <c r="AK61" i="28"/>
  <c r="Y58" i="28"/>
  <c r="R58" i="28"/>
  <c r="E61" i="28"/>
  <c r="E58" i="28" s="1"/>
  <c r="AK58" i="28" l="1"/>
  <c r="AI58" i="28"/>
  <c r="AJ58" i="28"/>
  <c r="AG61" i="28"/>
  <c r="G58" i="28"/>
  <c r="G61" i="28"/>
  <c r="O32" i="28"/>
  <c r="O31" i="28" s="1"/>
  <c r="P32" i="28"/>
  <c r="P31" i="28" s="1"/>
  <c r="Q32" i="28"/>
  <c r="Q31" i="28" s="1"/>
  <c r="R32" i="28"/>
  <c r="R31" i="28" s="1"/>
  <c r="S31" i="28"/>
  <c r="T32" i="28"/>
  <c r="T31" i="28" s="1"/>
  <c r="U32" i="28"/>
  <c r="U31" i="28" s="1"/>
  <c r="V32" i="28"/>
  <c r="V31" i="28" s="1"/>
  <c r="W32" i="28"/>
  <c r="W31" i="28" s="1"/>
  <c r="X32" i="28"/>
  <c r="X31" i="28" s="1"/>
  <c r="Y32" i="28"/>
  <c r="Y31" i="28" s="1"/>
  <c r="Z32" i="28"/>
  <c r="Z31" i="28" s="1"/>
  <c r="AA32" i="28"/>
  <c r="AA31" i="28" s="1"/>
  <c r="AB32" i="28"/>
  <c r="AB31" i="28" s="1"/>
  <c r="AC32" i="28"/>
  <c r="AC31" i="28" s="1"/>
  <c r="AD32" i="28"/>
  <c r="AD31" i="28" s="1"/>
  <c r="AE32" i="28"/>
  <c r="AE31" i="28" s="1"/>
  <c r="I32" i="28"/>
  <c r="J32" i="28"/>
  <c r="K32" i="28"/>
  <c r="K31" i="28" s="1"/>
  <c r="L32" i="28"/>
  <c r="L31" i="28" s="1"/>
  <c r="M32" i="28"/>
  <c r="M31" i="28" s="1"/>
  <c r="H31" i="28"/>
  <c r="K49" i="28"/>
  <c r="K48" i="28" s="1"/>
  <c r="L49" i="28"/>
  <c r="L48" i="28" s="1"/>
  <c r="M49" i="28"/>
  <c r="M48" i="28" s="1"/>
  <c r="N49" i="28"/>
  <c r="N48" i="28" s="1"/>
  <c r="O49" i="28"/>
  <c r="O48" i="28" s="1"/>
  <c r="P49" i="28"/>
  <c r="P48" i="28" s="1"/>
  <c r="R49" i="28"/>
  <c r="R48" i="28" s="1"/>
  <c r="S49" i="28"/>
  <c r="S48" i="28" s="1"/>
  <c r="T49" i="28"/>
  <c r="T48" i="28" s="1"/>
  <c r="U49" i="28"/>
  <c r="U48" i="28" s="1"/>
  <c r="V49" i="28"/>
  <c r="V48" i="28" s="1"/>
  <c r="W49" i="28"/>
  <c r="W48" i="28" s="1"/>
  <c r="X49" i="28"/>
  <c r="X48" i="28" s="1"/>
  <c r="Z49" i="28"/>
  <c r="Z48" i="28" s="1"/>
  <c r="AA49" i="28"/>
  <c r="AA48" i="28" s="1"/>
  <c r="AB49" i="28"/>
  <c r="AB48" i="28" s="1"/>
  <c r="AC49" i="28"/>
  <c r="AC48" i="28" s="1"/>
  <c r="AD49" i="28"/>
  <c r="AD48" i="28" s="1"/>
  <c r="AE49" i="28"/>
  <c r="AE48" i="28" s="1"/>
  <c r="J49" i="28"/>
  <c r="J48" i="28" s="1"/>
  <c r="AK32" i="28" l="1"/>
  <c r="I31" i="28"/>
  <c r="AK31" i="28" s="1"/>
  <c r="J31" i="28"/>
  <c r="AG58" i="28"/>
  <c r="Y49" i="28"/>
  <c r="I49" i="28"/>
  <c r="AK49" i="28" s="1"/>
  <c r="Y48" i="28" l="1"/>
  <c r="I48" i="28"/>
  <c r="AK48" i="28" s="1"/>
  <c r="I54" i="28"/>
  <c r="G52" i="28"/>
  <c r="E32" i="28"/>
  <c r="I53" i="28" l="1"/>
  <c r="E31" i="28"/>
  <c r="F32" i="28"/>
  <c r="F31" i="28" s="1"/>
  <c r="C54" i="28" l="1"/>
  <c r="C53" i="28" l="1"/>
  <c r="N32" i="28"/>
  <c r="H49" i="28"/>
  <c r="AJ32" i="28" l="1"/>
  <c r="AI32" i="28"/>
  <c r="AJ49" i="28"/>
  <c r="AI49" i="28"/>
  <c r="N31" i="28"/>
  <c r="C32" i="28"/>
  <c r="H48" i="28"/>
  <c r="F61" i="28"/>
  <c r="F52" i="28"/>
  <c r="AI48" i="28" l="1"/>
  <c r="AJ48" i="28"/>
  <c r="AI31" i="28"/>
  <c r="AJ31" i="28"/>
  <c r="AG32" i="28"/>
  <c r="G32" i="28"/>
  <c r="G31" i="28" s="1"/>
  <c r="C31" i="28"/>
  <c r="AG31" i="28" s="1"/>
  <c r="J54" i="28"/>
  <c r="J53" i="28" s="1"/>
  <c r="L54" i="28"/>
  <c r="L53" i="28" s="1"/>
  <c r="M54" i="28"/>
  <c r="M53" i="28" s="1"/>
  <c r="N54" i="28"/>
  <c r="N53" i="28" s="1"/>
  <c r="O54" i="28"/>
  <c r="O53" i="28" s="1"/>
  <c r="P54" i="28"/>
  <c r="P53" i="28" s="1"/>
  <c r="Q54" i="28"/>
  <c r="Q53" i="28" s="1"/>
  <c r="R54" i="28"/>
  <c r="R53" i="28" s="1"/>
  <c r="S54" i="28"/>
  <c r="S53" i="28" s="1"/>
  <c r="T54" i="28"/>
  <c r="T53" i="28" s="1"/>
  <c r="U54" i="28"/>
  <c r="U53" i="28" s="1"/>
  <c r="V54" i="28"/>
  <c r="V53" i="28" s="1"/>
  <c r="W54" i="28"/>
  <c r="W53" i="28" s="1"/>
  <c r="X54" i="28"/>
  <c r="X53" i="28" s="1"/>
  <c r="Y54" i="28"/>
  <c r="Y53" i="28" s="1"/>
  <c r="Z54" i="28"/>
  <c r="AA54" i="28"/>
  <c r="AA53" i="28" s="1"/>
  <c r="AB54" i="28"/>
  <c r="AB53" i="28" s="1"/>
  <c r="AC54" i="28"/>
  <c r="AC53" i="28" s="1"/>
  <c r="AD54" i="28"/>
  <c r="AD53" i="28" s="1"/>
  <c r="AE54" i="28"/>
  <c r="AE53" i="28" s="1"/>
  <c r="K54" i="28" l="1"/>
  <c r="AK54" i="28" s="1"/>
  <c r="K53" i="28" l="1"/>
  <c r="AK53" i="28" s="1"/>
  <c r="F55" i="28"/>
  <c r="F54" i="28" s="1"/>
  <c r="F53" i="28" s="1"/>
  <c r="G55" i="28"/>
  <c r="G54" i="28" s="1"/>
  <c r="G53" i="28" s="1"/>
  <c r="E53" i="28" l="1"/>
  <c r="AG53" i="28" s="1"/>
  <c r="AG54" i="28"/>
  <c r="G57" i="28" l="1"/>
  <c r="H54" i="28"/>
  <c r="AI54" i="28" l="1"/>
  <c r="AJ54" i="28"/>
  <c r="AG7" i="28"/>
  <c r="F60" i="28"/>
  <c r="H53" i="28"/>
  <c r="E49" i="28"/>
  <c r="F57" i="28"/>
  <c r="AJ53" i="28" l="1"/>
  <c r="AI53" i="28"/>
  <c r="AG49" i="28"/>
  <c r="E48" i="28"/>
  <c r="AG48" i="28" s="1"/>
  <c r="AG6" i="28"/>
  <c r="F50" i="28"/>
  <c r="F49" i="28" s="1"/>
  <c r="F48" i="28" s="1"/>
  <c r="G50" i="28"/>
  <c r="G49" i="28" s="1"/>
  <c r="G48" i="28" s="1"/>
  <c r="F58" i="28" l="1"/>
  <c r="G7" i="28"/>
  <c r="F7" i="28"/>
  <c r="F6" i="28" l="1"/>
  <c r="G6" i="28"/>
  <c r="E36" i="28"/>
</calcChain>
</file>

<file path=xl/sharedStrings.xml><?xml version="1.0" encoding="utf-8"?>
<sst xmlns="http://schemas.openxmlformats.org/spreadsheetml/2006/main" count="142" uniqueCount="65">
  <si>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</si>
  <si>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</si>
  <si>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</si>
  <si>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</si>
  <si>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</si>
  <si>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</si>
  <si>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</si>
  <si>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</si>
  <si>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</si>
  <si>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</si>
  <si>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</si>
  <si>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</si>
  <si>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</si>
  <si>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</si>
  <si>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</si>
  <si>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</si>
  <si>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</si>
  <si>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</si>
  <si>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</si>
  <si>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</si>
  <si>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</si>
  <si>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</si>
  <si>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</si>
  <si>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</si>
  <si>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</si>
  <si>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</si>
  <si>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</si>
  <si>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</si>
  <si>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</si>
  <si>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 xml:space="preserve"> 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</si>
  <si>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</si>
  <si>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</si>
  <si>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</si>
  <si>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</si>
  <si>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</si>
  <si>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</si>
  <si>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</si>
  <si>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</si>
  <si>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</si>
  <si>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</si>
  <si>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</si>
  <si>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план</t>
  </si>
  <si>
    <t>План на 2017 год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</si>
  <si>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</si>
  <si>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</si>
  <si>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бюджет Правительства Тюменской области</t>
  </si>
  <si>
    <t>1.2. Строительство объектов спорта, в том числе проектно-изыскательские работы</t>
  </si>
  <si>
    <t>1.2.1."Строительство объекта:"Региональный центр спортивной подготовки в городе Когалыме"</t>
  </si>
  <si>
    <t>1.3. Обеспечение комплексной безопасности и комфортных условий в учреждениях физической культуры и спорта</t>
  </si>
  <si>
    <t>1.3.2.Усиление металлоконструкций здания «Спортивно-оздоровительного комплекса «Дружба», расположенного по адресу:ул.Привокзальная, 27/1</t>
  </si>
  <si>
    <t>привлеченные средства</t>
  </si>
  <si>
    <t>1.3.1. Ремонта МАУ "Дворец спорта"</t>
  </si>
  <si>
    <t>Ответственный за составление сетевого графика: гл. специалист сектора спортивной подготовки _______________________Е.В. Дульцева</t>
  </si>
  <si>
    <t>тел.: 93-633</t>
  </si>
  <si>
    <t xml:space="preserve">Заключен контракт на разработку ПДС №30/17-301 от 14.07.2017, цена контракта 300,00 тыс. руб. Перечислен аванс в размере 30% от цены контракта, ведутся работы.  </t>
  </si>
  <si>
    <t>Оплата по договору ГПХ за октябрь месяц по спортивно-массовым мероприятиям будет оплачена до конца ноября 2017 года.</t>
  </si>
  <si>
    <t>Начальник Управления культуры, спорта и молодежной политики _______________________________Л.А. Юрьева</t>
  </si>
  <si>
    <t>Ведется процедура определения подрядной организации на выполнение проектно-изыскательских работ.</t>
  </si>
  <si>
    <t>Оплата по договору ГПХ за октябрь месяц  текущего года произведена в ноябре 2017 года.</t>
  </si>
  <si>
    <t>Перерасход денежных средств образовался в связи с расходами на незапланированные мероприятия за счет экономии денежных средств.</t>
  </si>
  <si>
    <t>План на 01.12.2017</t>
  </si>
  <si>
    <t>Профинансировано на 01.12.2017</t>
  </si>
  <si>
    <t>Кассовый расход на  01.12.2017</t>
  </si>
  <si>
    <t xml:space="preserve"> Приобретение энергосберегающих светодиодных светильников в СЦ "Юбилейный" в зал АФК в размере 41,25 тыс. руб. (договор 13/10/17 от 13.10.2017.</t>
  </si>
  <si>
    <t>Приобретение снегохода "Тайга" в размере 418,00 тыс. руб. (договор 133/зк от 17.10.2017) Экономия денежных средств в размере 12,00 тыс. руб. согласно котировочной процедуры.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</si>
</sst>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FF"/>
      <color rgb="FF66CCFF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O29" sqref="O29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73"/>
      <c r="B1" s="73"/>
    </row>
    <row r="10" spans="1:14" ht="45" customHeight="1" x14ac:dyDescent="0.35">
      <c r="A10" s="75" t="s">
        <v>26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6.5" customHeight="1" x14ac:dyDescent="0.35">
      <c r="A11" s="74"/>
      <c r="B11" s="74"/>
      <c r="C11" s="74"/>
      <c r="D11" s="74"/>
      <c r="E11" s="74"/>
      <c r="F11" s="74"/>
      <c r="G11" s="74"/>
      <c r="H11" s="74"/>
      <c r="I11" s="74"/>
    </row>
    <row r="13" spans="1:14" ht="27" customHeight="1" x14ac:dyDescent="0.3">
      <c r="A13" s="70" t="s">
        <v>22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27" customHeight="1" x14ac:dyDescent="0.3">
      <c r="A14" s="70" t="s">
        <v>23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40.5" customHeight="1" x14ac:dyDescent="0.3">
      <c r="A15" s="71" t="s">
        <v>40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46" spans="1:9" ht="16.5" x14ac:dyDescent="0.25">
      <c r="A46" s="72"/>
      <c r="B46" s="72"/>
      <c r="C46" s="72"/>
      <c r="D46" s="72"/>
      <c r="E46" s="72"/>
      <c r="F46" s="72"/>
      <c r="G46" s="72"/>
      <c r="H46" s="72"/>
      <c r="I46" s="72"/>
    </row>
    <row r="47" spans="1:9" ht="16.5" x14ac:dyDescent="0.25">
      <c r="A47" s="72"/>
      <c r="B47" s="72"/>
      <c r="C47" s="72"/>
      <c r="D47" s="72"/>
      <c r="E47" s="72"/>
      <c r="F47" s="72"/>
      <c r="G47" s="72"/>
      <c r="H47" s="72"/>
      <c r="I47" s="72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4"/>
  <sheetViews>
    <sheetView tabSelected="1" view="pageBreakPreview" zoomScale="75" zoomScaleNormal="60" zoomScaleSheetLayoutView="75" workbookViewId="0">
      <pane xSplit="9" ySplit="8" topLeftCell="J54" activePane="bottomRight" state="frozen"/>
      <selection pane="topRight" activeCell="J1" sqref="J1"/>
      <selection pane="bottomLeft" activeCell="A9" sqref="A9"/>
      <selection pane="bottomRight" activeCell="B6" sqref="B6"/>
    </sheetView>
  </sheetViews>
  <sheetFormatPr defaultColWidth="35.7109375" defaultRowHeight="15.75" x14ac:dyDescent="0.2"/>
  <cols>
    <col min="1" max="1" width="35.7109375" style="12"/>
    <col min="2" max="2" width="16.7109375" style="12" customWidth="1"/>
    <col min="3" max="3" width="17.140625" style="10" customWidth="1"/>
    <col min="4" max="4" width="17.28515625" style="10" customWidth="1"/>
    <col min="5" max="5" width="20.5703125" style="10" customWidth="1"/>
    <col min="6" max="6" width="16" style="10" customWidth="1"/>
    <col min="7" max="7" width="15.42578125" style="10" customWidth="1"/>
    <col min="8" max="8" width="11.5703125" style="14" customWidth="1"/>
    <col min="9" max="9" width="11.28515625" style="2" customWidth="1"/>
    <col min="10" max="10" width="11.85546875" style="14" customWidth="1"/>
    <col min="11" max="11" width="13.140625" style="2" customWidth="1"/>
    <col min="12" max="12" width="12.28515625" style="14" customWidth="1"/>
    <col min="13" max="13" width="14.140625" style="2" customWidth="1"/>
    <col min="14" max="14" width="12.7109375" style="14" customWidth="1"/>
    <col min="15" max="15" width="14.42578125" style="2" customWidth="1"/>
    <col min="16" max="16" width="12.140625" style="14" customWidth="1"/>
    <col min="17" max="17" width="13.42578125" style="2" customWidth="1"/>
    <col min="18" max="18" width="14.5703125" style="14" customWidth="1"/>
    <col min="19" max="19" width="13.28515625" style="2" customWidth="1"/>
    <col min="20" max="20" width="13" style="15" customWidth="1"/>
    <col min="21" max="21" width="12.140625" style="10" customWidth="1"/>
    <col min="22" max="22" width="12.42578125" style="38" customWidth="1"/>
    <col min="23" max="23" width="11.5703125" style="38" customWidth="1"/>
    <col min="24" max="24" width="15.42578125" style="15" customWidth="1"/>
    <col min="25" max="25" width="15.140625" style="10" customWidth="1"/>
    <col min="26" max="26" width="12.42578125" style="66" customWidth="1"/>
    <col min="27" max="27" width="13.42578125" style="10" customWidth="1"/>
    <col min="28" max="28" width="11.85546875" style="66" customWidth="1"/>
    <col min="29" max="29" width="12.7109375" style="10" customWidth="1"/>
    <col min="30" max="30" width="15.7109375" style="66" customWidth="1"/>
    <col min="31" max="31" width="14.28515625" style="10" customWidth="1"/>
    <col min="32" max="32" width="62.42578125" style="12" customWidth="1"/>
    <col min="33" max="33" width="13.7109375" style="2" hidden="1" customWidth="1"/>
    <col min="34" max="34" width="13.28515625" style="2" customWidth="1"/>
    <col min="35" max="35" width="15.7109375" style="2" customWidth="1"/>
    <col min="36" max="36" width="20.7109375" style="2" customWidth="1"/>
    <col min="37" max="37" width="22.42578125" style="2" customWidth="1"/>
    <col min="38" max="16384" width="35.7109375" style="2"/>
  </cols>
  <sheetData>
    <row r="1" spans="1:37" ht="36" customHeight="1" x14ac:dyDescent="0.2">
      <c r="A1" s="76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T1" s="78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7" ht="48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" t="s">
        <v>14</v>
      </c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3" t="s">
        <v>14</v>
      </c>
    </row>
    <row r="3" spans="1:37" s="4" customFormat="1" ht="99.75" customHeight="1" x14ac:dyDescent="0.2">
      <c r="A3" s="81" t="s">
        <v>5</v>
      </c>
      <c r="B3" s="82" t="s">
        <v>42</v>
      </c>
      <c r="C3" s="82" t="s">
        <v>60</v>
      </c>
      <c r="D3" s="82" t="s">
        <v>61</v>
      </c>
      <c r="E3" s="82" t="s">
        <v>62</v>
      </c>
      <c r="F3" s="84" t="s">
        <v>15</v>
      </c>
      <c r="G3" s="84"/>
      <c r="H3" s="84" t="s">
        <v>0</v>
      </c>
      <c r="I3" s="84"/>
      <c r="J3" s="84" t="s">
        <v>1</v>
      </c>
      <c r="K3" s="84"/>
      <c r="L3" s="84" t="s">
        <v>2</v>
      </c>
      <c r="M3" s="84"/>
      <c r="N3" s="84" t="s">
        <v>3</v>
      </c>
      <c r="O3" s="84"/>
      <c r="P3" s="84" t="s">
        <v>4</v>
      </c>
      <c r="Q3" s="84"/>
      <c r="R3" s="84" t="s">
        <v>6</v>
      </c>
      <c r="S3" s="84"/>
      <c r="T3" s="84" t="s">
        <v>7</v>
      </c>
      <c r="U3" s="84"/>
      <c r="V3" s="84" t="s">
        <v>8</v>
      </c>
      <c r="W3" s="84"/>
      <c r="X3" s="84" t="s">
        <v>9</v>
      </c>
      <c r="Y3" s="84"/>
      <c r="Z3" s="84" t="s">
        <v>10</v>
      </c>
      <c r="AA3" s="84"/>
      <c r="AB3" s="84" t="s">
        <v>11</v>
      </c>
      <c r="AC3" s="84"/>
      <c r="AD3" s="84" t="s">
        <v>12</v>
      </c>
      <c r="AE3" s="84"/>
      <c r="AF3" s="81" t="s">
        <v>19</v>
      </c>
    </row>
    <row r="4" spans="1:37" s="4" customFormat="1" ht="47.25" customHeight="1" x14ac:dyDescent="0.2">
      <c r="A4" s="81"/>
      <c r="B4" s="83"/>
      <c r="C4" s="83"/>
      <c r="D4" s="83"/>
      <c r="E4" s="83"/>
      <c r="F4" s="22" t="s">
        <v>17</v>
      </c>
      <c r="G4" s="22" t="s">
        <v>16</v>
      </c>
      <c r="H4" s="23" t="s">
        <v>13</v>
      </c>
      <c r="I4" s="23" t="s">
        <v>18</v>
      </c>
      <c r="J4" s="23" t="s">
        <v>13</v>
      </c>
      <c r="K4" s="23" t="s">
        <v>18</v>
      </c>
      <c r="L4" s="23" t="s">
        <v>13</v>
      </c>
      <c r="M4" s="23" t="s">
        <v>18</v>
      </c>
      <c r="N4" s="23" t="s">
        <v>13</v>
      </c>
      <c r="O4" s="23" t="s">
        <v>18</v>
      </c>
      <c r="P4" s="23" t="s">
        <v>13</v>
      </c>
      <c r="Q4" s="23" t="s">
        <v>18</v>
      </c>
      <c r="R4" s="23" t="s">
        <v>13</v>
      </c>
      <c r="S4" s="23" t="s">
        <v>18</v>
      </c>
      <c r="T4" s="23" t="s">
        <v>13</v>
      </c>
      <c r="U4" s="23" t="s">
        <v>18</v>
      </c>
      <c r="V4" s="23" t="s">
        <v>41</v>
      </c>
      <c r="W4" s="23" t="s">
        <v>18</v>
      </c>
      <c r="X4" s="23" t="s">
        <v>13</v>
      </c>
      <c r="Y4" s="23" t="s">
        <v>18</v>
      </c>
      <c r="Z4" s="61" t="s">
        <v>13</v>
      </c>
      <c r="AA4" s="23" t="s">
        <v>18</v>
      </c>
      <c r="AB4" s="61" t="s">
        <v>13</v>
      </c>
      <c r="AC4" s="23" t="s">
        <v>18</v>
      </c>
      <c r="AD4" s="61" t="s">
        <v>13</v>
      </c>
      <c r="AE4" s="23" t="s">
        <v>18</v>
      </c>
      <c r="AF4" s="81"/>
      <c r="AG4" s="37"/>
    </row>
    <row r="5" spans="1:37" s="5" customFormat="1" ht="25.5" customHeight="1" x14ac:dyDescent="0.2">
      <c r="A5" s="24" t="s">
        <v>38</v>
      </c>
      <c r="B5" s="24"/>
      <c r="C5" s="25"/>
      <c r="D5" s="25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62"/>
      <c r="AA5" s="24"/>
      <c r="AB5" s="62"/>
      <c r="AC5" s="24"/>
      <c r="AD5" s="62"/>
      <c r="AE5" s="25"/>
      <c r="AF5" s="25"/>
    </row>
    <row r="6" spans="1:37" s="6" customFormat="1" ht="47.25" customHeight="1" x14ac:dyDescent="0.25">
      <c r="A6" s="26" t="s">
        <v>27</v>
      </c>
      <c r="B6" s="16">
        <f>B7+B35+B41</f>
        <v>189437.60062000001</v>
      </c>
      <c r="C6" s="16">
        <f>C7+C35+C41</f>
        <v>161813.37462000002</v>
      </c>
      <c r="D6" s="16">
        <f>D7+D35+D41</f>
        <v>161813.37462000002</v>
      </c>
      <c r="E6" s="16">
        <f>E7+E35+E41</f>
        <v>148515.37829999998</v>
      </c>
      <c r="F6" s="16">
        <f>E6/B6*100</f>
        <v>78.398046540883158</v>
      </c>
      <c r="G6" s="16">
        <f>E6/C6*100</f>
        <v>91.781892966988153</v>
      </c>
      <c r="H6" s="16">
        <f>H7+H35+H41</f>
        <v>8629.3359999999993</v>
      </c>
      <c r="I6" s="16">
        <f>I7+I35+I41</f>
        <v>5849.6469999999999</v>
      </c>
      <c r="J6" s="16">
        <f t="shared" ref="J6:AE6" si="0">J7+J35+J41</f>
        <v>15251.41418</v>
      </c>
      <c r="K6" s="16">
        <f t="shared" si="0"/>
        <v>14301.424000000001</v>
      </c>
      <c r="L6" s="16">
        <f t="shared" si="0"/>
        <v>14993.341179999999</v>
      </c>
      <c r="M6" s="16">
        <f t="shared" si="0"/>
        <v>14736.165000000001</v>
      </c>
      <c r="N6" s="16">
        <f t="shared" si="0"/>
        <v>16475.661179999999</v>
      </c>
      <c r="O6" s="16">
        <f t="shared" si="0"/>
        <v>15345.418000000001</v>
      </c>
      <c r="P6" s="16">
        <f t="shared" si="0"/>
        <v>18725.416179999997</v>
      </c>
      <c r="Q6" s="16">
        <f t="shared" si="0"/>
        <v>17684.600000000002</v>
      </c>
      <c r="R6" s="16">
        <f t="shared" si="0"/>
        <v>22642.264180000002</v>
      </c>
      <c r="S6" s="16">
        <f t="shared" si="0"/>
        <v>22072.516</v>
      </c>
      <c r="T6" s="16">
        <f t="shared" si="0"/>
        <v>13835.75318</v>
      </c>
      <c r="U6" s="16">
        <f t="shared" si="0"/>
        <v>15211.127</v>
      </c>
      <c r="V6" s="16">
        <f t="shared" si="0"/>
        <v>10002.41618</v>
      </c>
      <c r="W6" s="16">
        <f t="shared" si="0"/>
        <v>6280.41</v>
      </c>
      <c r="X6" s="16">
        <f>X7+X35+X41</f>
        <v>12012.21818</v>
      </c>
      <c r="Y6" s="16">
        <f t="shared" si="0"/>
        <v>12095.55114</v>
      </c>
      <c r="Z6" s="16">
        <f t="shared" si="0"/>
        <v>15846.05618</v>
      </c>
      <c r="AA6" s="16">
        <f t="shared" si="0"/>
        <v>11505.84354</v>
      </c>
      <c r="AB6" s="16">
        <f>AB7+AB35+AB41</f>
        <v>13440.748</v>
      </c>
      <c r="AC6" s="16">
        <f t="shared" si="0"/>
        <v>13459.60974</v>
      </c>
      <c r="AD6" s="63">
        <f>AD7+AD35+AD41</f>
        <v>27582.976000000002</v>
      </c>
      <c r="AE6" s="16">
        <f t="shared" si="0"/>
        <v>0</v>
      </c>
      <c r="AF6" s="27"/>
      <c r="AG6" s="55">
        <f>C6-E6</f>
        <v>13297.996320000035</v>
      </c>
      <c r="AI6" s="55">
        <f>H6+J6+L6+N6+P6+R6+T6+V6+X6+Z6+AB6+AD6</f>
        <v>189437.60061999998</v>
      </c>
      <c r="AJ6" s="55">
        <f>H6+J6+L6+N6+P6+R6+T6+V6+X6+Z6</f>
        <v>148413.87662</v>
      </c>
      <c r="AK6" s="55">
        <f>I6+K6+M6+O6+Q6+S6+U6+W6+Y6+AA6</f>
        <v>135082.70168000003</v>
      </c>
    </row>
    <row r="7" spans="1:37" s="6" customFormat="1" ht="50.1" customHeight="1" x14ac:dyDescent="0.2">
      <c r="A7" s="28" t="s">
        <v>30</v>
      </c>
      <c r="B7" s="19">
        <f>B9+B13+B18+B22+B26</f>
        <v>177202.60062000001</v>
      </c>
      <c r="C7" s="19">
        <f>C9+C13+C18+C22+C26</f>
        <v>161723.37462000002</v>
      </c>
      <c r="D7" s="19">
        <f>SUM(C7)</f>
        <v>161723.37462000002</v>
      </c>
      <c r="E7" s="19">
        <f>E9+E13+E18++E22+E26</f>
        <v>148425.37829999998</v>
      </c>
      <c r="F7" s="19">
        <f>E7/B7*100</f>
        <v>83.760270888060489</v>
      </c>
      <c r="G7" s="19">
        <f>E7/C7*100</f>
        <v>91.777319542554551</v>
      </c>
      <c r="H7" s="19">
        <f>H9+H13+H18+H22+H26</f>
        <v>8629.3359999999993</v>
      </c>
      <c r="I7" s="19">
        <f t="shared" ref="I7:AE7" si="1">I9+I13+I18+I22+I26</f>
        <v>5849.6469999999999</v>
      </c>
      <c r="J7" s="19">
        <f t="shared" si="1"/>
        <v>15251.41418</v>
      </c>
      <c r="K7" s="19">
        <f>K9+K13+K18+K22+K26</f>
        <v>14301.424000000001</v>
      </c>
      <c r="L7" s="19">
        <f t="shared" si="1"/>
        <v>14993.341179999999</v>
      </c>
      <c r="M7" s="19">
        <f t="shared" si="1"/>
        <v>14736.165000000001</v>
      </c>
      <c r="N7" s="19">
        <f t="shared" si="1"/>
        <v>16475.661179999999</v>
      </c>
      <c r="O7" s="19">
        <f t="shared" si="1"/>
        <v>15345.418000000001</v>
      </c>
      <c r="P7" s="19">
        <f t="shared" si="1"/>
        <v>18725.416179999997</v>
      </c>
      <c r="Q7" s="19">
        <f t="shared" si="1"/>
        <v>17684.600000000002</v>
      </c>
      <c r="R7" s="19">
        <f>R9+R13+R18+R22+R26</f>
        <v>22642.264180000002</v>
      </c>
      <c r="S7" s="19">
        <f t="shared" si="1"/>
        <v>22072.516</v>
      </c>
      <c r="T7" s="19">
        <f>T9+T13+T18+T22+T26</f>
        <v>13745.75318</v>
      </c>
      <c r="U7" s="19">
        <f t="shared" si="1"/>
        <v>15121.127</v>
      </c>
      <c r="V7" s="19">
        <f t="shared" si="1"/>
        <v>10002.41618</v>
      </c>
      <c r="W7" s="19">
        <f t="shared" si="1"/>
        <v>6280.41</v>
      </c>
      <c r="X7" s="19">
        <f>X9+X13+X18+X22+X26</f>
        <v>12012.21818</v>
      </c>
      <c r="Y7" s="19">
        <f t="shared" si="1"/>
        <v>12095.55114</v>
      </c>
      <c r="Z7" s="19">
        <f>Z9+Z13+Z18+Z22+Z26</f>
        <v>15846.05618</v>
      </c>
      <c r="AA7" s="19">
        <f>AA9+AA13+AA18+AA22+AA26</f>
        <v>11505.84354</v>
      </c>
      <c r="AB7" s="19">
        <f>AB9+AB13+AB18+AB22+AB26</f>
        <v>13440.748</v>
      </c>
      <c r="AC7" s="19">
        <f t="shared" si="1"/>
        <v>13459.60974</v>
      </c>
      <c r="AD7" s="42">
        <f>AD9+AD13+AD18+AD22+AD26</f>
        <v>15437.976000000001</v>
      </c>
      <c r="AE7" s="19">
        <f t="shared" si="1"/>
        <v>0</v>
      </c>
      <c r="AF7" s="29"/>
      <c r="AG7" s="55">
        <f t="shared" ref="AG7:AG61" si="2">C7-E7</f>
        <v>13297.996320000035</v>
      </c>
      <c r="AI7" s="55">
        <f t="shared" ref="AI7:AI62" si="3">H7+J7+L7+N7+P7+R7+T7+V7+X7+Z7+AB7+AD7</f>
        <v>177202.60061999998</v>
      </c>
      <c r="AJ7" s="55">
        <f t="shared" ref="AJ7:AJ62" si="4">H7+J7+L7+N7+P7+R7+T7+V7+X7+Z7</f>
        <v>148323.87662</v>
      </c>
      <c r="AK7" s="55">
        <f t="shared" ref="AK7:AK62" si="5">I7+K7+M7+O7+Q7+S7+U7+W7+Y7+AA7</f>
        <v>134992.70168000003</v>
      </c>
    </row>
    <row r="8" spans="1:37" s="6" customFormat="1" ht="50.1" customHeight="1" x14ac:dyDescent="0.2">
      <c r="A8" s="28" t="s">
        <v>31</v>
      </c>
      <c r="B8" s="18"/>
      <c r="C8" s="17"/>
      <c r="D8" s="17"/>
      <c r="E8" s="16"/>
      <c r="F8" s="19" t="s">
        <v>29</v>
      </c>
      <c r="G8" s="19" t="s">
        <v>29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63"/>
      <c r="AE8" s="16"/>
      <c r="AF8" s="93" t="s">
        <v>55</v>
      </c>
      <c r="AG8" s="55">
        <f t="shared" si="2"/>
        <v>0</v>
      </c>
      <c r="AI8" s="55">
        <f t="shared" si="3"/>
        <v>0</v>
      </c>
      <c r="AJ8" s="55">
        <f t="shared" si="4"/>
        <v>0</v>
      </c>
      <c r="AK8" s="55">
        <f t="shared" si="5"/>
        <v>0</v>
      </c>
    </row>
    <row r="9" spans="1:37" s="7" customFormat="1" ht="24.75" customHeight="1" x14ac:dyDescent="0.25">
      <c r="A9" s="30" t="s">
        <v>24</v>
      </c>
      <c r="B9" s="19">
        <f>B10+B11</f>
        <v>3453.9</v>
      </c>
      <c r="C9" s="16">
        <f>SUM(H9+J9+L9+N9+P9+R9+T9+V9+X9+Z9+AB9)</f>
        <v>3210.1190000000001</v>
      </c>
      <c r="D9" s="16">
        <f>SUM(C9)</f>
        <v>3210.1190000000001</v>
      </c>
      <c r="E9" s="16">
        <f>SUM(K9+M9+O9+Q9+S9+U9+W9+Y9+AA9+AC9+AE9)</f>
        <v>2852.3926300000003</v>
      </c>
      <c r="F9" s="19">
        <f t="shared" ref="F9:F20" si="6">E9/B9*100</f>
        <v>82.584690639566873</v>
      </c>
      <c r="G9" s="19">
        <f t="shared" ref="G9:G20" si="7">E9/C9*100</f>
        <v>88.856289439737296</v>
      </c>
      <c r="H9" s="16">
        <f>H11+H10</f>
        <v>67.8</v>
      </c>
      <c r="I9" s="16">
        <f t="shared" ref="I9:AE9" si="8">I11+I10</f>
        <v>0</v>
      </c>
      <c r="J9" s="16">
        <f t="shared" si="8"/>
        <v>827.95100000000002</v>
      </c>
      <c r="K9" s="16">
        <f t="shared" si="8"/>
        <v>372.95100000000002</v>
      </c>
      <c r="L9" s="16">
        <f t="shared" si="8"/>
        <v>545.85699999999997</v>
      </c>
      <c r="M9" s="16">
        <f t="shared" si="8"/>
        <v>724.16200000000003</v>
      </c>
      <c r="N9" s="16">
        <f t="shared" si="8"/>
        <v>193.691</v>
      </c>
      <c r="O9" s="16">
        <f t="shared" si="8"/>
        <v>472.851</v>
      </c>
      <c r="P9" s="16">
        <f t="shared" si="8"/>
        <v>269.53399999999999</v>
      </c>
      <c r="Q9" s="16">
        <f t="shared" si="8"/>
        <v>176.34</v>
      </c>
      <c r="R9" s="16">
        <f>R11+R10</f>
        <v>42.756999999999998</v>
      </c>
      <c r="S9" s="16">
        <f t="shared" si="8"/>
        <v>90.197999999999993</v>
      </c>
      <c r="T9" s="16">
        <f t="shared" si="8"/>
        <v>103.7</v>
      </c>
      <c r="U9" s="16">
        <f t="shared" si="8"/>
        <v>103.7</v>
      </c>
      <c r="V9" s="16">
        <f t="shared" si="8"/>
        <v>184.77099999999999</v>
      </c>
      <c r="W9" s="16">
        <f t="shared" si="8"/>
        <v>184.99</v>
      </c>
      <c r="X9" s="16">
        <f t="shared" si="8"/>
        <v>315.03800000000001</v>
      </c>
      <c r="Y9" s="16">
        <f t="shared" si="8"/>
        <v>314.06936999999999</v>
      </c>
      <c r="Z9" s="16">
        <f t="shared" si="8"/>
        <v>343.77300000000002</v>
      </c>
      <c r="AA9" s="16">
        <f t="shared" si="8"/>
        <v>195.92301999999998</v>
      </c>
      <c r="AB9" s="16">
        <f t="shared" si="8"/>
        <v>315.24700000000001</v>
      </c>
      <c r="AC9" s="16">
        <f t="shared" si="8"/>
        <v>217.20823999999999</v>
      </c>
      <c r="AD9" s="63">
        <f t="shared" si="8"/>
        <v>243.78100000000001</v>
      </c>
      <c r="AE9" s="16">
        <f t="shared" si="8"/>
        <v>0</v>
      </c>
      <c r="AF9" s="94"/>
      <c r="AG9" s="55">
        <f>C9-E9</f>
        <v>357.72636999999986</v>
      </c>
      <c r="AI9" s="55">
        <f t="shared" si="3"/>
        <v>3453.9</v>
      </c>
      <c r="AJ9" s="55">
        <f t="shared" si="4"/>
        <v>2894.8720000000003</v>
      </c>
      <c r="AK9" s="55">
        <f t="shared" si="5"/>
        <v>2635.1843900000003</v>
      </c>
    </row>
    <row r="10" spans="1:37" s="6" customFormat="1" ht="30.6" customHeight="1" x14ac:dyDescent="0.2">
      <c r="A10" s="43" t="s">
        <v>20</v>
      </c>
      <c r="B10" s="18"/>
      <c r="C10" s="17"/>
      <c r="D10" s="17"/>
      <c r="E10" s="16"/>
      <c r="F10" s="19" t="s">
        <v>29</v>
      </c>
      <c r="G10" s="19" t="s">
        <v>29</v>
      </c>
      <c r="H10" s="17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39"/>
      <c r="AE10" s="16"/>
      <c r="AF10" s="94"/>
      <c r="AG10" s="55">
        <f t="shared" si="2"/>
        <v>0</v>
      </c>
      <c r="AI10" s="55">
        <f t="shared" si="3"/>
        <v>0</v>
      </c>
      <c r="AJ10" s="55">
        <f t="shared" si="4"/>
        <v>0</v>
      </c>
      <c r="AK10" s="55">
        <f t="shared" si="5"/>
        <v>0</v>
      </c>
    </row>
    <row r="11" spans="1:37" s="6" customFormat="1" ht="81" customHeight="1" x14ac:dyDescent="0.2">
      <c r="A11" s="43" t="s">
        <v>21</v>
      </c>
      <c r="B11" s="18">
        <f>H11+J11+L11+N11+P11+R11+T11+V11+X11+Z11+AD11+AB11</f>
        <v>3453.9</v>
      </c>
      <c r="C11" s="17">
        <f>SUM(H11+J11+L11+N11+P11+R11+T11+V11+X11+Z11)</f>
        <v>2894.8720000000003</v>
      </c>
      <c r="D11" s="17">
        <f>SUM(C11)</f>
        <v>2894.8720000000003</v>
      </c>
      <c r="E11" s="17">
        <f>SUM(I11+K11+M11+O11+Q11+S11+U11+W11+Y11+AA11)</f>
        <v>2635.1843900000003</v>
      </c>
      <c r="F11" s="19">
        <f t="shared" si="6"/>
        <v>76.295908682938148</v>
      </c>
      <c r="G11" s="19">
        <f t="shared" si="7"/>
        <v>91.029392318555026</v>
      </c>
      <c r="H11" s="17">
        <v>67.8</v>
      </c>
      <c r="I11" s="17">
        <v>0</v>
      </c>
      <c r="J11" s="17">
        <v>827.95100000000002</v>
      </c>
      <c r="K11" s="17">
        <v>372.95100000000002</v>
      </c>
      <c r="L11" s="17">
        <v>545.85699999999997</v>
      </c>
      <c r="M11" s="17">
        <v>724.16200000000003</v>
      </c>
      <c r="N11" s="17">
        <v>193.691</v>
      </c>
      <c r="O11" s="17">
        <v>472.851</v>
      </c>
      <c r="P11" s="17">
        <v>269.53399999999999</v>
      </c>
      <c r="Q11" s="17">
        <v>176.34</v>
      </c>
      <c r="R11" s="17">
        <v>42.756999999999998</v>
      </c>
      <c r="S11" s="17">
        <v>90.197999999999993</v>
      </c>
      <c r="T11" s="17">
        <v>103.7</v>
      </c>
      <c r="U11" s="17">
        <v>103.7</v>
      </c>
      <c r="V11" s="17">
        <v>184.77099999999999</v>
      </c>
      <c r="W11" s="17">
        <v>184.99</v>
      </c>
      <c r="X11" s="17">
        <v>315.03800000000001</v>
      </c>
      <c r="Y11" s="17">
        <f>314069.37/1000</f>
        <v>314.06936999999999</v>
      </c>
      <c r="Z11" s="17">
        <v>343.77300000000002</v>
      </c>
      <c r="AA11" s="17">
        <f>195923.02/1000</f>
        <v>195.92301999999998</v>
      </c>
      <c r="AB11" s="17">
        <v>315.24700000000001</v>
      </c>
      <c r="AC11" s="17">
        <f>217208.24/1000</f>
        <v>217.20823999999999</v>
      </c>
      <c r="AD11" s="39">
        <v>243.78100000000001</v>
      </c>
      <c r="AE11" s="17"/>
      <c r="AF11" s="95"/>
      <c r="AG11" s="55">
        <f t="shared" si="2"/>
        <v>259.68760999999995</v>
      </c>
      <c r="AI11" s="55">
        <f t="shared" si="3"/>
        <v>3453.9</v>
      </c>
      <c r="AJ11" s="55">
        <f t="shared" si="4"/>
        <v>2894.8720000000003</v>
      </c>
      <c r="AK11" s="55">
        <f t="shared" si="5"/>
        <v>2635.1843900000003</v>
      </c>
    </row>
    <row r="12" spans="1:37" s="6" customFormat="1" ht="49.9" customHeight="1" x14ac:dyDescent="0.2">
      <c r="A12" s="26" t="s">
        <v>32</v>
      </c>
      <c r="B12" s="17"/>
      <c r="C12" s="17"/>
      <c r="D12" s="17"/>
      <c r="E12" s="16"/>
      <c r="F12" s="19" t="s">
        <v>29</v>
      </c>
      <c r="G12" s="19" t="s">
        <v>29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63"/>
      <c r="AE12" s="16"/>
      <c r="AF12" s="88"/>
      <c r="AG12" s="55">
        <f t="shared" si="2"/>
        <v>0</v>
      </c>
      <c r="AI12" s="55">
        <f t="shared" si="3"/>
        <v>0</v>
      </c>
      <c r="AJ12" s="55">
        <f t="shared" si="4"/>
        <v>0</v>
      </c>
      <c r="AK12" s="55">
        <f t="shared" si="5"/>
        <v>0</v>
      </c>
    </row>
    <row r="13" spans="1:37" s="6" customFormat="1" ht="29.25" customHeight="1" x14ac:dyDescent="0.2">
      <c r="A13" s="29" t="s">
        <v>24</v>
      </c>
      <c r="B13" s="19">
        <f>B15+B16+B14</f>
        <v>170754.95538</v>
      </c>
      <c r="C13" s="16">
        <f>SUM(H13+J13+L13+N13+P13+R13+T13+V13+X13+Z13+AB13)</f>
        <v>155579.41837999999</v>
      </c>
      <c r="D13" s="16">
        <f>SUM(C13)</f>
        <v>155579.41837999999</v>
      </c>
      <c r="E13" s="16">
        <f>SUM(I13+K13+M13+O13+Q13+S13+U13+W13+Y13+AA13+AC13)</f>
        <v>142975.33167000001</v>
      </c>
      <c r="F13" s="19">
        <f t="shared" si="6"/>
        <v>83.731292806010288</v>
      </c>
      <c r="G13" s="19">
        <f t="shared" si="7"/>
        <v>91.898615613014627</v>
      </c>
      <c r="H13" s="16">
        <f>H15+H16</f>
        <v>8551.4380000000001</v>
      </c>
      <c r="I13" s="16">
        <f t="shared" ref="I13:AE13" si="9">I15+I16</f>
        <v>5849.6469999999999</v>
      </c>
      <c r="J13" s="16">
        <f t="shared" si="9"/>
        <v>14308.463179999999</v>
      </c>
      <c r="K13" s="16">
        <f t="shared" si="9"/>
        <v>13803.375</v>
      </c>
      <c r="L13" s="16">
        <f t="shared" si="9"/>
        <v>13818.20218</v>
      </c>
      <c r="M13" s="16">
        <f t="shared" si="9"/>
        <v>13494.058000000001</v>
      </c>
      <c r="N13" s="16">
        <f t="shared" si="9"/>
        <v>15902.27218</v>
      </c>
      <c r="O13" s="16">
        <f t="shared" si="9"/>
        <v>14471.182000000001</v>
      </c>
      <c r="P13" s="16">
        <f t="shared" si="9"/>
        <v>18432.835179999998</v>
      </c>
      <c r="Q13" s="16">
        <f t="shared" si="9"/>
        <v>17481.27</v>
      </c>
      <c r="R13" s="16">
        <f t="shared" si="9"/>
        <v>22512.07618</v>
      </c>
      <c r="S13" s="16">
        <f t="shared" si="9"/>
        <v>21950.732</v>
      </c>
      <c r="T13" s="16">
        <f t="shared" si="9"/>
        <v>13642.053179999999</v>
      </c>
      <c r="U13" s="16">
        <f t="shared" si="9"/>
        <v>15017.427</v>
      </c>
      <c r="V13" s="16">
        <f t="shared" si="9"/>
        <v>9682.9999399999997</v>
      </c>
      <c r="W13" s="16">
        <f t="shared" si="9"/>
        <v>6095.42</v>
      </c>
      <c r="X13" s="16">
        <f t="shared" si="9"/>
        <v>11697.180179999999</v>
      </c>
      <c r="Y13" s="16">
        <f t="shared" si="9"/>
        <v>11781.48177</v>
      </c>
      <c r="Z13" s="16">
        <f>Z16</f>
        <v>13959.59418</v>
      </c>
      <c r="AA13" s="16">
        <f t="shared" si="9"/>
        <v>10274.52052</v>
      </c>
      <c r="AB13" s="16">
        <f t="shared" si="9"/>
        <v>13072.304</v>
      </c>
      <c r="AC13" s="16">
        <f t="shared" si="9"/>
        <v>12756.21838</v>
      </c>
      <c r="AD13" s="63">
        <f t="shared" si="9"/>
        <v>15175.537</v>
      </c>
      <c r="AE13" s="16">
        <f t="shared" si="9"/>
        <v>0</v>
      </c>
      <c r="AF13" s="89"/>
      <c r="AG13" s="55">
        <f t="shared" si="2"/>
        <v>12604.086709999974</v>
      </c>
      <c r="AI13" s="55">
        <f t="shared" si="3"/>
        <v>170754.95538</v>
      </c>
      <c r="AJ13" s="55">
        <f t="shared" si="4"/>
        <v>142507.11437999998</v>
      </c>
      <c r="AK13" s="55">
        <f t="shared" si="5"/>
        <v>130219.11329000001</v>
      </c>
    </row>
    <row r="14" spans="1:37" s="6" customFormat="1" ht="30.75" customHeight="1" x14ac:dyDescent="0.2">
      <c r="A14" s="50" t="s">
        <v>45</v>
      </c>
      <c r="B14" s="18">
        <f>AD14</f>
        <v>0</v>
      </c>
      <c r="C14" s="17">
        <f>AD14</f>
        <v>0</v>
      </c>
      <c r="D14" s="17">
        <f>AD14</f>
        <v>0</v>
      </c>
      <c r="E14" s="16"/>
      <c r="F14" s="19" t="s">
        <v>29</v>
      </c>
      <c r="G14" s="19" t="s">
        <v>29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39"/>
      <c r="AE14" s="16"/>
      <c r="AF14" s="89"/>
      <c r="AG14" s="55">
        <f t="shared" si="2"/>
        <v>0</v>
      </c>
      <c r="AI14" s="55">
        <f t="shared" si="3"/>
        <v>0</v>
      </c>
      <c r="AJ14" s="55">
        <f t="shared" si="4"/>
        <v>0</v>
      </c>
      <c r="AK14" s="55">
        <f t="shared" si="5"/>
        <v>0</v>
      </c>
    </row>
    <row r="15" spans="1:37" s="6" customFormat="1" ht="27.75" customHeight="1" x14ac:dyDescent="0.25">
      <c r="A15" s="40" t="s">
        <v>20</v>
      </c>
      <c r="B15" s="18">
        <f>H15+J15+L15+N15+P15+R15+T15+V15+X15+Z15+AB15+AD15</f>
        <v>0</v>
      </c>
      <c r="C15" s="17">
        <f>I15+K15+M15+O15+Q15+S15+U15+W15+Y15+AA15+AC15+AE15</f>
        <v>0</v>
      </c>
      <c r="D15" s="17">
        <f>J15+L15+N15+P15+R15+T15+V15+X15+Z15+AB15+AD15+AF15</f>
        <v>0</v>
      </c>
      <c r="E15" s="17">
        <f>K15+M15+O15+Q15+S15+U15+W15+Y15+AA15+AC15+AE15</f>
        <v>0</v>
      </c>
      <c r="F15" s="19" t="s">
        <v>29</v>
      </c>
      <c r="G15" s="19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9"/>
      <c r="AE15" s="16"/>
      <c r="AF15" s="89"/>
      <c r="AG15" s="55">
        <f t="shared" si="2"/>
        <v>0</v>
      </c>
      <c r="AI15" s="55">
        <f t="shared" si="3"/>
        <v>0</v>
      </c>
      <c r="AJ15" s="55">
        <f t="shared" si="4"/>
        <v>0</v>
      </c>
      <c r="AK15" s="55">
        <f t="shared" si="5"/>
        <v>0</v>
      </c>
    </row>
    <row r="16" spans="1:37" s="6" customFormat="1" ht="27" customHeight="1" x14ac:dyDescent="0.25">
      <c r="A16" s="40" t="s">
        <v>21</v>
      </c>
      <c r="B16" s="18">
        <f>H16+J16+L16+N16+P16+R16+T16+V16+X16+Z16+AB16+AD16</f>
        <v>170754.95538</v>
      </c>
      <c r="C16" s="17">
        <f>SUM(H16+J16+L16+N16+P16+R16+T16+V16+X16+Z16+AB16)</f>
        <v>155579.41837999999</v>
      </c>
      <c r="D16" s="17">
        <f>SUM(C16)</f>
        <v>155579.41837999999</v>
      </c>
      <c r="E16" s="17">
        <f>I16+K16+M16+O16+Q16+S16+U16+W16+Y16+AA16+AC16+AE16</f>
        <v>142975.33167000001</v>
      </c>
      <c r="F16" s="19">
        <f t="shared" si="6"/>
        <v>83.731292806010288</v>
      </c>
      <c r="G16" s="19">
        <f t="shared" si="7"/>
        <v>91.898615613014627</v>
      </c>
      <c r="H16" s="17">
        <v>8551.4380000000001</v>
      </c>
      <c r="I16" s="17">
        <v>5849.6469999999999</v>
      </c>
      <c r="J16" s="17">
        <f>14308463.18/1000</f>
        <v>14308.463179999999</v>
      </c>
      <c r="K16" s="17">
        <v>13803.375</v>
      </c>
      <c r="L16" s="17">
        <f>13818202.18/1000</f>
        <v>13818.20218</v>
      </c>
      <c r="M16" s="17">
        <v>13494.058000000001</v>
      </c>
      <c r="N16" s="17">
        <f>15902272.18/1000</f>
        <v>15902.27218</v>
      </c>
      <c r="O16" s="17">
        <v>14471.182000000001</v>
      </c>
      <c r="P16" s="17">
        <f>18432835.18/1000</f>
        <v>18432.835179999998</v>
      </c>
      <c r="Q16" s="17">
        <v>17481.27</v>
      </c>
      <c r="R16" s="17">
        <f>22512076.18/1000</f>
        <v>22512.07618</v>
      </c>
      <c r="S16" s="17">
        <v>21950.732</v>
      </c>
      <c r="T16" s="17">
        <f>13642053.18/1000</f>
        <v>13642.053179999999</v>
      </c>
      <c r="U16" s="17">
        <v>15017.427</v>
      </c>
      <c r="V16" s="17">
        <f>9682999.94/1000</f>
        <v>9682.9999399999997</v>
      </c>
      <c r="W16" s="17">
        <v>6095.42</v>
      </c>
      <c r="X16" s="17">
        <f>11697180.18/1000</f>
        <v>11697.180179999999</v>
      </c>
      <c r="Y16" s="17">
        <f>11781481.77/1000</f>
        <v>11781.48177</v>
      </c>
      <c r="Z16" s="17">
        <f>13959594.18/1000</f>
        <v>13959.59418</v>
      </c>
      <c r="AA16" s="17">
        <f>10274520.52/1000</f>
        <v>10274.52052</v>
      </c>
      <c r="AB16" s="17">
        <v>13072.304</v>
      </c>
      <c r="AC16" s="17">
        <f>12756218.38/1000</f>
        <v>12756.21838</v>
      </c>
      <c r="AD16" s="39">
        <v>15175.537</v>
      </c>
      <c r="AE16" s="17"/>
      <c r="AF16" s="89"/>
      <c r="AG16" s="55">
        <f t="shared" si="2"/>
        <v>12604.086709999974</v>
      </c>
      <c r="AI16" s="55">
        <f t="shared" si="3"/>
        <v>170754.95538</v>
      </c>
      <c r="AJ16" s="55">
        <f t="shared" si="4"/>
        <v>142507.11437999998</v>
      </c>
      <c r="AK16" s="55">
        <f t="shared" si="5"/>
        <v>130219.11329000001</v>
      </c>
    </row>
    <row r="17" spans="1:37" s="6" customFormat="1" ht="68.25" customHeight="1" x14ac:dyDescent="0.25">
      <c r="A17" s="30" t="s">
        <v>33</v>
      </c>
      <c r="B17" s="19"/>
      <c r="C17" s="16"/>
      <c r="D17" s="16"/>
      <c r="E17" s="16"/>
      <c r="F17" s="19" t="s">
        <v>29</v>
      </c>
      <c r="G17" s="19" t="s">
        <v>29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63"/>
      <c r="AE17" s="16"/>
      <c r="AF17" s="85" t="s">
        <v>58</v>
      </c>
      <c r="AG17" s="55">
        <f t="shared" si="2"/>
        <v>0</v>
      </c>
      <c r="AI17" s="55">
        <f t="shared" si="3"/>
        <v>0</v>
      </c>
      <c r="AJ17" s="55">
        <f t="shared" si="4"/>
        <v>0</v>
      </c>
      <c r="AK17" s="55">
        <f t="shared" si="5"/>
        <v>0</v>
      </c>
    </row>
    <row r="18" spans="1:37" s="6" customFormat="1" ht="34.9" customHeight="1" x14ac:dyDescent="0.25">
      <c r="A18" s="30" t="s">
        <v>24</v>
      </c>
      <c r="B18" s="19">
        <f>B20+B19</f>
        <v>370.1</v>
      </c>
      <c r="C18" s="19">
        <f>C20+C19</f>
        <v>351.44200000000001</v>
      </c>
      <c r="D18" s="19">
        <f>D20+D19</f>
        <v>351.44200000000001</v>
      </c>
      <c r="E18" s="19">
        <f>SUM(I18+K18+M18+O18+Q18+S18+U18+W18+Y18)</f>
        <v>120.736</v>
      </c>
      <c r="F18" s="19">
        <f t="shared" si="6"/>
        <v>32.622534450148613</v>
      </c>
      <c r="G18" s="19">
        <f t="shared" si="7"/>
        <v>34.354459626339484</v>
      </c>
      <c r="H18" s="16">
        <f>H19+H20</f>
        <v>10.098000000000001</v>
      </c>
      <c r="I18" s="16">
        <f t="shared" ref="I18:AE18" si="10">I19+I20</f>
        <v>0</v>
      </c>
      <c r="J18" s="16">
        <f t="shared" si="10"/>
        <v>0</v>
      </c>
      <c r="K18" s="16">
        <f t="shared" si="10"/>
        <v>10.098000000000001</v>
      </c>
      <c r="L18" s="16">
        <f t="shared" si="10"/>
        <v>129.374</v>
      </c>
      <c r="M18" s="16">
        <f t="shared" si="10"/>
        <v>18.036999999999999</v>
      </c>
      <c r="N18" s="16">
        <f t="shared" si="10"/>
        <v>23.356000000000002</v>
      </c>
      <c r="O18" s="16">
        <f t="shared" si="10"/>
        <v>45.045000000000002</v>
      </c>
      <c r="P18" s="16">
        <f t="shared" si="10"/>
        <v>11.946999999999999</v>
      </c>
      <c r="Q18" s="16">
        <f t="shared" si="10"/>
        <v>15.97</v>
      </c>
      <c r="R18" s="16">
        <f t="shared" si="10"/>
        <v>87.430999999999997</v>
      </c>
      <c r="S18" s="16">
        <f t="shared" si="10"/>
        <v>31.585999999999999</v>
      </c>
      <c r="T18" s="16">
        <f t="shared" si="10"/>
        <v>0</v>
      </c>
      <c r="U18" s="16">
        <f t="shared" si="10"/>
        <v>0</v>
      </c>
      <c r="V18" s="16">
        <f t="shared" si="10"/>
        <v>0</v>
      </c>
      <c r="W18" s="16">
        <f t="shared" si="10"/>
        <v>0</v>
      </c>
      <c r="X18" s="16">
        <f t="shared" si="10"/>
        <v>0</v>
      </c>
      <c r="Y18" s="16">
        <f t="shared" si="10"/>
        <v>0</v>
      </c>
      <c r="Z18" s="16">
        <f t="shared" si="10"/>
        <v>77.289000000000001</v>
      </c>
      <c r="AA18" s="16">
        <f t="shared" si="10"/>
        <v>0</v>
      </c>
      <c r="AB18" s="16">
        <f t="shared" si="10"/>
        <v>11.946999999999999</v>
      </c>
      <c r="AC18" s="16">
        <f t="shared" si="10"/>
        <v>26.933119999999999</v>
      </c>
      <c r="AD18" s="63">
        <f t="shared" si="10"/>
        <v>18.658000000000001</v>
      </c>
      <c r="AE18" s="16">
        <f t="shared" si="10"/>
        <v>0</v>
      </c>
      <c r="AF18" s="86"/>
      <c r="AG18" s="55">
        <f t="shared" si="2"/>
        <v>230.70600000000002</v>
      </c>
      <c r="AI18" s="55">
        <f t="shared" si="3"/>
        <v>370.1</v>
      </c>
      <c r="AJ18" s="55">
        <f t="shared" si="4"/>
        <v>339.495</v>
      </c>
      <c r="AK18" s="55">
        <f t="shared" si="5"/>
        <v>120.736</v>
      </c>
    </row>
    <row r="19" spans="1:37" s="6" customFormat="1" ht="28.9" customHeight="1" x14ac:dyDescent="0.25">
      <c r="A19" s="41" t="s">
        <v>20</v>
      </c>
      <c r="B19" s="19"/>
      <c r="C19" s="16"/>
      <c r="D19" s="16"/>
      <c r="E19" s="16"/>
      <c r="F19" s="19" t="s">
        <v>29</v>
      </c>
      <c r="G19" s="19" t="s">
        <v>29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63"/>
      <c r="AE19" s="16"/>
      <c r="AF19" s="86"/>
      <c r="AG19" s="55">
        <f t="shared" si="2"/>
        <v>0</v>
      </c>
      <c r="AI19" s="55">
        <f t="shared" si="3"/>
        <v>0</v>
      </c>
      <c r="AJ19" s="55">
        <f t="shared" si="4"/>
        <v>0</v>
      </c>
      <c r="AK19" s="55">
        <f t="shared" si="5"/>
        <v>0</v>
      </c>
    </row>
    <row r="20" spans="1:37" s="6" customFormat="1" ht="26.25" customHeight="1" x14ac:dyDescent="0.25">
      <c r="A20" s="41" t="s">
        <v>21</v>
      </c>
      <c r="B20" s="18">
        <f>H20+J20+L20+N20+P20+R20+T20+V20+X20+Z20+AB20+AD20</f>
        <v>370.1</v>
      </c>
      <c r="C20" s="39">
        <f>SUM(H20+J20+L20+N20+P20+R20+T20+V20+X20+Z20+AB20)</f>
        <v>351.44200000000001</v>
      </c>
      <c r="D20" s="17">
        <f>SUM(C20)</f>
        <v>351.44200000000001</v>
      </c>
      <c r="E20" s="39">
        <f>I20+Q20+K20+M20+O20+S20+AA20+AC20</f>
        <v>147.66911999999999</v>
      </c>
      <c r="F20" s="19">
        <f t="shared" si="6"/>
        <v>39.899789246149687</v>
      </c>
      <c r="G20" s="19">
        <f t="shared" si="7"/>
        <v>42.018062724432475</v>
      </c>
      <c r="H20" s="17">
        <v>10.098000000000001</v>
      </c>
      <c r="I20" s="17">
        <v>0</v>
      </c>
      <c r="J20" s="17">
        <v>0</v>
      </c>
      <c r="K20" s="17">
        <v>10.098000000000001</v>
      </c>
      <c r="L20" s="17">
        <v>129.374</v>
      </c>
      <c r="M20" s="17">
        <v>18.036999999999999</v>
      </c>
      <c r="N20" s="17">
        <v>23.356000000000002</v>
      </c>
      <c r="O20" s="17">
        <v>45.045000000000002</v>
      </c>
      <c r="P20" s="17">
        <v>11.946999999999999</v>
      </c>
      <c r="Q20" s="17">
        <v>15.97</v>
      </c>
      <c r="R20" s="17">
        <v>87.430999999999997</v>
      </c>
      <c r="S20" s="17">
        <v>31.585999999999999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77.289000000000001</v>
      </c>
      <c r="AA20" s="17">
        <v>0</v>
      </c>
      <c r="AB20" s="17">
        <v>11.946999999999999</v>
      </c>
      <c r="AC20" s="17">
        <f>26933.12/1000</f>
        <v>26.933119999999999</v>
      </c>
      <c r="AD20" s="39">
        <v>18.658000000000001</v>
      </c>
      <c r="AE20" s="17"/>
      <c r="AF20" s="87"/>
      <c r="AG20" s="55">
        <f t="shared" si="2"/>
        <v>203.77288000000001</v>
      </c>
      <c r="AI20" s="55">
        <f t="shared" si="3"/>
        <v>370.1</v>
      </c>
      <c r="AJ20" s="55">
        <f t="shared" si="4"/>
        <v>339.495</v>
      </c>
      <c r="AK20" s="55">
        <f t="shared" si="5"/>
        <v>120.736</v>
      </c>
    </row>
    <row r="21" spans="1:37" s="6" customFormat="1" ht="50.1" customHeight="1" x14ac:dyDescent="0.2">
      <c r="A21" s="60" t="s">
        <v>34</v>
      </c>
      <c r="B21" s="19"/>
      <c r="C21" s="16"/>
      <c r="D21" s="16"/>
      <c r="E21" s="16"/>
      <c r="F21" s="19" t="s">
        <v>29</v>
      </c>
      <c r="G21" s="19" t="s">
        <v>29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63"/>
      <c r="AE21" s="16"/>
      <c r="AF21" s="31"/>
      <c r="AG21" s="55">
        <f t="shared" si="2"/>
        <v>0</v>
      </c>
      <c r="AI21" s="55">
        <f t="shared" si="3"/>
        <v>0</v>
      </c>
      <c r="AJ21" s="55">
        <f t="shared" si="4"/>
        <v>0</v>
      </c>
      <c r="AK21" s="55">
        <f t="shared" si="5"/>
        <v>0</v>
      </c>
    </row>
    <row r="22" spans="1:37" s="6" customFormat="1" ht="21" customHeight="1" x14ac:dyDescent="0.25">
      <c r="A22" s="30" t="s">
        <v>24</v>
      </c>
      <c r="B22" s="19">
        <f>B23+B24</f>
        <v>11.1</v>
      </c>
      <c r="C22" s="19">
        <f>SUM(P22)</f>
        <v>11.1</v>
      </c>
      <c r="D22" s="16">
        <f>SUM(P22)</f>
        <v>11.1</v>
      </c>
      <c r="E22" s="16">
        <f>E23+E24</f>
        <v>11.02</v>
      </c>
      <c r="F22" s="19">
        <f>E22/B22*100</f>
        <v>99.27927927927928</v>
      </c>
      <c r="G22" s="19">
        <f>E22/C22*100</f>
        <v>99.27927927927928</v>
      </c>
      <c r="H22" s="16">
        <f>H23+H24</f>
        <v>0</v>
      </c>
      <c r="I22" s="16">
        <f t="shared" ref="I22:AE22" si="11">I23+I24</f>
        <v>0</v>
      </c>
      <c r="J22" s="16">
        <f t="shared" si="11"/>
        <v>0</v>
      </c>
      <c r="K22" s="16">
        <f t="shared" si="11"/>
        <v>0</v>
      </c>
      <c r="L22" s="16">
        <f t="shared" si="11"/>
        <v>0</v>
      </c>
      <c r="M22" s="16">
        <f t="shared" si="11"/>
        <v>0</v>
      </c>
      <c r="N22" s="16">
        <f t="shared" si="11"/>
        <v>0</v>
      </c>
      <c r="O22" s="16">
        <f t="shared" si="11"/>
        <v>0</v>
      </c>
      <c r="P22" s="16">
        <f t="shared" si="11"/>
        <v>11.1</v>
      </c>
      <c r="Q22" s="16">
        <f t="shared" si="11"/>
        <v>11.02</v>
      </c>
      <c r="R22" s="16">
        <f t="shared" si="11"/>
        <v>0</v>
      </c>
      <c r="S22" s="16">
        <f t="shared" si="11"/>
        <v>0</v>
      </c>
      <c r="T22" s="16">
        <f t="shared" si="11"/>
        <v>0</v>
      </c>
      <c r="U22" s="16">
        <f t="shared" si="11"/>
        <v>0</v>
      </c>
      <c r="V22" s="16">
        <f t="shared" si="11"/>
        <v>0</v>
      </c>
      <c r="W22" s="16">
        <f t="shared" si="11"/>
        <v>0</v>
      </c>
      <c r="X22" s="16">
        <f t="shared" si="11"/>
        <v>0</v>
      </c>
      <c r="Y22" s="16">
        <f t="shared" si="11"/>
        <v>0</v>
      </c>
      <c r="Z22" s="16">
        <f t="shared" si="11"/>
        <v>0</v>
      </c>
      <c r="AA22" s="16">
        <f t="shared" si="11"/>
        <v>0</v>
      </c>
      <c r="AB22" s="16">
        <f t="shared" si="11"/>
        <v>0</v>
      </c>
      <c r="AC22" s="16">
        <f t="shared" si="11"/>
        <v>0</v>
      </c>
      <c r="AD22" s="63">
        <f t="shared" si="11"/>
        <v>0</v>
      </c>
      <c r="AE22" s="16">
        <f t="shared" si="11"/>
        <v>0</v>
      </c>
      <c r="AF22" s="90"/>
      <c r="AG22" s="55">
        <f t="shared" si="2"/>
        <v>8.0000000000000071E-2</v>
      </c>
      <c r="AI22" s="55">
        <f t="shared" si="3"/>
        <v>11.1</v>
      </c>
      <c r="AJ22" s="55">
        <f t="shared" si="4"/>
        <v>11.1</v>
      </c>
      <c r="AK22" s="55">
        <f t="shared" si="5"/>
        <v>11.02</v>
      </c>
    </row>
    <row r="23" spans="1:37" s="6" customFormat="1" ht="22.5" customHeight="1" x14ac:dyDescent="0.25">
      <c r="A23" s="33" t="s">
        <v>20</v>
      </c>
      <c r="B23" s="19"/>
      <c r="C23" s="16"/>
      <c r="D23" s="16"/>
      <c r="E23" s="16"/>
      <c r="F23" s="19" t="s">
        <v>29</v>
      </c>
      <c r="G23" s="19" t="s">
        <v>29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63"/>
      <c r="AE23" s="16"/>
      <c r="AF23" s="91"/>
      <c r="AG23" s="55">
        <f t="shared" si="2"/>
        <v>0</v>
      </c>
      <c r="AI23" s="55">
        <f t="shared" si="3"/>
        <v>0</v>
      </c>
      <c r="AJ23" s="55">
        <f t="shared" si="4"/>
        <v>0</v>
      </c>
      <c r="AK23" s="55">
        <f t="shared" si="5"/>
        <v>0</v>
      </c>
    </row>
    <row r="24" spans="1:37" s="6" customFormat="1" ht="22.5" customHeight="1" x14ac:dyDescent="0.25">
      <c r="A24" s="33" t="s">
        <v>21</v>
      </c>
      <c r="B24" s="18">
        <f>H24+J24+L24+N24+P24+R24+T24+V24+X24+Z24+AB24+AD24</f>
        <v>11.1</v>
      </c>
      <c r="C24" s="39">
        <f>SUM(P24)</f>
        <v>11.1</v>
      </c>
      <c r="D24" s="17">
        <f>SUM(P24)</f>
        <v>11.1</v>
      </c>
      <c r="E24" s="17">
        <f>I24+K24+M24+O24+Q24+S24+U24+W24+Y24+AA24+AC24+AE24</f>
        <v>11.02</v>
      </c>
      <c r="F24" s="19">
        <f>E24/B24*100</f>
        <v>99.27927927927928</v>
      </c>
      <c r="G24" s="19">
        <f>E24/C24*100</f>
        <v>99.27927927927928</v>
      </c>
      <c r="H24" s="17">
        <v>0</v>
      </c>
      <c r="I24" s="17">
        <v>0</v>
      </c>
      <c r="J24" s="17"/>
      <c r="K24" s="17"/>
      <c r="L24" s="17"/>
      <c r="M24" s="17"/>
      <c r="N24" s="17">
        <v>0</v>
      </c>
      <c r="O24" s="17">
        <v>0</v>
      </c>
      <c r="P24" s="17">
        <v>11.1</v>
      </c>
      <c r="Q24" s="17">
        <v>11.02</v>
      </c>
      <c r="R24" s="17"/>
      <c r="S24" s="17">
        <v>0</v>
      </c>
      <c r="T24" s="17">
        <v>0</v>
      </c>
      <c r="U24" s="16">
        <v>0</v>
      </c>
      <c r="V24" s="17">
        <v>0</v>
      </c>
      <c r="W24" s="16">
        <v>0</v>
      </c>
      <c r="X24" s="17">
        <v>0</v>
      </c>
      <c r="Y24" s="17">
        <v>0</v>
      </c>
      <c r="Z24" s="17">
        <v>0</v>
      </c>
      <c r="AA24" s="17">
        <v>0</v>
      </c>
      <c r="AB24" s="17"/>
      <c r="AC24" s="17"/>
      <c r="AD24" s="39"/>
      <c r="AE24" s="17"/>
      <c r="AF24" s="92"/>
      <c r="AG24" s="55">
        <f t="shared" si="2"/>
        <v>8.0000000000000071E-2</v>
      </c>
      <c r="AI24" s="55">
        <f t="shared" si="3"/>
        <v>11.1</v>
      </c>
      <c r="AJ24" s="55">
        <f t="shared" si="4"/>
        <v>11.1</v>
      </c>
      <c r="AK24" s="55">
        <f t="shared" si="5"/>
        <v>11.02</v>
      </c>
    </row>
    <row r="25" spans="1:37" s="6" customFormat="1" ht="46.5" customHeight="1" x14ac:dyDescent="0.25">
      <c r="A25" s="30" t="s">
        <v>43</v>
      </c>
      <c r="B25" s="19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51"/>
      <c r="AG25" s="55">
        <f t="shared" si="2"/>
        <v>0</v>
      </c>
      <c r="AI25" s="55">
        <f t="shared" si="3"/>
        <v>0</v>
      </c>
      <c r="AJ25" s="55">
        <f t="shared" si="4"/>
        <v>0</v>
      </c>
      <c r="AK25" s="55">
        <f t="shared" si="5"/>
        <v>0</v>
      </c>
    </row>
    <row r="26" spans="1:37" s="6" customFormat="1" ht="31.5" customHeight="1" x14ac:dyDescent="0.25">
      <c r="A26" s="33" t="s">
        <v>24</v>
      </c>
      <c r="B26" s="19">
        <f>B27+B29+B30+B28</f>
        <v>2612.5452400000004</v>
      </c>
      <c r="C26" s="16">
        <f>H26+J26+L26+N26+P26+R26+T26+V26+X26+Z26</f>
        <v>2571.2952400000004</v>
      </c>
      <c r="D26" s="16">
        <f>H26+J26+L26+N26+P26+R26+T26+V26+X26+Z26</f>
        <v>2571.2952400000004</v>
      </c>
      <c r="E26" s="16">
        <f>I26+K26+M26+O26+Q26+S26+U26++W26+Y26++AA26+AC26+AE26</f>
        <v>2465.8980000000001</v>
      </c>
      <c r="F26" s="16">
        <f>E26/B26*100</f>
        <v>94.386805719008322</v>
      </c>
      <c r="G26" s="17">
        <f>E26/C26*100</f>
        <v>95.901005907046283</v>
      </c>
      <c r="H26" s="16">
        <f>H27+H29+H30</f>
        <v>0</v>
      </c>
      <c r="I26" s="16">
        <f t="shared" ref="I26:AE26" si="12">I27+I29+I30</f>
        <v>0</v>
      </c>
      <c r="J26" s="16">
        <f t="shared" si="12"/>
        <v>115</v>
      </c>
      <c r="K26" s="16">
        <f t="shared" si="12"/>
        <v>115</v>
      </c>
      <c r="L26" s="16">
        <f t="shared" si="12"/>
        <v>499.90800000000002</v>
      </c>
      <c r="M26" s="16">
        <f t="shared" si="12"/>
        <v>499.90800000000002</v>
      </c>
      <c r="N26" s="16">
        <f t="shared" si="12"/>
        <v>356.34199999999998</v>
      </c>
      <c r="O26" s="16">
        <f t="shared" si="12"/>
        <v>356.34000000000003</v>
      </c>
      <c r="P26" s="16">
        <f t="shared" si="12"/>
        <v>0</v>
      </c>
      <c r="Q26" s="16">
        <f t="shared" si="12"/>
        <v>0</v>
      </c>
      <c r="R26" s="16">
        <f t="shared" si="12"/>
        <v>0</v>
      </c>
      <c r="S26" s="16">
        <f t="shared" si="12"/>
        <v>0</v>
      </c>
      <c r="T26" s="16">
        <f t="shared" si="12"/>
        <v>0</v>
      </c>
      <c r="U26" s="16">
        <f t="shared" si="12"/>
        <v>0</v>
      </c>
      <c r="V26" s="16">
        <f>V27+V28+V29+V30</f>
        <v>134.64524</v>
      </c>
      <c r="W26" s="16">
        <f t="shared" si="12"/>
        <v>0</v>
      </c>
      <c r="X26" s="16">
        <f t="shared" si="12"/>
        <v>0</v>
      </c>
      <c r="Y26" s="16">
        <f t="shared" si="12"/>
        <v>0</v>
      </c>
      <c r="Z26" s="16">
        <f t="shared" si="12"/>
        <v>1465.4</v>
      </c>
      <c r="AA26" s="16">
        <f t="shared" si="12"/>
        <v>1035.4000000000001</v>
      </c>
      <c r="AB26" s="16">
        <f>AB27+AB28+AB29+AB30</f>
        <v>41.25</v>
      </c>
      <c r="AC26" s="16">
        <f>AC27+AC28+AC29+AC30</f>
        <v>459.25</v>
      </c>
      <c r="AD26" s="16">
        <f t="shared" si="12"/>
        <v>0</v>
      </c>
      <c r="AE26" s="16">
        <f t="shared" si="12"/>
        <v>0</v>
      </c>
      <c r="AF26" s="31"/>
      <c r="AG26" s="55">
        <f t="shared" si="2"/>
        <v>105.39724000000024</v>
      </c>
      <c r="AI26" s="55">
        <f t="shared" si="3"/>
        <v>2612.5452400000004</v>
      </c>
      <c r="AJ26" s="55">
        <f t="shared" si="4"/>
        <v>2571.2952400000004</v>
      </c>
      <c r="AK26" s="55">
        <f t="shared" si="5"/>
        <v>2006.6480000000001</v>
      </c>
    </row>
    <row r="27" spans="1:37" s="6" customFormat="1" ht="20.25" customHeight="1" x14ac:dyDescent="0.25">
      <c r="A27" s="33" t="s">
        <v>20</v>
      </c>
      <c r="B27" s="19">
        <f>L27+N27</f>
        <v>525</v>
      </c>
      <c r="C27" s="16">
        <f t="shared" ref="C27:C34" si="13">H27+J27+L27+N27+P27+R27+T27</f>
        <v>525</v>
      </c>
      <c r="D27" s="16">
        <f>H27+J27+L27+N27</f>
        <v>525</v>
      </c>
      <c r="E27" s="16">
        <f>I27+K27+M27+O27+Q27+S27+U27++W27+Y27++AA27+AC27+AE27</f>
        <v>525</v>
      </c>
      <c r="F27" s="16">
        <f>E27/B27*100</f>
        <v>100</v>
      </c>
      <c r="G27" s="17">
        <f t="shared" ref="G27:G34" si="14">E27/C27*100</f>
        <v>100</v>
      </c>
      <c r="H27" s="16">
        <v>0</v>
      </c>
      <c r="I27" s="16">
        <v>0</v>
      </c>
      <c r="J27" s="16">
        <v>0</v>
      </c>
      <c r="K27" s="16">
        <v>0</v>
      </c>
      <c r="L27" s="16">
        <v>399.928</v>
      </c>
      <c r="M27" s="16">
        <v>399.928</v>
      </c>
      <c r="N27" s="16">
        <v>125.072</v>
      </c>
      <c r="O27" s="16">
        <v>125.072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69"/>
      <c r="AG27" s="55">
        <f t="shared" si="2"/>
        <v>0</v>
      </c>
      <c r="AI27" s="55">
        <f t="shared" si="3"/>
        <v>525</v>
      </c>
      <c r="AJ27" s="55">
        <f t="shared" si="4"/>
        <v>525</v>
      </c>
      <c r="AK27" s="55">
        <f t="shared" si="5"/>
        <v>525</v>
      </c>
    </row>
    <row r="28" spans="1:37" s="6" customFormat="1" ht="84" customHeight="1" x14ac:dyDescent="0.25">
      <c r="A28" s="33" t="s">
        <v>44</v>
      </c>
      <c r="B28" s="19">
        <f>AB28</f>
        <v>41.25</v>
      </c>
      <c r="C28" s="16">
        <f>AB28</f>
        <v>41.25</v>
      </c>
      <c r="D28" s="16">
        <f>H28+J28+L28+N28</f>
        <v>0</v>
      </c>
      <c r="E28" s="16">
        <f>I28+K28+M28+O28+Q28+S28+U28++W28+Y28++AA28+AC28+AE28</f>
        <v>41.25</v>
      </c>
      <c r="F28" s="16">
        <f>E28/B28*100</f>
        <v>100</v>
      </c>
      <c r="G28" s="17">
        <f>E28/C28*100</f>
        <v>100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41.25</v>
      </c>
      <c r="AC28" s="16">
        <v>41.25</v>
      </c>
      <c r="AD28" s="16"/>
      <c r="AE28" s="16"/>
      <c r="AF28" s="69" t="s">
        <v>63</v>
      </c>
      <c r="AG28" s="55"/>
      <c r="AI28" s="55">
        <f t="shared" si="3"/>
        <v>41.25</v>
      </c>
      <c r="AJ28" s="55">
        <f t="shared" si="4"/>
        <v>0</v>
      </c>
      <c r="AK28" s="55">
        <f t="shared" si="5"/>
        <v>0</v>
      </c>
    </row>
    <row r="29" spans="1:37" s="6" customFormat="1" ht="51" customHeight="1" x14ac:dyDescent="0.25">
      <c r="A29" s="33" t="s">
        <v>21</v>
      </c>
      <c r="B29" s="19">
        <f>H29+J29+L29+N29+P29+R29+T29+V29+X29+Z29+AB29+AD29</f>
        <v>1731.2952400000001</v>
      </c>
      <c r="C29" s="16">
        <f>H29+J29+L29+N29+P29+R29+T29+V29+X29+Z29</f>
        <v>1731.2952400000001</v>
      </c>
      <c r="D29" s="16">
        <f>H29+J29+L29+N29+P29+R29+T29+V29+X29+Z29+AB29</f>
        <v>1731.2952400000001</v>
      </c>
      <c r="E29" s="16">
        <f>I29+K29+M29+O29+Q29+S29+U29++W29+Y29++AA29+AC29+AE29</f>
        <v>1584.6480000000001</v>
      </c>
      <c r="F29" s="16">
        <f t="shared" ref="F29" si="15">E29/B29*100</f>
        <v>91.52962264252514</v>
      </c>
      <c r="G29" s="17">
        <f t="shared" si="14"/>
        <v>91.52962264252514</v>
      </c>
      <c r="H29" s="16">
        <v>0</v>
      </c>
      <c r="I29" s="16">
        <v>0</v>
      </c>
      <c r="J29" s="16">
        <v>0</v>
      </c>
      <c r="K29" s="16">
        <v>0</v>
      </c>
      <c r="L29" s="16">
        <v>99.98</v>
      </c>
      <c r="M29" s="16">
        <v>99.98</v>
      </c>
      <c r="N29" s="16">
        <v>31.27</v>
      </c>
      <c r="O29" s="16">
        <f>31268/1000</f>
        <v>31.268000000000001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f>134645.24/1000</f>
        <v>134.64524</v>
      </c>
      <c r="W29" s="16">
        <v>0</v>
      </c>
      <c r="X29" s="16">
        <v>0</v>
      </c>
      <c r="Y29" s="16">
        <v>0</v>
      </c>
      <c r="Z29" s="16">
        <f>1465400/1000</f>
        <v>1465.4</v>
      </c>
      <c r="AA29" s="16">
        <f>1035400/1000</f>
        <v>1035.4000000000001</v>
      </c>
      <c r="AB29" s="16">
        <v>0</v>
      </c>
      <c r="AC29" s="16">
        <v>418</v>
      </c>
      <c r="AD29" s="16">
        <v>0</v>
      </c>
      <c r="AE29" s="16">
        <v>0</v>
      </c>
      <c r="AF29" s="31" t="s">
        <v>64</v>
      </c>
      <c r="AG29" s="55">
        <f t="shared" si="2"/>
        <v>146.64724000000001</v>
      </c>
      <c r="AI29" s="55">
        <f t="shared" si="3"/>
        <v>1731.2952400000001</v>
      </c>
      <c r="AJ29" s="55">
        <f t="shared" si="4"/>
        <v>1731.2952400000001</v>
      </c>
      <c r="AK29" s="55">
        <f t="shared" si="5"/>
        <v>1166.6480000000001</v>
      </c>
    </row>
    <row r="30" spans="1:37" s="6" customFormat="1" ht="28.5" customHeight="1" x14ac:dyDescent="0.25">
      <c r="A30" s="33" t="s">
        <v>44</v>
      </c>
      <c r="B30" s="19">
        <f>H30+J30+L30+N30+P30+R30+T30+V30+X30+Z30+AB30+AD30</f>
        <v>315</v>
      </c>
      <c r="C30" s="16">
        <f t="shared" si="13"/>
        <v>315</v>
      </c>
      <c r="D30" s="16">
        <f>H30+J30+L30+N30</f>
        <v>315</v>
      </c>
      <c r="E30" s="16">
        <f>I30+K30+M30+O30+Q30+S30+U30++W30+Y30++AA30+AC30+AE30</f>
        <v>315</v>
      </c>
      <c r="F30" s="16">
        <f>E30/B30*100</f>
        <v>100</v>
      </c>
      <c r="G30" s="17">
        <f t="shared" si="14"/>
        <v>100</v>
      </c>
      <c r="H30" s="16">
        <v>0</v>
      </c>
      <c r="I30" s="16">
        <v>0</v>
      </c>
      <c r="J30" s="16">
        <v>115</v>
      </c>
      <c r="K30" s="16">
        <v>115</v>
      </c>
      <c r="L30" s="16">
        <v>0</v>
      </c>
      <c r="M30" s="16">
        <v>0</v>
      </c>
      <c r="N30" s="16">
        <v>200</v>
      </c>
      <c r="O30" s="16">
        <v>200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69"/>
      <c r="AG30" s="55">
        <f t="shared" si="2"/>
        <v>0</v>
      </c>
      <c r="AI30" s="55">
        <f t="shared" si="3"/>
        <v>315</v>
      </c>
      <c r="AJ30" s="55">
        <f t="shared" si="4"/>
        <v>315</v>
      </c>
      <c r="AK30" s="55">
        <f t="shared" si="5"/>
        <v>315</v>
      </c>
    </row>
    <row r="31" spans="1:37" s="6" customFormat="1" ht="39" hidden="1" customHeight="1" x14ac:dyDescent="0.2">
      <c r="A31" s="28" t="s">
        <v>39</v>
      </c>
      <c r="B31" s="19" t="e">
        <f>B32</f>
        <v>#REF!</v>
      </c>
      <c r="C31" s="16" t="e">
        <f t="shared" si="13"/>
        <v>#REF!</v>
      </c>
      <c r="D31" s="19" t="e">
        <f>D32</f>
        <v>#REF!</v>
      </c>
      <c r="E31" s="19" t="e">
        <f t="shared" ref="E31:AE31" si="16">E32</f>
        <v>#REF!</v>
      </c>
      <c r="F31" s="19" t="e">
        <f>F32</f>
        <v>#REF!</v>
      </c>
      <c r="G31" s="19" t="e">
        <f>G32</f>
        <v>#REF!</v>
      </c>
      <c r="H31" s="19" t="e">
        <f t="shared" si="16"/>
        <v>#REF!</v>
      </c>
      <c r="I31" s="19" t="e">
        <f t="shared" si="16"/>
        <v>#REF!</v>
      </c>
      <c r="J31" s="19" t="e">
        <f t="shared" si="16"/>
        <v>#REF!</v>
      </c>
      <c r="K31" s="19" t="e">
        <f t="shared" si="16"/>
        <v>#REF!</v>
      </c>
      <c r="L31" s="19" t="e">
        <f t="shared" si="16"/>
        <v>#REF!</v>
      </c>
      <c r="M31" s="19" t="e">
        <f t="shared" si="16"/>
        <v>#REF!</v>
      </c>
      <c r="N31" s="19" t="e">
        <f t="shared" si="16"/>
        <v>#REF!</v>
      </c>
      <c r="O31" s="19" t="e">
        <f t="shared" si="16"/>
        <v>#REF!</v>
      </c>
      <c r="P31" s="19" t="e">
        <f t="shared" si="16"/>
        <v>#REF!</v>
      </c>
      <c r="Q31" s="19" t="e">
        <f t="shared" si="16"/>
        <v>#REF!</v>
      </c>
      <c r="R31" s="19" t="e">
        <f t="shared" si="16"/>
        <v>#REF!</v>
      </c>
      <c r="S31" s="19" t="e">
        <f t="shared" si="16"/>
        <v>#REF!</v>
      </c>
      <c r="T31" s="19" t="e">
        <f t="shared" si="16"/>
        <v>#REF!</v>
      </c>
      <c r="U31" s="19" t="e">
        <f t="shared" si="16"/>
        <v>#REF!</v>
      </c>
      <c r="V31" s="19" t="e">
        <f t="shared" si="16"/>
        <v>#REF!</v>
      </c>
      <c r="W31" s="19" t="e">
        <f t="shared" si="16"/>
        <v>#REF!</v>
      </c>
      <c r="X31" s="58" t="e">
        <f t="shared" si="16"/>
        <v>#REF!</v>
      </c>
      <c r="Y31" s="58" t="e">
        <f t="shared" si="16"/>
        <v>#REF!</v>
      </c>
      <c r="Z31" s="58" t="e">
        <f t="shared" si="16"/>
        <v>#REF!</v>
      </c>
      <c r="AA31" s="58" t="e">
        <f t="shared" si="16"/>
        <v>#REF!</v>
      </c>
      <c r="AB31" s="58" t="e">
        <f t="shared" si="16"/>
        <v>#REF!</v>
      </c>
      <c r="AC31" s="58" t="e">
        <f t="shared" si="16"/>
        <v>#REF!</v>
      </c>
      <c r="AD31" s="42" t="e">
        <f t="shared" si="16"/>
        <v>#REF!</v>
      </c>
      <c r="AE31" s="19" t="e">
        <f t="shared" si="16"/>
        <v>#REF!</v>
      </c>
      <c r="AF31" s="93"/>
      <c r="AG31" s="55" t="e">
        <f t="shared" si="2"/>
        <v>#REF!</v>
      </c>
      <c r="AI31" s="55" t="e">
        <f t="shared" si="3"/>
        <v>#REF!</v>
      </c>
      <c r="AJ31" s="55" t="e">
        <f t="shared" si="4"/>
        <v>#REF!</v>
      </c>
      <c r="AK31" s="55" t="e">
        <f t="shared" si="5"/>
        <v>#REF!</v>
      </c>
    </row>
    <row r="32" spans="1:37" s="6" customFormat="1" ht="41.25" hidden="1" customHeight="1" x14ac:dyDescent="0.25">
      <c r="A32" s="30" t="s">
        <v>24</v>
      </c>
      <c r="B32" s="42" t="e">
        <f>B33+B34+#REF!+#REF!</f>
        <v>#REF!</v>
      </c>
      <c r="C32" s="16" t="e">
        <f t="shared" si="13"/>
        <v>#REF!</v>
      </c>
      <c r="D32" s="19" t="e">
        <f>D33+D34+#REF!+#REF!</f>
        <v>#REF!</v>
      </c>
      <c r="E32" s="19" t="e">
        <f>E33+E34+#REF!+#REF!</f>
        <v>#REF!</v>
      </c>
      <c r="F32" s="16" t="e">
        <f>E32/B32*100</f>
        <v>#REF!</v>
      </c>
      <c r="G32" s="16" t="e">
        <f t="shared" si="14"/>
        <v>#REF!</v>
      </c>
      <c r="H32" s="16" t="e">
        <f>H33+H34+#REF!+#REF!</f>
        <v>#REF!</v>
      </c>
      <c r="I32" s="16" t="e">
        <f>I33+I34+#REF!+#REF!</f>
        <v>#REF!</v>
      </c>
      <c r="J32" s="16" t="e">
        <f>J33+J34+#REF!+#REF!</f>
        <v>#REF!</v>
      </c>
      <c r="K32" s="16" t="e">
        <f>K33+K34+#REF!+#REF!</f>
        <v>#REF!</v>
      </c>
      <c r="L32" s="16" t="e">
        <f>L33+L34+#REF!+#REF!</f>
        <v>#REF!</v>
      </c>
      <c r="M32" s="16" t="e">
        <f>M33+M34+#REF!+#REF!</f>
        <v>#REF!</v>
      </c>
      <c r="N32" s="16" t="e">
        <f>N33+N34+#REF!+#REF!</f>
        <v>#REF!</v>
      </c>
      <c r="O32" s="16" t="e">
        <f>O33+O34+#REF!+#REF!</f>
        <v>#REF!</v>
      </c>
      <c r="P32" s="16" t="e">
        <f>P33+P34+#REF!+#REF!</f>
        <v>#REF!</v>
      </c>
      <c r="Q32" s="16" t="e">
        <f>Q33+Q34+#REF!+#REF!</f>
        <v>#REF!</v>
      </c>
      <c r="R32" s="16" t="e">
        <f>R33+R34+#REF!+#REF!</f>
        <v>#REF!</v>
      </c>
      <c r="S32" s="16" t="e">
        <f>S33+S34+#REF!+#REF!</f>
        <v>#REF!</v>
      </c>
      <c r="T32" s="16" t="e">
        <f>T33+T34+#REF!+#REF!</f>
        <v>#REF!</v>
      </c>
      <c r="U32" s="16" t="e">
        <f>U33+U34+#REF!+#REF!</f>
        <v>#REF!</v>
      </c>
      <c r="V32" s="16" t="e">
        <f>V33+V34+#REF!+#REF!</f>
        <v>#REF!</v>
      </c>
      <c r="W32" s="16" t="e">
        <f>W33+W34+#REF!+#REF!</f>
        <v>#REF!</v>
      </c>
      <c r="X32" s="57" t="e">
        <f>X33+X34+#REF!+#REF!</f>
        <v>#REF!</v>
      </c>
      <c r="Y32" s="57" t="e">
        <f>Y33+Y34+#REF!+#REF!</f>
        <v>#REF!</v>
      </c>
      <c r="Z32" s="57" t="e">
        <f>Z33+Z34+#REF!+#REF!</f>
        <v>#REF!</v>
      </c>
      <c r="AA32" s="57" t="e">
        <f>AA33+AA34+#REF!+#REF!</f>
        <v>#REF!</v>
      </c>
      <c r="AB32" s="57" t="e">
        <f>AB33+AB34+#REF!+#REF!</f>
        <v>#REF!</v>
      </c>
      <c r="AC32" s="57" t="e">
        <f>AC33+AC34+#REF!+#REF!</f>
        <v>#REF!</v>
      </c>
      <c r="AD32" s="63" t="e">
        <f>AD33+AD34+#REF!+#REF!</f>
        <v>#REF!</v>
      </c>
      <c r="AE32" s="16" t="e">
        <f>AE33+AE34+#REF!+#REF!</f>
        <v>#REF!</v>
      </c>
      <c r="AF32" s="96"/>
      <c r="AG32" s="55" t="e">
        <f t="shared" si="2"/>
        <v>#REF!</v>
      </c>
      <c r="AI32" s="55" t="e">
        <f t="shared" si="3"/>
        <v>#REF!</v>
      </c>
      <c r="AJ32" s="55" t="e">
        <f t="shared" si="4"/>
        <v>#REF!</v>
      </c>
      <c r="AK32" s="55" t="e">
        <f t="shared" si="5"/>
        <v>#REF!</v>
      </c>
    </row>
    <row r="33" spans="1:37" s="6" customFormat="1" ht="29.25" hidden="1" customHeight="1" x14ac:dyDescent="0.25">
      <c r="A33" s="41" t="s">
        <v>20</v>
      </c>
      <c r="B33" s="18">
        <f>H33+J33+L33+N33+P33+R33+T33+V33+X33+Z33+AB33+AD33</f>
        <v>0</v>
      </c>
      <c r="C33" s="16">
        <f t="shared" si="13"/>
        <v>0</v>
      </c>
      <c r="D33" s="17"/>
      <c r="E33" s="17">
        <f>I33+K33+M33+O33+Q33+S33+U33+W33+Y33+AA33+AC33+AE33</f>
        <v>0</v>
      </c>
      <c r="F33" s="17" t="e">
        <f t="shared" ref="F33" si="17">E33/B33*100</f>
        <v>#DIV/0!</v>
      </c>
      <c r="G33" s="17" t="e">
        <f t="shared" si="14"/>
        <v>#DIV/0!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59"/>
      <c r="Y33" s="59"/>
      <c r="Z33" s="59"/>
      <c r="AA33" s="59"/>
      <c r="AB33" s="59"/>
      <c r="AC33" s="59"/>
      <c r="AD33" s="39"/>
      <c r="AE33" s="17"/>
      <c r="AF33" s="96"/>
      <c r="AG33" s="55">
        <f t="shared" si="2"/>
        <v>0</v>
      </c>
      <c r="AI33" s="55">
        <f t="shared" si="3"/>
        <v>0</v>
      </c>
      <c r="AJ33" s="55">
        <f t="shared" si="4"/>
        <v>0</v>
      </c>
      <c r="AK33" s="55">
        <f t="shared" si="5"/>
        <v>0</v>
      </c>
    </row>
    <row r="34" spans="1:37" s="6" customFormat="1" ht="28.5" hidden="1" customHeight="1" x14ac:dyDescent="0.25">
      <c r="A34" s="41" t="s">
        <v>21</v>
      </c>
      <c r="B34" s="18">
        <f>H34+J34+L34+N34+P34+R34+T34+V34+X34+Z34+AB34+AD34</f>
        <v>0</v>
      </c>
      <c r="C34" s="16">
        <f t="shared" si="13"/>
        <v>0</v>
      </c>
      <c r="D34" s="17">
        <f>C34</f>
        <v>0</v>
      </c>
      <c r="E34" s="17">
        <f>SUM(S34+U34+W34)</f>
        <v>0</v>
      </c>
      <c r="F34" s="17" t="e">
        <f>E34/B34*100</f>
        <v>#DIV/0!</v>
      </c>
      <c r="G34" s="17" t="e">
        <f t="shared" si="14"/>
        <v>#DIV/0!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59"/>
      <c r="Y34" s="59"/>
      <c r="Z34" s="59"/>
      <c r="AA34" s="59"/>
      <c r="AB34" s="59"/>
      <c r="AC34" s="59"/>
      <c r="AD34" s="39"/>
      <c r="AE34" s="17"/>
      <c r="AF34" s="97"/>
      <c r="AG34" s="55">
        <f t="shared" si="2"/>
        <v>0</v>
      </c>
      <c r="AI34" s="55">
        <f t="shared" si="3"/>
        <v>0</v>
      </c>
      <c r="AJ34" s="55">
        <f t="shared" si="4"/>
        <v>0</v>
      </c>
      <c r="AK34" s="55">
        <f t="shared" si="5"/>
        <v>0</v>
      </c>
    </row>
    <row r="35" spans="1:37" s="6" customFormat="1" ht="49.5" customHeight="1" x14ac:dyDescent="0.25">
      <c r="A35" s="30" t="s">
        <v>46</v>
      </c>
      <c r="B35" s="19">
        <f t="shared" ref="B35:D36" si="18">B36</f>
        <v>11935</v>
      </c>
      <c r="C35" s="17">
        <f t="shared" si="18"/>
        <v>0</v>
      </c>
      <c r="D35" s="17">
        <f t="shared" si="18"/>
        <v>0</v>
      </c>
      <c r="E35" s="17"/>
      <c r="F35" s="17"/>
      <c r="G35" s="17"/>
      <c r="H35" s="17">
        <f>H36</f>
        <v>0</v>
      </c>
      <c r="I35" s="17">
        <f t="shared" ref="I35:AE35" si="19">I36</f>
        <v>0</v>
      </c>
      <c r="J35" s="17">
        <f t="shared" si="19"/>
        <v>0</v>
      </c>
      <c r="K35" s="17">
        <f t="shared" si="19"/>
        <v>0</v>
      </c>
      <c r="L35" s="17">
        <f t="shared" si="19"/>
        <v>0</v>
      </c>
      <c r="M35" s="17">
        <f t="shared" si="19"/>
        <v>0</v>
      </c>
      <c r="N35" s="17">
        <f t="shared" si="19"/>
        <v>0</v>
      </c>
      <c r="O35" s="17">
        <f t="shared" si="19"/>
        <v>0</v>
      </c>
      <c r="P35" s="17">
        <f t="shared" si="19"/>
        <v>0</v>
      </c>
      <c r="Q35" s="17">
        <f t="shared" si="19"/>
        <v>0</v>
      </c>
      <c r="R35" s="17">
        <f t="shared" si="19"/>
        <v>0</v>
      </c>
      <c r="S35" s="17">
        <f t="shared" si="19"/>
        <v>0</v>
      </c>
      <c r="T35" s="17">
        <f t="shared" si="19"/>
        <v>0</v>
      </c>
      <c r="U35" s="17">
        <f t="shared" si="19"/>
        <v>0</v>
      </c>
      <c r="V35" s="17">
        <f t="shared" si="19"/>
        <v>0</v>
      </c>
      <c r="W35" s="17">
        <f t="shared" si="19"/>
        <v>0</v>
      </c>
      <c r="X35" s="17">
        <f t="shared" si="19"/>
        <v>0</v>
      </c>
      <c r="Y35" s="17">
        <f t="shared" si="19"/>
        <v>0</v>
      </c>
      <c r="Z35" s="17">
        <f t="shared" si="19"/>
        <v>0</v>
      </c>
      <c r="AA35" s="17">
        <f t="shared" si="19"/>
        <v>0</v>
      </c>
      <c r="AB35" s="17">
        <f t="shared" si="19"/>
        <v>0</v>
      </c>
      <c r="AC35" s="17">
        <f t="shared" si="19"/>
        <v>0</v>
      </c>
      <c r="AD35" s="17">
        <f t="shared" si="19"/>
        <v>11935</v>
      </c>
      <c r="AE35" s="17">
        <f t="shared" si="19"/>
        <v>0</v>
      </c>
      <c r="AF35" s="68" t="s">
        <v>57</v>
      </c>
      <c r="AG35" s="55"/>
      <c r="AI35" s="55">
        <f t="shared" si="3"/>
        <v>11935</v>
      </c>
      <c r="AJ35" s="55">
        <f t="shared" si="4"/>
        <v>0</v>
      </c>
      <c r="AK35" s="55">
        <f t="shared" si="5"/>
        <v>0</v>
      </c>
    </row>
    <row r="36" spans="1:37" s="6" customFormat="1" ht="63.75" customHeight="1" x14ac:dyDescent="0.25">
      <c r="A36" s="33" t="s">
        <v>47</v>
      </c>
      <c r="B36" s="19">
        <f t="shared" si="18"/>
        <v>11935</v>
      </c>
      <c r="C36" s="19">
        <f t="shared" si="18"/>
        <v>0</v>
      </c>
      <c r="D36" s="19">
        <f t="shared" si="18"/>
        <v>0</v>
      </c>
      <c r="E36" s="17">
        <f>E35</f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39">
        <f>AD37</f>
        <v>11935</v>
      </c>
      <c r="AE36" s="17">
        <v>0</v>
      </c>
      <c r="AF36" s="54"/>
      <c r="AG36" s="55"/>
      <c r="AI36" s="55">
        <f t="shared" si="3"/>
        <v>11935</v>
      </c>
      <c r="AJ36" s="55">
        <f t="shared" si="4"/>
        <v>0</v>
      </c>
      <c r="AK36" s="55">
        <f t="shared" si="5"/>
        <v>0</v>
      </c>
    </row>
    <row r="37" spans="1:37" s="6" customFormat="1" ht="21" customHeight="1" x14ac:dyDescent="0.25">
      <c r="A37" s="33" t="s">
        <v>24</v>
      </c>
      <c r="B37" s="18">
        <f>B38+B39+B40</f>
        <v>11935</v>
      </c>
      <c r="C37" s="18">
        <f>C38+C39+C40</f>
        <v>0</v>
      </c>
      <c r="D37" s="18">
        <f>D38+D39+D40</f>
        <v>0</v>
      </c>
      <c r="E37" s="17">
        <v>0</v>
      </c>
      <c r="F37" s="17">
        <f>E37/B37*100</f>
        <v>0</v>
      </c>
      <c r="G37" s="17">
        <v>0</v>
      </c>
      <c r="H37" s="17">
        <f>H38+G39+H40</f>
        <v>0</v>
      </c>
      <c r="I37" s="17">
        <f t="shared" ref="I37:AE37" si="20">I38+I39+I40</f>
        <v>0</v>
      </c>
      <c r="J37" s="17">
        <f t="shared" si="20"/>
        <v>0</v>
      </c>
      <c r="K37" s="17">
        <f t="shared" si="20"/>
        <v>0</v>
      </c>
      <c r="L37" s="17">
        <f t="shared" si="20"/>
        <v>0</v>
      </c>
      <c r="M37" s="17">
        <f t="shared" si="20"/>
        <v>0</v>
      </c>
      <c r="N37" s="17">
        <f t="shared" si="20"/>
        <v>0</v>
      </c>
      <c r="O37" s="17">
        <f t="shared" si="20"/>
        <v>0</v>
      </c>
      <c r="P37" s="17">
        <f t="shared" si="20"/>
        <v>0</v>
      </c>
      <c r="Q37" s="17">
        <f t="shared" si="20"/>
        <v>0</v>
      </c>
      <c r="R37" s="17">
        <f t="shared" si="20"/>
        <v>0</v>
      </c>
      <c r="S37" s="17">
        <f t="shared" si="20"/>
        <v>0</v>
      </c>
      <c r="T37" s="17">
        <f t="shared" si="20"/>
        <v>0</v>
      </c>
      <c r="U37" s="17">
        <f t="shared" si="20"/>
        <v>0</v>
      </c>
      <c r="V37" s="17">
        <f t="shared" si="20"/>
        <v>0</v>
      </c>
      <c r="W37" s="17">
        <f t="shared" si="20"/>
        <v>0</v>
      </c>
      <c r="X37" s="17">
        <f t="shared" si="20"/>
        <v>0</v>
      </c>
      <c r="Y37" s="17">
        <f t="shared" si="20"/>
        <v>0</v>
      </c>
      <c r="Z37" s="17">
        <f t="shared" si="20"/>
        <v>0</v>
      </c>
      <c r="AA37" s="17">
        <f t="shared" si="20"/>
        <v>0</v>
      </c>
      <c r="AB37" s="17">
        <f t="shared" si="20"/>
        <v>0</v>
      </c>
      <c r="AC37" s="17">
        <f t="shared" si="20"/>
        <v>0</v>
      </c>
      <c r="AD37" s="39">
        <f t="shared" si="20"/>
        <v>11935</v>
      </c>
      <c r="AE37" s="17">
        <f t="shared" si="20"/>
        <v>0</v>
      </c>
      <c r="AF37" s="54"/>
      <c r="AG37" s="55"/>
      <c r="AI37" s="55">
        <f t="shared" si="3"/>
        <v>11935</v>
      </c>
      <c r="AJ37" s="55">
        <f t="shared" si="4"/>
        <v>0</v>
      </c>
      <c r="AK37" s="55">
        <f t="shared" si="5"/>
        <v>0</v>
      </c>
    </row>
    <row r="38" spans="1:37" s="6" customFormat="1" ht="24.75" customHeight="1" x14ac:dyDescent="0.25">
      <c r="A38" s="33" t="s">
        <v>20</v>
      </c>
      <c r="B38" s="18">
        <v>0</v>
      </c>
      <c r="C38" s="17">
        <v>0</v>
      </c>
      <c r="D38" s="17">
        <v>0</v>
      </c>
      <c r="E38" s="17">
        <v>0</v>
      </c>
      <c r="F38" s="17"/>
      <c r="G38" s="17"/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39">
        <v>0</v>
      </c>
      <c r="AE38" s="17">
        <v>0</v>
      </c>
      <c r="AF38" s="54"/>
      <c r="AG38" s="55"/>
      <c r="AI38" s="55">
        <f t="shared" si="3"/>
        <v>0</v>
      </c>
      <c r="AJ38" s="55">
        <f t="shared" si="4"/>
        <v>0</v>
      </c>
      <c r="AK38" s="55">
        <f t="shared" si="5"/>
        <v>0</v>
      </c>
    </row>
    <row r="39" spans="1:37" s="6" customFormat="1" ht="28.5" customHeight="1" x14ac:dyDescent="0.25">
      <c r="A39" s="33" t="s">
        <v>21</v>
      </c>
      <c r="B39" s="18">
        <f>G39+J39+L39+N39+P39+R39+T39+V39+X39+Z39+AB39+AD39</f>
        <v>11935</v>
      </c>
      <c r="C39" s="17">
        <f>G39+J39+L39+N39+P39+R39+T39</f>
        <v>0</v>
      </c>
      <c r="D39" s="17">
        <f>I39+K39+M39+O39</f>
        <v>0</v>
      </c>
      <c r="E39" s="17">
        <f>I39+K39+M39+O39+Q39+S39+U39+W39+Y39+AA39+AC39+AE39</f>
        <v>0</v>
      </c>
      <c r="F39" s="17">
        <f t="shared" ref="F39" si="21">E39/B39*100</f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39">
        <v>11935</v>
      </c>
      <c r="AE39" s="17">
        <v>0</v>
      </c>
      <c r="AF39" s="54"/>
      <c r="AG39" s="55"/>
      <c r="AI39" s="55">
        <f t="shared" si="3"/>
        <v>11935</v>
      </c>
      <c r="AJ39" s="55">
        <f t="shared" si="4"/>
        <v>0</v>
      </c>
      <c r="AK39" s="55">
        <f t="shared" si="5"/>
        <v>0</v>
      </c>
    </row>
    <row r="40" spans="1:37" s="6" customFormat="1" ht="37.5" customHeight="1" x14ac:dyDescent="0.25">
      <c r="A40" s="33" t="s">
        <v>45</v>
      </c>
      <c r="B40" s="18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39">
        <v>0</v>
      </c>
      <c r="AE40" s="17">
        <v>0</v>
      </c>
      <c r="AF40" s="54"/>
      <c r="AG40" s="55"/>
      <c r="AI40" s="55">
        <f t="shared" si="3"/>
        <v>0</v>
      </c>
      <c r="AJ40" s="55">
        <f t="shared" si="4"/>
        <v>0</v>
      </c>
      <c r="AK40" s="55">
        <f t="shared" si="5"/>
        <v>0</v>
      </c>
    </row>
    <row r="41" spans="1:37" s="6" customFormat="1" ht="69.75" customHeight="1" x14ac:dyDescent="0.2">
      <c r="A41" s="50" t="s">
        <v>48</v>
      </c>
      <c r="B41" s="18">
        <f>B42+B43</f>
        <v>300</v>
      </c>
      <c r="C41" s="18">
        <f t="shared" ref="C41:D41" si="22">C42+C43</f>
        <v>90</v>
      </c>
      <c r="D41" s="18">
        <f t="shared" si="22"/>
        <v>90</v>
      </c>
      <c r="E41" s="18">
        <f>E42+E43</f>
        <v>90</v>
      </c>
      <c r="F41" s="17">
        <f>E41/B41*100</f>
        <v>30</v>
      </c>
      <c r="G41" s="17">
        <f>F41/C41*100</f>
        <v>33.333333333333329</v>
      </c>
      <c r="H41" s="17">
        <f>H42+H43</f>
        <v>0</v>
      </c>
      <c r="I41" s="17">
        <f t="shared" ref="I41:AE41" si="23">I42+I43</f>
        <v>0</v>
      </c>
      <c r="J41" s="17">
        <f t="shared" si="23"/>
        <v>0</v>
      </c>
      <c r="K41" s="17">
        <f t="shared" si="23"/>
        <v>0</v>
      </c>
      <c r="L41" s="17">
        <f t="shared" si="23"/>
        <v>0</v>
      </c>
      <c r="M41" s="17">
        <f t="shared" si="23"/>
        <v>0</v>
      </c>
      <c r="N41" s="17">
        <f t="shared" si="23"/>
        <v>0</v>
      </c>
      <c r="O41" s="17">
        <f t="shared" si="23"/>
        <v>0</v>
      </c>
      <c r="P41" s="17">
        <f t="shared" si="23"/>
        <v>0</v>
      </c>
      <c r="Q41" s="17">
        <f t="shared" si="23"/>
        <v>0</v>
      </c>
      <c r="R41" s="17">
        <f t="shared" si="23"/>
        <v>0</v>
      </c>
      <c r="S41" s="17">
        <f t="shared" si="23"/>
        <v>0</v>
      </c>
      <c r="T41" s="17">
        <f t="shared" si="23"/>
        <v>90</v>
      </c>
      <c r="U41" s="17">
        <f t="shared" si="23"/>
        <v>90</v>
      </c>
      <c r="V41" s="17">
        <f t="shared" si="23"/>
        <v>0</v>
      </c>
      <c r="W41" s="17">
        <f t="shared" si="23"/>
        <v>0</v>
      </c>
      <c r="X41" s="17">
        <f t="shared" si="23"/>
        <v>0</v>
      </c>
      <c r="Y41" s="17">
        <f t="shared" si="23"/>
        <v>0</v>
      </c>
      <c r="Z41" s="17">
        <f t="shared" si="23"/>
        <v>0</v>
      </c>
      <c r="AA41" s="17">
        <f t="shared" si="23"/>
        <v>0</v>
      </c>
      <c r="AB41" s="17">
        <f t="shared" si="23"/>
        <v>0</v>
      </c>
      <c r="AC41" s="17">
        <f t="shared" si="23"/>
        <v>0</v>
      </c>
      <c r="AD41" s="39">
        <f t="shared" si="23"/>
        <v>210</v>
      </c>
      <c r="AE41" s="17">
        <f t="shared" si="23"/>
        <v>0</v>
      </c>
      <c r="AF41" s="56"/>
      <c r="AG41" s="55"/>
      <c r="AI41" s="55">
        <f t="shared" si="3"/>
        <v>300</v>
      </c>
      <c r="AJ41" s="55">
        <f t="shared" si="4"/>
        <v>90</v>
      </c>
      <c r="AK41" s="55">
        <f t="shared" si="5"/>
        <v>90</v>
      </c>
    </row>
    <row r="42" spans="1:37" s="6" customFormat="1" ht="51" hidden="1" customHeight="1" x14ac:dyDescent="0.2">
      <c r="A42" s="50" t="s">
        <v>51</v>
      </c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59"/>
      <c r="AC42" s="59"/>
      <c r="AD42" s="39"/>
      <c r="AE42" s="17"/>
      <c r="AF42" s="56"/>
      <c r="AG42" s="55"/>
      <c r="AI42" s="55">
        <f t="shared" si="3"/>
        <v>0</v>
      </c>
      <c r="AJ42" s="55">
        <f t="shared" si="4"/>
        <v>0</v>
      </c>
      <c r="AK42" s="55">
        <f t="shared" si="5"/>
        <v>0</v>
      </c>
    </row>
    <row r="43" spans="1:37" s="6" customFormat="1" ht="98.25" customHeight="1" x14ac:dyDescent="0.25">
      <c r="A43" s="33" t="s">
        <v>49</v>
      </c>
      <c r="B43" s="18">
        <f>B44</f>
        <v>300</v>
      </c>
      <c r="C43" s="18">
        <f>C44</f>
        <v>90</v>
      </c>
      <c r="D43" s="18">
        <f t="shared" ref="D43:E43" si="24">D44</f>
        <v>90</v>
      </c>
      <c r="E43" s="18">
        <f t="shared" si="24"/>
        <v>90</v>
      </c>
      <c r="F43" s="17">
        <f>E43/B43*100</f>
        <v>30</v>
      </c>
      <c r="G43" s="17">
        <f>F43/C43*100</f>
        <v>33.333333333333329</v>
      </c>
      <c r="H43" s="17">
        <f>H44</f>
        <v>0</v>
      </c>
      <c r="I43" s="17">
        <f t="shared" ref="I43:AE43" si="25">I44</f>
        <v>0</v>
      </c>
      <c r="J43" s="17">
        <f t="shared" si="25"/>
        <v>0</v>
      </c>
      <c r="K43" s="17">
        <f t="shared" si="25"/>
        <v>0</v>
      </c>
      <c r="L43" s="17">
        <f t="shared" si="25"/>
        <v>0</v>
      </c>
      <c r="M43" s="17">
        <f t="shared" si="25"/>
        <v>0</v>
      </c>
      <c r="N43" s="17">
        <f t="shared" si="25"/>
        <v>0</v>
      </c>
      <c r="O43" s="17">
        <f t="shared" si="25"/>
        <v>0</v>
      </c>
      <c r="P43" s="17">
        <f t="shared" si="25"/>
        <v>0</v>
      </c>
      <c r="Q43" s="17">
        <f t="shared" si="25"/>
        <v>0</v>
      </c>
      <c r="R43" s="17">
        <f t="shared" si="25"/>
        <v>0</v>
      </c>
      <c r="S43" s="17">
        <f t="shared" si="25"/>
        <v>0</v>
      </c>
      <c r="T43" s="17">
        <f t="shared" si="25"/>
        <v>90</v>
      </c>
      <c r="U43" s="17">
        <f t="shared" si="25"/>
        <v>90</v>
      </c>
      <c r="V43" s="17">
        <f t="shared" si="25"/>
        <v>0</v>
      </c>
      <c r="W43" s="17">
        <f t="shared" si="25"/>
        <v>0</v>
      </c>
      <c r="X43" s="17">
        <f t="shared" si="25"/>
        <v>0</v>
      </c>
      <c r="Y43" s="17">
        <f t="shared" si="25"/>
        <v>0</v>
      </c>
      <c r="Z43" s="17">
        <f t="shared" si="25"/>
        <v>0</v>
      </c>
      <c r="AA43" s="17">
        <f t="shared" si="25"/>
        <v>0</v>
      </c>
      <c r="AB43" s="17">
        <f t="shared" si="25"/>
        <v>0</v>
      </c>
      <c r="AC43" s="17">
        <f t="shared" si="25"/>
        <v>0</v>
      </c>
      <c r="AD43" s="39">
        <f t="shared" si="25"/>
        <v>210</v>
      </c>
      <c r="AE43" s="17">
        <f t="shared" si="25"/>
        <v>0</v>
      </c>
      <c r="AF43" s="67" t="s">
        <v>54</v>
      </c>
      <c r="AG43" s="55"/>
      <c r="AI43" s="55">
        <f t="shared" si="3"/>
        <v>300</v>
      </c>
      <c r="AJ43" s="55">
        <f t="shared" si="4"/>
        <v>90</v>
      </c>
      <c r="AK43" s="55">
        <f t="shared" si="5"/>
        <v>90</v>
      </c>
    </row>
    <row r="44" spans="1:37" s="6" customFormat="1" ht="26.25" customHeight="1" x14ac:dyDescent="0.25">
      <c r="A44" s="33" t="s">
        <v>24</v>
      </c>
      <c r="B44" s="18">
        <f>B45+B46+B47</f>
        <v>300</v>
      </c>
      <c r="C44" s="17">
        <f>C45+C46+C47</f>
        <v>90</v>
      </c>
      <c r="D44" s="17">
        <f>D45+D46+D47</f>
        <v>90</v>
      </c>
      <c r="E44" s="17">
        <f>SUM(E45:E47)</f>
        <v>90</v>
      </c>
      <c r="F44" s="17">
        <f>E44/B44*100</f>
        <v>30</v>
      </c>
      <c r="G44" s="17">
        <f>E44/C44*100</f>
        <v>100</v>
      </c>
      <c r="H44" s="17">
        <f>H45+H46+H47</f>
        <v>0</v>
      </c>
      <c r="I44" s="17">
        <f t="shared" ref="I44:AE44" si="26">I45+I46+I47</f>
        <v>0</v>
      </c>
      <c r="J44" s="17">
        <f t="shared" si="26"/>
        <v>0</v>
      </c>
      <c r="K44" s="17">
        <f t="shared" si="26"/>
        <v>0</v>
      </c>
      <c r="L44" s="17">
        <f t="shared" si="26"/>
        <v>0</v>
      </c>
      <c r="M44" s="17">
        <f t="shared" si="26"/>
        <v>0</v>
      </c>
      <c r="N44" s="17">
        <f t="shared" si="26"/>
        <v>0</v>
      </c>
      <c r="O44" s="17">
        <f t="shared" si="26"/>
        <v>0</v>
      </c>
      <c r="P44" s="17">
        <f t="shared" si="26"/>
        <v>0</v>
      </c>
      <c r="Q44" s="17">
        <f t="shared" si="26"/>
        <v>0</v>
      </c>
      <c r="R44" s="17">
        <f t="shared" si="26"/>
        <v>0</v>
      </c>
      <c r="S44" s="17">
        <f t="shared" si="26"/>
        <v>0</v>
      </c>
      <c r="T44" s="17">
        <f t="shared" si="26"/>
        <v>90</v>
      </c>
      <c r="U44" s="17">
        <f t="shared" si="26"/>
        <v>90</v>
      </c>
      <c r="V44" s="17">
        <f t="shared" si="26"/>
        <v>0</v>
      </c>
      <c r="W44" s="17">
        <f t="shared" si="26"/>
        <v>0</v>
      </c>
      <c r="X44" s="17">
        <f t="shared" si="26"/>
        <v>0</v>
      </c>
      <c r="Y44" s="17">
        <f t="shared" si="26"/>
        <v>0</v>
      </c>
      <c r="Z44" s="17">
        <f t="shared" si="26"/>
        <v>0</v>
      </c>
      <c r="AA44" s="17">
        <f t="shared" si="26"/>
        <v>0</v>
      </c>
      <c r="AB44" s="17">
        <f t="shared" si="26"/>
        <v>0</v>
      </c>
      <c r="AC44" s="17">
        <f t="shared" si="26"/>
        <v>0</v>
      </c>
      <c r="AD44" s="39">
        <f t="shared" si="26"/>
        <v>210</v>
      </c>
      <c r="AE44" s="17">
        <f t="shared" si="26"/>
        <v>0</v>
      </c>
      <c r="AF44" s="56"/>
      <c r="AG44" s="55"/>
      <c r="AI44" s="55">
        <f t="shared" si="3"/>
        <v>300</v>
      </c>
      <c r="AJ44" s="55">
        <f t="shared" si="4"/>
        <v>90</v>
      </c>
      <c r="AK44" s="55">
        <f t="shared" si="5"/>
        <v>90</v>
      </c>
    </row>
    <row r="45" spans="1:37" s="6" customFormat="1" ht="22.5" customHeight="1" x14ac:dyDescent="0.25">
      <c r="A45" s="33" t="s">
        <v>20</v>
      </c>
      <c r="B45" s="18">
        <f>H45+J45+L45+N45+P45+R45+T45+V45+X45+Z45+AB45+AD45</f>
        <v>0</v>
      </c>
      <c r="C45" s="17">
        <f>H45+J45+L45+N45+P45+R45+T45</f>
        <v>0</v>
      </c>
      <c r="D45" s="17">
        <f>H45+J45+L45++N45+P45+R45+T45</f>
        <v>0</v>
      </c>
      <c r="E45" s="17">
        <f>I45+K45+M45+O45+Q45+S45+U45</f>
        <v>0</v>
      </c>
      <c r="F45" s="17">
        <f t="shared" ref="F45:G46" si="27">J45+L45+N45+P45+R45+T45+V45</f>
        <v>0</v>
      </c>
      <c r="G45" s="17">
        <f t="shared" si="27"/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39">
        <v>0</v>
      </c>
      <c r="AE45" s="17">
        <v>0</v>
      </c>
      <c r="AF45" s="56"/>
      <c r="AG45" s="55"/>
      <c r="AI45" s="55">
        <f t="shared" si="3"/>
        <v>0</v>
      </c>
      <c r="AJ45" s="55">
        <f t="shared" si="4"/>
        <v>0</v>
      </c>
      <c r="AK45" s="55">
        <f t="shared" si="5"/>
        <v>0</v>
      </c>
    </row>
    <row r="46" spans="1:37" s="6" customFormat="1" ht="30" customHeight="1" x14ac:dyDescent="0.25">
      <c r="A46" s="33" t="s">
        <v>21</v>
      </c>
      <c r="B46" s="18">
        <f t="shared" ref="B46:B47" si="28">H46+J46+L46+N46+P46+R46+T46+V46+X46+Z46+AB46+AD46</f>
        <v>0</v>
      </c>
      <c r="C46" s="17">
        <f t="shared" ref="C46" si="29">H46+J46+L46+N46+P46+R46+T46</f>
        <v>0</v>
      </c>
      <c r="D46" s="17">
        <f t="shared" ref="D46:D47" si="30">H46+J46+L46++N46+P46+R46+T46</f>
        <v>0</v>
      </c>
      <c r="E46" s="17">
        <f t="shared" ref="E46" si="31">I46+K46+M46+O46+Q46+S46+U46</f>
        <v>0</v>
      </c>
      <c r="F46" s="17">
        <f t="shared" si="27"/>
        <v>0</v>
      </c>
      <c r="G46" s="17">
        <f t="shared" si="27"/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39">
        <v>0</v>
      </c>
      <c r="AE46" s="17">
        <v>0</v>
      </c>
      <c r="AF46" s="56"/>
      <c r="AG46" s="55"/>
      <c r="AI46" s="55">
        <f t="shared" si="3"/>
        <v>0</v>
      </c>
      <c r="AJ46" s="55">
        <f t="shared" si="4"/>
        <v>0</v>
      </c>
      <c r="AK46" s="55">
        <f t="shared" si="5"/>
        <v>0</v>
      </c>
    </row>
    <row r="47" spans="1:37" s="6" customFormat="1" ht="27.75" customHeight="1" x14ac:dyDescent="0.25">
      <c r="A47" s="33" t="s">
        <v>50</v>
      </c>
      <c r="B47" s="18">
        <f t="shared" si="28"/>
        <v>300</v>
      </c>
      <c r="C47" s="17">
        <f>H47+J47+L47+N47+P47+R47+T47</f>
        <v>90</v>
      </c>
      <c r="D47" s="17">
        <f t="shared" si="30"/>
        <v>90</v>
      </c>
      <c r="E47" s="17">
        <f>I47+K47+M47+O47+Q47+S47+U47</f>
        <v>90</v>
      </c>
      <c r="F47" s="17">
        <f>E47/B47*100</f>
        <v>30</v>
      </c>
      <c r="G47" s="17">
        <f>E47/C47*100</f>
        <v>100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90</v>
      </c>
      <c r="U47" s="17">
        <v>90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39">
        <v>210</v>
      </c>
      <c r="AE47" s="17"/>
      <c r="AF47" s="56"/>
      <c r="AG47" s="55"/>
      <c r="AI47" s="55">
        <f t="shared" si="3"/>
        <v>300</v>
      </c>
      <c r="AJ47" s="55">
        <f t="shared" si="4"/>
        <v>90</v>
      </c>
      <c r="AK47" s="55">
        <f t="shared" si="5"/>
        <v>90</v>
      </c>
    </row>
    <row r="48" spans="1:37" s="6" customFormat="1" ht="66.599999999999994" customHeight="1" x14ac:dyDescent="0.25">
      <c r="A48" s="30" t="s">
        <v>35</v>
      </c>
      <c r="B48" s="19">
        <f>B49</f>
        <v>3894.2000000000003</v>
      </c>
      <c r="C48" s="16">
        <f>C49</f>
        <v>3669.4</v>
      </c>
      <c r="D48" s="16">
        <f t="shared" ref="B48:D49" si="32">D49</f>
        <v>3669.4</v>
      </c>
      <c r="E48" s="16">
        <f t="shared" ref="E48:H48" si="33">E49</f>
        <v>3537.15724</v>
      </c>
      <c r="F48" s="16">
        <f t="shared" si="33"/>
        <v>90.831422114940167</v>
      </c>
      <c r="G48" s="16">
        <f t="shared" si="33"/>
        <v>96.396065841826996</v>
      </c>
      <c r="H48" s="16">
        <f t="shared" si="33"/>
        <v>371.7</v>
      </c>
      <c r="I48" s="16">
        <f t="shared" ref="I48:AE48" si="34">I49</f>
        <v>251.6</v>
      </c>
      <c r="J48" s="16">
        <f t="shared" si="34"/>
        <v>468.6</v>
      </c>
      <c r="K48" s="16">
        <f t="shared" si="34"/>
        <v>219.036</v>
      </c>
      <c r="L48" s="16">
        <f t="shared" si="34"/>
        <v>1015.7</v>
      </c>
      <c r="M48" s="16">
        <f t="shared" si="34"/>
        <v>820.08299999999997</v>
      </c>
      <c r="N48" s="16">
        <f t="shared" si="34"/>
        <v>513.70000000000005</v>
      </c>
      <c r="O48" s="16">
        <f t="shared" si="34"/>
        <v>792.46069999999997</v>
      </c>
      <c r="P48" s="16">
        <f t="shared" si="34"/>
        <v>485.8</v>
      </c>
      <c r="Q48" s="16">
        <f t="shared" si="34"/>
        <v>485.69200000000001</v>
      </c>
      <c r="R48" s="16">
        <f t="shared" si="34"/>
        <v>5.5</v>
      </c>
      <c r="S48" s="16">
        <f t="shared" si="34"/>
        <v>114.91249999999999</v>
      </c>
      <c r="T48" s="16">
        <f t="shared" si="34"/>
        <v>0</v>
      </c>
      <c r="U48" s="16">
        <f t="shared" si="34"/>
        <v>1.1299999999999999</v>
      </c>
      <c r="V48" s="16">
        <f t="shared" si="34"/>
        <v>10.199999999999999</v>
      </c>
      <c r="W48" s="16">
        <f t="shared" si="34"/>
        <v>26.6</v>
      </c>
      <c r="X48" s="16">
        <f t="shared" si="34"/>
        <v>204.4</v>
      </c>
      <c r="Y48" s="16">
        <f t="shared" si="34"/>
        <v>231.6</v>
      </c>
      <c r="Z48" s="16">
        <f t="shared" si="34"/>
        <v>159.5</v>
      </c>
      <c r="AA48" s="16">
        <f t="shared" si="34"/>
        <v>136.80000000000001</v>
      </c>
      <c r="AB48" s="16">
        <f t="shared" si="34"/>
        <v>434.3</v>
      </c>
      <c r="AC48" s="16">
        <f t="shared" si="34"/>
        <v>457.24303999999995</v>
      </c>
      <c r="AD48" s="63">
        <f t="shared" si="34"/>
        <v>224.8</v>
      </c>
      <c r="AE48" s="16">
        <f t="shared" si="34"/>
        <v>0</v>
      </c>
      <c r="AF48" s="34"/>
      <c r="AG48" s="55">
        <f t="shared" si="2"/>
        <v>132.24276000000009</v>
      </c>
      <c r="AI48" s="55">
        <f t="shared" si="3"/>
        <v>3894.2000000000003</v>
      </c>
      <c r="AJ48" s="55">
        <f t="shared" si="4"/>
        <v>3235.1</v>
      </c>
      <c r="AK48" s="55">
        <f t="shared" si="5"/>
        <v>3079.9142000000002</v>
      </c>
    </row>
    <row r="49" spans="1:44" s="6" customFormat="1" ht="87" customHeight="1" x14ac:dyDescent="0.2">
      <c r="A49" s="28" t="s">
        <v>28</v>
      </c>
      <c r="B49" s="19">
        <f t="shared" si="32"/>
        <v>3894.2000000000003</v>
      </c>
      <c r="C49" s="16">
        <f>C50</f>
        <v>3669.4</v>
      </c>
      <c r="D49" s="16">
        <f t="shared" si="32"/>
        <v>3669.4</v>
      </c>
      <c r="E49" s="16">
        <f t="shared" ref="E49:H49" si="35">E50</f>
        <v>3537.15724</v>
      </c>
      <c r="F49" s="16">
        <f t="shared" si="35"/>
        <v>90.831422114940167</v>
      </c>
      <c r="G49" s="16">
        <f t="shared" si="35"/>
        <v>96.396065841826996</v>
      </c>
      <c r="H49" s="16">
        <f t="shared" si="35"/>
        <v>371.7</v>
      </c>
      <c r="I49" s="16">
        <f t="shared" ref="I49:AE49" si="36">I50</f>
        <v>251.6</v>
      </c>
      <c r="J49" s="16">
        <f t="shared" si="36"/>
        <v>468.6</v>
      </c>
      <c r="K49" s="16">
        <f t="shared" si="36"/>
        <v>219.036</v>
      </c>
      <c r="L49" s="16">
        <f t="shared" si="36"/>
        <v>1015.7</v>
      </c>
      <c r="M49" s="16">
        <f t="shared" si="36"/>
        <v>820.08299999999997</v>
      </c>
      <c r="N49" s="16">
        <f t="shared" si="36"/>
        <v>513.70000000000005</v>
      </c>
      <c r="O49" s="16">
        <f t="shared" si="36"/>
        <v>792.46069999999997</v>
      </c>
      <c r="P49" s="16">
        <f t="shared" si="36"/>
        <v>485.8</v>
      </c>
      <c r="Q49" s="16">
        <f>Q50</f>
        <v>485.69200000000001</v>
      </c>
      <c r="R49" s="16">
        <f t="shared" si="36"/>
        <v>5.5</v>
      </c>
      <c r="S49" s="16">
        <f t="shared" si="36"/>
        <v>114.91249999999999</v>
      </c>
      <c r="T49" s="16">
        <f t="shared" si="36"/>
        <v>0</v>
      </c>
      <c r="U49" s="16">
        <f t="shared" si="36"/>
        <v>1.1299999999999999</v>
      </c>
      <c r="V49" s="16">
        <f t="shared" si="36"/>
        <v>10.199999999999999</v>
      </c>
      <c r="W49" s="16">
        <f t="shared" si="36"/>
        <v>26.6</v>
      </c>
      <c r="X49" s="16">
        <f t="shared" si="36"/>
        <v>204.4</v>
      </c>
      <c r="Y49" s="16">
        <f t="shared" si="36"/>
        <v>231.6</v>
      </c>
      <c r="Z49" s="16">
        <f t="shared" si="36"/>
        <v>159.5</v>
      </c>
      <c r="AA49" s="16">
        <f t="shared" si="36"/>
        <v>136.80000000000001</v>
      </c>
      <c r="AB49" s="16">
        <f t="shared" si="36"/>
        <v>434.3</v>
      </c>
      <c r="AC49" s="16">
        <f t="shared" si="36"/>
        <v>457.24303999999995</v>
      </c>
      <c r="AD49" s="63">
        <f t="shared" si="36"/>
        <v>224.8</v>
      </c>
      <c r="AE49" s="16">
        <f t="shared" si="36"/>
        <v>0</v>
      </c>
      <c r="AF49" s="85" t="s">
        <v>59</v>
      </c>
      <c r="AG49" s="55">
        <f t="shared" si="2"/>
        <v>132.24276000000009</v>
      </c>
      <c r="AI49" s="55">
        <f t="shared" si="3"/>
        <v>3894.2000000000003</v>
      </c>
      <c r="AJ49" s="55">
        <f t="shared" si="4"/>
        <v>3235.1</v>
      </c>
      <c r="AK49" s="55">
        <f t="shared" si="5"/>
        <v>3079.9142000000002</v>
      </c>
    </row>
    <row r="50" spans="1:44" s="8" customFormat="1" ht="24.75" customHeight="1" x14ac:dyDescent="0.25">
      <c r="A50" s="35" t="s">
        <v>24</v>
      </c>
      <c r="B50" s="19">
        <f>B52</f>
        <v>3894.2000000000003</v>
      </c>
      <c r="C50" s="16">
        <f>C52</f>
        <v>3669.4</v>
      </c>
      <c r="D50" s="16">
        <f>D52</f>
        <v>3669.4</v>
      </c>
      <c r="E50" s="16">
        <f>E52</f>
        <v>3537.15724</v>
      </c>
      <c r="F50" s="16">
        <f>E50/B50*100</f>
        <v>90.831422114940167</v>
      </c>
      <c r="G50" s="16">
        <f>E50/C50*100</f>
        <v>96.396065841826996</v>
      </c>
      <c r="H50" s="16">
        <f>H51+H52</f>
        <v>371.7</v>
      </c>
      <c r="I50" s="16">
        <f t="shared" ref="I50:AE50" si="37">I51+I52</f>
        <v>251.6</v>
      </c>
      <c r="J50" s="16">
        <f t="shared" si="37"/>
        <v>468.6</v>
      </c>
      <c r="K50" s="16">
        <f t="shared" si="37"/>
        <v>219.036</v>
      </c>
      <c r="L50" s="16">
        <f t="shared" si="37"/>
        <v>1015.7</v>
      </c>
      <c r="M50" s="16">
        <f t="shared" si="37"/>
        <v>820.08299999999997</v>
      </c>
      <c r="N50" s="16">
        <f t="shared" si="37"/>
        <v>513.70000000000005</v>
      </c>
      <c r="O50" s="16">
        <f t="shared" si="37"/>
        <v>792.46069999999997</v>
      </c>
      <c r="P50" s="16">
        <f t="shared" si="37"/>
        <v>485.8</v>
      </c>
      <c r="Q50" s="16">
        <f t="shared" si="37"/>
        <v>485.69200000000001</v>
      </c>
      <c r="R50" s="16">
        <f t="shared" si="37"/>
        <v>5.5</v>
      </c>
      <c r="S50" s="16">
        <f t="shared" si="37"/>
        <v>114.91249999999999</v>
      </c>
      <c r="T50" s="16">
        <f t="shared" si="37"/>
        <v>0</v>
      </c>
      <c r="U50" s="16">
        <f t="shared" si="37"/>
        <v>1.1299999999999999</v>
      </c>
      <c r="V50" s="16">
        <f t="shared" si="37"/>
        <v>10.199999999999999</v>
      </c>
      <c r="W50" s="16">
        <f t="shared" si="37"/>
        <v>26.6</v>
      </c>
      <c r="X50" s="16">
        <f t="shared" si="37"/>
        <v>204.4</v>
      </c>
      <c r="Y50" s="16">
        <f t="shared" si="37"/>
        <v>231.6</v>
      </c>
      <c r="Z50" s="16">
        <f t="shared" si="37"/>
        <v>159.5</v>
      </c>
      <c r="AA50" s="16">
        <f t="shared" si="37"/>
        <v>136.80000000000001</v>
      </c>
      <c r="AB50" s="16">
        <f t="shared" si="37"/>
        <v>434.3</v>
      </c>
      <c r="AC50" s="16">
        <f t="shared" si="37"/>
        <v>457.24303999999995</v>
      </c>
      <c r="AD50" s="63">
        <f t="shared" si="37"/>
        <v>224.8</v>
      </c>
      <c r="AE50" s="16">
        <f t="shared" si="37"/>
        <v>0</v>
      </c>
      <c r="AF50" s="86"/>
      <c r="AG50" s="55">
        <f t="shared" si="2"/>
        <v>132.24276000000009</v>
      </c>
      <c r="AI50" s="55">
        <f t="shared" si="3"/>
        <v>3894.2000000000003</v>
      </c>
      <c r="AJ50" s="55">
        <f t="shared" si="4"/>
        <v>3235.1</v>
      </c>
      <c r="AK50" s="55">
        <f t="shared" si="5"/>
        <v>3079.9142000000002</v>
      </c>
    </row>
    <row r="51" spans="1:44" s="6" customFormat="1" ht="25.9" customHeight="1" x14ac:dyDescent="0.25">
      <c r="A51" s="40" t="s">
        <v>20</v>
      </c>
      <c r="B51" s="18"/>
      <c r="C51" s="17"/>
      <c r="D51" s="17"/>
      <c r="E51" s="17"/>
      <c r="F51" s="17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63"/>
      <c r="AE51" s="16"/>
      <c r="AF51" s="86"/>
      <c r="AG51" s="55">
        <f t="shared" si="2"/>
        <v>0</v>
      </c>
      <c r="AI51" s="55">
        <f t="shared" si="3"/>
        <v>0</v>
      </c>
      <c r="AJ51" s="55">
        <f t="shared" si="4"/>
        <v>0</v>
      </c>
      <c r="AK51" s="55">
        <f t="shared" si="5"/>
        <v>0</v>
      </c>
    </row>
    <row r="52" spans="1:44" s="6" customFormat="1" ht="29.25" customHeight="1" x14ac:dyDescent="0.25">
      <c r="A52" s="40" t="s">
        <v>21</v>
      </c>
      <c r="B52" s="18">
        <f>H52+J52+L52+N52+P52+R52+T52+V52+X52+Z52+AB52+AD52</f>
        <v>3894.2000000000003</v>
      </c>
      <c r="C52" s="18">
        <f>SUM(H52+J52+L52+N52+P52+R52+T52+V52+X52+Z52+AB52)</f>
        <v>3669.4</v>
      </c>
      <c r="D52" s="17">
        <f>H52+J52+L52+N52+P52+R52+T52+V52+X52+Z52+AB52</f>
        <v>3669.4</v>
      </c>
      <c r="E52" s="17">
        <f>SUM(I52+K52+M52+O52+Q52+S52+U52+W52+Y52+AA52+AC52)</f>
        <v>3537.15724</v>
      </c>
      <c r="F52" s="17">
        <f>E52/B52*100</f>
        <v>90.831422114940167</v>
      </c>
      <c r="G52" s="36">
        <f>E52/C52*100</f>
        <v>96.396065841826996</v>
      </c>
      <c r="H52" s="17">
        <v>371.7</v>
      </c>
      <c r="I52" s="17">
        <v>251.6</v>
      </c>
      <c r="J52" s="17">
        <v>468.6</v>
      </c>
      <c r="K52" s="17">
        <v>219.036</v>
      </c>
      <c r="L52" s="17">
        <v>1015.7</v>
      </c>
      <c r="M52" s="17">
        <f>820083/1000</f>
        <v>820.08299999999997</v>
      </c>
      <c r="N52" s="17">
        <v>513.70000000000005</v>
      </c>
      <c r="O52" s="17">
        <f>792460.7/1000</f>
        <v>792.46069999999997</v>
      </c>
      <c r="P52" s="17">
        <v>485.8</v>
      </c>
      <c r="Q52" s="17">
        <f>485692/1000</f>
        <v>485.69200000000001</v>
      </c>
      <c r="R52" s="17">
        <v>5.5</v>
      </c>
      <c r="S52" s="17">
        <f>114912.5/1000</f>
        <v>114.91249999999999</v>
      </c>
      <c r="T52" s="17">
        <v>0</v>
      </c>
      <c r="U52" s="16">
        <f>1130/1000</f>
        <v>1.1299999999999999</v>
      </c>
      <c r="V52" s="17">
        <v>10.199999999999999</v>
      </c>
      <c r="W52" s="17">
        <v>26.6</v>
      </c>
      <c r="X52" s="17">
        <v>204.4</v>
      </c>
      <c r="Y52" s="17">
        <f>231600/1000</f>
        <v>231.6</v>
      </c>
      <c r="Z52" s="17">
        <v>159.5</v>
      </c>
      <c r="AA52" s="17">
        <f>136800/1000</f>
        <v>136.80000000000001</v>
      </c>
      <c r="AB52" s="17">
        <v>434.3</v>
      </c>
      <c r="AC52" s="17">
        <f>457243.04/1000</f>
        <v>457.24303999999995</v>
      </c>
      <c r="AD52" s="39">
        <v>224.8</v>
      </c>
      <c r="AE52" s="17"/>
      <c r="AF52" s="87"/>
      <c r="AG52" s="55">
        <f t="shared" si="2"/>
        <v>132.24276000000009</v>
      </c>
      <c r="AI52" s="55">
        <f t="shared" si="3"/>
        <v>3894.2000000000003</v>
      </c>
      <c r="AJ52" s="55">
        <f t="shared" si="4"/>
        <v>3235.1</v>
      </c>
      <c r="AK52" s="55">
        <f t="shared" si="5"/>
        <v>3079.9142000000002</v>
      </c>
    </row>
    <row r="53" spans="1:44" s="6" customFormat="1" ht="50.1" customHeight="1" x14ac:dyDescent="0.25">
      <c r="A53" s="26" t="s">
        <v>36</v>
      </c>
      <c r="B53" s="16">
        <f>B54</f>
        <v>6907.2960000000021</v>
      </c>
      <c r="C53" s="16">
        <f>C54</f>
        <v>6239.1060000000016</v>
      </c>
      <c r="D53" s="16">
        <f>D54</f>
        <v>6239.1060000000016</v>
      </c>
      <c r="E53" s="16">
        <f t="shared" ref="C53:G54" si="38">E54</f>
        <v>6142.8681100000013</v>
      </c>
      <c r="F53" s="16">
        <f t="shared" si="38"/>
        <v>88.933037037937851</v>
      </c>
      <c r="G53" s="16">
        <f t="shared" si="38"/>
        <v>98.457505129741335</v>
      </c>
      <c r="H53" s="16">
        <f xml:space="preserve"> H54</f>
        <v>1410.2360000000001</v>
      </c>
      <c r="I53" s="16">
        <f t="shared" ref="I53:AE53" si="39" xml:space="preserve"> I54</f>
        <v>1162.8399999999999</v>
      </c>
      <c r="J53" s="16">
        <f t="shared" si="39"/>
        <v>612.17399999999998</v>
      </c>
      <c r="K53" s="16">
        <f t="shared" si="39"/>
        <v>621.88300000000004</v>
      </c>
      <c r="L53" s="16">
        <f t="shared" si="39"/>
        <v>326.30599999999998</v>
      </c>
      <c r="M53" s="16">
        <f t="shared" si="39"/>
        <v>554.76900000000001</v>
      </c>
      <c r="N53" s="16">
        <f t="shared" si="39"/>
        <v>670.22199999999998</v>
      </c>
      <c r="O53" s="16">
        <f t="shared" si="39"/>
        <v>640.60400000000004</v>
      </c>
      <c r="P53" s="16">
        <f t="shared" si="39"/>
        <v>460.87299999999999</v>
      </c>
      <c r="Q53" s="16">
        <f t="shared" si="39"/>
        <v>394.13</v>
      </c>
      <c r="R53" s="16">
        <f t="shared" si="39"/>
        <v>659.34400000000005</v>
      </c>
      <c r="S53" s="16">
        <f t="shared" si="39"/>
        <v>764.91300000000001</v>
      </c>
      <c r="T53" s="16">
        <f t="shared" si="39"/>
        <v>555.82799999999997</v>
      </c>
      <c r="U53" s="16">
        <f t="shared" si="39"/>
        <v>538.30700000000002</v>
      </c>
      <c r="V53" s="16">
        <f t="shared" si="39"/>
        <v>733.78800000000001</v>
      </c>
      <c r="W53" s="16">
        <f t="shared" si="39"/>
        <v>383.54</v>
      </c>
      <c r="X53" s="16">
        <f t="shared" si="39"/>
        <v>132.97499999999999</v>
      </c>
      <c r="Y53" s="16">
        <f t="shared" si="39"/>
        <v>290.84780999999998</v>
      </c>
      <c r="Z53" s="16">
        <f>Z57</f>
        <v>491.06</v>
      </c>
      <c r="AA53" s="16">
        <f t="shared" si="39"/>
        <v>505.86705000000001</v>
      </c>
      <c r="AB53" s="16">
        <f t="shared" si="39"/>
        <v>186.3</v>
      </c>
      <c r="AC53" s="16">
        <f t="shared" si="39"/>
        <v>285.16725000000002</v>
      </c>
      <c r="AD53" s="63">
        <f t="shared" si="39"/>
        <v>668.19</v>
      </c>
      <c r="AE53" s="16">
        <f t="shared" si="39"/>
        <v>0</v>
      </c>
      <c r="AF53" s="27"/>
      <c r="AG53" s="55">
        <f t="shared" si="2"/>
        <v>96.237890000000334</v>
      </c>
      <c r="AI53" s="55">
        <f t="shared" si="3"/>
        <v>6907.2960000000021</v>
      </c>
      <c r="AJ53" s="55">
        <f t="shared" si="4"/>
        <v>6052.8060000000014</v>
      </c>
      <c r="AK53" s="55">
        <f t="shared" si="5"/>
        <v>5857.7008600000008</v>
      </c>
    </row>
    <row r="54" spans="1:44" s="6" customFormat="1" ht="89.25" customHeight="1" x14ac:dyDescent="0.2">
      <c r="A54" s="28" t="s">
        <v>37</v>
      </c>
      <c r="B54" s="19">
        <f>B55</f>
        <v>6907.2960000000021</v>
      </c>
      <c r="C54" s="16">
        <f t="shared" si="38"/>
        <v>6239.1060000000016</v>
      </c>
      <c r="D54" s="16">
        <f>D55</f>
        <v>6239.1060000000016</v>
      </c>
      <c r="E54" s="16">
        <f>E55</f>
        <v>6142.8681100000013</v>
      </c>
      <c r="F54" s="16">
        <f t="shared" si="38"/>
        <v>88.933037037937851</v>
      </c>
      <c r="G54" s="16">
        <f t="shared" si="38"/>
        <v>98.457505129741335</v>
      </c>
      <c r="H54" s="16">
        <f>H55</f>
        <v>1410.2360000000001</v>
      </c>
      <c r="I54" s="16">
        <f t="shared" ref="I54:AE54" si="40">I55</f>
        <v>1162.8399999999999</v>
      </c>
      <c r="J54" s="16">
        <f t="shared" si="40"/>
        <v>612.17399999999998</v>
      </c>
      <c r="K54" s="16">
        <f t="shared" si="40"/>
        <v>621.88300000000004</v>
      </c>
      <c r="L54" s="16">
        <f t="shared" si="40"/>
        <v>326.30599999999998</v>
      </c>
      <c r="M54" s="16">
        <f t="shared" si="40"/>
        <v>554.76900000000001</v>
      </c>
      <c r="N54" s="16">
        <f t="shared" si="40"/>
        <v>670.22199999999998</v>
      </c>
      <c r="O54" s="16">
        <f t="shared" si="40"/>
        <v>640.60400000000004</v>
      </c>
      <c r="P54" s="16">
        <f t="shared" si="40"/>
        <v>460.87299999999999</v>
      </c>
      <c r="Q54" s="16">
        <f t="shared" si="40"/>
        <v>394.13</v>
      </c>
      <c r="R54" s="16">
        <f t="shared" si="40"/>
        <v>659.34400000000005</v>
      </c>
      <c r="S54" s="16">
        <f t="shared" si="40"/>
        <v>764.91300000000001</v>
      </c>
      <c r="T54" s="16">
        <f t="shared" si="40"/>
        <v>555.82799999999997</v>
      </c>
      <c r="U54" s="16">
        <f t="shared" si="40"/>
        <v>538.30700000000002</v>
      </c>
      <c r="V54" s="16">
        <f t="shared" si="40"/>
        <v>733.78800000000001</v>
      </c>
      <c r="W54" s="16">
        <f t="shared" si="40"/>
        <v>383.54</v>
      </c>
      <c r="X54" s="16">
        <f t="shared" si="40"/>
        <v>132.97499999999999</v>
      </c>
      <c r="Y54" s="16">
        <f t="shared" si="40"/>
        <v>290.84780999999998</v>
      </c>
      <c r="Z54" s="16">
        <f t="shared" si="40"/>
        <v>491.06</v>
      </c>
      <c r="AA54" s="16">
        <f t="shared" si="40"/>
        <v>505.86705000000001</v>
      </c>
      <c r="AB54" s="16">
        <f t="shared" si="40"/>
        <v>186.3</v>
      </c>
      <c r="AC54" s="16">
        <f t="shared" si="40"/>
        <v>285.16725000000002</v>
      </c>
      <c r="AD54" s="63">
        <f t="shared" si="40"/>
        <v>668.19</v>
      </c>
      <c r="AE54" s="16">
        <f t="shared" si="40"/>
        <v>0</v>
      </c>
      <c r="AF54" s="31"/>
      <c r="AG54" s="55">
        <f t="shared" si="2"/>
        <v>96.237890000000334</v>
      </c>
      <c r="AI54" s="55">
        <f t="shared" si="3"/>
        <v>6907.2960000000021</v>
      </c>
      <c r="AJ54" s="55">
        <f t="shared" si="4"/>
        <v>6052.8060000000014</v>
      </c>
      <c r="AK54" s="55">
        <f t="shared" si="5"/>
        <v>5857.7008600000008</v>
      </c>
    </row>
    <row r="55" spans="1:44" s="6" customFormat="1" ht="30" customHeight="1" x14ac:dyDescent="0.2">
      <c r="A55" s="29" t="s">
        <v>24</v>
      </c>
      <c r="B55" s="19">
        <f>B56+B57</f>
        <v>6907.2960000000021</v>
      </c>
      <c r="C55" s="19">
        <f>C56+C57</f>
        <v>6239.1060000000016</v>
      </c>
      <c r="D55" s="19">
        <f>D56+D57</f>
        <v>6239.1060000000016</v>
      </c>
      <c r="E55" s="19">
        <f>E57</f>
        <v>6142.8681100000013</v>
      </c>
      <c r="F55" s="16">
        <f>E55/B55*100</f>
        <v>88.933037037937851</v>
      </c>
      <c r="G55" s="16">
        <f>E55/C55*100</f>
        <v>98.457505129741335</v>
      </c>
      <c r="H55" s="16">
        <f>H56+H57</f>
        <v>1410.2360000000001</v>
      </c>
      <c r="I55" s="16">
        <f t="shared" ref="I55:AE55" si="41">I56+I57</f>
        <v>1162.8399999999999</v>
      </c>
      <c r="J55" s="16">
        <f t="shared" si="41"/>
        <v>612.17399999999998</v>
      </c>
      <c r="K55" s="16">
        <f t="shared" si="41"/>
        <v>621.88300000000004</v>
      </c>
      <c r="L55" s="16">
        <f t="shared" si="41"/>
        <v>326.30599999999998</v>
      </c>
      <c r="M55" s="16">
        <f t="shared" si="41"/>
        <v>554.76900000000001</v>
      </c>
      <c r="N55" s="16">
        <f t="shared" si="41"/>
        <v>670.22199999999998</v>
      </c>
      <c r="O55" s="16">
        <f t="shared" si="41"/>
        <v>640.60400000000004</v>
      </c>
      <c r="P55" s="16">
        <f t="shared" si="41"/>
        <v>460.87299999999999</v>
      </c>
      <c r="Q55" s="16">
        <f t="shared" si="41"/>
        <v>394.13</v>
      </c>
      <c r="R55" s="16">
        <f t="shared" si="41"/>
        <v>659.34400000000005</v>
      </c>
      <c r="S55" s="16">
        <f t="shared" si="41"/>
        <v>764.91300000000001</v>
      </c>
      <c r="T55" s="16">
        <f t="shared" si="41"/>
        <v>555.82799999999997</v>
      </c>
      <c r="U55" s="16">
        <f t="shared" si="41"/>
        <v>538.30700000000002</v>
      </c>
      <c r="V55" s="16">
        <f t="shared" si="41"/>
        <v>733.78800000000001</v>
      </c>
      <c r="W55" s="16">
        <f t="shared" si="41"/>
        <v>383.54</v>
      </c>
      <c r="X55" s="16">
        <f t="shared" si="41"/>
        <v>132.97499999999999</v>
      </c>
      <c r="Y55" s="16">
        <f t="shared" si="41"/>
        <v>290.84780999999998</v>
      </c>
      <c r="Z55" s="16">
        <f t="shared" si="41"/>
        <v>491.06</v>
      </c>
      <c r="AA55" s="16">
        <f t="shared" si="41"/>
        <v>505.86705000000001</v>
      </c>
      <c r="AB55" s="16">
        <f t="shared" si="41"/>
        <v>186.3</v>
      </c>
      <c r="AC55" s="16">
        <f t="shared" si="41"/>
        <v>285.16725000000002</v>
      </c>
      <c r="AD55" s="63">
        <f t="shared" si="41"/>
        <v>668.19</v>
      </c>
      <c r="AE55" s="16">
        <f t="shared" si="41"/>
        <v>0</v>
      </c>
      <c r="AF55" s="93"/>
      <c r="AG55" s="55">
        <f t="shared" si="2"/>
        <v>96.237890000000334</v>
      </c>
      <c r="AI55" s="55">
        <f t="shared" si="3"/>
        <v>6907.2960000000021</v>
      </c>
      <c r="AJ55" s="55">
        <f t="shared" si="4"/>
        <v>6052.8060000000014</v>
      </c>
      <c r="AK55" s="55">
        <f t="shared" si="5"/>
        <v>5857.7008600000008</v>
      </c>
    </row>
    <row r="56" spans="1:44" s="6" customFormat="1" ht="27" customHeight="1" x14ac:dyDescent="0.25">
      <c r="A56" s="32" t="s">
        <v>20</v>
      </c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39"/>
      <c r="AE56" s="17"/>
      <c r="AF56" s="94"/>
      <c r="AG56" s="55">
        <f t="shared" si="2"/>
        <v>0</v>
      </c>
      <c r="AI56" s="55">
        <f t="shared" si="3"/>
        <v>0</v>
      </c>
      <c r="AJ56" s="55">
        <f t="shared" si="4"/>
        <v>0</v>
      </c>
      <c r="AK56" s="55">
        <f t="shared" si="5"/>
        <v>0</v>
      </c>
    </row>
    <row r="57" spans="1:44" s="6" customFormat="1" ht="24" customHeight="1" x14ac:dyDescent="0.25">
      <c r="A57" s="32" t="s">
        <v>21</v>
      </c>
      <c r="B57" s="18">
        <f>H57+J57+L57+N57+P57+R57+T57+V57+X57+Z57+AB57+AD57</f>
        <v>6907.2960000000021</v>
      </c>
      <c r="C57" s="17">
        <f>H57+J57+L57+N57+P57+R57+T57+V57+X57+Z57+AB57</f>
        <v>6239.1060000000016</v>
      </c>
      <c r="D57" s="17">
        <f>H57+J57+L57+N57+P57+R57+T57+V57+X57+Z57+AB57</f>
        <v>6239.1060000000016</v>
      </c>
      <c r="E57" s="17">
        <f>SUM(I57+K57+M57+O57+Q57+S57+U57+W57+Y57+AA57+AC57)</f>
        <v>6142.8681100000013</v>
      </c>
      <c r="F57" s="17">
        <f>E57/B57*100</f>
        <v>88.933037037937851</v>
      </c>
      <c r="G57" s="16">
        <f>E57/C57*100</f>
        <v>98.457505129741335</v>
      </c>
      <c r="H57" s="17">
        <v>1410.2360000000001</v>
      </c>
      <c r="I57" s="17">
        <v>1162.8399999999999</v>
      </c>
      <c r="J57" s="17">
        <v>612.17399999999998</v>
      </c>
      <c r="K57" s="17">
        <v>621.88300000000004</v>
      </c>
      <c r="L57" s="17">
        <v>326.30599999999998</v>
      </c>
      <c r="M57" s="17">
        <v>554.76900000000001</v>
      </c>
      <c r="N57" s="17">
        <v>670.22199999999998</v>
      </c>
      <c r="O57" s="17">
        <v>640.60400000000004</v>
      </c>
      <c r="P57" s="17">
        <v>460.87299999999999</v>
      </c>
      <c r="Q57" s="17">
        <v>394.13</v>
      </c>
      <c r="R57" s="17">
        <v>659.34400000000005</v>
      </c>
      <c r="S57" s="17">
        <v>764.91300000000001</v>
      </c>
      <c r="T57" s="17">
        <v>555.82799999999997</v>
      </c>
      <c r="U57" s="17">
        <v>538.30700000000002</v>
      </c>
      <c r="V57" s="17">
        <f>733788/1000</f>
        <v>733.78800000000001</v>
      </c>
      <c r="W57" s="17">
        <v>383.54</v>
      </c>
      <c r="X57" s="17">
        <f>132975/1000</f>
        <v>132.97499999999999</v>
      </c>
      <c r="Y57" s="17">
        <f>290847.81/1000</f>
        <v>290.84780999999998</v>
      </c>
      <c r="Z57" s="17">
        <f>491060/1000</f>
        <v>491.06</v>
      </c>
      <c r="AA57" s="17">
        <f>505867.05/1000</f>
        <v>505.86705000000001</v>
      </c>
      <c r="AB57" s="17">
        <v>186.3</v>
      </c>
      <c r="AC57" s="17">
        <f>285167.25/1000</f>
        <v>285.16725000000002</v>
      </c>
      <c r="AD57" s="39">
        <v>668.19</v>
      </c>
      <c r="AE57" s="16"/>
      <c r="AF57" s="94"/>
      <c r="AG57" s="55">
        <f t="shared" si="2"/>
        <v>96.237890000000334</v>
      </c>
      <c r="AI57" s="55">
        <f t="shared" si="3"/>
        <v>6907.2960000000021</v>
      </c>
      <c r="AJ57" s="55">
        <f t="shared" si="4"/>
        <v>6052.8060000000014</v>
      </c>
      <c r="AK57" s="55">
        <f t="shared" si="5"/>
        <v>5857.7008600000008</v>
      </c>
    </row>
    <row r="58" spans="1:44" s="9" customFormat="1" ht="39" customHeight="1" x14ac:dyDescent="0.2">
      <c r="A58" s="46" t="s">
        <v>25</v>
      </c>
      <c r="B58" s="47">
        <f>SUM(B59:B62)</f>
        <v>200239.09661999997</v>
      </c>
      <c r="C58" s="47">
        <f>SUM(C59:C62)</f>
        <v>171406.63362000001</v>
      </c>
      <c r="D58" s="47">
        <f>SUM(D59:D62)</f>
        <v>171406.63362000001</v>
      </c>
      <c r="E58" s="47">
        <f>SUM(E59:E62)</f>
        <v>156637.68877000001</v>
      </c>
      <c r="F58" s="48">
        <f>E58/B58*100</f>
        <v>78.225327328187205</v>
      </c>
      <c r="G58" s="48">
        <f>E58/C58*100</f>
        <v>91.383679535564525</v>
      </c>
      <c r="H58" s="47">
        <f>H60+H61+H59+H62</f>
        <v>10411.271999999999</v>
      </c>
      <c r="I58" s="47">
        <f>I60+I61+I59+I62</f>
        <v>7264.0869999999995</v>
      </c>
      <c r="J58" s="47">
        <f>J60+J61+J59+J62</f>
        <v>16332.188179999997</v>
      </c>
      <c r="K58" s="47">
        <f t="shared" ref="K58:AE58" si="42">K60+K61+K59+K62</f>
        <v>15142.343000000001</v>
      </c>
      <c r="L58" s="47">
        <f t="shared" si="42"/>
        <v>16335.347180000001</v>
      </c>
      <c r="M58" s="47">
        <f t="shared" si="42"/>
        <v>16011.037</v>
      </c>
      <c r="N58" s="47">
        <f t="shared" si="42"/>
        <v>17659.583179999998</v>
      </c>
      <c r="O58" s="47">
        <f t="shared" si="42"/>
        <v>16747.2147</v>
      </c>
      <c r="P58" s="47">
        <f t="shared" si="42"/>
        <v>19672.089179999999</v>
      </c>
      <c r="Q58" s="47">
        <f t="shared" si="42"/>
        <v>18564.422000000002</v>
      </c>
      <c r="R58" s="47">
        <f t="shared" si="42"/>
        <v>23307.108180000003</v>
      </c>
      <c r="S58" s="47">
        <f>S60+S61+S59+S62</f>
        <v>22952.341499999999</v>
      </c>
      <c r="T58" s="47">
        <f>T60+T61+T59+T62</f>
        <v>14391.581179999999</v>
      </c>
      <c r="U58" s="47">
        <f t="shared" si="42"/>
        <v>15750.564</v>
      </c>
      <c r="V58" s="47">
        <f t="shared" si="42"/>
        <v>10746.40418</v>
      </c>
      <c r="W58" s="47">
        <f t="shared" si="42"/>
        <v>6690.55</v>
      </c>
      <c r="X58" s="47">
        <f>X60+X61+X59+X62</f>
        <v>12349.59318</v>
      </c>
      <c r="Y58" s="47">
        <f t="shared" si="42"/>
        <v>12617.998949999999</v>
      </c>
      <c r="Z58" s="47">
        <f t="shared" si="42"/>
        <v>16496.616180000001</v>
      </c>
      <c r="AA58" s="47">
        <f t="shared" si="42"/>
        <v>11113.11059</v>
      </c>
      <c r="AB58" s="47">
        <f>AB60+AB61+AB59+AB62</f>
        <v>14061.348</v>
      </c>
      <c r="AC58" s="47">
        <f>AC60+AC61+AC59+AC62</f>
        <v>13784.02003</v>
      </c>
      <c r="AD58" s="47">
        <f>AD60+AD61+AD59+AD62</f>
        <v>28475.966</v>
      </c>
      <c r="AE58" s="47">
        <f t="shared" si="42"/>
        <v>0</v>
      </c>
      <c r="AF58" s="46"/>
      <c r="AG58" s="55">
        <f t="shared" si="2"/>
        <v>14768.94485</v>
      </c>
      <c r="AH58" s="49"/>
      <c r="AI58" s="55">
        <f t="shared" si="3"/>
        <v>200239.09661999997</v>
      </c>
      <c r="AJ58" s="55">
        <f t="shared" si="4"/>
        <v>157701.78261999998</v>
      </c>
      <c r="AK58" s="55">
        <f t="shared" si="5"/>
        <v>142853.66873999999</v>
      </c>
    </row>
    <row r="59" spans="1:44" s="9" customFormat="1" ht="39" customHeight="1" x14ac:dyDescent="0.2">
      <c r="A59" s="50" t="s">
        <v>45</v>
      </c>
      <c r="B59" s="47">
        <f t="shared" ref="B59:B62" si="43">H59+J59+L59+N59+P59+R59+T59+V59+X59+Z59+AB59+AD59</f>
        <v>356.25</v>
      </c>
      <c r="C59" s="18">
        <f>H59+J59+L59+N59</f>
        <v>315</v>
      </c>
      <c r="D59" s="18">
        <f>I59+K59+M59+O59</f>
        <v>315</v>
      </c>
      <c r="E59" s="18">
        <f>I59+K59+M59+O59+Q59+S59+U59+W59+Y59+AA59+AC59+AE59</f>
        <v>356.25</v>
      </c>
      <c r="F59" s="16">
        <f t="shared" ref="F59:G62" si="44">E59/B59*100</f>
        <v>100</v>
      </c>
      <c r="G59" s="16">
        <f>E59/C59*100</f>
        <v>113.09523809523809</v>
      </c>
      <c r="H59" s="19">
        <v>0</v>
      </c>
      <c r="I59" s="19">
        <v>0</v>
      </c>
      <c r="J59" s="19">
        <f>J30</f>
        <v>115</v>
      </c>
      <c r="K59" s="19">
        <f t="shared" ref="K59:AE59" si="45">K30</f>
        <v>115</v>
      </c>
      <c r="L59" s="19">
        <f t="shared" si="45"/>
        <v>0</v>
      </c>
      <c r="M59" s="19">
        <f t="shared" si="45"/>
        <v>0</v>
      </c>
      <c r="N59" s="19">
        <f t="shared" si="45"/>
        <v>200</v>
      </c>
      <c r="O59" s="19">
        <f t="shared" si="45"/>
        <v>200</v>
      </c>
      <c r="P59" s="19">
        <f t="shared" si="45"/>
        <v>0</v>
      </c>
      <c r="Q59" s="19">
        <f t="shared" si="45"/>
        <v>0</v>
      </c>
      <c r="R59" s="19">
        <f t="shared" si="45"/>
        <v>0</v>
      </c>
      <c r="S59" s="19">
        <f t="shared" si="45"/>
        <v>0</v>
      </c>
      <c r="T59" s="19">
        <f t="shared" si="45"/>
        <v>0</v>
      </c>
      <c r="U59" s="19">
        <f t="shared" si="45"/>
        <v>0</v>
      </c>
      <c r="V59" s="19">
        <f t="shared" si="45"/>
        <v>0</v>
      </c>
      <c r="W59" s="19">
        <f t="shared" si="45"/>
        <v>0</v>
      </c>
      <c r="X59" s="19">
        <f t="shared" si="45"/>
        <v>0</v>
      </c>
      <c r="Y59" s="19">
        <f t="shared" si="45"/>
        <v>0</v>
      </c>
      <c r="Z59" s="19">
        <f t="shared" si="45"/>
        <v>0</v>
      </c>
      <c r="AA59" s="19">
        <f t="shared" si="45"/>
        <v>0</v>
      </c>
      <c r="AB59" s="19">
        <f>AB28</f>
        <v>41.25</v>
      </c>
      <c r="AC59" s="19">
        <v>41.25</v>
      </c>
      <c r="AD59" s="42">
        <f t="shared" si="45"/>
        <v>0</v>
      </c>
      <c r="AE59" s="19">
        <f t="shared" si="45"/>
        <v>0</v>
      </c>
      <c r="AF59" s="29"/>
      <c r="AG59" s="55">
        <f t="shared" si="2"/>
        <v>-41.25</v>
      </c>
      <c r="AH59" s="49"/>
      <c r="AI59" s="55">
        <f t="shared" si="3"/>
        <v>356.25</v>
      </c>
      <c r="AJ59" s="55">
        <f t="shared" si="4"/>
        <v>315</v>
      </c>
      <c r="AK59" s="55">
        <f t="shared" si="5"/>
        <v>315</v>
      </c>
    </row>
    <row r="60" spans="1:44" s="6" customFormat="1" ht="27" customHeight="1" x14ac:dyDescent="0.25">
      <c r="A60" s="32" t="s">
        <v>20</v>
      </c>
      <c r="B60" s="47">
        <f t="shared" si="43"/>
        <v>525</v>
      </c>
      <c r="C60" s="18">
        <f>H60+J60+L60+N60</f>
        <v>525</v>
      </c>
      <c r="D60" s="18">
        <f>D56+D23+D15+D10+D51+D19+D33+D27</f>
        <v>525</v>
      </c>
      <c r="E60" s="44">
        <f>E56+E23+E15+E10+E51+E19+E33+E27</f>
        <v>525</v>
      </c>
      <c r="F60" s="17">
        <f t="shared" si="44"/>
        <v>100</v>
      </c>
      <c r="G60" s="17">
        <f>E60/C60*100</f>
        <v>100</v>
      </c>
      <c r="H60" s="18">
        <f>H56+H23+H15+H10+H51+H19+H33</f>
        <v>0</v>
      </c>
      <c r="I60" s="18">
        <f>I56+I23+I15+I10+I51+I19+I33</f>
        <v>0</v>
      </c>
      <c r="J60" s="18">
        <f t="shared" ref="J60:AE60" si="46">J10+J15+J19+J23++J27+J51</f>
        <v>0</v>
      </c>
      <c r="K60" s="18">
        <f t="shared" si="46"/>
        <v>0</v>
      </c>
      <c r="L60" s="18">
        <f t="shared" si="46"/>
        <v>399.928</v>
      </c>
      <c r="M60" s="18">
        <f t="shared" si="46"/>
        <v>399.928</v>
      </c>
      <c r="N60" s="18">
        <f t="shared" si="46"/>
        <v>125.072</v>
      </c>
      <c r="O60" s="18">
        <f t="shared" si="46"/>
        <v>125.072</v>
      </c>
      <c r="P60" s="18">
        <f t="shared" si="46"/>
        <v>0</v>
      </c>
      <c r="Q60" s="18">
        <f t="shared" si="46"/>
        <v>0</v>
      </c>
      <c r="R60" s="18">
        <f t="shared" si="46"/>
        <v>0</v>
      </c>
      <c r="S60" s="18">
        <f t="shared" si="46"/>
        <v>0</v>
      </c>
      <c r="T60" s="18">
        <f t="shared" si="46"/>
        <v>0</v>
      </c>
      <c r="U60" s="18">
        <f>U10+U15+U19+U23++U27+U51</f>
        <v>0</v>
      </c>
      <c r="V60" s="18">
        <f t="shared" si="46"/>
        <v>0</v>
      </c>
      <c r="W60" s="18">
        <f t="shared" si="46"/>
        <v>0</v>
      </c>
      <c r="X60" s="18">
        <f t="shared" si="46"/>
        <v>0</v>
      </c>
      <c r="Y60" s="18">
        <f t="shared" si="46"/>
        <v>0</v>
      </c>
      <c r="Z60" s="18">
        <f t="shared" si="46"/>
        <v>0</v>
      </c>
      <c r="AA60" s="18">
        <f t="shared" si="46"/>
        <v>0</v>
      </c>
      <c r="AB60" s="18">
        <f t="shared" si="46"/>
        <v>0</v>
      </c>
      <c r="AC60" s="18">
        <f t="shared" si="46"/>
        <v>0</v>
      </c>
      <c r="AD60" s="44">
        <f t="shared" si="46"/>
        <v>0</v>
      </c>
      <c r="AE60" s="18">
        <f t="shared" si="46"/>
        <v>0</v>
      </c>
      <c r="AF60" s="31"/>
      <c r="AG60" s="55">
        <f t="shared" si="2"/>
        <v>0</v>
      </c>
      <c r="AI60" s="55">
        <f t="shared" si="3"/>
        <v>525</v>
      </c>
      <c r="AJ60" s="55">
        <f t="shared" si="4"/>
        <v>525</v>
      </c>
      <c r="AK60" s="55">
        <f t="shared" si="5"/>
        <v>525</v>
      </c>
    </row>
    <row r="61" spans="1:44" s="6" customFormat="1" ht="25.9" customHeight="1" x14ac:dyDescent="0.25">
      <c r="A61" s="32" t="s">
        <v>21</v>
      </c>
      <c r="B61" s="47">
        <f t="shared" si="43"/>
        <v>199057.84661999997</v>
      </c>
      <c r="C61" s="18">
        <f>C57+C52+C34+C24+C20+C16+C11+C29</f>
        <v>170476.63362000001</v>
      </c>
      <c r="D61" s="18">
        <f>D57+D52+D34+D24+D20+D16+D11+D29</f>
        <v>170476.63362000001</v>
      </c>
      <c r="E61" s="44">
        <f>I61+K61+M61+O61+Q61+S61+U61+W61+Y61+AA61+AC61+AE61</f>
        <v>155666.43877000001</v>
      </c>
      <c r="F61" s="17">
        <f t="shared" si="44"/>
        <v>78.201608935902016</v>
      </c>
      <c r="G61" s="17">
        <f>E61/C61*100</f>
        <v>91.312478117668263</v>
      </c>
      <c r="H61" s="18">
        <f>H57+H52+H34+H24+H20+H16+H11</f>
        <v>10411.271999999999</v>
      </c>
      <c r="I61" s="18">
        <f>I57+I52+I34+I24+I20+I16+I11</f>
        <v>7264.0869999999995</v>
      </c>
      <c r="J61" s="18">
        <f>J57+J52+J34+J24+J20+J16+J11+J29</f>
        <v>16217.188179999997</v>
      </c>
      <c r="K61" s="18">
        <f>K57+K52+K34+K24+K20+K16+K11</f>
        <v>15027.343000000001</v>
      </c>
      <c r="L61" s="18">
        <f>L57+L52+L34+L24+L20+L16+L11+L29</f>
        <v>15935.419180000001</v>
      </c>
      <c r="M61" s="18">
        <f>M57+M52+M34+M24+M20+M16+M11</f>
        <v>15611.109</v>
      </c>
      <c r="N61" s="18">
        <f>N57+N52+N34+N24+N20+N16+N11+N29</f>
        <v>17334.511179999998</v>
      </c>
      <c r="O61" s="18">
        <f t="shared" ref="O61:Y61" si="47">O57+O52+O34+O24+O20+O16+O11</f>
        <v>16422.1427</v>
      </c>
      <c r="P61" s="18">
        <f t="shared" si="47"/>
        <v>19672.089179999999</v>
      </c>
      <c r="Q61" s="18">
        <f t="shared" si="47"/>
        <v>18564.422000000002</v>
      </c>
      <c r="R61" s="18">
        <f t="shared" si="47"/>
        <v>23307.108180000003</v>
      </c>
      <c r="S61" s="18">
        <f t="shared" si="47"/>
        <v>22952.341499999999</v>
      </c>
      <c r="T61" s="18">
        <f t="shared" si="47"/>
        <v>14301.581179999999</v>
      </c>
      <c r="U61" s="18">
        <f t="shared" si="47"/>
        <v>15660.564</v>
      </c>
      <c r="V61" s="18">
        <f>V57+V52+V34+V24+V20+V16+V11+V29</f>
        <v>10746.40418</v>
      </c>
      <c r="W61" s="18">
        <f t="shared" si="47"/>
        <v>6690.55</v>
      </c>
      <c r="X61" s="18">
        <f>X57+X52+X34+X24+X20+X16+X11</f>
        <v>12349.59318</v>
      </c>
      <c r="Y61" s="18">
        <f t="shared" si="47"/>
        <v>12617.998949999999</v>
      </c>
      <c r="Z61" s="18">
        <f>Z57+Z52+Z34+Z24+Z20+Z16+Z11+Z29</f>
        <v>16496.616180000001</v>
      </c>
      <c r="AA61" s="18">
        <f>AA57+AA52+AA34+AA24+AA20+AA16+AA11</f>
        <v>11113.11059</v>
      </c>
      <c r="AB61" s="18">
        <f>AB57+AB52+AB34+AB24+AB20+AB16+AB11</f>
        <v>14020.098</v>
      </c>
      <c r="AC61" s="18">
        <f>AC57+AC52+AC34+AC24+AC20+AC16+AC11</f>
        <v>13742.77003</v>
      </c>
      <c r="AD61" s="44">
        <f>AD57+AD52+AD34+AD24+AD20+AD16+AD11+AD39</f>
        <v>28265.966</v>
      </c>
      <c r="AE61" s="18">
        <f>AE57+AE52+AE34+AE24+AE20+AE16+AE11</f>
        <v>0</v>
      </c>
      <c r="AF61" s="31"/>
      <c r="AG61" s="55">
        <f t="shared" si="2"/>
        <v>14810.19485</v>
      </c>
      <c r="AI61" s="55">
        <f t="shared" si="3"/>
        <v>199057.84661999997</v>
      </c>
      <c r="AJ61" s="55">
        <f t="shared" si="4"/>
        <v>156771.78261999998</v>
      </c>
      <c r="AK61" s="55">
        <f t="shared" si="5"/>
        <v>141923.66873999999</v>
      </c>
    </row>
    <row r="62" spans="1:44" s="6" customFormat="1" ht="25.9" customHeight="1" x14ac:dyDescent="0.25">
      <c r="A62" s="32" t="s">
        <v>50</v>
      </c>
      <c r="B62" s="47">
        <f t="shared" si="43"/>
        <v>300</v>
      </c>
      <c r="C62" s="18">
        <f>C47</f>
        <v>90</v>
      </c>
      <c r="D62" s="18">
        <f>D47</f>
        <v>90</v>
      </c>
      <c r="E62" s="44">
        <f>E44</f>
        <v>90</v>
      </c>
      <c r="F62" s="17">
        <f t="shared" si="44"/>
        <v>30</v>
      </c>
      <c r="G62" s="17">
        <f t="shared" si="44"/>
        <v>33.333333333333329</v>
      </c>
      <c r="H62" s="18">
        <f>H44</f>
        <v>0</v>
      </c>
      <c r="I62" s="18">
        <f t="shared" ref="I62:AE62" si="48">I44</f>
        <v>0</v>
      </c>
      <c r="J62" s="18">
        <f t="shared" si="48"/>
        <v>0</v>
      </c>
      <c r="K62" s="18">
        <f t="shared" si="48"/>
        <v>0</v>
      </c>
      <c r="L62" s="18">
        <f t="shared" si="48"/>
        <v>0</v>
      </c>
      <c r="M62" s="18">
        <f t="shared" si="48"/>
        <v>0</v>
      </c>
      <c r="N62" s="18">
        <f t="shared" si="48"/>
        <v>0</v>
      </c>
      <c r="O62" s="18">
        <f t="shared" si="48"/>
        <v>0</v>
      </c>
      <c r="P62" s="18">
        <f t="shared" si="48"/>
        <v>0</v>
      </c>
      <c r="Q62" s="18">
        <f t="shared" si="48"/>
        <v>0</v>
      </c>
      <c r="R62" s="18">
        <f t="shared" si="48"/>
        <v>0</v>
      </c>
      <c r="S62" s="18">
        <f t="shared" si="48"/>
        <v>0</v>
      </c>
      <c r="T62" s="18">
        <f t="shared" si="48"/>
        <v>90</v>
      </c>
      <c r="U62" s="18">
        <f t="shared" si="48"/>
        <v>90</v>
      </c>
      <c r="V62" s="18">
        <f t="shared" si="48"/>
        <v>0</v>
      </c>
      <c r="W62" s="18">
        <f t="shared" si="48"/>
        <v>0</v>
      </c>
      <c r="X62" s="18">
        <f t="shared" si="48"/>
        <v>0</v>
      </c>
      <c r="Y62" s="18">
        <f t="shared" si="48"/>
        <v>0</v>
      </c>
      <c r="Z62" s="18">
        <f t="shared" si="48"/>
        <v>0</v>
      </c>
      <c r="AA62" s="18">
        <f t="shared" si="48"/>
        <v>0</v>
      </c>
      <c r="AB62" s="18">
        <f t="shared" si="48"/>
        <v>0</v>
      </c>
      <c r="AC62" s="18">
        <f t="shared" si="48"/>
        <v>0</v>
      </c>
      <c r="AD62" s="44">
        <f t="shared" si="48"/>
        <v>210</v>
      </c>
      <c r="AE62" s="18">
        <f t="shared" si="48"/>
        <v>0</v>
      </c>
      <c r="AF62" s="31"/>
      <c r="AG62" s="55"/>
      <c r="AI62" s="55">
        <f t="shared" si="3"/>
        <v>300</v>
      </c>
      <c r="AJ62" s="55">
        <f t="shared" si="4"/>
        <v>90</v>
      </c>
      <c r="AK62" s="55">
        <f t="shared" si="5"/>
        <v>90</v>
      </c>
    </row>
    <row r="63" spans="1:44" ht="26.25" customHeight="1" x14ac:dyDescent="0.2">
      <c r="A63" s="98"/>
      <c r="B63" s="79"/>
      <c r="C63" s="79"/>
      <c r="D63" s="79"/>
      <c r="E63" s="79"/>
      <c r="F63" s="79"/>
      <c r="G63" s="20"/>
      <c r="H63" s="99"/>
      <c r="I63" s="99"/>
      <c r="J63" s="99"/>
      <c r="K63" s="99"/>
      <c r="L63" s="10"/>
      <c r="M63" s="10"/>
      <c r="N63" s="10"/>
      <c r="O63" s="10"/>
      <c r="P63" s="10"/>
      <c r="Q63" s="11"/>
      <c r="R63" s="10"/>
      <c r="S63" s="10"/>
      <c r="T63" s="2"/>
      <c r="U63" s="2"/>
      <c r="V63" s="2"/>
      <c r="W63" s="2"/>
      <c r="X63" s="2"/>
      <c r="Y63" s="2"/>
      <c r="Z63" s="64"/>
      <c r="AA63" s="2"/>
      <c r="AB63" s="64"/>
      <c r="AC63" s="2"/>
      <c r="AD63" s="64"/>
      <c r="AE63" s="2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2"/>
    </row>
    <row r="64" spans="1:44" ht="28.5" customHeight="1" x14ac:dyDescent="0.2">
      <c r="A64" s="98" t="s">
        <v>56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11"/>
      <c r="R64" s="10"/>
      <c r="S64" s="10"/>
      <c r="T64" s="2"/>
      <c r="U64" s="2"/>
      <c r="V64" s="2"/>
      <c r="W64" s="2"/>
      <c r="X64" s="2"/>
      <c r="Y64" s="2"/>
      <c r="Z64" s="65"/>
      <c r="AA64" s="2"/>
      <c r="AB64" s="64"/>
      <c r="AC64" s="2"/>
      <c r="AD64" s="64"/>
      <c r="AE64" s="2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2"/>
    </row>
    <row r="65" spans="1:44" ht="26.25" customHeight="1" x14ac:dyDescent="0.2">
      <c r="A65" s="98" t="s">
        <v>52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10"/>
      <c r="M65" s="10"/>
      <c r="N65" s="10"/>
      <c r="O65" s="10"/>
      <c r="P65" s="10"/>
      <c r="Q65" s="11"/>
      <c r="R65" s="10"/>
      <c r="S65" s="10"/>
      <c r="T65" s="2"/>
      <c r="U65" s="2"/>
      <c r="V65" s="2"/>
      <c r="W65" s="2"/>
      <c r="X65" s="2"/>
      <c r="Y65" s="2"/>
      <c r="Z65" s="64"/>
      <c r="AA65" s="2"/>
      <c r="AB65" s="64"/>
      <c r="AC65" s="2"/>
      <c r="AD65" s="64"/>
      <c r="AE65" s="2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2"/>
    </row>
    <row r="66" spans="1:44" ht="24.75" customHeight="1" x14ac:dyDescent="0.2">
      <c r="A66" s="100" t="s">
        <v>53</v>
      </c>
      <c r="B66" s="101"/>
      <c r="C66" s="101"/>
      <c r="D66" s="13"/>
      <c r="E66" s="13"/>
      <c r="F66" s="21"/>
      <c r="G66" s="13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0"/>
      <c r="S66" s="10"/>
      <c r="T66" s="2"/>
      <c r="U66" s="2"/>
      <c r="V66" s="2"/>
      <c r="W66" s="2"/>
      <c r="X66" s="2"/>
      <c r="Y66" s="2"/>
      <c r="Z66" s="64"/>
      <c r="AA66" s="2"/>
      <c r="AB66" s="64"/>
      <c r="AC66" s="2"/>
      <c r="AD66" s="64"/>
      <c r="AE66" s="2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2"/>
    </row>
    <row r="67" spans="1:44" ht="47.25" customHeight="1" x14ac:dyDescent="0.2">
      <c r="B67" s="98"/>
      <c r="C67" s="98"/>
      <c r="D67" s="98"/>
      <c r="E67" s="98"/>
      <c r="F67" s="98"/>
      <c r="G67" s="12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0"/>
      <c r="S67" s="10"/>
      <c r="T67" s="2"/>
      <c r="U67" s="2"/>
      <c r="V67" s="2"/>
      <c r="W67" s="2"/>
      <c r="X67" s="2"/>
      <c r="Y67" s="2"/>
      <c r="Z67" s="64"/>
      <c r="AA67" s="2"/>
      <c r="AB67" s="64"/>
      <c r="AC67" s="2"/>
      <c r="AD67" s="64"/>
      <c r="AE67" s="2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2"/>
    </row>
    <row r="68" spans="1:44" ht="47.25" customHeight="1" x14ac:dyDescent="0.2">
      <c r="B68" s="98"/>
      <c r="C68" s="98"/>
      <c r="D68" s="98"/>
      <c r="E68" s="98"/>
      <c r="F68" s="98"/>
      <c r="G68" s="98"/>
      <c r="H68" s="2"/>
      <c r="J68" s="2"/>
      <c r="L68" s="2"/>
      <c r="N68" s="2"/>
      <c r="P68" s="2"/>
      <c r="R68" s="2"/>
      <c r="T68" s="10"/>
      <c r="X68" s="10"/>
    </row>
    <row r="69" spans="1:44" x14ac:dyDescent="0.2">
      <c r="H69" s="2"/>
      <c r="J69" s="2"/>
      <c r="L69" s="2"/>
      <c r="N69" s="2"/>
      <c r="P69" s="2"/>
      <c r="R69" s="2"/>
      <c r="T69" s="10"/>
      <c r="X69" s="10"/>
    </row>
    <row r="70" spans="1:44" s="10" customFormat="1" x14ac:dyDescent="0.2">
      <c r="A70" s="12"/>
      <c r="B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38"/>
      <c r="W70" s="38"/>
      <c r="Z70" s="66"/>
      <c r="AB70" s="66"/>
      <c r="AD70" s="66"/>
      <c r="AF70" s="1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0" customFormat="1" x14ac:dyDescent="0.2">
      <c r="A71" s="12"/>
      <c r="B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38"/>
      <c r="W71" s="38"/>
      <c r="Z71" s="66"/>
      <c r="AB71" s="66"/>
      <c r="AD71" s="66"/>
      <c r="AF71" s="1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0" customFormat="1" x14ac:dyDescent="0.2">
      <c r="A72" s="12"/>
      <c r="B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38"/>
      <c r="W72" s="38"/>
      <c r="Z72" s="66"/>
      <c r="AB72" s="66"/>
      <c r="AD72" s="66"/>
      <c r="AF72" s="1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0" customFormat="1" x14ac:dyDescent="0.2">
      <c r="A73" s="12"/>
      <c r="B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38"/>
      <c r="W73" s="38"/>
      <c r="Z73" s="66"/>
      <c r="AB73" s="66"/>
      <c r="AD73" s="66"/>
      <c r="AF73" s="1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0" customFormat="1" x14ac:dyDescent="0.2">
      <c r="A74" s="12"/>
      <c r="B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38"/>
      <c r="W74" s="38"/>
      <c r="Z74" s="66"/>
      <c r="AB74" s="66"/>
      <c r="AD74" s="66"/>
      <c r="AF74" s="1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0" customFormat="1" x14ac:dyDescent="0.2">
      <c r="A75" s="12"/>
      <c r="B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38"/>
      <c r="W75" s="38"/>
      <c r="Z75" s="66"/>
      <c r="AB75" s="66"/>
      <c r="AD75" s="66"/>
      <c r="AF75" s="1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0" customFormat="1" x14ac:dyDescent="0.2">
      <c r="A76" s="12"/>
      <c r="B76" s="12"/>
      <c r="H76" s="2"/>
      <c r="I76" s="2"/>
      <c r="J76" s="2"/>
      <c r="K76" s="2"/>
      <c r="L76" s="2"/>
      <c r="M76" s="2"/>
      <c r="N76" s="2"/>
      <c r="O76" s="2"/>
      <c r="P76" s="2"/>
      <c r="Q76" s="45" t="s">
        <v>29</v>
      </c>
      <c r="R76" s="2"/>
      <c r="S76" s="2"/>
      <c r="V76" s="38"/>
      <c r="W76" s="38"/>
      <c r="Z76" s="66"/>
      <c r="AB76" s="66"/>
      <c r="AD76" s="66"/>
      <c r="AF76" s="1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0" customFormat="1" x14ac:dyDescent="0.2">
      <c r="A77" s="12"/>
      <c r="B77" s="12"/>
      <c r="G77" s="52" t="s">
        <v>29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38"/>
      <c r="W77" s="38"/>
      <c r="Z77" s="66"/>
      <c r="AB77" s="66"/>
      <c r="AD77" s="66"/>
      <c r="AF77" s="1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0" customFormat="1" x14ac:dyDescent="0.2">
      <c r="A78" s="12"/>
      <c r="B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45" t="s">
        <v>29</v>
      </c>
      <c r="T78" s="53" t="s">
        <v>29</v>
      </c>
      <c r="V78" s="38"/>
      <c r="W78" s="38"/>
      <c r="Z78" s="66"/>
      <c r="AB78" s="66"/>
      <c r="AD78" s="66"/>
      <c r="AF78" s="1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0" customFormat="1" x14ac:dyDescent="0.2">
      <c r="A79" s="12"/>
      <c r="B79" s="1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38"/>
      <c r="W79" s="38"/>
      <c r="Z79" s="66"/>
      <c r="AB79" s="66"/>
      <c r="AD79" s="66"/>
      <c r="AF79" s="1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0" customFormat="1" x14ac:dyDescent="0.2">
      <c r="A80" s="12"/>
      <c r="B80" s="1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38"/>
      <c r="W80" s="38"/>
      <c r="Z80" s="66"/>
      <c r="AB80" s="66"/>
      <c r="AD80" s="66"/>
      <c r="AF80" s="1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0" customFormat="1" x14ac:dyDescent="0.2">
      <c r="A81" s="12"/>
      <c r="B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38"/>
      <c r="W81" s="38"/>
      <c r="Z81" s="66"/>
      <c r="AB81" s="66"/>
      <c r="AD81" s="66"/>
      <c r="AF81" s="1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0" customFormat="1" x14ac:dyDescent="0.2">
      <c r="A82" s="12"/>
      <c r="B82" s="1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38"/>
      <c r="W82" s="38"/>
      <c r="Z82" s="66"/>
      <c r="AB82" s="66"/>
      <c r="AD82" s="66"/>
      <c r="AF82" s="1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0" customFormat="1" x14ac:dyDescent="0.2">
      <c r="A83" s="12"/>
      <c r="B83" s="1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38"/>
      <c r="W83" s="38"/>
      <c r="Z83" s="66"/>
      <c r="AB83" s="66"/>
      <c r="AD83" s="66"/>
      <c r="AF83" s="1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0" customFormat="1" x14ac:dyDescent="0.2">
      <c r="A84" s="12"/>
      <c r="B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38"/>
      <c r="W84" s="38"/>
      <c r="Z84" s="66"/>
      <c r="AB84" s="66"/>
      <c r="AD84" s="66"/>
      <c r="AF84" s="1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0" customFormat="1" x14ac:dyDescent="0.2">
      <c r="A85" s="12"/>
      <c r="B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38"/>
      <c r="W85" s="38"/>
      <c r="Z85" s="66"/>
      <c r="AB85" s="66"/>
      <c r="AD85" s="66"/>
      <c r="AF85" s="1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0" customFormat="1" x14ac:dyDescent="0.2">
      <c r="A86" s="12"/>
      <c r="B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38"/>
      <c r="W86" s="38"/>
      <c r="Z86" s="66"/>
      <c r="AB86" s="66"/>
      <c r="AD86" s="66"/>
      <c r="AF86" s="1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0" customFormat="1" x14ac:dyDescent="0.2">
      <c r="A87" s="12"/>
      <c r="B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38"/>
      <c r="W87" s="38"/>
      <c r="Z87" s="66"/>
      <c r="AB87" s="66"/>
      <c r="AD87" s="66"/>
      <c r="AF87" s="1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0" customFormat="1" x14ac:dyDescent="0.2">
      <c r="A88" s="12"/>
      <c r="B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38"/>
      <c r="W88" s="38"/>
      <c r="Z88" s="66"/>
      <c r="AB88" s="66"/>
      <c r="AD88" s="66"/>
      <c r="AF88" s="1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0" customFormat="1" x14ac:dyDescent="0.2">
      <c r="A89" s="12"/>
      <c r="B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38"/>
      <c r="W89" s="38"/>
      <c r="Z89" s="66"/>
      <c r="AB89" s="66"/>
      <c r="AD89" s="66"/>
      <c r="AF89" s="1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0" customFormat="1" x14ac:dyDescent="0.2">
      <c r="A90" s="12"/>
      <c r="B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38"/>
      <c r="W90" s="38"/>
      <c r="Z90" s="66"/>
      <c r="AB90" s="66"/>
      <c r="AD90" s="66"/>
      <c r="AF90" s="1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0" customFormat="1" x14ac:dyDescent="0.2">
      <c r="A91" s="12"/>
      <c r="B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38"/>
      <c r="W91" s="38"/>
      <c r="Z91" s="66"/>
      <c r="AB91" s="66"/>
      <c r="AD91" s="66"/>
      <c r="AF91" s="1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0" customFormat="1" x14ac:dyDescent="0.2">
      <c r="A92" s="12"/>
      <c r="B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38"/>
      <c r="W92" s="38"/>
      <c r="Z92" s="66"/>
      <c r="AB92" s="66"/>
      <c r="AD92" s="66"/>
      <c r="AF92" s="1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0" customFormat="1" x14ac:dyDescent="0.2">
      <c r="A93" s="12"/>
      <c r="B93" s="1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38"/>
      <c r="W93" s="38"/>
      <c r="Z93" s="66"/>
      <c r="AB93" s="66"/>
      <c r="AD93" s="66"/>
      <c r="AF93" s="1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0" customFormat="1" x14ac:dyDescent="0.2">
      <c r="A94" s="12"/>
      <c r="B94" s="1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38"/>
      <c r="W94" s="38"/>
      <c r="Z94" s="66"/>
      <c r="AB94" s="66"/>
      <c r="AD94" s="66"/>
      <c r="AF94" s="1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0" customFormat="1" x14ac:dyDescent="0.2">
      <c r="A95" s="12"/>
      <c r="B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38"/>
      <c r="W95" s="38"/>
      <c r="Z95" s="66"/>
      <c r="AB95" s="66"/>
      <c r="AD95" s="66"/>
      <c r="AF95" s="1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0" customFormat="1" x14ac:dyDescent="0.2">
      <c r="A96" s="12"/>
      <c r="B96" s="1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38"/>
      <c r="W96" s="38"/>
      <c r="Z96" s="66"/>
      <c r="AB96" s="66"/>
      <c r="AD96" s="66"/>
      <c r="AF96" s="1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0" customFormat="1" x14ac:dyDescent="0.2">
      <c r="A97" s="12"/>
      <c r="B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38"/>
      <c r="W97" s="38"/>
      <c r="Z97" s="66"/>
      <c r="AB97" s="66"/>
      <c r="AD97" s="66"/>
      <c r="AF97" s="1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0" customFormat="1" x14ac:dyDescent="0.2">
      <c r="A98" s="12"/>
      <c r="B98" s="1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38"/>
      <c r="W98" s="38"/>
      <c r="Z98" s="66"/>
      <c r="AB98" s="66"/>
      <c r="AD98" s="66"/>
      <c r="AF98" s="1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0" customFormat="1" x14ac:dyDescent="0.2">
      <c r="A99" s="12"/>
      <c r="B99" s="1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38"/>
      <c r="W99" s="38"/>
      <c r="Z99" s="66"/>
      <c r="AB99" s="66"/>
      <c r="AD99" s="66"/>
      <c r="AF99" s="1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0" customFormat="1" x14ac:dyDescent="0.2">
      <c r="A100" s="12"/>
      <c r="B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38"/>
      <c r="W100" s="38"/>
      <c r="Z100" s="66"/>
      <c r="AB100" s="66"/>
      <c r="AD100" s="66"/>
      <c r="AF100" s="1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0" customFormat="1" x14ac:dyDescent="0.2">
      <c r="A101" s="12"/>
      <c r="B101" s="1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38"/>
      <c r="W101" s="38"/>
      <c r="Z101" s="66"/>
      <c r="AB101" s="66"/>
      <c r="AD101" s="66"/>
      <c r="AF101" s="1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0" customFormat="1" x14ac:dyDescent="0.2">
      <c r="A102" s="12"/>
      <c r="B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38"/>
      <c r="W102" s="38"/>
      <c r="Z102" s="66"/>
      <c r="AB102" s="66"/>
      <c r="AD102" s="66"/>
      <c r="AF102" s="1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0" customFormat="1" x14ac:dyDescent="0.2">
      <c r="A103" s="12"/>
      <c r="B103" s="1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38"/>
      <c r="W103" s="38"/>
      <c r="Z103" s="66"/>
      <c r="AB103" s="66"/>
      <c r="AD103" s="66"/>
      <c r="AF103" s="1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0" customFormat="1" x14ac:dyDescent="0.2">
      <c r="A104" s="12"/>
      <c r="B104" s="1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38"/>
      <c r="W104" s="38"/>
      <c r="Z104" s="66"/>
      <c r="AB104" s="66"/>
      <c r="AD104" s="66"/>
      <c r="AF104" s="1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0" customFormat="1" x14ac:dyDescent="0.2">
      <c r="A105" s="12"/>
      <c r="B105" s="1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38"/>
      <c r="W105" s="38"/>
      <c r="Z105" s="66"/>
      <c r="AB105" s="66"/>
      <c r="AD105" s="66"/>
      <c r="AF105" s="1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0" customFormat="1" x14ac:dyDescent="0.2">
      <c r="A106" s="12"/>
      <c r="B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38"/>
      <c r="W106" s="38"/>
      <c r="Z106" s="66"/>
      <c r="AB106" s="66"/>
      <c r="AD106" s="66"/>
      <c r="AF106" s="1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0" customFormat="1" x14ac:dyDescent="0.2">
      <c r="A107" s="12"/>
      <c r="B107" s="1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38"/>
      <c r="W107" s="38"/>
      <c r="Z107" s="66"/>
      <c r="AB107" s="66"/>
      <c r="AD107" s="66"/>
      <c r="AF107" s="1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0" customFormat="1" x14ac:dyDescent="0.2">
      <c r="A108" s="12"/>
      <c r="B108" s="1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38"/>
      <c r="W108" s="38"/>
      <c r="Z108" s="66"/>
      <c r="AB108" s="66"/>
      <c r="AD108" s="66"/>
      <c r="AF108" s="1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0" customFormat="1" x14ac:dyDescent="0.2">
      <c r="A109" s="12"/>
      <c r="B109" s="1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38"/>
      <c r="W109" s="38"/>
      <c r="Z109" s="66"/>
      <c r="AB109" s="66"/>
      <c r="AD109" s="66"/>
      <c r="AF109" s="1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0" customFormat="1" x14ac:dyDescent="0.2">
      <c r="A110" s="12"/>
      <c r="B110" s="1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38"/>
      <c r="W110" s="38"/>
      <c r="Z110" s="66"/>
      <c r="AB110" s="66"/>
      <c r="AD110" s="66"/>
      <c r="AF110" s="1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0" customFormat="1" x14ac:dyDescent="0.2">
      <c r="A111" s="12"/>
      <c r="B111" s="1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38"/>
      <c r="W111" s="38"/>
      <c r="Z111" s="66"/>
      <c r="AB111" s="66"/>
      <c r="AD111" s="66"/>
      <c r="AF111" s="1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0" customFormat="1" x14ac:dyDescent="0.2">
      <c r="A112" s="12"/>
      <c r="B112" s="1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38"/>
      <c r="W112" s="38"/>
      <c r="Z112" s="66"/>
      <c r="AB112" s="66"/>
      <c r="AD112" s="66"/>
      <c r="AF112" s="1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0" customFormat="1" x14ac:dyDescent="0.2">
      <c r="A113" s="12"/>
      <c r="B113" s="1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38"/>
      <c r="W113" s="38"/>
      <c r="Z113" s="66"/>
      <c r="AB113" s="66"/>
      <c r="AD113" s="66"/>
      <c r="AF113" s="1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0" customFormat="1" x14ac:dyDescent="0.2">
      <c r="A114" s="12"/>
      <c r="B114" s="1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38"/>
      <c r="W114" s="38"/>
      <c r="Z114" s="66"/>
      <c r="AB114" s="66"/>
      <c r="AD114" s="66"/>
      <c r="AF114" s="1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0" customFormat="1" x14ac:dyDescent="0.2">
      <c r="A115" s="12"/>
      <c r="B115" s="1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38"/>
      <c r="W115" s="38"/>
      <c r="Z115" s="66"/>
      <c r="AB115" s="66"/>
      <c r="AD115" s="66"/>
      <c r="AF115" s="1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0" customFormat="1" x14ac:dyDescent="0.2">
      <c r="A116" s="12"/>
      <c r="B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38"/>
      <c r="W116" s="38"/>
      <c r="Z116" s="66"/>
      <c r="AB116" s="66"/>
      <c r="AD116" s="66"/>
      <c r="AF116" s="1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0" customFormat="1" x14ac:dyDescent="0.2">
      <c r="A117" s="12"/>
      <c r="B117" s="1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38"/>
      <c r="W117" s="38"/>
      <c r="Z117" s="66"/>
      <c r="AB117" s="66"/>
      <c r="AD117" s="66"/>
      <c r="AF117" s="1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0" customFormat="1" x14ac:dyDescent="0.2">
      <c r="A118" s="12"/>
      <c r="B118" s="1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38"/>
      <c r="W118" s="38"/>
      <c r="Z118" s="66"/>
      <c r="AB118" s="66"/>
      <c r="AD118" s="66"/>
      <c r="AF118" s="1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0" customFormat="1" x14ac:dyDescent="0.2">
      <c r="A119" s="12"/>
      <c r="B119" s="1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38"/>
      <c r="W119" s="38"/>
      <c r="Z119" s="66"/>
      <c r="AB119" s="66"/>
      <c r="AD119" s="66"/>
      <c r="AF119" s="1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0" customFormat="1" x14ac:dyDescent="0.2">
      <c r="A120" s="12"/>
      <c r="B120" s="1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38"/>
      <c r="W120" s="38"/>
      <c r="Z120" s="66"/>
      <c r="AB120" s="66"/>
      <c r="AD120" s="66"/>
      <c r="AF120" s="1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0" customFormat="1" x14ac:dyDescent="0.2">
      <c r="A121" s="12"/>
      <c r="B121" s="1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38"/>
      <c r="W121" s="38"/>
      <c r="Z121" s="66"/>
      <c r="AB121" s="66"/>
      <c r="AD121" s="66"/>
      <c r="AF121" s="1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0" customFormat="1" x14ac:dyDescent="0.2">
      <c r="A122" s="12"/>
      <c r="B122" s="1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38"/>
      <c r="W122" s="38"/>
      <c r="Z122" s="66"/>
      <c r="AB122" s="66"/>
      <c r="AD122" s="66"/>
      <c r="AF122" s="1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0" customFormat="1" x14ac:dyDescent="0.2">
      <c r="A123" s="12"/>
      <c r="B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38"/>
      <c r="W123" s="38"/>
      <c r="Z123" s="66"/>
      <c r="AB123" s="66"/>
      <c r="AD123" s="66"/>
      <c r="AF123" s="1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0" customFormat="1" x14ac:dyDescent="0.2">
      <c r="A124" s="12"/>
      <c r="B124" s="1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38"/>
      <c r="W124" s="38"/>
      <c r="Z124" s="66"/>
      <c r="AB124" s="66"/>
      <c r="AD124" s="66"/>
      <c r="AF124" s="1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0" customFormat="1" x14ac:dyDescent="0.2">
      <c r="A125" s="12"/>
      <c r="B125" s="1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38"/>
      <c r="W125" s="38"/>
      <c r="Z125" s="66"/>
      <c r="AB125" s="66"/>
      <c r="AD125" s="66"/>
      <c r="AF125" s="1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0" customFormat="1" x14ac:dyDescent="0.2">
      <c r="A126" s="12"/>
      <c r="B126" s="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38"/>
      <c r="W126" s="38"/>
      <c r="Z126" s="66"/>
      <c r="AB126" s="66"/>
      <c r="AD126" s="66"/>
      <c r="AF126" s="1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0" customFormat="1" x14ac:dyDescent="0.2">
      <c r="A127" s="12"/>
      <c r="B127" s="1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38"/>
      <c r="W127" s="38"/>
      <c r="Z127" s="66"/>
      <c r="AB127" s="66"/>
      <c r="AD127" s="66"/>
      <c r="AF127" s="1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0" customFormat="1" x14ac:dyDescent="0.2">
      <c r="A128" s="12"/>
      <c r="B128" s="1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38"/>
      <c r="W128" s="38"/>
      <c r="Z128" s="66"/>
      <c r="AB128" s="66"/>
      <c r="AD128" s="66"/>
      <c r="AF128" s="1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0" customFormat="1" x14ac:dyDescent="0.2">
      <c r="A129" s="12"/>
      <c r="B129" s="1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38"/>
      <c r="W129" s="38"/>
      <c r="Z129" s="66"/>
      <c r="AB129" s="66"/>
      <c r="AD129" s="66"/>
      <c r="AF129" s="1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0" customFormat="1" x14ac:dyDescent="0.2">
      <c r="A130" s="12"/>
      <c r="B130" s="1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38"/>
      <c r="W130" s="38"/>
      <c r="Z130" s="66"/>
      <c r="AB130" s="66"/>
      <c r="AD130" s="66"/>
      <c r="AF130" s="1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0" customFormat="1" x14ac:dyDescent="0.2">
      <c r="A131" s="12"/>
      <c r="B131" s="1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38"/>
      <c r="W131" s="38"/>
      <c r="Z131" s="66"/>
      <c r="AB131" s="66"/>
      <c r="AD131" s="66"/>
      <c r="AF131" s="1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0" customFormat="1" x14ac:dyDescent="0.2">
      <c r="A132" s="12"/>
      <c r="B132" s="1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38"/>
      <c r="W132" s="38"/>
      <c r="Z132" s="66"/>
      <c r="AB132" s="66"/>
      <c r="AD132" s="66"/>
      <c r="AF132" s="1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0" customFormat="1" x14ac:dyDescent="0.2">
      <c r="A133" s="12"/>
      <c r="B133" s="1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38"/>
      <c r="W133" s="38"/>
      <c r="Z133" s="66"/>
      <c r="AB133" s="66"/>
      <c r="AD133" s="66"/>
      <c r="AF133" s="1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0" customFormat="1" x14ac:dyDescent="0.2">
      <c r="A134" s="12"/>
      <c r="B134" s="1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38"/>
      <c r="W134" s="38"/>
      <c r="Z134" s="66"/>
      <c r="AB134" s="66"/>
      <c r="AD134" s="66"/>
      <c r="AF134" s="1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0" customFormat="1" x14ac:dyDescent="0.2">
      <c r="A135" s="12"/>
      <c r="B135" s="1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38"/>
      <c r="W135" s="38"/>
      <c r="Z135" s="66"/>
      <c r="AB135" s="66"/>
      <c r="AD135" s="66"/>
      <c r="AF135" s="1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0" customFormat="1" x14ac:dyDescent="0.2">
      <c r="A136" s="12"/>
      <c r="B136" s="1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38"/>
      <c r="W136" s="38"/>
      <c r="Z136" s="66"/>
      <c r="AB136" s="66"/>
      <c r="AD136" s="66"/>
      <c r="AF136" s="1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0" customFormat="1" x14ac:dyDescent="0.2">
      <c r="A137" s="12"/>
      <c r="B137" s="1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38"/>
      <c r="W137" s="38"/>
      <c r="Z137" s="66"/>
      <c r="AB137" s="66"/>
      <c r="AD137" s="66"/>
      <c r="AF137" s="1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0" customFormat="1" x14ac:dyDescent="0.2">
      <c r="A138" s="12"/>
      <c r="B138" s="1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38"/>
      <c r="W138" s="38"/>
      <c r="Z138" s="66"/>
      <c r="AB138" s="66"/>
      <c r="AD138" s="66"/>
      <c r="AF138" s="1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0" customFormat="1" x14ac:dyDescent="0.2">
      <c r="A139" s="12"/>
      <c r="B139" s="1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38"/>
      <c r="W139" s="38"/>
      <c r="Z139" s="66"/>
      <c r="AB139" s="66"/>
      <c r="AD139" s="66"/>
      <c r="AF139" s="1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0" customFormat="1" x14ac:dyDescent="0.2">
      <c r="A140" s="12"/>
      <c r="B140" s="1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38"/>
      <c r="W140" s="38"/>
      <c r="Z140" s="66"/>
      <c r="AB140" s="66"/>
      <c r="AD140" s="66"/>
      <c r="AF140" s="1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0" customFormat="1" x14ac:dyDescent="0.2">
      <c r="A141" s="12"/>
      <c r="B141" s="1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38"/>
      <c r="W141" s="38"/>
      <c r="Z141" s="66"/>
      <c r="AB141" s="66"/>
      <c r="AD141" s="66"/>
      <c r="AF141" s="1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0" customFormat="1" x14ac:dyDescent="0.2">
      <c r="A142" s="12"/>
      <c r="B142" s="1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38"/>
      <c r="W142" s="38"/>
      <c r="Z142" s="66"/>
      <c r="AB142" s="66"/>
      <c r="AD142" s="66"/>
      <c r="AF142" s="1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0" customFormat="1" x14ac:dyDescent="0.2">
      <c r="A143" s="12"/>
      <c r="B143" s="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38"/>
      <c r="W143" s="38"/>
      <c r="Z143" s="66"/>
      <c r="AB143" s="66"/>
      <c r="AD143" s="66"/>
      <c r="AF143" s="1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0" customFormat="1" x14ac:dyDescent="0.2">
      <c r="A144" s="12"/>
      <c r="B144" s="1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38"/>
      <c r="W144" s="38"/>
      <c r="Z144" s="66"/>
      <c r="AB144" s="66"/>
      <c r="AD144" s="66"/>
      <c r="AF144" s="1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0" customFormat="1" x14ac:dyDescent="0.2">
      <c r="A145" s="12"/>
      <c r="B145" s="1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38"/>
      <c r="W145" s="38"/>
      <c r="Z145" s="66"/>
      <c r="AB145" s="66"/>
      <c r="AD145" s="66"/>
      <c r="AF145" s="1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0" customFormat="1" x14ac:dyDescent="0.2">
      <c r="A146" s="12"/>
      <c r="B146" s="1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38"/>
      <c r="W146" s="38"/>
      <c r="Z146" s="66"/>
      <c r="AB146" s="66"/>
      <c r="AD146" s="66"/>
      <c r="AF146" s="1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0" customFormat="1" x14ac:dyDescent="0.2">
      <c r="A147" s="12"/>
      <c r="B147" s="1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38"/>
      <c r="W147" s="38"/>
      <c r="Z147" s="66"/>
      <c r="AB147" s="66"/>
      <c r="AD147" s="66"/>
      <c r="AF147" s="1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0" customFormat="1" x14ac:dyDescent="0.2">
      <c r="A148" s="12"/>
      <c r="B148" s="1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38"/>
      <c r="W148" s="38"/>
      <c r="Z148" s="66"/>
      <c r="AB148" s="66"/>
      <c r="AD148" s="66"/>
      <c r="AF148" s="1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0" customFormat="1" x14ac:dyDescent="0.2">
      <c r="A149" s="12"/>
      <c r="B149" s="1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38"/>
      <c r="W149" s="38"/>
      <c r="Z149" s="66"/>
      <c r="AB149" s="66"/>
      <c r="AD149" s="66"/>
      <c r="AF149" s="1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0" customFormat="1" x14ac:dyDescent="0.2">
      <c r="A150" s="12"/>
      <c r="B150" s="1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38"/>
      <c r="W150" s="38"/>
      <c r="Z150" s="66"/>
      <c r="AB150" s="66"/>
      <c r="AD150" s="66"/>
      <c r="AF150" s="1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0" customFormat="1" x14ac:dyDescent="0.2">
      <c r="A151" s="12"/>
      <c r="B151" s="1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38"/>
      <c r="W151" s="38"/>
      <c r="Z151" s="66"/>
      <c r="AB151" s="66"/>
      <c r="AD151" s="66"/>
      <c r="AF151" s="1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0" customFormat="1" x14ac:dyDescent="0.2">
      <c r="A152" s="12"/>
      <c r="B152" s="1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38"/>
      <c r="W152" s="38"/>
      <c r="Z152" s="66"/>
      <c r="AB152" s="66"/>
      <c r="AD152" s="66"/>
      <c r="AF152" s="1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0" customFormat="1" x14ac:dyDescent="0.2">
      <c r="A153" s="12"/>
      <c r="B153" s="1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38"/>
      <c r="W153" s="38"/>
      <c r="Z153" s="66"/>
      <c r="AB153" s="66"/>
      <c r="AD153" s="66"/>
      <c r="AF153" s="1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0" customFormat="1" x14ac:dyDescent="0.2">
      <c r="A154" s="12"/>
      <c r="B154" s="1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38"/>
      <c r="W154" s="38"/>
      <c r="Z154" s="66"/>
      <c r="AB154" s="66"/>
      <c r="AD154" s="66"/>
      <c r="AF154" s="1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0" customFormat="1" x14ac:dyDescent="0.2">
      <c r="A155" s="12"/>
      <c r="B155" s="1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38"/>
      <c r="W155" s="38"/>
      <c r="Z155" s="66"/>
      <c r="AB155" s="66"/>
      <c r="AD155" s="66"/>
      <c r="AF155" s="1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0" customFormat="1" x14ac:dyDescent="0.2">
      <c r="A156" s="12"/>
      <c r="B156" s="1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38"/>
      <c r="W156" s="38"/>
      <c r="Z156" s="66"/>
      <c r="AB156" s="66"/>
      <c r="AD156" s="66"/>
      <c r="AF156" s="1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0" customFormat="1" x14ac:dyDescent="0.2">
      <c r="A157" s="12"/>
      <c r="B157" s="1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38"/>
      <c r="W157" s="38"/>
      <c r="Z157" s="66"/>
      <c r="AB157" s="66"/>
      <c r="AD157" s="66"/>
      <c r="AF157" s="1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0" customFormat="1" x14ac:dyDescent="0.2">
      <c r="A158" s="12"/>
      <c r="B158" s="1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38"/>
      <c r="W158" s="38"/>
      <c r="Z158" s="66"/>
      <c r="AB158" s="66"/>
      <c r="AD158" s="66"/>
      <c r="AF158" s="1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0" customFormat="1" x14ac:dyDescent="0.2">
      <c r="A159" s="12"/>
      <c r="B159" s="1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38"/>
      <c r="W159" s="38"/>
      <c r="Z159" s="66"/>
      <c r="AB159" s="66"/>
      <c r="AD159" s="66"/>
      <c r="AF159" s="1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0" customFormat="1" x14ac:dyDescent="0.2">
      <c r="A160" s="12"/>
      <c r="B160" s="1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38"/>
      <c r="W160" s="38"/>
      <c r="Z160" s="66"/>
      <c r="AB160" s="66"/>
      <c r="AD160" s="66"/>
      <c r="AF160" s="1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0" customFormat="1" x14ac:dyDescent="0.2">
      <c r="A161" s="12"/>
      <c r="B161" s="1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38"/>
      <c r="W161" s="38"/>
      <c r="Z161" s="66"/>
      <c r="AB161" s="66"/>
      <c r="AD161" s="66"/>
      <c r="AF161" s="1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0" customFormat="1" x14ac:dyDescent="0.2">
      <c r="A162" s="12"/>
      <c r="B162" s="1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38"/>
      <c r="W162" s="38"/>
      <c r="Z162" s="66"/>
      <c r="AB162" s="66"/>
      <c r="AD162" s="66"/>
      <c r="AF162" s="1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0" customFormat="1" x14ac:dyDescent="0.2">
      <c r="A163" s="12"/>
      <c r="B163" s="1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38"/>
      <c r="W163" s="38"/>
      <c r="Z163" s="66"/>
      <c r="AB163" s="66"/>
      <c r="AD163" s="66"/>
      <c r="AF163" s="1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0" customFormat="1" x14ac:dyDescent="0.2">
      <c r="A164" s="12"/>
      <c r="B164" s="1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38"/>
      <c r="W164" s="38"/>
      <c r="Z164" s="66"/>
      <c r="AB164" s="66"/>
      <c r="AD164" s="66"/>
      <c r="AF164" s="1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0" customFormat="1" x14ac:dyDescent="0.2">
      <c r="A165" s="12"/>
      <c r="B165" s="1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38"/>
      <c r="W165" s="38"/>
      <c r="Z165" s="66"/>
      <c r="AB165" s="66"/>
      <c r="AD165" s="66"/>
      <c r="AF165" s="1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0" customFormat="1" x14ac:dyDescent="0.2">
      <c r="A166" s="12"/>
      <c r="B166" s="1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38"/>
      <c r="W166" s="38"/>
      <c r="Z166" s="66"/>
      <c r="AB166" s="66"/>
      <c r="AD166" s="66"/>
      <c r="AF166" s="1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0" customFormat="1" x14ac:dyDescent="0.2">
      <c r="A167" s="12"/>
      <c r="B167" s="1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38"/>
      <c r="W167" s="38"/>
      <c r="Z167" s="66"/>
      <c r="AB167" s="66"/>
      <c r="AD167" s="66"/>
      <c r="AF167" s="1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0" customFormat="1" x14ac:dyDescent="0.2">
      <c r="A168" s="12"/>
      <c r="B168" s="1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38"/>
      <c r="W168" s="38"/>
      <c r="Z168" s="66"/>
      <c r="AB168" s="66"/>
      <c r="AD168" s="66"/>
      <c r="AF168" s="1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0" customFormat="1" x14ac:dyDescent="0.2">
      <c r="A169" s="12"/>
      <c r="B169" s="1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38"/>
      <c r="W169" s="38"/>
      <c r="Z169" s="66"/>
      <c r="AB169" s="66"/>
      <c r="AD169" s="66"/>
      <c r="AF169" s="1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0" customFormat="1" x14ac:dyDescent="0.2">
      <c r="A170" s="12"/>
      <c r="B170" s="1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38"/>
      <c r="W170" s="38"/>
      <c r="Z170" s="66"/>
      <c r="AB170" s="66"/>
      <c r="AD170" s="66"/>
      <c r="AF170" s="1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0" customFormat="1" x14ac:dyDescent="0.2">
      <c r="A171" s="12"/>
      <c r="B171" s="1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38"/>
      <c r="W171" s="38"/>
      <c r="Z171" s="66"/>
      <c r="AB171" s="66"/>
      <c r="AD171" s="66"/>
      <c r="AF171" s="1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0" customFormat="1" x14ac:dyDescent="0.2">
      <c r="A172" s="12"/>
      <c r="B172" s="1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38"/>
      <c r="W172" s="38"/>
      <c r="Z172" s="66"/>
      <c r="AB172" s="66"/>
      <c r="AD172" s="66"/>
      <c r="AF172" s="1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0" customFormat="1" x14ac:dyDescent="0.2">
      <c r="A173" s="12"/>
      <c r="B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38"/>
      <c r="W173" s="38"/>
      <c r="Z173" s="66"/>
      <c r="AB173" s="66"/>
      <c r="AD173" s="66"/>
      <c r="AF173" s="1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0" customFormat="1" x14ac:dyDescent="0.2">
      <c r="A174" s="12"/>
      <c r="B174" s="1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38"/>
      <c r="W174" s="38"/>
      <c r="Z174" s="66"/>
      <c r="AB174" s="66"/>
      <c r="AD174" s="66"/>
      <c r="AF174" s="1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0" customFormat="1" x14ac:dyDescent="0.2">
      <c r="A175" s="12"/>
      <c r="B175" s="1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38"/>
      <c r="W175" s="38"/>
      <c r="Z175" s="66"/>
      <c r="AB175" s="66"/>
      <c r="AD175" s="66"/>
      <c r="AF175" s="1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0" customFormat="1" x14ac:dyDescent="0.2">
      <c r="A176" s="12"/>
      <c r="B176" s="1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38"/>
      <c r="W176" s="38"/>
      <c r="Z176" s="66"/>
      <c r="AB176" s="66"/>
      <c r="AD176" s="66"/>
      <c r="AF176" s="1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0" customFormat="1" x14ac:dyDescent="0.2">
      <c r="A177" s="12"/>
      <c r="B177" s="1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38"/>
      <c r="W177" s="38"/>
      <c r="Z177" s="66"/>
      <c r="AB177" s="66"/>
      <c r="AD177" s="66"/>
      <c r="AF177" s="1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0" customFormat="1" x14ac:dyDescent="0.2">
      <c r="A178" s="12"/>
      <c r="B178" s="1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38"/>
      <c r="W178" s="38"/>
      <c r="Z178" s="66"/>
      <c r="AB178" s="66"/>
      <c r="AD178" s="66"/>
      <c r="AF178" s="1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0" customFormat="1" x14ac:dyDescent="0.2">
      <c r="A179" s="12"/>
      <c r="B179" s="1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38"/>
      <c r="W179" s="38"/>
      <c r="Z179" s="66"/>
      <c r="AB179" s="66"/>
      <c r="AD179" s="66"/>
      <c r="AF179" s="1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0" customFormat="1" x14ac:dyDescent="0.2">
      <c r="A180" s="12"/>
      <c r="B180" s="1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38"/>
      <c r="W180" s="38"/>
      <c r="Z180" s="66"/>
      <c r="AB180" s="66"/>
      <c r="AD180" s="66"/>
      <c r="AF180" s="1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0" customFormat="1" x14ac:dyDescent="0.2">
      <c r="A181" s="12"/>
      <c r="B181" s="1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38"/>
      <c r="W181" s="38"/>
      <c r="Z181" s="66"/>
      <c r="AB181" s="66"/>
      <c r="AD181" s="66"/>
      <c r="AF181" s="1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0" customFormat="1" x14ac:dyDescent="0.2">
      <c r="A182" s="12"/>
      <c r="B182" s="1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38"/>
      <c r="W182" s="38"/>
      <c r="Z182" s="66"/>
      <c r="AB182" s="66"/>
      <c r="AD182" s="66"/>
      <c r="AF182" s="1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0" customFormat="1" x14ac:dyDescent="0.2">
      <c r="A183" s="12"/>
      <c r="B183" s="1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38"/>
      <c r="W183" s="38"/>
      <c r="Z183" s="66"/>
      <c r="AB183" s="66"/>
      <c r="AD183" s="66"/>
      <c r="AF183" s="1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0" customFormat="1" x14ac:dyDescent="0.2">
      <c r="A184" s="12"/>
      <c r="B184" s="1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38"/>
      <c r="W184" s="38"/>
      <c r="Z184" s="66"/>
      <c r="AB184" s="66"/>
      <c r="AD184" s="66"/>
      <c r="AF184" s="1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0" customFormat="1" x14ac:dyDescent="0.2">
      <c r="A185" s="12"/>
      <c r="B185" s="1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38"/>
      <c r="W185" s="38"/>
      <c r="Z185" s="66"/>
      <c r="AB185" s="66"/>
      <c r="AD185" s="66"/>
      <c r="AF185" s="1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0" customFormat="1" x14ac:dyDescent="0.2">
      <c r="A186" s="12"/>
      <c r="B186" s="1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38"/>
      <c r="W186" s="38"/>
      <c r="Z186" s="66"/>
      <c r="AB186" s="66"/>
      <c r="AD186" s="66"/>
      <c r="AF186" s="1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0" customFormat="1" x14ac:dyDescent="0.2">
      <c r="A187" s="12"/>
      <c r="B187" s="1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38"/>
      <c r="W187" s="38"/>
      <c r="Z187" s="66"/>
      <c r="AB187" s="66"/>
      <c r="AD187" s="66"/>
      <c r="AF187" s="1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0" customFormat="1" x14ac:dyDescent="0.2">
      <c r="A188" s="12"/>
      <c r="B188" s="1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38"/>
      <c r="W188" s="38"/>
      <c r="Z188" s="66"/>
      <c r="AB188" s="66"/>
      <c r="AD188" s="66"/>
      <c r="AF188" s="1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0" customFormat="1" x14ac:dyDescent="0.2">
      <c r="A189" s="12"/>
      <c r="B189" s="1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38"/>
      <c r="W189" s="38"/>
      <c r="Z189" s="66"/>
      <c r="AB189" s="66"/>
      <c r="AD189" s="66"/>
      <c r="AF189" s="1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0" customFormat="1" x14ac:dyDescent="0.2">
      <c r="A190" s="12"/>
      <c r="B190" s="1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38"/>
      <c r="W190" s="38"/>
      <c r="Z190" s="66"/>
      <c r="AB190" s="66"/>
      <c r="AD190" s="66"/>
      <c r="AF190" s="1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0" customFormat="1" x14ac:dyDescent="0.2">
      <c r="A191" s="12"/>
      <c r="B191" s="1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38"/>
      <c r="W191" s="38"/>
      <c r="Z191" s="66"/>
      <c r="AB191" s="66"/>
      <c r="AD191" s="66"/>
      <c r="AF191" s="1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0" customFormat="1" x14ac:dyDescent="0.2">
      <c r="A192" s="12"/>
      <c r="B192" s="1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38"/>
      <c r="W192" s="38"/>
      <c r="Z192" s="66"/>
      <c r="AB192" s="66"/>
      <c r="AD192" s="66"/>
      <c r="AF192" s="1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0" customFormat="1" x14ac:dyDescent="0.2">
      <c r="A193" s="12"/>
      <c r="B193" s="1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38"/>
      <c r="W193" s="38"/>
      <c r="Z193" s="66"/>
      <c r="AB193" s="66"/>
      <c r="AD193" s="66"/>
      <c r="AF193" s="1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0" customFormat="1" x14ac:dyDescent="0.2">
      <c r="A194" s="12"/>
      <c r="B194" s="1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38"/>
      <c r="W194" s="38"/>
      <c r="Z194" s="66"/>
      <c r="AB194" s="66"/>
      <c r="AD194" s="66"/>
      <c r="AF194" s="1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0" customFormat="1" x14ac:dyDescent="0.2">
      <c r="A195" s="12"/>
      <c r="B195" s="1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38"/>
      <c r="W195" s="38"/>
      <c r="Z195" s="66"/>
      <c r="AB195" s="66"/>
      <c r="AD195" s="66"/>
      <c r="AF195" s="1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0" customFormat="1" x14ac:dyDescent="0.2">
      <c r="A196" s="12"/>
      <c r="B196" s="1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38"/>
      <c r="W196" s="38"/>
      <c r="Z196" s="66"/>
      <c r="AB196" s="66"/>
      <c r="AD196" s="66"/>
      <c r="AF196" s="1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0" customFormat="1" x14ac:dyDescent="0.2">
      <c r="A197" s="12"/>
      <c r="B197" s="1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38"/>
      <c r="W197" s="38"/>
      <c r="Z197" s="66"/>
      <c r="AB197" s="66"/>
      <c r="AD197" s="66"/>
      <c r="AF197" s="1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0" customFormat="1" x14ac:dyDescent="0.2">
      <c r="A198" s="12"/>
      <c r="B198" s="1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38"/>
      <c r="W198" s="38"/>
      <c r="Z198" s="66"/>
      <c r="AB198" s="66"/>
      <c r="AD198" s="66"/>
      <c r="AF198" s="1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0" customFormat="1" x14ac:dyDescent="0.2">
      <c r="A199" s="12"/>
      <c r="B199" s="1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38"/>
      <c r="W199" s="38"/>
      <c r="Z199" s="66"/>
      <c r="AB199" s="66"/>
      <c r="AD199" s="66"/>
      <c r="AF199" s="1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0" customFormat="1" x14ac:dyDescent="0.2">
      <c r="A200" s="12"/>
      <c r="B200" s="1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38"/>
      <c r="W200" s="38"/>
      <c r="Z200" s="66"/>
      <c r="AB200" s="66"/>
      <c r="AD200" s="66"/>
      <c r="AF200" s="1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0" customFormat="1" x14ac:dyDescent="0.2">
      <c r="A201" s="12"/>
      <c r="B201" s="1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38"/>
      <c r="W201" s="38"/>
      <c r="Z201" s="66"/>
      <c r="AB201" s="66"/>
      <c r="AD201" s="66"/>
      <c r="AF201" s="1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0" customFormat="1" x14ac:dyDescent="0.2">
      <c r="A202" s="12"/>
      <c r="B202" s="1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38"/>
      <c r="W202" s="38"/>
      <c r="Z202" s="66"/>
      <c r="AB202" s="66"/>
      <c r="AD202" s="66"/>
      <c r="AF202" s="1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0" customFormat="1" x14ac:dyDescent="0.2">
      <c r="A203" s="12"/>
      <c r="B203" s="1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38"/>
      <c r="W203" s="38"/>
      <c r="Z203" s="66"/>
      <c r="AB203" s="66"/>
      <c r="AD203" s="66"/>
      <c r="AF203" s="1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0" customFormat="1" x14ac:dyDescent="0.2">
      <c r="A204" s="12"/>
      <c r="B204" s="1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38"/>
      <c r="W204" s="38"/>
      <c r="Z204" s="66"/>
      <c r="AB204" s="66"/>
      <c r="AD204" s="66"/>
      <c r="AF204" s="1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0" customFormat="1" x14ac:dyDescent="0.2">
      <c r="A205" s="12"/>
      <c r="B205" s="1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38"/>
      <c r="W205" s="38"/>
      <c r="Z205" s="66"/>
      <c r="AB205" s="66"/>
      <c r="AD205" s="66"/>
      <c r="AF205" s="1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0" customFormat="1" x14ac:dyDescent="0.2">
      <c r="A206" s="12"/>
      <c r="B206" s="1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38"/>
      <c r="W206" s="38"/>
      <c r="Z206" s="66"/>
      <c r="AB206" s="66"/>
      <c r="AD206" s="66"/>
      <c r="AF206" s="1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0" customFormat="1" x14ac:dyDescent="0.2">
      <c r="A207" s="12"/>
      <c r="B207" s="1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38"/>
      <c r="W207" s="38"/>
      <c r="Z207" s="66"/>
      <c r="AB207" s="66"/>
      <c r="AD207" s="66"/>
      <c r="AF207" s="1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0" customFormat="1" x14ac:dyDescent="0.2">
      <c r="A208" s="12"/>
      <c r="B208" s="1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38"/>
      <c r="W208" s="38"/>
      <c r="Z208" s="66"/>
      <c r="AB208" s="66"/>
      <c r="AD208" s="66"/>
      <c r="AF208" s="1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0" customFormat="1" x14ac:dyDescent="0.2">
      <c r="A209" s="12"/>
      <c r="B209" s="1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38"/>
      <c r="W209" s="38"/>
      <c r="Z209" s="66"/>
      <c r="AB209" s="66"/>
      <c r="AD209" s="66"/>
      <c r="AF209" s="1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0" customFormat="1" x14ac:dyDescent="0.2">
      <c r="A210" s="12"/>
      <c r="B210" s="1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38"/>
      <c r="W210" s="38"/>
      <c r="Z210" s="66"/>
      <c r="AB210" s="66"/>
      <c r="AD210" s="66"/>
      <c r="AF210" s="1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0" customFormat="1" x14ac:dyDescent="0.2">
      <c r="A211" s="12"/>
      <c r="B211" s="1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38"/>
      <c r="W211" s="38"/>
      <c r="Z211" s="66"/>
      <c r="AB211" s="66"/>
      <c r="AD211" s="66"/>
      <c r="AF211" s="1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0" customFormat="1" x14ac:dyDescent="0.2">
      <c r="A212" s="12"/>
      <c r="B212" s="1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38"/>
      <c r="W212" s="38"/>
      <c r="Z212" s="66"/>
      <c r="AB212" s="66"/>
      <c r="AD212" s="66"/>
      <c r="AF212" s="1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0" customFormat="1" x14ac:dyDescent="0.2">
      <c r="A213" s="12"/>
      <c r="B213" s="1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38"/>
      <c r="W213" s="38"/>
      <c r="Z213" s="66"/>
      <c r="AB213" s="66"/>
      <c r="AD213" s="66"/>
      <c r="AF213" s="1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0" customFormat="1" x14ac:dyDescent="0.2">
      <c r="A214" s="12"/>
      <c r="B214" s="1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38"/>
      <c r="W214" s="38"/>
      <c r="Z214" s="66"/>
      <c r="AB214" s="66"/>
      <c r="AD214" s="66"/>
      <c r="AF214" s="1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0" customFormat="1" x14ac:dyDescent="0.2">
      <c r="A215" s="12"/>
      <c r="B215" s="1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38"/>
      <c r="W215" s="38"/>
      <c r="Z215" s="66"/>
      <c r="AB215" s="66"/>
      <c r="AD215" s="66"/>
      <c r="AF215" s="1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0" customFormat="1" x14ac:dyDescent="0.2">
      <c r="A216" s="12"/>
      <c r="B216" s="1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38"/>
      <c r="W216" s="38"/>
      <c r="Z216" s="66"/>
      <c r="AB216" s="66"/>
      <c r="AD216" s="66"/>
      <c r="AF216" s="1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0" customFormat="1" x14ac:dyDescent="0.2">
      <c r="A217" s="12"/>
      <c r="B217" s="1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38"/>
      <c r="W217" s="38"/>
      <c r="Z217" s="66"/>
      <c r="AB217" s="66"/>
      <c r="AD217" s="66"/>
      <c r="AF217" s="1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0" customFormat="1" x14ac:dyDescent="0.2">
      <c r="A218" s="12"/>
      <c r="B218" s="1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38"/>
      <c r="W218" s="38"/>
      <c r="Z218" s="66"/>
      <c r="AB218" s="66"/>
      <c r="AD218" s="66"/>
      <c r="AF218" s="1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0" customFormat="1" x14ac:dyDescent="0.2">
      <c r="A219" s="12"/>
      <c r="B219" s="1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38"/>
      <c r="W219" s="38"/>
      <c r="Z219" s="66"/>
      <c r="AB219" s="66"/>
      <c r="AD219" s="66"/>
      <c r="AF219" s="1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0" customFormat="1" x14ac:dyDescent="0.2">
      <c r="A220" s="12"/>
      <c r="B220" s="1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38"/>
      <c r="W220" s="38"/>
      <c r="Z220" s="66"/>
      <c r="AB220" s="66"/>
      <c r="AD220" s="66"/>
      <c r="AF220" s="1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0" customFormat="1" x14ac:dyDescent="0.2">
      <c r="A221" s="12"/>
      <c r="B221" s="1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38"/>
      <c r="W221" s="38"/>
      <c r="Z221" s="66"/>
      <c r="AB221" s="66"/>
      <c r="AD221" s="66"/>
      <c r="AF221" s="1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0" customFormat="1" x14ac:dyDescent="0.2">
      <c r="A222" s="12"/>
      <c r="B222" s="1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38"/>
      <c r="W222" s="38"/>
      <c r="Z222" s="66"/>
      <c r="AB222" s="66"/>
      <c r="AD222" s="66"/>
      <c r="AF222" s="1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0" customFormat="1" x14ac:dyDescent="0.2">
      <c r="A223" s="12"/>
      <c r="B223" s="1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38"/>
      <c r="W223" s="38"/>
      <c r="Z223" s="66"/>
      <c r="AB223" s="66"/>
      <c r="AD223" s="66"/>
      <c r="AF223" s="1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0" customFormat="1" x14ac:dyDescent="0.2">
      <c r="A224" s="12"/>
      <c r="B224" s="1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38"/>
      <c r="W224" s="38"/>
      <c r="Z224" s="66"/>
      <c r="AB224" s="66"/>
      <c r="AD224" s="66"/>
      <c r="AF224" s="1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0" customFormat="1" x14ac:dyDescent="0.2">
      <c r="A225" s="12"/>
      <c r="B225" s="1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38"/>
      <c r="W225" s="38"/>
      <c r="Z225" s="66"/>
      <c r="AB225" s="66"/>
      <c r="AD225" s="66"/>
      <c r="AF225" s="1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0" customFormat="1" x14ac:dyDescent="0.2">
      <c r="A226" s="12"/>
      <c r="B226" s="1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38"/>
      <c r="W226" s="38"/>
      <c r="Z226" s="66"/>
      <c r="AB226" s="66"/>
      <c r="AD226" s="66"/>
      <c r="AF226" s="1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0" customFormat="1" x14ac:dyDescent="0.2">
      <c r="A227" s="12"/>
      <c r="B227" s="1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38"/>
      <c r="W227" s="38"/>
      <c r="Z227" s="66"/>
      <c r="AB227" s="66"/>
      <c r="AD227" s="66"/>
      <c r="AF227" s="1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0" customFormat="1" x14ac:dyDescent="0.2">
      <c r="A228" s="12"/>
      <c r="B228" s="1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38"/>
      <c r="W228" s="38"/>
      <c r="Z228" s="66"/>
      <c r="AB228" s="66"/>
      <c r="AD228" s="66"/>
      <c r="AF228" s="1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0" customFormat="1" x14ac:dyDescent="0.2">
      <c r="A229" s="12"/>
      <c r="B229" s="1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38"/>
      <c r="W229" s="38"/>
      <c r="Z229" s="66"/>
      <c r="AB229" s="66"/>
      <c r="AD229" s="66"/>
      <c r="AF229" s="1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0" customFormat="1" x14ac:dyDescent="0.2">
      <c r="A230" s="12"/>
      <c r="B230" s="1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38"/>
      <c r="W230" s="38"/>
      <c r="Z230" s="66"/>
      <c r="AB230" s="66"/>
      <c r="AD230" s="66"/>
      <c r="AF230" s="1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0" customFormat="1" x14ac:dyDescent="0.2">
      <c r="A231" s="12"/>
      <c r="B231" s="1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38"/>
      <c r="W231" s="38"/>
      <c r="Z231" s="66"/>
      <c r="AB231" s="66"/>
      <c r="AD231" s="66"/>
      <c r="AF231" s="1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0" customFormat="1" x14ac:dyDescent="0.2">
      <c r="A232" s="12"/>
      <c r="B232" s="1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38"/>
      <c r="W232" s="38"/>
      <c r="Z232" s="66"/>
      <c r="AB232" s="66"/>
      <c r="AD232" s="66"/>
      <c r="AF232" s="1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0" customFormat="1" x14ac:dyDescent="0.2">
      <c r="A233" s="12"/>
      <c r="B233" s="1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38"/>
      <c r="W233" s="38"/>
      <c r="Z233" s="66"/>
      <c r="AB233" s="66"/>
      <c r="AD233" s="66"/>
      <c r="AF233" s="1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0" customFormat="1" x14ac:dyDescent="0.2">
      <c r="A234" s="12"/>
      <c r="B234" s="1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38"/>
      <c r="W234" s="38"/>
      <c r="Z234" s="66"/>
      <c r="AB234" s="66"/>
      <c r="AD234" s="66"/>
      <c r="AF234" s="1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0" customFormat="1" x14ac:dyDescent="0.2">
      <c r="A235" s="12"/>
      <c r="B235" s="1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38"/>
      <c r="W235" s="38"/>
      <c r="Z235" s="66"/>
      <c r="AB235" s="66"/>
      <c r="AD235" s="66"/>
      <c r="AF235" s="1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0" customFormat="1" x14ac:dyDescent="0.2">
      <c r="A236" s="12"/>
      <c r="B236" s="1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38"/>
      <c r="W236" s="38"/>
      <c r="Z236" s="66"/>
      <c r="AB236" s="66"/>
      <c r="AD236" s="66"/>
      <c r="AF236" s="1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0" customFormat="1" x14ac:dyDescent="0.2">
      <c r="A237" s="12"/>
      <c r="B237" s="1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38"/>
      <c r="W237" s="38"/>
      <c r="Z237" s="66"/>
      <c r="AB237" s="66"/>
      <c r="AD237" s="66"/>
      <c r="AF237" s="1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0" customFormat="1" x14ac:dyDescent="0.2">
      <c r="A238" s="12"/>
      <c r="B238" s="1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38"/>
      <c r="W238" s="38"/>
      <c r="Z238" s="66"/>
      <c r="AB238" s="66"/>
      <c r="AD238" s="66"/>
      <c r="AF238" s="1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0" customFormat="1" x14ac:dyDescent="0.2">
      <c r="A239" s="12"/>
      <c r="B239" s="1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38"/>
      <c r="W239" s="38"/>
      <c r="Z239" s="66"/>
      <c r="AB239" s="66"/>
      <c r="AD239" s="66"/>
      <c r="AF239" s="1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0" customFormat="1" x14ac:dyDescent="0.2">
      <c r="A240" s="12"/>
      <c r="B240" s="1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38"/>
      <c r="W240" s="38"/>
      <c r="Z240" s="66"/>
      <c r="AB240" s="66"/>
      <c r="AD240" s="66"/>
      <c r="AF240" s="1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0" customFormat="1" x14ac:dyDescent="0.2">
      <c r="A241" s="12"/>
      <c r="B241" s="1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38"/>
      <c r="W241" s="38"/>
      <c r="Z241" s="66"/>
      <c r="AB241" s="66"/>
      <c r="AD241" s="66"/>
      <c r="AF241" s="1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0" customFormat="1" x14ac:dyDescent="0.2">
      <c r="A242" s="12"/>
      <c r="B242" s="1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38"/>
      <c r="W242" s="38"/>
      <c r="Z242" s="66"/>
      <c r="AB242" s="66"/>
      <c r="AD242" s="66"/>
      <c r="AF242" s="1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0" customFormat="1" x14ac:dyDescent="0.2">
      <c r="A243" s="12"/>
      <c r="B243" s="1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38"/>
      <c r="W243" s="38"/>
      <c r="Z243" s="66"/>
      <c r="AB243" s="66"/>
      <c r="AD243" s="66"/>
      <c r="AF243" s="1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0" customFormat="1" x14ac:dyDescent="0.2">
      <c r="A244" s="12"/>
      <c r="B244" s="1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38"/>
      <c r="W244" s="38"/>
      <c r="Z244" s="66"/>
      <c r="AB244" s="66"/>
      <c r="AD244" s="66"/>
      <c r="AF244" s="1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0" customFormat="1" x14ac:dyDescent="0.2">
      <c r="A245" s="12"/>
      <c r="B245" s="1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38"/>
      <c r="W245" s="38"/>
      <c r="Z245" s="66"/>
      <c r="AB245" s="66"/>
      <c r="AD245" s="66"/>
      <c r="AF245" s="1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0" customFormat="1" x14ac:dyDescent="0.2">
      <c r="A246" s="12"/>
      <c r="B246" s="1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38"/>
      <c r="W246" s="38"/>
      <c r="Z246" s="66"/>
      <c r="AB246" s="66"/>
      <c r="AD246" s="66"/>
      <c r="AF246" s="1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0" customFormat="1" x14ac:dyDescent="0.2">
      <c r="A247" s="12"/>
      <c r="B247" s="1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38"/>
      <c r="W247" s="38"/>
      <c r="Z247" s="66"/>
      <c r="AB247" s="66"/>
      <c r="AD247" s="66"/>
      <c r="AF247" s="1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0" customFormat="1" x14ac:dyDescent="0.2">
      <c r="A248" s="12"/>
      <c r="B248" s="1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38"/>
      <c r="W248" s="38"/>
      <c r="Z248" s="66"/>
      <c r="AB248" s="66"/>
      <c r="AD248" s="66"/>
      <c r="AF248" s="1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0" customFormat="1" x14ac:dyDescent="0.2">
      <c r="A249" s="12"/>
      <c r="B249" s="1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38"/>
      <c r="W249" s="38"/>
      <c r="Z249" s="66"/>
      <c r="AB249" s="66"/>
      <c r="AD249" s="66"/>
      <c r="AF249" s="1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0" customFormat="1" x14ac:dyDescent="0.2">
      <c r="A250" s="12"/>
      <c r="B250" s="1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38"/>
      <c r="W250" s="38"/>
      <c r="Z250" s="66"/>
      <c r="AB250" s="66"/>
      <c r="AD250" s="66"/>
      <c r="AF250" s="1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0" customFormat="1" x14ac:dyDescent="0.2">
      <c r="A251" s="12"/>
      <c r="B251" s="1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38"/>
      <c r="W251" s="38"/>
      <c r="Z251" s="66"/>
      <c r="AB251" s="66"/>
      <c r="AD251" s="66"/>
      <c r="AF251" s="1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0" customFormat="1" x14ac:dyDescent="0.2">
      <c r="A252" s="12"/>
      <c r="B252" s="1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38"/>
      <c r="W252" s="38"/>
      <c r="Z252" s="66"/>
      <c r="AB252" s="66"/>
      <c r="AD252" s="66"/>
      <c r="AF252" s="1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0" customFormat="1" x14ac:dyDescent="0.2">
      <c r="A253" s="12"/>
      <c r="B253" s="1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38"/>
      <c r="W253" s="38"/>
      <c r="Z253" s="66"/>
      <c r="AB253" s="66"/>
      <c r="AD253" s="66"/>
      <c r="AF253" s="1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0" customFormat="1" x14ac:dyDescent="0.2">
      <c r="A254" s="12"/>
      <c r="B254" s="1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38"/>
      <c r="W254" s="38"/>
      <c r="Z254" s="66"/>
      <c r="AB254" s="66"/>
      <c r="AD254" s="66"/>
      <c r="AF254" s="1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0" customFormat="1" x14ac:dyDescent="0.2">
      <c r="A255" s="12"/>
      <c r="B255" s="1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38"/>
      <c r="W255" s="38"/>
      <c r="Z255" s="66"/>
      <c r="AB255" s="66"/>
      <c r="AD255" s="66"/>
      <c r="AF255" s="1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0" customFormat="1" x14ac:dyDescent="0.2">
      <c r="A256" s="12"/>
      <c r="B256" s="1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38"/>
      <c r="W256" s="38"/>
      <c r="Z256" s="66"/>
      <c r="AB256" s="66"/>
      <c r="AD256" s="66"/>
      <c r="AF256" s="1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0" customFormat="1" x14ac:dyDescent="0.2">
      <c r="A257" s="12"/>
      <c r="B257" s="1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38"/>
      <c r="W257" s="38"/>
      <c r="Z257" s="66"/>
      <c r="AB257" s="66"/>
      <c r="AD257" s="66"/>
      <c r="AF257" s="1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0" customFormat="1" x14ac:dyDescent="0.2">
      <c r="A258" s="12"/>
      <c r="B258" s="1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38"/>
      <c r="W258" s="38"/>
      <c r="Z258" s="66"/>
      <c r="AB258" s="66"/>
      <c r="AD258" s="66"/>
      <c r="AF258" s="1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0" customFormat="1" x14ac:dyDescent="0.2">
      <c r="A259" s="12"/>
      <c r="B259" s="1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38"/>
      <c r="W259" s="38"/>
      <c r="Z259" s="66"/>
      <c r="AB259" s="66"/>
      <c r="AD259" s="66"/>
      <c r="AF259" s="1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0" customFormat="1" x14ac:dyDescent="0.2">
      <c r="A260" s="12"/>
      <c r="B260" s="1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38"/>
      <c r="W260" s="38"/>
      <c r="Z260" s="66"/>
      <c r="AB260" s="66"/>
      <c r="AD260" s="66"/>
      <c r="AF260" s="1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0" customFormat="1" x14ac:dyDescent="0.2">
      <c r="A261" s="12"/>
      <c r="B261" s="1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38"/>
      <c r="W261" s="38"/>
      <c r="Z261" s="66"/>
      <c r="AB261" s="66"/>
      <c r="AD261" s="66"/>
      <c r="AF261" s="1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0" customFormat="1" x14ac:dyDescent="0.2">
      <c r="A262" s="12"/>
      <c r="B262" s="1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38"/>
      <c r="W262" s="38"/>
      <c r="Z262" s="66"/>
      <c r="AB262" s="66"/>
      <c r="AD262" s="66"/>
      <c r="AF262" s="1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0" customFormat="1" x14ac:dyDescent="0.2">
      <c r="A263" s="12"/>
      <c r="B263" s="1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38"/>
      <c r="W263" s="38"/>
      <c r="Z263" s="66"/>
      <c r="AB263" s="66"/>
      <c r="AD263" s="66"/>
      <c r="AF263" s="1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0" customFormat="1" x14ac:dyDescent="0.2">
      <c r="A264" s="12"/>
      <c r="B264" s="1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38"/>
      <c r="W264" s="38"/>
      <c r="Z264" s="66"/>
      <c r="AB264" s="66"/>
      <c r="AD264" s="66"/>
      <c r="AF264" s="1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0" customFormat="1" x14ac:dyDescent="0.2">
      <c r="A265" s="12"/>
      <c r="B265" s="1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38"/>
      <c r="W265" s="38"/>
      <c r="Z265" s="66"/>
      <c r="AB265" s="66"/>
      <c r="AD265" s="66"/>
      <c r="AF265" s="1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0" customFormat="1" x14ac:dyDescent="0.2">
      <c r="A266" s="12"/>
      <c r="B266" s="1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38"/>
      <c r="W266" s="38"/>
      <c r="Z266" s="66"/>
      <c r="AB266" s="66"/>
      <c r="AD266" s="66"/>
      <c r="AF266" s="1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0" customFormat="1" x14ac:dyDescent="0.2">
      <c r="A267" s="12"/>
      <c r="B267" s="1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38"/>
      <c r="W267" s="38"/>
      <c r="Z267" s="66"/>
      <c r="AB267" s="66"/>
      <c r="AD267" s="66"/>
      <c r="AF267" s="1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0" customFormat="1" x14ac:dyDescent="0.2">
      <c r="A268" s="12"/>
      <c r="B268" s="1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38"/>
      <c r="W268" s="38"/>
      <c r="Z268" s="66"/>
      <c r="AB268" s="66"/>
      <c r="AD268" s="66"/>
      <c r="AF268" s="1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0" customFormat="1" x14ac:dyDescent="0.2">
      <c r="A269" s="12"/>
      <c r="B269" s="1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38"/>
      <c r="W269" s="38"/>
      <c r="Z269" s="66"/>
      <c r="AB269" s="66"/>
      <c r="AD269" s="66"/>
      <c r="AF269" s="1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0" customFormat="1" x14ac:dyDescent="0.2">
      <c r="A270" s="12"/>
      <c r="B270" s="1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38"/>
      <c r="W270" s="38"/>
      <c r="Z270" s="66"/>
      <c r="AB270" s="66"/>
      <c r="AD270" s="66"/>
      <c r="AF270" s="1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0" customFormat="1" x14ac:dyDescent="0.2">
      <c r="A271" s="12"/>
      <c r="B271" s="1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38"/>
      <c r="W271" s="38"/>
      <c r="Z271" s="66"/>
      <c r="AB271" s="66"/>
      <c r="AD271" s="66"/>
      <c r="AF271" s="1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0" customFormat="1" x14ac:dyDescent="0.2">
      <c r="A272" s="12"/>
      <c r="B272" s="1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38"/>
      <c r="W272" s="38"/>
      <c r="Z272" s="66"/>
      <c r="AB272" s="66"/>
      <c r="AD272" s="66"/>
      <c r="AF272" s="1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0" customFormat="1" x14ac:dyDescent="0.2">
      <c r="A273" s="12"/>
      <c r="B273" s="1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38"/>
      <c r="W273" s="38"/>
      <c r="Z273" s="66"/>
      <c r="AB273" s="66"/>
      <c r="AD273" s="66"/>
      <c r="AF273" s="1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0" customFormat="1" x14ac:dyDescent="0.2">
      <c r="A274" s="12"/>
      <c r="B274" s="1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38"/>
      <c r="W274" s="38"/>
      <c r="Z274" s="66"/>
      <c r="AB274" s="66"/>
      <c r="AD274" s="66"/>
      <c r="AF274" s="1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0" customFormat="1" x14ac:dyDescent="0.2">
      <c r="A275" s="12"/>
      <c r="B275" s="1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38"/>
      <c r="W275" s="38"/>
      <c r="Z275" s="66"/>
      <c r="AB275" s="66"/>
      <c r="AD275" s="66"/>
      <c r="AF275" s="1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0" customFormat="1" x14ac:dyDescent="0.2">
      <c r="A276" s="12"/>
      <c r="B276" s="1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38"/>
      <c r="W276" s="38"/>
      <c r="Z276" s="66"/>
      <c r="AB276" s="66"/>
      <c r="AD276" s="66"/>
      <c r="AF276" s="1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0" customFormat="1" x14ac:dyDescent="0.2">
      <c r="A277" s="12"/>
      <c r="B277" s="1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38"/>
      <c r="W277" s="38"/>
      <c r="Z277" s="66"/>
      <c r="AB277" s="66"/>
      <c r="AD277" s="66"/>
      <c r="AF277" s="1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0" customFormat="1" x14ac:dyDescent="0.2">
      <c r="A278" s="12"/>
      <c r="B278" s="1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38"/>
      <c r="W278" s="38"/>
      <c r="Z278" s="66"/>
      <c r="AB278" s="66"/>
      <c r="AD278" s="66"/>
      <c r="AF278" s="1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0" customFormat="1" x14ac:dyDescent="0.2">
      <c r="A279" s="12"/>
      <c r="B279" s="1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38"/>
      <c r="W279" s="38"/>
      <c r="Z279" s="66"/>
      <c r="AB279" s="66"/>
      <c r="AD279" s="66"/>
      <c r="AF279" s="1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0" customFormat="1" x14ac:dyDescent="0.2">
      <c r="A280" s="12"/>
      <c r="B280" s="1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38"/>
      <c r="W280" s="38"/>
      <c r="Z280" s="66"/>
      <c r="AB280" s="66"/>
      <c r="AD280" s="66"/>
      <c r="AF280" s="1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0" customFormat="1" x14ac:dyDescent="0.2">
      <c r="A281" s="12"/>
      <c r="B281" s="1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38"/>
      <c r="W281" s="38"/>
      <c r="Z281" s="66"/>
      <c r="AB281" s="66"/>
      <c r="AD281" s="66"/>
      <c r="AF281" s="1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0" customFormat="1" x14ac:dyDescent="0.2">
      <c r="A282" s="12"/>
      <c r="B282" s="1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38"/>
      <c r="W282" s="38"/>
      <c r="Z282" s="66"/>
      <c r="AB282" s="66"/>
      <c r="AD282" s="66"/>
      <c r="AF282" s="1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0" customFormat="1" x14ac:dyDescent="0.2">
      <c r="A283" s="12"/>
      <c r="B283" s="1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38"/>
      <c r="W283" s="38"/>
      <c r="Z283" s="66"/>
      <c r="AB283" s="66"/>
      <c r="AD283" s="66"/>
      <c r="AF283" s="1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0" customFormat="1" x14ac:dyDescent="0.2">
      <c r="A284" s="12"/>
      <c r="B284" s="1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38"/>
      <c r="W284" s="38"/>
      <c r="Z284" s="66"/>
      <c r="AB284" s="66"/>
      <c r="AD284" s="66"/>
      <c r="AF284" s="1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0" customFormat="1" x14ac:dyDescent="0.2">
      <c r="A285" s="12"/>
      <c r="B285" s="1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38"/>
      <c r="W285" s="38"/>
      <c r="Z285" s="66"/>
      <c r="AB285" s="66"/>
      <c r="AD285" s="66"/>
      <c r="AF285" s="1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0" customFormat="1" x14ac:dyDescent="0.2">
      <c r="A286" s="12"/>
      <c r="B286" s="1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38"/>
      <c r="W286" s="38"/>
      <c r="Z286" s="66"/>
      <c r="AB286" s="66"/>
      <c r="AD286" s="66"/>
      <c r="AF286" s="1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0" customFormat="1" x14ac:dyDescent="0.2">
      <c r="A287" s="12"/>
      <c r="B287" s="1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38"/>
      <c r="W287" s="38"/>
      <c r="Z287" s="66"/>
      <c r="AB287" s="66"/>
      <c r="AD287" s="66"/>
      <c r="AF287" s="1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0" customFormat="1" x14ac:dyDescent="0.2">
      <c r="A288" s="12"/>
      <c r="B288" s="1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38"/>
      <c r="W288" s="38"/>
      <c r="Z288" s="66"/>
      <c r="AB288" s="66"/>
      <c r="AD288" s="66"/>
      <c r="AF288" s="1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0" customFormat="1" x14ac:dyDescent="0.2">
      <c r="A289" s="12"/>
      <c r="B289" s="1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38"/>
      <c r="W289" s="38"/>
      <c r="Z289" s="66"/>
      <c r="AB289" s="66"/>
      <c r="AD289" s="66"/>
      <c r="AF289" s="1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0" customFormat="1" x14ac:dyDescent="0.2">
      <c r="A290" s="12"/>
      <c r="B290" s="1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38"/>
      <c r="W290" s="38"/>
      <c r="Z290" s="66"/>
      <c r="AB290" s="66"/>
      <c r="AD290" s="66"/>
      <c r="AF290" s="1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0" customFormat="1" x14ac:dyDescent="0.2">
      <c r="A291" s="12"/>
      <c r="B291" s="1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38"/>
      <c r="W291" s="38"/>
      <c r="Z291" s="66"/>
      <c r="AB291" s="66"/>
      <c r="AD291" s="66"/>
      <c r="AF291" s="1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0" customFormat="1" x14ac:dyDescent="0.2">
      <c r="A292" s="12"/>
      <c r="B292" s="1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38"/>
      <c r="W292" s="38"/>
      <c r="Z292" s="66"/>
      <c r="AB292" s="66"/>
      <c r="AD292" s="66"/>
      <c r="AF292" s="1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0" customFormat="1" x14ac:dyDescent="0.2">
      <c r="A293" s="12"/>
      <c r="B293" s="1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38"/>
      <c r="W293" s="38"/>
      <c r="Z293" s="66"/>
      <c r="AB293" s="66"/>
      <c r="AD293" s="66"/>
      <c r="AF293" s="1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0" customFormat="1" x14ac:dyDescent="0.2">
      <c r="A294" s="12"/>
      <c r="B294" s="1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38"/>
      <c r="W294" s="38"/>
      <c r="Z294" s="66"/>
      <c r="AB294" s="66"/>
      <c r="AD294" s="66"/>
      <c r="AF294" s="1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0" customFormat="1" x14ac:dyDescent="0.2">
      <c r="A295" s="12"/>
      <c r="B295" s="1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38"/>
      <c r="W295" s="38"/>
      <c r="Z295" s="66"/>
      <c r="AB295" s="66"/>
      <c r="AD295" s="66"/>
      <c r="AF295" s="1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0" customFormat="1" x14ac:dyDescent="0.2">
      <c r="A296" s="12"/>
      <c r="B296" s="1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38"/>
      <c r="W296" s="38"/>
      <c r="Z296" s="66"/>
      <c r="AB296" s="66"/>
      <c r="AD296" s="66"/>
      <c r="AF296" s="1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0" customFormat="1" x14ac:dyDescent="0.2">
      <c r="A297" s="12"/>
      <c r="B297" s="1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38"/>
      <c r="W297" s="38"/>
      <c r="Z297" s="66"/>
      <c r="AB297" s="66"/>
      <c r="AD297" s="66"/>
      <c r="AF297" s="1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0" customFormat="1" x14ac:dyDescent="0.2">
      <c r="A298" s="12"/>
      <c r="B298" s="1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38"/>
      <c r="W298" s="38"/>
      <c r="Z298" s="66"/>
      <c r="AB298" s="66"/>
      <c r="AD298" s="66"/>
      <c r="AF298" s="1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0" customFormat="1" x14ac:dyDescent="0.2">
      <c r="A299" s="12"/>
      <c r="B299" s="1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38"/>
      <c r="W299" s="38"/>
      <c r="Z299" s="66"/>
      <c r="AB299" s="66"/>
      <c r="AD299" s="66"/>
      <c r="AF299" s="1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0" customFormat="1" x14ac:dyDescent="0.2">
      <c r="A300" s="12"/>
      <c r="B300" s="1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38"/>
      <c r="W300" s="38"/>
      <c r="Z300" s="66"/>
      <c r="AB300" s="66"/>
      <c r="AD300" s="66"/>
      <c r="AF300" s="1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0" customFormat="1" x14ac:dyDescent="0.2">
      <c r="A301" s="12"/>
      <c r="B301" s="1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38"/>
      <c r="W301" s="38"/>
      <c r="Z301" s="66"/>
      <c r="AB301" s="66"/>
      <c r="AD301" s="66"/>
      <c r="AF301" s="1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0" customFormat="1" x14ac:dyDescent="0.2">
      <c r="A302" s="12"/>
      <c r="B302" s="1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38"/>
      <c r="W302" s="38"/>
      <c r="Z302" s="66"/>
      <c r="AB302" s="66"/>
      <c r="AD302" s="66"/>
      <c r="AF302" s="1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0" customFormat="1" x14ac:dyDescent="0.2">
      <c r="A303" s="12"/>
      <c r="B303" s="1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38"/>
      <c r="W303" s="38"/>
      <c r="Z303" s="66"/>
      <c r="AB303" s="66"/>
      <c r="AD303" s="66"/>
      <c r="AF303" s="1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0" customFormat="1" x14ac:dyDescent="0.2">
      <c r="A304" s="12"/>
      <c r="B304" s="1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38"/>
      <c r="W304" s="38"/>
      <c r="Z304" s="66"/>
      <c r="AB304" s="66"/>
      <c r="AD304" s="66"/>
      <c r="AF304" s="1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0" customFormat="1" x14ac:dyDescent="0.2">
      <c r="A305" s="12"/>
      <c r="B305" s="1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38"/>
      <c r="W305" s="38"/>
      <c r="Z305" s="66"/>
      <c r="AB305" s="66"/>
      <c r="AD305" s="66"/>
      <c r="AF305" s="1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0" customFormat="1" x14ac:dyDescent="0.2">
      <c r="A306" s="12"/>
      <c r="B306" s="1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38"/>
      <c r="W306" s="38"/>
      <c r="Z306" s="66"/>
      <c r="AB306" s="66"/>
      <c r="AD306" s="66"/>
      <c r="AF306" s="1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0" customFormat="1" x14ac:dyDescent="0.2">
      <c r="A307" s="12"/>
      <c r="B307" s="1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38"/>
      <c r="W307" s="38"/>
      <c r="Z307" s="66"/>
      <c r="AB307" s="66"/>
      <c r="AD307" s="66"/>
      <c r="AF307" s="1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0" customFormat="1" x14ac:dyDescent="0.2">
      <c r="A308" s="12"/>
      <c r="B308" s="1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38"/>
      <c r="W308" s="38"/>
      <c r="Z308" s="66"/>
      <c r="AB308" s="66"/>
      <c r="AD308" s="66"/>
      <c r="AF308" s="1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0" customFormat="1" x14ac:dyDescent="0.2">
      <c r="A309" s="12"/>
      <c r="B309" s="1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38"/>
      <c r="W309" s="38"/>
      <c r="Z309" s="66"/>
      <c r="AB309" s="66"/>
      <c r="AD309" s="66"/>
      <c r="AF309" s="1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0" customFormat="1" x14ac:dyDescent="0.2">
      <c r="A310" s="12"/>
      <c r="B310" s="1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38"/>
      <c r="W310" s="38"/>
      <c r="Z310" s="66"/>
      <c r="AB310" s="66"/>
      <c r="AD310" s="66"/>
      <c r="AF310" s="1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0" customFormat="1" x14ac:dyDescent="0.2">
      <c r="A311" s="12"/>
      <c r="B311" s="1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38"/>
      <c r="W311" s="38"/>
      <c r="Z311" s="66"/>
      <c r="AB311" s="66"/>
      <c r="AD311" s="66"/>
      <c r="AF311" s="1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0" customFormat="1" x14ac:dyDescent="0.2">
      <c r="A312" s="12"/>
      <c r="B312" s="1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38"/>
      <c r="W312" s="38"/>
      <c r="Z312" s="66"/>
      <c r="AB312" s="66"/>
      <c r="AD312" s="66"/>
      <c r="AF312" s="1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0" customFormat="1" x14ac:dyDescent="0.2">
      <c r="A313" s="12"/>
      <c r="B313" s="1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38"/>
      <c r="W313" s="38"/>
      <c r="Z313" s="66"/>
      <c r="AB313" s="66"/>
      <c r="AD313" s="66"/>
      <c r="AF313" s="1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0" customFormat="1" x14ac:dyDescent="0.2">
      <c r="A314" s="12"/>
      <c r="B314" s="1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38"/>
      <c r="W314" s="38"/>
      <c r="Z314" s="66"/>
      <c r="AB314" s="66"/>
      <c r="AD314" s="66"/>
      <c r="AF314" s="1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0" customFormat="1" x14ac:dyDescent="0.2">
      <c r="A315" s="12"/>
      <c r="B315" s="1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38"/>
      <c r="W315" s="38"/>
      <c r="Z315" s="66"/>
      <c r="AB315" s="66"/>
      <c r="AD315" s="66"/>
      <c r="AF315" s="1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0" customFormat="1" x14ac:dyDescent="0.2">
      <c r="A316" s="12"/>
      <c r="B316" s="1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38"/>
      <c r="W316" s="38"/>
      <c r="Z316" s="66"/>
      <c r="AB316" s="66"/>
      <c r="AD316" s="66"/>
      <c r="AF316" s="1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0" customFormat="1" x14ac:dyDescent="0.2">
      <c r="A317" s="12"/>
      <c r="B317" s="1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38"/>
      <c r="W317" s="38"/>
      <c r="Z317" s="66"/>
      <c r="AB317" s="66"/>
      <c r="AD317" s="66"/>
      <c r="AF317" s="1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0" customFormat="1" x14ac:dyDescent="0.2">
      <c r="A318" s="12"/>
      <c r="B318" s="1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38"/>
      <c r="W318" s="38"/>
      <c r="Z318" s="66"/>
      <c r="AB318" s="66"/>
      <c r="AD318" s="66"/>
      <c r="AF318" s="1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0" customFormat="1" x14ac:dyDescent="0.2">
      <c r="A319" s="12"/>
      <c r="B319" s="1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38"/>
      <c r="W319" s="38"/>
      <c r="Z319" s="66"/>
      <c r="AB319" s="66"/>
      <c r="AD319" s="66"/>
      <c r="AF319" s="1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0" customFormat="1" x14ac:dyDescent="0.2">
      <c r="A320" s="12"/>
      <c r="B320" s="1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38"/>
      <c r="W320" s="38"/>
      <c r="Z320" s="66"/>
      <c r="AB320" s="66"/>
      <c r="AD320" s="66"/>
      <c r="AF320" s="1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0" customFormat="1" x14ac:dyDescent="0.2">
      <c r="A321" s="12"/>
      <c r="B321" s="1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38"/>
      <c r="W321" s="38"/>
      <c r="Z321" s="66"/>
      <c r="AB321" s="66"/>
      <c r="AD321" s="66"/>
      <c r="AF321" s="1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0" customFormat="1" x14ac:dyDescent="0.2">
      <c r="A322" s="12"/>
      <c r="B322" s="1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38"/>
      <c r="W322" s="38"/>
      <c r="Z322" s="66"/>
      <c r="AB322" s="66"/>
      <c r="AD322" s="66"/>
      <c r="AF322" s="1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0" customFormat="1" x14ac:dyDescent="0.2">
      <c r="A323" s="12"/>
      <c r="B323" s="1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38"/>
      <c r="W323" s="38"/>
      <c r="Z323" s="66"/>
      <c r="AB323" s="66"/>
      <c r="AD323" s="66"/>
      <c r="AF323" s="1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0" customFormat="1" x14ac:dyDescent="0.2">
      <c r="A324" s="12"/>
      <c r="B324" s="1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38"/>
      <c r="W324" s="38"/>
      <c r="Z324" s="66"/>
      <c r="AB324" s="66"/>
      <c r="AD324" s="66"/>
      <c r="AF324" s="1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0" customFormat="1" x14ac:dyDescent="0.2">
      <c r="A325" s="12"/>
      <c r="B325" s="1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38"/>
      <c r="W325" s="38"/>
      <c r="Z325" s="66"/>
      <c r="AB325" s="66"/>
      <c r="AD325" s="66"/>
      <c r="AF325" s="1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0" customFormat="1" x14ac:dyDescent="0.2">
      <c r="A326" s="12"/>
      <c r="B326" s="1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38"/>
      <c r="W326" s="38"/>
      <c r="Z326" s="66"/>
      <c r="AB326" s="66"/>
      <c r="AD326" s="66"/>
      <c r="AF326" s="1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0" customFormat="1" x14ac:dyDescent="0.2">
      <c r="A327" s="12"/>
      <c r="B327" s="1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38"/>
      <c r="W327" s="38"/>
      <c r="Z327" s="66"/>
      <c r="AB327" s="66"/>
      <c r="AD327" s="66"/>
      <c r="AF327" s="1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0" customFormat="1" x14ac:dyDescent="0.2">
      <c r="A328" s="12"/>
      <c r="B328" s="1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38"/>
      <c r="W328" s="38"/>
      <c r="Z328" s="66"/>
      <c r="AB328" s="66"/>
      <c r="AD328" s="66"/>
      <c r="AF328" s="1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0" customFormat="1" x14ac:dyDescent="0.2">
      <c r="A329" s="12"/>
      <c r="B329" s="1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38"/>
      <c r="W329" s="38"/>
      <c r="Z329" s="66"/>
      <c r="AB329" s="66"/>
      <c r="AD329" s="66"/>
      <c r="AF329" s="1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0" customFormat="1" x14ac:dyDescent="0.2">
      <c r="A330" s="12"/>
      <c r="B330" s="1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38"/>
      <c r="W330" s="38"/>
      <c r="Z330" s="66"/>
      <c r="AB330" s="66"/>
      <c r="AD330" s="66"/>
      <c r="AF330" s="1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0" customFormat="1" x14ac:dyDescent="0.2">
      <c r="A331" s="12"/>
      <c r="B331" s="1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38"/>
      <c r="W331" s="38"/>
      <c r="Z331" s="66"/>
      <c r="AB331" s="66"/>
      <c r="AD331" s="66"/>
      <c r="AF331" s="1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0" customFormat="1" x14ac:dyDescent="0.2">
      <c r="A332" s="12"/>
      <c r="B332" s="1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38"/>
      <c r="W332" s="38"/>
      <c r="Z332" s="66"/>
      <c r="AB332" s="66"/>
      <c r="AD332" s="66"/>
      <c r="AF332" s="1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0" customFormat="1" x14ac:dyDescent="0.2">
      <c r="A333" s="12"/>
      <c r="B333" s="1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38"/>
      <c r="W333" s="38"/>
      <c r="Z333" s="66"/>
      <c r="AB333" s="66"/>
      <c r="AD333" s="66"/>
      <c r="AF333" s="1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0" customFormat="1" x14ac:dyDescent="0.2">
      <c r="A334" s="12"/>
      <c r="B334" s="1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38"/>
      <c r="W334" s="38"/>
      <c r="Z334" s="66"/>
      <c r="AB334" s="66"/>
      <c r="AD334" s="66"/>
      <c r="AF334" s="1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0" customFormat="1" x14ac:dyDescent="0.2">
      <c r="A335" s="12"/>
      <c r="B335" s="1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38"/>
      <c r="W335" s="38"/>
      <c r="Z335" s="66"/>
      <c r="AB335" s="66"/>
      <c r="AD335" s="66"/>
      <c r="AF335" s="1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0" customFormat="1" x14ac:dyDescent="0.2">
      <c r="A336" s="12"/>
      <c r="B336" s="1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38"/>
      <c r="W336" s="38"/>
      <c r="Z336" s="66"/>
      <c r="AB336" s="66"/>
      <c r="AD336" s="66"/>
      <c r="AF336" s="1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0" customFormat="1" x14ac:dyDescent="0.2">
      <c r="A337" s="12"/>
      <c r="B337" s="1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38"/>
      <c r="W337" s="38"/>
      <c r="Z337" s="66"/>
      <c r="AB337" s="66"/>
      <c r="AD337" s="66"/>
      <c r="AF337" s="1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0" customFormat="1" x14ac:dyDescent="0.2">
      <c r="A338" s="12"/>
      <c r="B338" s="1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38"/>
      <c r="W338" s="38"/>
      <c r="Z338" s="66"/>
      <c r="AB338" s="66"/>
      <c r="AD338" s="66"/>
      <c r="AF338" s="1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0" customFormat="1" x14ac:dyDescent="0.2">
      <c r="A339" s="12"/>
      <c r="B339" s="1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38"/>
      <c r="W339" s="38"/>
      <c r="Z339" s="66"/>
      <c r="AB339" s="66"/>
      <c r="AD339" s="66"/>
      <c r="AF339" s="1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0" customFormat="1" x14ac:dyDescent="0.2">
      <c r="A340" s="12"/>
      <c r="B340" s="1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38"/>
      <c r="W340" s="38"/>
      <c r="Z340" s="66"/>
      <c r="AB340" s="66"/>
      <c r="AD340" s="66"/>
      <c r="AF340" s="1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0" customFormat="1" x14ac:dyDescent="0.2">
      <c r="A341" s="12"/>
      <c r="B341" s="1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38"/>
      <c r="W341" s="38"/>
      <c r="Z341" s="66"/>
      <c r="AB341" s="66"/>
      <c r="AD341" s="66"/>
      <c r="AF341" s="1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0" customFormat="1" x14ac:dyDescent="0.2">
      <c r="A342" s="12"/>
      <c r="B342" s="1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38"/>
      <c r="W342" s="38"/>
      <c r="Z342" s="66"/>
      <c r="AB342" s="66"/>
      <c r="AD342" s="66"/>
      <c r="AF342" s="1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0" customFormat="1" x14ac:dyDescent="0.2">
      <c r="A343" s="12"/>
      <c r="B343" s="1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38"/>
      <c r="W343" s="38"/>
      <c r="Z343" s="66"/>
      <c r="AB343" s="66"/>
      <c r="AD343" s="66"/>
      <c r="AF343" s="1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0" customFormat="1" x14ac:dyDescent="0.2">
      <c r="A344" s="12"/>
      <c r="B344" s="1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38"/>
      <c r="W344" s="38"/>
      <c r="Z344" s="66"/>
      <c r="AB344" s="66"/>
      <c r="AD344" s="66"/>
      <c r="AF344" s="1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0" customFormat="1" x14ac:dyDescent="0.2">
      <c r="A345" s="12"/>
      <c r="B345" s="1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38"/>
      <c r="W345" s="38"/>
      <c r="Z345" s="66"/>
      <c r="AB345" s="66"/>
      <c r="AD345" s="66"/>
      <c r="AF345" s="1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0" customFormat="1" x14ac:dyDescent="0.2">
      <c r="A346" s="12"/>
      <c r="B346" s="1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38"/>
      <c r="W346" s="38"/>
      <c r="Z346" s="66"/>
      <c r="AB346" s="66"/>
      <c r="AD346" s="66"/>
      <c r="AF346" s="1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0" customFormat="1" x14ac:dyDescent="0.2">
      <c r="A347" s="12"/>
      <c r="B347" s="1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38"/>
      <c r="W347" s="38"/>
      <c r="Z347" s="66"/>
      <c r="AB347" s="66"/>
      <c r="AD347" s="66"/>
      <c r="AF347" s="1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0" customFormat="1" x14ac:dyDescent="0.2">
      <c r="A348" s="12"/>
      <c r="B348" s="1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38"/>
      <c r="W348" s="38"/>
      <c r="Z348" s="66"/>
      <c r="AB348" s="66"/>
      <c r="AD348" s="66"/>
      <c r="AF348" s="1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0" customFormat="1" x14ac:dyDescent="0.2">
      <c r="A349" s="12"/>
      <c r="B349" s="1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38"/>
      <c r="W349" s="38"/>
      <c r="Z349" s="66"/>
      <c r="AB349" s="66"/>
      <c r="AD349" s="66"/>
      <c r="AF349" s="1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0" customFormat="1" x14ac:dyDescent="0.2">
      <c r="A350" s="12"/>
      <c r="B350" s="1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38"/>
      <c r="W350" s="38"/>
      <c r="Z350" s="66"/>
      <c r="AB350" s="66"/>
      <c r="AD350" s="66"/>
      <c r="AF350" s="1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0" customFormat="1" x14ac:dyDescent="0.2">
      <c r="A351" s="12"/>
      <c r="B351" s="1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38"/>
      <c r="W351" s="38"/>
      <c r="Z351" s="66"/>
      <c r="AB351" s="66"/>
      <c r="AD351" s="66"/>
      <c r="AF351" s="1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0" customFormat="1" x14ac:dyDescent="0.2">
      <c r="A352" s="12"/>
      <c r="B352" s="1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38"/>
      <c r="W352" s="38"/>
      <c r="Z352" s="66"/>
      <c r="AB352" s="66"/>
      <c r="AD352" s="66"/>
      <c r="AF352" s="1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0" customFormat="1" x14ac:dyDescent="0.2">
      <c r="A353" s="12"/>
      <c r="B353" s="1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38"/>
      <c r="W353" s="38"/>
      <c r="Z353" s="66"/>
      <c r="AB353" s="66"/>
      <c r="AD353" s="66"/>
      <c r="AF353" s="1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0" customFormat="1" x14ac:dyDescent="0.2">
      <c r="A354" s="12"/>
      <c r="B354" s="1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38"/>
      <c r="W354" s="38"/>
      <c r="Z354" s="66"/>
      <c r="AB354" s="66"/>
      <c r="AD354" s="66"/>
      <c r="AF354" s="1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0" customFormat="1" x14ac:dyDescent="0.2">
      <c r="A355" s="12"/>
      <c r="B355" s="1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38"/>
      <c r="W355" s="38"/>
      <c r="Z355" s="66"/>
      <c r="AB355" s="66"/>
      <c r="AD355" s="66"/>
      <c r="AF355" s="1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0" customFormat="1" x14ac:dyDescent="0.2">
      <c r="A356" s="12"/>
      <c r="B356" s="1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38"/>
      <c r="W356" s="38"/>
      <c r="Z356" s="66"/>
      <c r="AB356" s="66"/>
      <c r="AD356" s="66"/>
      <c r="AF356" s="1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0" customFormat="1" x14ac:dyDescent="0.2">
      <c r="A357" s="12"/>
      <c r="B357" s="1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38"/>
      <c r="W357" s="38"/>
      <c r="Z357" s="66"/>
      <c r="AB357" s="66"/>
      <c r="AD357" s="66"/>
      <c r="AF357" s="1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0" customFormat="1" x14ac:dyDescent="0.2">
      <c r="A358" s="12"/>
      <c r="B358" s="1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38"/>
      <c r="W358" s="38"/>
      <c r="Z358" s="66"/>
      <c r="AB358" s="66"/>
      <c r="AD358" s="66"/>
      <c r="AF358" s="1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0" customFormat="1" x14ac:dyDescent="0.2">
      <c r="A359" s="12"/>
      <c r="B359" s="1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38"/>
      <c r="W359" s="38"/>
      <c r="Z359" s="66"/>
      <c r="AB359" s="66"/>
      <c r="AD359" s="66"/>
      <c r="AF359" s="1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0" customFormat="1" x14ac:dyDescent="0.2">
      <c r="A360" s="12"/>
      <c r="B360" s="1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38"/>
      <c r="W360" s="38"/>
      <c r="Z360" s="66"/>
      <c r="AB360" s="66"/>
      <c r="AD360" s="66"/>
      <c r="AF360" s="1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0" customFormat="1" x14ac:dyDescent="0.2">
      <c r="A361" s="12"/>
      <c r="B361" s="1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38"/>
      <c r="W361" s="38"/>
      <c r="Z361" s="66"/>
      <c r="AB361" s="66"/>
      <c r="AD361" s="66"/>
      <c r="AF361" s="1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0" customFormat="1" x14ac:dyDescent="0.2">
      <c r="A362" s="12"/>
      <c r="B362" s="1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38"/>
      <c r="W362" s="38"/>
      <c r="Z362" s="66"/>
      <c r="AB362" s="66"/>
      <c r="AD362" s="66"/>
      <c r="AF362" s="1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0" customFormat="1" x14ac:dyDescent="0.2">
      <c r="A363" s="12"/>
      <c r="B363" s="1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38"/>
      <c r="W363" s="38"/>
      <c r="Z363" s="66"/>
      <c r="AB363" s="66"/>
      <c r="AD363" s="66"/>
      <c r="AF363" s="1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0" customFormat="1" x14ac:dyDescent="0.2">
      <c r="A364" s="12"/>
      <c r="B364" s="1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38"/>
      <c r="W364" s="38"/>
      <c r="Z364" s="66"/>
      <c r="AB364" s="66"/>
      <c r="AD364" s="66"/>
      <c r="AF364" s="1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0" customFormat="1" x14ac:dyDescent="0.2">
      <c r="A365" s="12"/>
      <c r="B365" s="1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38"/>
      <c r="W365" s="38"/>
      <c r="Z365" s="66"/>
      <c r="AB365" s="66"/>
      <c r="AD365" s="66"/>
      <c r="AF365" s="1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0" customFormat="1" x14ac:dyDescent="0.2">
      <c r="A366" s="12"/>
      <c r="B366" s="1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38"/>
      <c r="W366" s="38"/>
      <c r="Z366" s="66"/>
      <c r="AB366" s="66"/>
      <c r="AD366" s="66"/>
      <c r="AF366" s="1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0" customFormat="1" x14ac:dyDescent="0.2">
      <c r="A367" s="12"/>
      <c r="B367" s="1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38"/>
      <c r="W367" s="38"/>
      <c r="Z367" s="66"/>
      <c r="AB367" s="66"/>
      <c r="AD367" s="66"/>
      <c r="AF367" s="1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0" customFormat="1" x14ac:dyDescent="0.2">
      <c r="A368" s="12"/>
      <c r="B368" s="1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38"/>
      <c r="W368" s="38"/>
      <c r="Z368" s="66"/>
      <c r="AB368" s="66"/>
      <c r="AD368" s="66"/>
      <c r="AF368" s="1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0" customFormat="1" x14ac:dyDescent="0.2">
      <c r="A369" s="12"/>
      <c r="B369" s="1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38"/>
      <c r="W369" s="38"/>
      <c r="Z369" s="66"/>
      <c r="AB369" s="66"/>
      <c r="AD369" s="66"/>
      <c r="AF369" s="1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0" customFormat="1" x14ac:dyDescent="0.2">
      <c r="A370" s="12"/>
      <c r="B370" s="1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38"/>
      <c r="W370" s="38"/>
      <c r="Z370" s="66"/>
      <c r="AB370" s="66"/>
      <c r="AD370" s="66"/>
      <c r="AF370" s="1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0" customFormat="1" x14ac:dyDescent="0.2">
      <c r="A371" s="12"/>
      <c r="B371" s="1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38"/>
      <c r="W371" s="38"/>
      <c r="Z371" s="66"/>
      <c r="AB371" s="66"/>
      <c r="AD371" s="66"/>
      <c r="AF371" s="1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0" customFormat="1" x14ac:dyDescent="0.2">
      <c r="A372" s="12"/>
      <c r="B372" s="1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38"/>
      <c r="W372" s="38"/>
      <c r="Z372" s="66"/>
      <c r="AB372" s="66"/>
      <c r="AD372" s="66"/>
      <c r="AF372" s="1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0" customFormat="1" x14ac:dyDescent="0.2">
      <c r="A373" s="12"/>
      <c r="B373" s="1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38"/>
      <c r="W373" s="38"/>
      <c r="Z373" s="66"/>
      <c r="AB373" s="66"/>
      <c r="AD373" s="66"/>
      <c r="AF373" s="1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0" customFormat="1" x14ac:dyDescent="0.2">
      <c r="A374" s="12"/>
      <c r="B374" s="1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38"/>
      <c r="W374" s="38"/>
      <c r="Z374" s="66"/>
      <c r="AB374" s="66"/>
      <c r="AD374" s="66"/>
      <c r="AF374" s="1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0" customFormat="1" x14ac:dyDescent="0.2">
      <c r="A375" s="12"/>
      <c r="B375" s="1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38"/>
      <c r="W375" s="38"/>
      <c r="Z375" s="66"/>
      <c r="AB375" s="66"/>
      <c r="AD375" s="66"/>
      <c r="AF375" s="1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0" customFormat="1" x14ac:dyDescent="0.2">
      <c r="A376" s="12"/>
      <c r="B376" s="1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38"/>
      <c r="W376" s="38"/>
      <c r="Z376" s="66"/>
      <c r="AB376" s="66"/>
      <c r="AD376" s="66"/>
      <c r="AF376" s="1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0" customFormat="1" x14ac:dyDescent="0.2">
      <c r="A377" s="12"/>
      <c r="B377" s="1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38"/>
      <c r="W377" s="38"/>
      <c r="Z377" s="66"/>
      <c r="AB377" s="66"/>
      <c r="AD377" s="66"/>
      <c r="AF377" s="1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0" customFormat="1" x14ac:dyDescent="0.2">
      <c r="A378" s="12"/>
      <c r="B378" s="1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38"/>
      <c r="W378" s="38"/>
      <c r="Z378" s="66"/>
      <c r="AB378" s="66"/>
      <c r="AD378" s="66"/>
      <c r="AF378" s="1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0" customFormat="1" x14ac:dyDescent="0.2">
      <c r="A379" s="12"/>
      <c r="B379" s="1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38"/>
      <c r="W379" s="38"/>
      <c r="Z379" s="66"/>
      <c r="AB379" s="66"/>
      <c r="AD379" s="66"/>
      <c r="AF379" s="1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0" customFormat="1" x14ac:dyDescent="0.2">
      <c r="A380" s="12"/>
      <c r="B380" s="1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38"/>
      <c r="W380" s="38"/>
      <c r="Z380" s="66"/>
      <c r="AB380" s="66"/>
      <c r="AD380" s="66"/>
      <c r="AF380" s="1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0" customFormat="1" x14ac:dyDescent="0.2">
      <c r="A381" s="12"/>
      <c r="B381" s="1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38"/>
      <c r="W381" s="38"/>
      <c r="Z381" s="66"/>
      <c r="AB381" s="66"/>
      <c r="AD381" s="66"/>
      <c r="AF381" s="1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0" customFormat="1" x14ac:dyDescent="0.2">
      <c r="A382" s="12"/>
      <c r="B382" s="1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38"/>
      <c r="W382" s="38"/>
      <c r="Z382" s="66"/>
      <c r="AB382" s="66"/>
      <c r="AD382" s="66"/>
      <c r="AF382" s="1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0" customFormat="1" x14ac:dyDescent="0.2">
      <c r="A383" s="12"/>
      <c r="B383" s="1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38"/>
      <c r="W383" s="38"/>
      <c r="Z383" s="66"/>
      <c r="AB383" s="66"/>
      <c r="AD383" s="66"/>
      <c r="AF383" s="1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0" customFormat="1" x14ac:dyDescent="0.2">
      <c r="A384" s="12"/>
      <c r="B384" s="1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38"/>
      <c r="W384" s="38"/>
      <c r="Z384" s="66"/>
      <c r="AB384" s="66"/>
      <c r="AD384" s="66"/>
      <c r="AF384" s="1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0" customFormat="1" x14ac:dyDescent="0.2">
      <c r="A385" s="12"/>
      <c r="B385" s="1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38"/>
      <c r="W385" s="38"/>
      <c r="Z385" s="66"/>
      <c r="AB385" s="66"/>
      <c r="AD385" s="66"/>
      <c r="AF385" s="1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0" customFormat="1" x14ac:dyDescent="0.2">
      <c r="A386" s="12"/>
      <c r="B386" s="1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38"/>
      <c r="W386" s="38"/>
      <c r="Z386" s="66"/>
      <c r="AB386" s="66"/>
      <c r="AD386" s="66"/>
      <c r="AF386" s="1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0" customFormat="1" x14ac:dyDescent="0.2">
      <c r="A387" s="12"/>
      <c r="B387" s="1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38"/>
      <c r="W387" s="38"/>
      <c r="Z387" s="66"/>
      <c r="AB387" s="66"/>
      <c r="AD387" s="66"/>
      <c r="AF387" s="1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0" customFormat="1" x14ac:dyDescent="0.2">
      <c r="A388" s="12"/>
      <c r="B388" s="1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38"/>
      <c r="W388" s="38"/>
      <c r="Z388" s="66"/>
      <c r="AB388" s="66"/>
      <c r="AD388" s="66"/>
      <c r="AF388" s="1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0" customFormat="1" x14ac:dyDescent="0.2">
      <c r="A389" s="12"/>
      <c r="B389" s="1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38"/>
      <c r="W389" s="38"/>
      <c r="Z389" s="66"/>
      <c r="AB389" s="66"/>
      <c r="AD389" s="66"/>
      <c r="AF389" s="1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0" customFormat="1" x14ac:dyDescent="0.2">
      <c r="A390" s="12"/>
      <c r="B390" s="1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38"/>
      <c r="W390" s="38"/>
      <c r="Z390" s="66"/>
      <c r="AB390" s="66"/>
      <c r="AD390" s="66"/>
      <c r="AF390" s="1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0" customFormat="1" x14ac:dyDescent="0.2">
      <c r="A391" s="12"/>
      <c r="B391" s="1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38"/>
      <c r="W391" s="38"/>
      <c r="Z391" s="66"/>
      <c r="AB391" s="66"/>
      <c r="AD391" s="66"/>
      <c r="AF391" s="1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0" customFormat="1" x14ac:dyDescent="0.2">
      <c r="A392" s="12"/>
      <c r="B392" s="1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38"/>
      <c r="W392" s="38"/>
      <c r="Z392" s="66"/>
      <c r="AB392" s="66"/>
      <c r="AD392" s="66"/>
      <c r="AF392" s="1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0" customFormat="1" x14ac:dyDescent="0.2">
      <c r="A393" s="12"/>
      <c r="B393" s="1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38"/>
      <c r="W393" s="38"/>
      <c r="Z393" s="66"/>
      <c r="AB393" s="66"/>
      <c r="AD393" s="66"/>
      <c r="AF393" s="1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0" customFormat="1" x14ac:dyDescent="0.2">
      <c r="A394" s="12"/>
      <c r="B394" s="1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38"/>
      <c r="W394" s="38"/>
      <c r="Z394" s="66"/>
      <c r="AB394" s="66"/>
      <c r="AD394" s="66"/>
      <c r="AF394" s="1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0" customFormat="1" x14ac:dyDescent="0.2">
      <c r="A395" s="12"/>
      <c r="B395" s="1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38"/>
      <c r="W395" s="38"/>
      <c r="Z395" s="66"/>
      <c r="AB395" s="66"/>
      <c r="AD395" s="66"/>
      <c r="AF395" s="1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0" customFormat="1" x14ac:dyDescent="0.2">
      <c r="A396" s="12"/>
      <c r="B396" s="1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38"/>
      <c r="W396" s="38"/>
      <c r="Z396" s="66"/>
      <c r="AB396" s="66"/>
      <c r="AD396" s="66"/>
      <c r="AF396" s="1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0" customFormat="1" x14ac:dyDescent="0.2">
      <c r="A397" s="12"/>
      <c r="B397" s="1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38"/>
      <c r="W397" s="38"/>
      <c r="Z397" s="66"/>
      <c r="AB397" s="66"/>
      <c r="AD397" s="66"/>
      <c r="AF397" s="1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0" customFormat="1" x14ac:dyDescent="0.2">
      <c r="A398" s="12"/>
      <c r="B398" s="1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38"/>
      <c r="W398" s="38"/>
      <c r="Z398" s="66"/>
      <c r="AB398" s="66"/>
      <c r="AD398" s="66"/>
      <c r="AF398" s="1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0" customFormat="1" x14ac:dyDescent="0.2">
      <c r="A399" s="12"/>
      <c r="B399" s="1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38"/>
      <c r="W399" s="38"/>
      <c r="Z399" s="66"/>
      <c r="AB399" s="66"/>
      <c r="AD399" s="66"/>
      <c r="AF399" s="1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0" customFormat="1" x14ac:dyDescent="0.2">
      <c r="A400" s="12"/>
      <c r="B400" s="1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38"/>
      <c r="W400" s="38"/>
      <c r="Z400" s="66"/>
      <c r="AB400" s="66"/>
      <c r="AD400" s="66"/>
      <c r="AF400" s="1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0" customFormat="1" x14ac:dyDescent="0.2">
      <c r="A401" s="12"/>
      <c r="B401" s="1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38"/>
      <c r="W401" s="38"/>
      <c r="Z401" s="66"/>
      <c r="AB401" s="66"/>
      <c r="AD401" s="66"/>
      <c r="AF401" s="1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0" customFormat="1" x14ac:dyDescent="0.2">
      <c r="A402" s="12"/>
      <c r="B402" s="1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38"/>
      <c r="W402" s="38"/>
      <c r="Z402" s="66"/>
      <c r="AB402" s="66"/>
      <c r="AD402" s="66"/>
      <c r="AF402" s="1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0" customFormat="1" x14ac:dyDescent="0.2">
      <c r="A403" s="12"/>
      <c r="B403" s="1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38"/>
      <c r="W403" s="38"/>
      <c r="Z403" s="66"/>
      <c r="AB403" s="66"/>
      <c r="AD403" s="66"/>
      <c r="AF403" s="1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0" customFormat="1" x14ac:dyDescent="0.2">
      <c r="A404" s="12"/>
      <c r="B404" s="1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38"/>
      <c r="W404" s="38"/>
      <c r="Z404" s="66"/>
      <c r="AB404" s="66"/>
      <c r="AD404" s="66"/>
      <c r="AF404" s="1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0" customFormat="1" x14ac:dyDescent="0.2">
      <c r="A405" s="12"/>
      <c r="B405" s="1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38"/>
      <c r="W405" s="38"/>
      <c r="Z405" s="66"/>
      <c r="AB405" s="66"/>
      <c r="AD405" s="66"/>
      <c r="AF405" s="1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0" customFormat="1" x14ac:dyDescent="0.2">
      <c r="A406" s="12"/>
      <c r="B406" s="1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38"/>
      <c r="W406" s="38"/>
      <c r="Z406" s="66"/>
      <c r="AB406" s="66"/>
      <c r="AD406" s="66"/>
      <c r="AF406" s="1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0" customFormat="1" x14ac:dyDescent="0.2">
      <c r="A407" s="12"/>
      <c r="B407" s="1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38"/>
      <c r="W407" s="38"/>
      <c r="Z407" s="66"/>
      <c r="AB407" s="66"/>
      <c r="AD407" s="66"/>
      <c r="AF407" s="1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0" customFormat="1" x14ac:dyDescent="0.2">
      <c r="A408" s="12"/>
      <c r="B408" s="1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38"/>
      <c r="W408" s="38"/>
      <c r="Z408" s="66"/>
      <c r="AB408" s="66"/>
      <c r="AD408" s="66"/>
      <c r="AF408" s="1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0" customFormat="1" x14ac:dyDescent="0.2">
      <c r="A409" s="12"/>
      <c r="B409" s="1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38"/>
      <c r="W409" s="38"/>
      <c r="Z409" s="66"/>
      <c r="AB409" s="66"/>
      <c r="AD409" s="66"/>
      <c r="AF409" s="1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0" customFormat="1" x14ac:dyDescent="0.2">
      <c r="A410" s="12"/>
      <c r="B410" s="1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38"/>
      <c r="W410" s="38"/>
      <c r="Z410" s="66"/>
      <c r="AB410" s="66"/>
      <c r="AD410" s="66"/>
      <c r="AF410" s="1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0" customFormat="1" x14ac:dyDescent="0.2">
      <c r="A411" s="12"/>
      <c r="B411" s="1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38"/>
      <c r="W411" s="38"/>
      <c r="Z411" s="66"/>
      <c r="AB411" s="66"/>
      <c r="AD411" s="66"/>
      <c r="AF411" s="1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0" customFormat="1" x14ac:dyDescent="0.2">
      <c r="A412" s="12"/>
      <c r="B412" s="1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38"/>
      <c r="W412" s="38"/>
      <c r="Z412" s="66"/>
      <c r="AB412" s="66"/>
      <c r="AD412" s="66"/>
      <c r="AF412" s="1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0" customFormat="1" x14ac:dyDescent="0.2">
      <c r="A413" s="12"/>
      <c r="B413" s="1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38"/>
      <c r="W413" s="38"/>
      <c r="Z413" s="66"/>
      <c r="AB413" s="66"/>
      <c r="AD413" s="66"/>
      <c r="AF413" s="1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0" customFormat="1" x14ac:dyDescent="0.2">
      <c r="A414" s="12"/>
      <c r="B414" s="1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38"/>
      <c r="W414" s="38"/>
      <c r="Z414" s="66"/>
      <c r="AB414" s="66"/>
      <c r="AD414" s="66"/>
      <c r="AF414" s="1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0" customFormat="1" x14ac:dyDescent="0.2">
      <c r="A415" s="12"/>
      <c r="B415" s="1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38"/>
      <c r="W415" s="38"/>
      <c r="Z415" s="66"/>
      <c r="AB415" s="66"/>
      <c r="AD415" s="66"/>
      <c r="AF415" s="1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0" customFormat="1" x14ac:dyDescent="0.2">
      <c r="A416" s="12"/>
      <c r="B416" s="1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38"/>
      <c r="W416" s="38"/>
      <c r="Z416" s="66"/>
      <c r="AB416" s="66"/>
      <c r="AD416" s="66"/>
      <c r="AF416" s="1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0" customFormat="1" x14ac:dyDescent="0.2">
      <c r="A417" s="12"/>
      <c r="B417" s="1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38"/>
      <c r="W417" s="38"/>
      <c r="Z417" s="66"/>
      <c r="AB417" s="66"/>
      <c r="AD417" s="66"/>
      <c r="AF417" s="1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0" customFormat="1" x14ac:dyDescent="0.2">
      <c r="A418" s="12"/>
      <c r="B418" s="1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38"/>
      <c r="W418" s="38"/>
      <c r="Z418" s="66"/>
      <c r="AB418" s="66"/>
      <c r="AD418" s="66"/>
      <c r="AF418" s="1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0" customFormat="1" x14ac:dyDescent="0.2">
      <c r="A419" s="12"/>
      <c r="B419" s="1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38"/>
      <c r="W419" s="38"/>
      <c r="Z419" s="66"/>
      <c r="AB419" s="66"/>
      <c r="AD419" s="66"/>
      <c r="AF419" s="1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0" customFormat="1" x14ac:dyDescent="0.2">
      <c r="A420" s="12"/>
      <c r="B420" s="1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38"/>
      <c r="W420" s="38"/>
      <c r="Z420" s="66"/>
      <c r="AB420" s="66"/>
      <c r="AD420" s="66"/>
      <c r="AF420" s="1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0" customFormat="1" x14ac:dyDescent="0.2">
      <c r="A421" s="12"/>
      <c r="B421" s="1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38"/>
      <c r="W421" s="38"/>
      <c r="Z421" s="66"/>
      <c r="AB421" s="66"/>
      <c r="AD421" s="66"/>
      <c r="AF421" s="1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0" customFormat="1" x14ac:dyDescent="0.2">
      <c r="A422" s="12"/>
      <c r="B422" s="1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38"/>
      <c r="W422" s="38"/>
      <c r="Z422" s="66"/>
      <c r="AB422" s="66"/>
      <c r="AD422" s="66"/>
      <c r="AF422" s="1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0" customFormat="1" x14ac:dyDescent="0.2">
      <c r="A423" s="12"/>
      <c r="B423" s="1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38"/>
      <c r="W423" s="38"/>
      <c r="Z423" s="66"/>
      <c r="AB423" s="66"/>
      <c r="AD423" s="66"/>
      <c r="AF423" s="1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0" customFormat="1" x14ac:dyDescent="0.2">
      <c r="A424" s="12"/>
      <c r="B424" s="1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38"/>
      <c r="W424" s="38"/>
      <c r="Z424" s="66"/>
      <c r="AB424" s="66"/>
      <c r="AD424" s="66"/>
      <c r="AF424" s="1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0" customFormat="1" x14ac:dyDescent="0.2">
      <c r="A425" s="12"/>
      <c r="B425" s="1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38"/>
      <c r="W425" s="38"/>
      <c r="Z425" s="66"/>
      <c r="AB425" s="66"/>
      <c r="AD425" s="66"/>
      <c r="AF425" s="1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0" customFormat="1" x14ac:dyDescent="0.2">
      <c r="A426" s="12"/>
      <c r="B426" s="1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38"/>
      <c r="W426" s="38"/>
      <c r="Z426" s="66"/>
      <c r="AB426" s="66"/>
      <c r="AD426" s="66"/>
      <c r="AF426" s="1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0" customFormat="1" x14ac:dyDescent="0.2">
      <c r="A427" s="12"/>
      <c r="B427" s="1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38"/>
      <c r="W427" s="38"/>
      <c r="Z427" s="66"/>
      <c r="AB427" s="66"/>
      <c r="AD427" s="66"/>
      <c r="AF427" s="1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0" customFormat="1" x14ac:dyDescent="0.2">
      <c r="A428" s="12"/>
      <c r="B428" s="1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38"/>
      <c r="W428" s="38"/>
      <c r="Z428" s="66"/>
      <c r="AB428" s="66"/>
      <c r="AD428" s="66"/>
      <c r="AF428" s="1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0" customFormat="1" x14ac:dyDescent="0.2">
      <c r="A429" s="12"/>
      <c r="B429" s="1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38"/>
      <c r="W429" s="38"/>
      <c r="Z429" s="66"/>
      <c r="AB429" s="66"/>
      <c r="AD429" s="66"/>
      <c r="AF429" s="1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s="10" customFormat="1" x14ac:dyDescent="0.2">
      <c r="A430" s="12"/>
      <c r="B430" s="1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V430" s="38"/>
      <c r="W430" s="38"/>
      <c r="Z430" s="66"/>
      <c r="AB430" s="66"/>
      <c r="AD430" s="66"/>
      <c r="AF430" s="1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s="10" customFormat="1" x14ac:dyDescent="0.2">
      <c r="A431" s="12"/>
      <c r="B431" s="1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V431" s="38"/>
      <c r="W431" s="38"/>
      <c r="Z431" s="66"/>
      <c r="AB431" s="66"/>
      <c r="AD431" s="66"/>
      <c r="AF431" s="1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s="10" customFormat="1" x14ac:dyDescent="0.2">
      <c r="A432" s="12"/>
      <c r="B432" s="1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V432" s="38"/>
      <c r="W432" s="38"/>
      <c r="Z432" s="66"/>
      <c r="AB432" s="66"/>
      <c r="AD432" s="66"/>
      <c r="AF432" s="1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s="10" customFormat="1" x14ac:dyDescent="0.2">
      <c r="A433" s="12"/>
      <c r="B433" s="1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V433" s="38"/>
      <c r="W433" s="38"/>
      <c r="Z433" s="66"/>
      <c r="AB433" s="66"/>
      <c r="AD433" s="66"/>
      <c r="AF433" s="1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s="10" customFormat="1" x14ac:dyDescent="0.2">
      <c r="A434" s="12"/>
      <c r="B434" s="1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V434" s="38"/>
      <c r="W434" s="38"/>
      <c r="Z434" s="66"/>
      <c r="AB434" s="66"/>
      <c r="AD434" s="66"/>
      <c r="AF434" s="1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s="10" customFormat="1" x14ac:dyDescent="0.2">
      <c r="A435" s="12"/>
      <c r="B435" s="1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V435" s="38"/>
      <c r="W435" s="38"/>
      <c r="Z435" s="66"/>
      <c r="AB435" s="66"/>
      <c r="AD435" s="66"/>
      <c r="AF435" s="1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s="10" customFormat="1" x14ac:dyDescent="0.2">
      <c r="A436" s="12"/>
      <c r="B436" s="1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V436" s="38"/>
      <c r="W436" s="38"/>
      <c r="Z436" s="66"/>
      <c r="AB436" s="66"/>
      <c r="AD436" s="66"/>
      <c r="AF436" s="1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s="10" customFormat="1" x14ac:dyDescent="0.2">
      <c r="A437" s="12"/>
      <c r="B437" s="1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V437" s="38"/>
      <c r="W437" s="38"/>
      <c r="Z437" s="66"/>
      <c r="AB437" s="66"/>
      <c r="AD437" s="66"/>
      <c r="AF437" s="1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s="10" customFormat="1" x14ac:dyDescent="0.2">
      <c r="A438" s="12"/>
      <c r="B438" s="1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V438" s="38"/>
      <c r="W438" s="38"/>
      <c r="Z438" s="66"/>
      <c r="AB438" s="66"/>
      <c r="AD438" s="66"/>
      <c r="AF438" s="1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s="10" customFormat="1" x14ac:dyDescent="0.2">
      <c r="A439" s="12"/>
      <c r="B439" s="1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V439" s="38"/>
      <c r="W439" s="38"/>
      <c r="Z439" s="66"/>
      <c r="AB439" s="66"/>
      <c r="AD439" s="66"/>
      <c r="AF439" s="1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s="10" customFormat="1" x14ac:dyDescent="0.2">
      <c r="A440" s="12"/>
      <c r="B440" s="1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V440" s="38"/>
      <c r="W440" s="38"/>
      <c r="Z440" s="66"/>
      <c r="AB440" s="66"/>
      <c r="AD440" s="66"/>
      <c r="AF440" s="1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s="10" customFormat="1" x14ac:dyDescent="0.2">
      <c r="A441" s="12"/>
      <c r="B441" s="1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V441" s="38"/>
      <c r="W441" s="38"/>
      <c r="Z441" s="66"/>
      <c r="AB441" s="66"/>
      <c r="AD441" s="66"/>
      <c r="AF441" s="1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s="10" customFormat="1" x14ac:dyDescent="0.2">
      <c r="A442" s="12"/>
      <c r="B442" s="1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V442" s="38"/>
      <c r="W442" s="38"/>
      <c r="Z442" s="66"/>
      <c r="AB442" s="66"/>
      <c r="AD442" s="66"/>
      <c r="AF442" s="1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s="10" customFormat="1" x14ac:dyDescent="0.2">
      <c r="A443" s="12"/>
      <c r="B443" s="1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V443" s="38"/>
      <c r="W443" s="38"/>
      <c r="Z443" s="66"/>
      <c r="AB443" s="66"/>
      <c r="AD443" s="66"/>
      <c r="AF443" s="1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s="10" customFormat="1" x14ac:dyDescent="0.2">
      <c r="A444" s="12"/>
      <c r="B444" s="1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V444" s="38"/>
      <c r="W444" s="38"/>
      <c r="Z444" s="66"/>
      <c r="AB444" s="66"/>
      <c r="AD444" s="66"/>
      <c r="AF444" s="1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</sheetData>
  <mergeCells count="37">
    <mergeCell ref="AF31:AF34"/>
    <mergeCell ref="B67:F67"/>
    <mergeCell ref="B68:G68"/>
    <mergeCell ref="AF49:AF52"/>
    <mergeCell ref="A63:F63"/>
    <mergeCell ref="H63:K63"/>
    <mergeCell ref="A66:C66"/>
    <mergeCell ref="AF55:AF57"/>
    <mergeCell ref="A65:K65"/>
    <mergeCell ref="A64:P64"/>
    <mergeCell ref="AF17:AF20"/>
    <mergeCell ref="Z3:AA3"/>
    <mergeCell ref="AF3:AF4"/>
    <mergeCell ref="AF12:AF16"/>
    <mergeCell ref="AF22:AF24"/>
    <mergeCell ref="AF8:AF11"/>
    <mergeCell ref="P3:Q3"/>
    <mergeCell ref="R3:S3"/>
    <mergeCell ref="T3:U3"/>
    <mergeCell ref="V3:W3"/>
    <mergeCell ref="X3:Y3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37" fitToWidth="2" fitToHeight="2" pageOrder="overThenDown" orientation="landscape" r:id="rId1"/>
  <rowBreaks count="1" manualBreakCount="1">
    <brk id="25" max="31" man="1"/>
  </rowBreaks>
  <colBreaks count="1" manualBreakCount="1">
    <brk id="1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Дульцева Елена Владимировна</cp:lastModifiedBy>
  <cp:lastPrinted>2017-12-06T04:07:21Z</cp:lastPrinted>
  <dcterms:created xsi:type="dcterms:W3CDTF">1996-10-08T23:32:33Z</dcterms:created>
  <dcterms:modified xsi:type="dcterms:W3CDTF">2017-12-06T04:07:35Z</dcterms:modified>
</cp:coreProperties>
</file>