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19 год\на 01.06.2019\СПОРТ\"/>
    </mc:Choice>
  </mc:AlternateContent>
  <bookViews>
    <workbookView xWindow="11895" yWindow="45" windowWidth="16815" windowHeight="12540" tabRatio="648" activeTab="1"/>
  </bookViews>
  <sheets>
    <sheet name="Титульный лист" sheetId="12" r:id="rId1"/>
    <sheet name="2019" sheetId="28" r:id="rId2"/>
  </sheets>
  <definedNames>
    <definedName name="_xlnm.Print_Titles" localSheetId="1">'2019'!$A:$A,'2019'!$6:$7</definedName>
    <definedName name="_xlnm.Print_Area" localSheetId="1">'2019'!$A$1:$AF$89</definedName>
  </definedNames>
  <calcPr calcId="152511"/>
</workbook>
</file>

<file path=xl/calcChain.xml><?xml version="1.0" encoding="utf-8"?>
<calcChain xmlns="http://schemas.openxmlformats.org/spreadsheetml/2006/main">
  <c r="E41" i="28" l="1"/>
  <c r="C41" i="28"/>
  <c r="C54" i="28"/>
  <c r="C65" i="28"/>
  <c r="C60" i="28"/>
  <c r="C82" i="28" l="1"/>
  <c r="E33" i="28"/>
  <c r="C72" i="28"/>
  <c r="C34" i="28"/>
  <c r="E34" i="28"/>
  <c r="C26" i="28"/>
  <c r="E21" i="28"/>
  <c r="C21" i="28"/>
  <c r="E16" i="28"/>
  <c r="C16" i="28"/>
  <c r="B82" i="28" l="1"/>
  <c r="C83" i="28"/>
  <c r="C84" i="28"/>
  <c r="C85" i="28"/>
  <c r="C81" i="28"/>
  <c r="B81" i="28"/>
  <c r="E79" i="28"/>
  <c r="C79" i="28"/>
  <c r="Q79" i="28"/>
  <c r="C29" i="28" l="1"/>
  <c r="E46" i="28"/>
  <c r="C46" i="28"/>
  <c r="V83" i="28" l="1"/>
  <c r="V21" i="28"/>
  <c r="B62" i="28"/>
  <c r="F62" i="28" s="1"/>
  <c r="B63" i="28"/>
  <c r="B64" i="28"/>
  <c r="B65" i="28"/>
  <c r="F65" i="28" s="1"/>
  <c r="C62" i="28"/>
  <c r="C63" i="28"/>
  <c r="C64" i="28"/>
  <c r="D62" i="28"/>
  <c r="D63" i="28"/>
  <c r="D64" i="28"/>
  <c r="D65" i="28"/>
  <c r="E62" i="28"/>
  <c r="E63" i="28"/>
  <c r="E64" i="28"/>
  <c r="E65" i="28"/>
  <c r="G65" i="28" s="1"/>
  <c r="G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H62" i="28"/>
  <c r="N34" i="28" l="1"/>
  <c r="E72" i="28"/>
  <c r="B60" i="28" l="1"/>
  <c r="E54" i="28"/>
  <c r="O79" i="28"/>
  <c r="M79" i="28" l="1"/>
  <c r="C32" i="28" l="1"/>
  <c r="E26" i="28"/>
  <c r="AB79" i="28" l="1"/>
  <c r="L79" i="28"/>
  <c r="P41" i="28"/>
  <c r="R41" i="28"/>
  <c r="N41" i="28"/>
  <c r="L41" i="28"/>
  <c r="X21" i="28"/>
  <c r="P21" i="28"/>
  <c r="C71" i="28" l="1"/>
  <c r="C70" i="28"/>
  <c r="B24" i="28"/>
  <c r="B25" i="28"/>
  <c r="C25" i="28"/>
  <c r="C24" i="28"/>
  <c r="C20" i="28"/>
  <c r="C19" i="28"/>
  <c r="C15" i="28"/>
  <c r="C14" i="28"/>
  <c r="H79" i="28" l="1"/>
  <c r="K79" i="28"/>
  <c r="AD79" i="28" l="1"/>
  <c r="J79" i="28"/>
  <c r="AB21" i="28"/>
  <c r="AD21" i="28"/>
  <c r="J21" i="28"/>
  <c r="D54" i="28" l="1"/>
  <c r="I79" i="28" l="1"/>
  <c r="C77" i="28" l="1"/>
  <c r="B78" i="28"/>
  <c r="B77" i="28"/>
  <c r="D79" i="28"/>
  <c r="D41" i="28"/>
  <c r="E58" i="28"/>
  <c r="D58" i="28" s="1"/>
  <c r="E59" i="28"/>
  <c r="D59" i="28" s="1"/>
  <c r="E60" i="28"/>
  <c r="D60" i="28" s="1"/>
  <c r="E57" i="28"/>
  <c r="D57" i="28" s="1"/>
  <c r="C57" i="28"/>
  <c r="C58" i="28"/>
  <c r="C59" i="28"/>
  <c r="B58" i="28"/>
  <c r="B59" i="28"/>
  <c r="B57" i="28"/>
  <c r="E51" i="28"/>
  <c r="C52" i="28"/>
  <c r="C53" i="28"/>
  <c r="C51" i="28"/>
  <c r="B52" i="28"/>
  <c r="B53" i="28"/>
  <c r="B51" i="28"/>
  <c r="I50" i="28"/>
  <c r="B56" i="28" l="1"/>
  <c r="C56" i="28"/>
  <c r="C50" i="28"/>
  <c r="E56" i="28"/>
  <c r="D56" i="28"/>
  <c r="D51" i="28"/>
  <c r="I84" i="28"/>
  <c r="B70" i="28"/>
  <c r="B71" i="28"/>
  <c r="D72" i="28"/>
  <c r="I69" i="28"/>
  <c r="D46" i="28"/>
  <c r="C44" i="28"/>
  <c r="E44" i="28"/>
  <c r="C45" i="28"/>
  <c r="B45" i="28"/>
  <c r="B44" i="28"/>
  <c r="I43" i="28"/>
  <c r="D34" i="28"/>
  <c r="E35" i="28"/>
  <c r="D35" i="28" s="1"/>
  <c r="E32" i="28"/>
  <c r="D32" i="28" s="1"/>
  <c r="I31" i="28"/>
  <c r="H31" i="28"/>
  <c r="B34" i="28"/>
  <c r="B32" i="28"/>
  <c r="E29" i="28"/>
  <c r="E28" i="28" s="1"/>
  <c r="C28" i="28"/>
  <c r="G28" i="28"/>
  <c r="D26" i="28"/>
  <c r="B14" i="28"/>
  <c r="B15" i="28"/>
  <c r="C48" i="28" l="1"/>
  <c r="D31" i="28"/>
  <c r="D16" i="28"/>
  <c r="D29" i="28"/>
  <c r="D28" i="28" s="1"/>
  <c r="Z21" i="28"/>
  <c r="T21" i="28"/>
  <c r="R21" i="28"/>
  <c r="N21" i="28"/>
  <c r="L21" i="28"/>
  <c r="I85" i="28"/>
  <c r="J85" i="28"/>
  <c r="K85" i="28"/>
  <c r="L85" i="28"/>
  <c r="M85" i="28"/>
  <c r="N85" i="28"/>
  <c r="O85" i="28"/>
  <c r="P85" i="28"/>
  <c r="Q85" i="28"/>
  <c r="E85" i="28" s="1"/>
  <c r="S85" i="28"/>
  <c r="T85" i="28"/>
  <c r="U85" i="28"/>
  <c r="V85" i="28"/>
  <c r="W85" i="28"/>
  <c r="X85" i="28"/>
  <c r="Y85" i="28"/>
  <c r="Z85" i="28"/>
  <c r="AA85" i="28"/>
  <c r="AB85" i="28"/>
  <c r="AC85" i="28"/>
  <c r="AE85" i="28"/>
  <c r="H85" i="28"/>
  <c r="AD85" i="28"/>
  <c r="H50" i="28"/>
  <c r="R54" i="28"/>
  <c r="J31" i="28"/>
  <c r="K31" i="28"/>
  <c r="M31" i="28"/>
  <c r="N31" i="28"/>
  <c r="O31" i="28"/>
  <c r="P31" i="28"/>
  <c r="Q31" i="28"/>
  <c r="S31" i="28"/>
  <c r="U31" i="28"/>
  <c r="V31" i="28"/>
  <c r="W31" i="28"/>
  <c r="Y31" i="28"/>
  <c r="Z31" i="28"/>
  <c r="AA31" i="28"/>
  <c r="AB31" i="28"/>
  <c r="AC31" i="28"/>
  <c r="AD31" i="28"/>
  <c r="AE31" i="28"/>
  <c r="I82" i="28"/>
  <c r="J82" i="28"/>
  <c r="K82" i="28"/>
  <c r="M82" i="28"/>
  <c r="N82" i="28"/>
  <c r="O82" i="28"/>
  <c r="P82" i="28"/>
  <c r="Q82" i="28"/>
  <c r="E82" i="28" s="1"/>
  <c r="S82" i="28"/>
  <c r="U82" i="28"/>
  <c r="V82" i="28"/>
  <c r="W82" i="28"/>
  <c r="Y82" i="28"/>
  <c r="Z82" i="28"/>
  <c r="AA82" i="28"/>
  <c r="AB82" i="28"/>
  <c r="AC82" i="28"/>
  <c r="AD82" i="28"/>
  <c r="AE82" i="28"/>
  <c r="I83" i="28"/>
  <c r="K83" i="28"/>
  <c r="M83" i="28"/>
  <c r="O83" i="28"/>
  <c r="Q83" i="28"/>
  <c r="S83" i="28"/>
  <c r="U83" i="28"/>
  <c r="W83" i="28"/>
  <c r="Y83" i="28"/>
  <c r="AA83" i="28"/>
  <c r="AC83" i="28"/>
  <c r="AE83" i="28"/>
  <c r="J84" i="28"/>
  <c r="K84" i="28"/>
  <c r="M84" i="28"/>
  <c r="N84" i="28"/>
  <c r="O84" i="28"/>
  <c r="P84" i="28"/>
  <c r="Q84" i="28"/>
  <c r="S84" i="28"/>
  <c r="U84" i="28"/>
  <c r="V84" i="28"/>
  <c r="W84" i="28"/>
  <c r="Y84" i="28"/>
  <c r="Z84" i="28"/>
  <c r="AA84" i="28"/>
  <c r="AB84" i="28"/>
  <c r="AC84" i="28"/>
  <c r="AD84" i="28"/>
  <c r="AE84" i="28"/>
  <c r="H84" i="28"/>
  <c r="I81" i="28"/>
  <c r="J81" i="28"/>
  <c r="K81" i="28"/>
  <c r="L81" i="28"/>
  <c r="M81" i="28"/>
  <c r="N81" i="28"/>
  <c r="O81" i="28"/>
  <c r="P81" i="28"/>
  <c r="Q81" i="28"/>
  <c r="E81" i="28" s="1"/>
  <c r="R81" i="28"/>
  <c r="S81" i="28"/>
  <c r="T81" i="28"/>
  <c r="U81" i="28"/>
  <c r="V81" i="28"/>
  <c r="W81" i="28"/>
  <c r="X81" i="28"/>
  <c r="Y81" i="28"/>
  <c r="Z81" i="28"/>
  <c r="AA81" i="28"/>
  <c r="AB81" i="28"/>
  <c r="AC81" i="28"/>
  <c r="AD81" i="28"/>
  <c r="AE81" i="28"/>
  <c r="I56" i="28"/>
  <c r="I48" i="28" s="1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H56" i="28"/>
  <c r="J50" i="28"/>
  <c r="K50" i="28"/>
  <c r="L50" i="28"/>
  <c r="M50" i="28"/>
  <c r="N50" i="28"/>
  <c r="O50" i="28"/>
  <c r="P50" i="28"/>
  <c r="Q50" i="28"/>
  <c r="S50" i="28"/>
  <c r="S48" i="28" s="1"/>
  <c r="T50" i="28"/>
  <c r="U50" i="28"/>
  <c r="U48" i="28" s="1"/>
  <c r="V50" i="28"/>
  <c r="W50" i="28"/>
  <c r="W48" i="28" s="1"/>
  <c r="X50" i="28"/>
  <c r="Y50" i="28"/>
  <c r="Y48" i="28" s="1"/>
  <c r="Z50" i="28"/>
  <c r="AA50" i="28"/>
  <c r="AA48" i="28" s="1"/>
  <c r="AB50" i="28"/>
  <c r="AB48" i="28" s="1"/>
  <c r="AC50" i="28"/>
  <c r="AC48" i="28" s="1"/>
  <c r="AE50" i="28"/>
  <c r="E52" i="28"/>
  <c r="E53" i="28"/>
  <c r="D53" i="28" s="1"/>
  <c r="G60" i="28"/>
  <c r="F60" i="28"/>
  <c r="P48" i="28" l="1"/>
  <c r="N48" i="28"/>
  <c r="L48" i="28"/>
  <c r="AE48" i="28"/>
  <c r="AD50" i="28"/>
  <c r="AD48" i="28" s="1"/>
  <c r="Q48" i="28"/>
  <c r="M48" i="28"/>
  <c r="Q80" i="28"/>
  <c r="D81" i="28"/>
  <c r="O48" i="28"/>
  <c r="O80" i="28"/>
  <c r="M80" i="28"/>
  <c r="J48" i="28"/>
  <c r="B54" i="28"/>
  <c r="B50" i="28" s="1"/>
  <c r="B48" i="28" s="1"/>
  <c r="R50" i="28"/>
  <c r="R85" i="28"/>
  <c r="B85" i="28" s="1"/>
  <c r="R48" i="28"/>
  <c r="H48" i="28"/>
  <c r="AE80" i="28"/>
  <c r="AC80" i="28"/>
  <c r="Y80" i="28"/>
  <c r="W80" i="28"/>
  <c r="U80" i="28"/>
  <c r="S80" i="28"/>
  <c r="K80" i="28"/>
  <c r="K48" i="28"/>
  <c r="D52" i="28"/>
  <c r="D50" i="28" s="1"/>
  <c r="E50" i="28"/>
  <c r="G56" i="28"/>
  <c r="F54" i="28"/>
  <c r="G54" i="28"/>
  <c r="AA80" i="28"/>
  <c r="Z48" i="28"/>
  <c r="X48" i="28"/>
  <c r="V48" i="28"/>
  <c r="T48" i="28"/>
  <c r="F56" i="28"/>
  <c r="I80" i="28"/>
  <c r="I76" i="28"/>
  <c r="I73" i="28" s="1"/>
  <c r="K76" i="28"/>
  <c r="K73" i="28" s="1"/>
  <c r="M76" i="28"/>
  <c r="M73" i="28" s="1"/>
  <c r="O76" i="28"/>
  <c r="O73" i="28" s="1"/>
  <c r="Q76" i="28"/>
  <c r="Q73" i="28" s="1"/>
  <c r="S76" i="28"/>
  <c r="S73" i="28" s="1"/>
  <c r="U76" i="28"/>
  <c r="U73" i="28" s="1"/>
  <c r="W76" i="28"/>
  <c r="W73" i="28" s="1"/>
  <c r="Y76" i="28"/>
  <c r="Y73" i="28" s="1"/>
  <c r="AA76" i="28"/>
  <c r="AA73" i="28" s="1"/>
  <c r="AC76" i="28"/>
  <c r="AC73" i="28" s="1"/>
  <c r="AE76" i="28"/>
  <c r="AE73" i="28" s="1"/>
  <c r="K69" i="28"/>
  <c r="M69" i="28"/>
  <c r="O69" i="28"/>
  <c r="Q69" i="28"/>
  <c r="S69" i="28"/>
  <c r="T69" i="28"/>
  <c r="U69" i="28"/>
  <c r="V69" i="28"/>
  <c r="W69" i="28"/>
  <c r="Y69" i="28"/>
  <c r="AA69" i="28"/>
  <c r="AC69" i="28"/>
  <c r="AD69" i="28"/>
  <c r="AE69" i="28"/>
  <c r="K66" i="28"/>
  <c r="M66" i="28"/>
  <c r="O66" i="28"/>
  <c r="Q66" i="28"/>
  <c r="S66" i="28"/>
  <c r="T66" i="28"/>
  <c r="U66" i="28"/>
  <c r="V66" i="28"/>
  <c r="W66" i="28"/>
  <c r="Y66" i="28"/>
  <c r="AA66" i="28"/>
  <c r="AC66" i="28"/>
  <c r="AD66" i="28"/>
  <c r="AE66" i="28"/>
  <c r="K43" i="28"/>
  <c r="M43" i="28"/>
  <c r="N43" i="28"/>
  <c r="O43" i="28"/>
  <c r="P43" i="28"/>
  <c r="Q43" i="28"/>
  <c r="R43" i="28"/>
  <c r="S43" i="28"/>
  <c r="T43" i="28"/>
  <c r="U43" i="28"/>
  <c r="V43" i="28"/>
  <c r="W43" i="28"/>
  <c r="Y43" i="28"/>
  <c r="Z43" i="28"/>
  <c r="AA43" i="28"/>
  <c r="AB43" i="28"/>
  <c r="AC43" i="28"/>
  <c r="AD43" i="28"/>
  <c r="AE43" i="28"/>
  <c r="H43" i="28"/>
  <c r="I38" i="28"/>
  <c r="I36" i="28" s="1"/>
  <c r="K38" i="28"/>
  <c r="K36" i="28" s="1"/>
  <c r="M38" i="28"/>
  <c r="M36" i="28" s="1"/>
  <c r="O38" i="28"/>
  <c r="O36" i="28" s="1"/>
  <c r="Q38" i="28"/>
  <c r="Q36" i="28" s="1"/>
  <c r="S38" i="28"/>
  <c r="S36" i="28" s="1"/>
  <c r="U38" i="28"/>
  <c r="U36" i="28" s="1"/>
  <c r="W38" i="28"/>
  <c r="W36" i="28" s="1"/>
  <c r="Y38" i="28"/>
  <c r="Y36" i="28" s="1"/>
  <c r="AA38" i="28"/>
  <c r="AA36" i="28" s="1"/>
  <c r="AC38" i="28"/>
  <c r="AC36" i="28" s="1"/>
  <c r="AE38" i="28"/>
  <c r="AE36" i="28" s="1"/>
  <c r="I28" i="28"/>
  <c r="J28" i="28"/>
  <c r="K28" i="28"/>
  <c r="L28" i="28"/>
  <c r="M28" i="28"/>
  <c r="N28" i="28"/>
  <c r="O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I23" i="28"/>
  <c r="K23" i="28"/>
  <c r="M23" i="28"/>
  <c r="O23" i="28"/>
  <c r="Q23" i="28"/>
  <c r="S23" i="28"/>
  <c r="T23" i="28"/>
  <c r="U23" i="28"/>
  <c r="W23" i="28"/>
  <c r="Y23" i="28"/>
  <c r="AA23" i="28"/>
  <c r="AC23" i="28"/>
  <c r="AE23" i="28"/>
  <c r="I18" i="28"/>
  <c r="K18" i="28"/>
  <c r="M18" i="28"/>
  <c r="O18" i="28"/>
  <c r="Q18" i="28"/>
  <c r="S18" i="28"/>
  <c r="U18" i="28"/>
  <c r="W18" i="28"/>
  <c r="Y18" i="28"/>
  <c r="AA18" i="28"/>
  <c r="AC18" i="28"/>
  <c r="AE18" i="28"/>
  <c r="I13" i="28"/>
  <c r="K13" i="28"/>
  <c r="M13" i="28"/>
  <c r="O13" i="28"/>
  <c r="Q13" i="28"/>
  <c r="S13" i="28"/>
  <c r="U13" i="28"/>
  <c r="U11" i="28" s="1"/>
  <c r="W13" i="28"/>
  <c r="Y13" i="28"/>
  <c r="Y11" i="28" s="1"/>
  <c r="AA13" i="28"/>
  <c r="AC13" i="28"/>
  <c r="AC11" i="28" s="1"/>
  <c r="AE13" i="28"/>
  <c r="E14" i="28"/>
  <c r="E15" i="28"/>
  <c r="D15" i="28" s="1"/>
  <c r="E19" i="28"/>
  <c r="E20" i="28"/>
  <c r="D20" i="28" s="1"/>
  <c r="D21" i="28"/>
  <c r="E24" i="28"/>
  <c r="D24" i="28" s="1"/>
  <c r="E25" i="28"/>
  <c r="D25" i="28" s="1"/>
  <c r="E31" i="28"/>
  <c r="E39" i="28"/>
  <c r="E40" i="28"/>
  <c r="D40" i="28" s="1"/>
  <c r="D44" i="28"/>
  <c r="E45" i="28"/>
  <c r="E70" i="28"/>
  <c r="E71" i="28"/>
  <c r="D71" i="28" s="1"/>
  <c r="E77" i="28"/>
  <c r="E78" i="28"/>
  <c r="D78" i="28" s="1"/>
  <c r="E83" i="28"/>
  <c r="D83" i="28" s="1"/>
  <c r="E84" i="28"/>
  <c r="D84" i="28" s="1"/>
  <c r="C39" i="28"/>
  <c r="C40" i="28"/>
  <c r="C78" i="28"/>
  <c r="E23" i="28" l="1"/>
  <c r="I11" i="28"/>
  <c r="D70" i="28"/>
  <c r="D69" i="28" s="1"/>
  <c r="E69" i="28"/>
  <c r="E66" i="28" s="1"/>
  <c r="D23" i="28"/>
  <c r="D19" i="28"/>
  <c r="E18" i="28"/>
  <c r="D18" i="28" s="1"/>
  <c r="D14" i="28"/>
  <c r="E13" i="28"/>
  <c r="D13" i="28" s="1"/>
  <c r="D39" i="28"/>
  <c r="D38" i="28" s="1"/>
  <c r="D36" i="28" s="1"/>
  <c r="E38" i="28"/>
  <c r="E36" i="28" s="1"/>
  <c r="D45" i="28"/>
  <c r="D43" i="28" s="1"/>
  <c r="E43" i="28"/>
  <c r="E48" i="28"/>
  <c r="D48" i="28" s="1"/>
  <c r="G50" i="28"/>
  <c r="D77" i="28"/>
  <c r="D76" i="28" s="1"/>
  <c r="D73" i="28" s="1"/>
  <c r="E76" i="28"/>
  <c r="E73" i="28" s="1"/>
  <c r="D85" i="28"/>
  <c r="D80" i="28" s="1"/>
  <c r="E80" i="28"/>
  <c r="G85" i="28"/>
  <c r="I66" i="28"/>
  <c r="F50" i="28"/>
  <c r="G34" i="28"/>
  <c r="AE11" i="28"/>
  <c r="AA11" i="28"/>
  <c r="W11" i="28"/>
  <c r="S11" i="28"/>
  <c r="O11" i="28"/>
  <c r="K11" i="28"/>
  <c r="Q11" i="28"/>
  <c r="M11" i="28"/>
  <c r="F48" i="28" l="1"/>
  <c r="D66" i="28"/>
  <c r="E11" i="28"/>
  <c r="D11" i="28" s="1"/>
  <c r="G48" i="28"/>
  <c r="F34" i="28"/>
  <c r="H82" i="28" l="1"/>
  <c r="H81" i="28"/>
  <c r="AD76" i="28"/>
  <c r="AD73" i="28" s="1"/>
  <c r="AB76" i="28"/>
  <c r="AB73" i="28" s="1"/>
  <c r="Z79" i="28"/>
  <c r="Z76" i="28" s="1"/>
  <c r="Z73" i="28" s="1"/>
  <c r="X79" i="28"/>
  <c r="X76" i="28" s="1"/>
  <c r="X73" i="28" s="1"/>
  <c r="V79" i="28"/>
  <c r="V76" i="28" s="1"/>
  <c r="V73" i="28" s="1"/>
  <c r="T79" i="28"/>
  <c r="T76" i="28" s="1"/>
  <c r="T73" i="28" s="1"/>
  <c r="R79" i="28"/>
  <c r="R76" i="28" s="1"/>
  <c r="R73" i="28" s="1"/>
  <c r="P79" i="28"/>
  <c r="P76" i="28" s="1"/>
  <c r="P73" i="28" s="1"/>
  <c r="N79" i="28"/>
  <c r="J76" i="28"/>
  <c r="J73" i="28" s="1"/>
  <c r="AB72" i="28"/>
  <c r="AB69" i="28" s="1"/>
  <c r="AB66" i="28" s="1"/>
  <c r="Z72" i="28"/>
  <c r="Z69" i="28" s="1"/>
  <c r="Z66" i="28" s="1"/>
  <c r="X72" i="28"/>
  <c r="X69" i="28" s="1"/>
  <c r="X66" i="28" s="1"/>
  <c r="R72" i="28"/>
  <c r="R69" i="28" s="1"/>
  <c r="R66" i="28" s="1"/>
  <c r="P72" i="28"/>
  <c r="P69" i="28" s="1"/>
  <c r="P66" i="28" s="1"/>
  <c r="N72" i="28"/>
  <c r="N69" i="28" s="1"/>
  <c r="N66" i="28" s="1"/>
  <c r="L72" i="28"/>
  <c r="L69" i="28" s="1"/>
  <c r="L66" i="28" s="1"/>
  <c r="J72" i="28"/>
  <c r="J69" i="28" s="1"/>
  <c r="J66" i="28" s="1"/>
  <c r="H72" i="28"/>
  <c r="AD41" i="28"/>
  <c r="AD38" i="28" s="1"/>
  <c r="AD36" i="28" s="1"/>
  <c r="AB41" i="28"/>
  <c r="AB38" i="28" s="1"/>
  <c r="AB36" i="28" s="1"/>
  <c r="Z41" i="28"/>
  <c r="Z38" i="28" s="1"/>
  <c r="Z36" i="28" s="1"/>
  <c r="X41" i="28"/>
  <c r="X38" i="28" s="1"/>
  <c r="X36" i="28" s="1"/>
  <c r="V41" i="28"/>
  <c r="V38" i="28" s="1"/>
  <c r="V36" i="28" s="1"/>
  <c r="T41" i="28"/>
  <c r="T38" i="28" s="1"/>
  <c r="T36" i="28" s="1"/>
  <c r="R38" i="28"/>
  <c r="R36" i="28" s="1"/>
  <c r="P38" i="28"/>
  <c r="P36" i="28" s="1"/>
  <c r="N38" i="28"/>
  <c r="N36" i="28" s="1"/>
  <c r="L38" i="28"/>
  <c r="L36" i="28" s="1"/>
  <c r="J41" i="28"/>
  <c r="J38" i="28" s="1"/>
  <c r="J36" i="28" s="1"/>
  <c r="H41" i="28"/>
  <c r="B40" i="28"/>
  <c r="B39" i="28"/>
  <c r="X35" i="28"/>
  <c r="X84" i="28" s="1"/>
  <c r="T35" i="28"/>
  <c r="T84" i="28" s="1"/>
  <c r="R35" i="28"/>
  <c r="R84" i="28" s="1"/>
  <c r="L35" i="28"/>
  <c r="X33" i="28"/>
  <c r="T33" i="28"/>
  <c r="R33" i="28"/>
  <c r="L33" i="28"/>
  <c r="AD26" i="28"/>
  <c r="AD23" i="28" s="1"/>
  <c r="AB26" i="28"/>
  <c r="AB23" i="28" s="1"/>
  <c r="Z26" i="28"/>
  <c r="Z23" i="28" s="1"/>
  <c r="X26" i="28"/>
  <c r="X23" i="28" s="1"/>
  <c r="V26" i="28"/>
  <c r="V23" i="28" s="1"/>
  <c r="R26" i="28"/>
  <c r="R23" i="28" s="1"/>
  <c r="P26" i="28"/>
  <c r="P23" i="28" s="1"/>
  <c r="N26" i="28"/>
  <c r="N23" i="28" s="1"/>
  <c r="L26" i="28"/>
  <c r="L23" i="28" s="1"/>
  <c r="J26" i="28"/>
  <c r="J23" i="28" s="1"/>
  <c r="H26" i="28"/>
  <c r="C33" i="28" l="1"/>
  <c r="C31" i="28" s="1"/>
  <c r="G31" i="28" s="1"/>
  <c r="B33" i="28"/>
  <c r="G35" i="28"/>
  <c r="C35" i="28"/>
  <c r="C38" i="28"/>
  <c r="C36" i="28" s="1"/>
  <c r="G72" i="28"/>
  <c r="C23" i="28"/>
  <c r="G33" i="28"/>
  <c r="N76" i="28"/>
  <c r="N73" i="28" s="1"/>
  <c r="B79" i="28"/>
  <c r="B76" i="28" s="1"/>
  <c r="B73" i="28" s="1"/>
  <c r="C76" i="28"/>
  <c r="C73" i="28" s="1"/>
  <c r="B31" i="28"/>
  <c r="L31" i="28"/>
  <c r="L82" i="28"/>
  <c r="G82" i="28" s="1"/>
  <c r="T31" i="28"/>
  <c r="T82" i="28"/>
  <c r="B35" i="28"/>
  <c r="L84" i="28"/>
  <c r="B41" i="28"/>
  <c r="B38" i="28" s="1"/>
  <c r="B36" i="28" s="1"/>
  <c r="C69" i="28"/>
  <c r="B72" i="28"/>
  <c r="B69" i="28" s="1"/>
  <c r="B66" i="28" s="1"/>
  <c r="F66" i="28" s="1"/>
  <c r="L76" i="28"/>
  <c r="L73" i="28" s="1"/>
  <c r="R31" i="28"/>
  <c r="R82" i="28"/>
  <c r="X31" i="28"/>
  <c r="X82" i="28"/>
  <c r="H69" i="28"/>
  <c r="H66" i="28" s="1"/>
  <c r="H76" i="28"/>
  <c r="H73" i="28" s="1"/>
  <c r="H38" i="28"/>
  <c r="H36" i="28" s="1"/>
  <c r="H23" i="28"/>
  <c r="AD18" i="28"/>
  <c r="AB18" i="28"/>
  <c r="Z18" i="28"/>
  <c r="X18" i="28"/>
  <c r="V18" i="28"/>
  <c r="T18" i="28"/>
  <c r="R18" i="28"/>
  <c r="P18" i="28"/>
  <c r="N18" i="28"/>
  <c r="L18" i="28"/>
  <c r="J18" i="28"/>
  <c r="H21" i="28"/>
  <c r="AD16" i="28"/>
  <c r="AD83" i="28" s="1"/>
  <c r="AD80" i="28" s="1"/>
  <c r="AB16" i="28"/>
  <c r="AB83" i="28" s="1"/>
  <c r="AB80" i="28" s="1"/>
  <c r="Z16" i="28"/>
  <c r="Z83" i="28" s="1"/>
  <c r="Z80" i="28" s="1"/>
  <c r="X16" i="28"/>
  <c r="V16" i="28"/>
  <c r="V80" i="28" s="1"/>
  <c r="T16" i="28"/>
  <c r="T83" i="28" s="1"/>
  <c r="R16" i="28"/>
  <c r="R83" i="28" s="1"/>
  <c r="P16" i="28"/>
  <c r="N16" i="28"/>
  <c r="N83" i="28" s="1"/>
  <c r="L16" i="28"/>
  <c r="J16" i="28"/>
  <c r="H16" i="28"/>
  <c r="G41" i="28" l="1"/>
  <c r="G26" i="28"/>
  <c r="R80" i="28"/>
  <c r="G79" i="28"/>
  <c r="G23" i="28"/>
  <c r="B84" i="28"/>
  <c r="G84" i="28"/>
  <c r="F82" i="28"/>
  <c r="N80" i="28"/>
  <c r="J13" i="28"/>
  <c r="J11" i="28" s="1"/>
  <c r="B16" i="28"/>
  <c r="F16" i="28" s="1"/>
  <c r="H83" i="28"/>
  <c r="L13" i="28"/>
  <c r="P13" i="28"/>
  <c r="T80" i="28"/>
  <c r="X13" i="28"/>
  <c r="C18" i="28"/>
  <c r="G18" i="28" s="1"/>
  <c r="H18" i="28"/>
  <c r="F41" i="28"/>
  <c r="H13" i="28"/>
  <c r="L11" i="28"/>
  <c r="T13" i="28"/>
  <c r="AB13" i="28"/>
  <c r="G21" i="28"/>
  <c r="N13" i="28"/>
  <c r="R13" i="28"/>
  <c r="V13" i="28"/>
  <c r="Z13" i="28"/>
  <c r="AD13" i="28"/>
  <c r="X46" i="28"/>
  <c r="X83" i="28" s="1"/>
  <c r="X80" i="28" s="1"/>
  <c r="L46" i="28"/>
  <c r="L43" i="28" s="1"/>
  <c r="J46" i="28"/>
  <c r="X11" i="28"/>
  <c r="H28" i="28"/>
  <c r="P29" i="28"/>
  <c r="P83" i="28" s="1"/>
  <c r="P80" i="28" s="1"/>
  <c r="F33" i="28"/>
  <c r="F35" i="28"/>
  <c r="B46" i="28" l="1"/>
  <c r="B43" i="28" s="1"/>
  <c r="H11" i="28"/>
  <c r="C11" i="28" s="1"/>
  <c r="B13" i="28"/>
  <c r="J83" i="28"/>
  <c r="L83" i="28"/>
  <c r="L80" i="28" s="1"/>
  <c r="H80" i="28"/>
  <c r="C13" i="28"/>
  <c r="G13" i="28" s="1"/>
  <c r="G16" i="28"/>
  <c r="X43" i="28"/>
  <c r="B29" i="28"/>
  <c r="F29" i="28" s="1"/>
  <c r="P28" i="28"/>
  <c r="P11" i="28" s="1"/>
  <c r="J43" i="28"/>
  <c r="AD11" i="28"/>
  <c r="Z11" i="28"/>
  <c r="V11" i="28"/>
  <c r="R11" i="28"/>
  <c r="N11" i="28"/>
  <c r="AB11" i="28"/>
  <c r="F13" i="28"/>
  <c r="F31" i="28"/>
  <c r="T11" i="28"/>
  <c r="F46" i="28" l="1"/>
  <c r="B83" i="28"/>
  <c r="B80" i="28" s="1"/>
  <c r="J80" i="28"/>
  <c r="C43" i="28"/>
  <c r="G43" i="28" s="1"/>
  <c r="G46" i="28"/>
  <c r="B11" i="28"/>
  <c r="F11" i="28" s="1"/>
  <c r="G11" i="28"/>
  <c r="G38" i="28"/>
  <c r="G36" i="28" s="1"/>
  <c r="G76" i="28"/>
  <c r="G73" i="28" s="1"/>
  <c r="F72" i="28"/>
  <c r="F79" i="28"/>
  <c r="C80" i="28" l="1"/>
  <c r="G83" i="28"/>
  <c r="F83" i="28"/>
  <c r="F38" i="28"/>
  <c r="F36" i="28" s="1"/>
  <c r="F43" i="28"/>
  <c r="B26" i="28" l="1"/>
  <c r="F26" i="28" l="1"/>
  <c r="B23" i="28"/>
  <c r="B21" i="28"/>
  <c r="F21" i="28" s="1"/>
  <c r="F76" i="28" l="1"/>
  <c r="F73" i="28" s="1"/>
  <c r="B28" i="28"/>
  <c r="F28" i="28" s="1"/>
  <c r="C66" i="28" l="1"/>
  <c r="G66" i="28" s="1"/>
  <c r="G69" i="28"/>
  <c r="F69" i="28" l="1"/>
  <c r="B19" i="28"/>
  <c r="F23" i="28" l="1"/>
  <c r="B20" i="28" l="1"/>
  <c r="B18" i="28" l="1"/>
  <c r="F18" i="28" s="1"/>
  <c r="G80" i="28"/>
  <c r="F84" i="28" l="1"/>
  <c r="F85" i="28"/>
  <c r="F80" i="28"/>
</calcChain>
</file>

<file path=xl/sharedStrings.xml><?xml version="1.0" encoding="utf-8"?>
<sst xmlns="http://schemas.openxmlformats.org/spreadsheetml/2006/main" count="146" uniqueCount="77">
  <si>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</si>
  <si>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</si>
  <si>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</si>
  <si>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</si>
  <si>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</si>
  <si>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</si>
  <si>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</si>
  <si>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</si>
  <si>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</si>
  <si>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</si>
  <si>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</si>
  <si>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</si>
  <si>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</si>
  <si>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</si>
  <si>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</si>
  <si>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</si>
  <si>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</si>
  <si>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</si>
  <si>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 xml:space="preserve"> 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</si>
  <si>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</si>
  <si>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</si>
  <si>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</si>
  <si>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Подпрограмма 2. "Развитие спорта высших достижений и системы подготовки спортивного резерва"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</si>
  <si>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</si>
  <si>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</si>
  <si>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</si>
  <si>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>привлеченные средства</t>
  </si>
  <si>
    <t>Основные мероприятия программы</t>
  </si>
  <si>
    <t>Комплексный план (сетевой график)</t>
  </si>
  <si>
    <t>по реализации  муниципальной программы</t>
  </si>
  <si>
    <t>тыс. рублей</t>
  </si>
  <si>
    <t>План на 2019 год</t>
  </si>
  <si>
    <t>Подпрограмма 1 "Развитие физической культуры и массового спорта"</t>
  </si>
  <si>
    <t>Подпрограмма 3 "Управление развитием отрасли физической культуры и спорта"</t>
  </si>
  <si>
    <t>федеральный бюджет</t>
  </si>
  <si>
    <t>1.1."Мероприятия по развитию физической культуры и спорта" (1,3,4,5,6,9)</t>
  </si>
  <si>
    <t>1.2. Обеспечение комплексной безопасности и комфортных условий в учреждениях физической культуры и спорта (1,2,3,4,5,6,7)</t>
  </si>
  <si>
    <t>1.2.1.Обеспечение хозяйственной деятельности учреждений спорта города Когалыма</t>
  </si>
  <si>
    <t>1.3. Поддержка некоммерческих организаций, реализующих проекты в сфере массовой физической культуры (1,3,4,5,6)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</si>
  <si>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</si>
  <si>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3.1."Содержание секторов Управления культуры, спорта и молодёжной политики Администрации города Когалыма" (1)</t>
  </si>
  <si>
    <t>в т.ч. бюджет города Когама в части софинансирования</t>
  </si>
  <si>
    <t>Муниципальная программа "Развитие физической культуры и спорта в городе Когалыме"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</si>
  <si>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</si>
  <si>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</si>
  <si>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</si>
  <si>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</si>
  <si>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</si>
  <si>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</si>
  <si>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</si>
  <si>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Произведена оплата труда персонала и начисления на выплаты по оплате труда,  выплачены социальные пособия и компенсации персоналу в денежной форме.</t>
  </si>
  <si>
    <t>в т.ч. бюджет города Когалыма в части софинансирования</t>
  </si>
  <si>
    <t>Ответственный за составление сетевого графика: гл. специалист сектора спортивной подготовки _______________________Е.В. Дульцева (тел.: 93-632)</t>
  </si>
  <si>
    <t xml:space="preserve">Постановление Администрации города Когалыма от 11.10.2013 №2920 </t>
  </si>
  <si>
    <t>Задачи 1,2. Повышение мотивации всех возрастных категорий и социальных групп граждан к регулярным занятиям физической культурой и массовым спортом. Обеспечение доступа жителям города Когалыма к современной спортивной инфраструктуре</t>
  </si>
  <si>
    <t>Задачи 2,3,4,5.   Обеспечение доступа жителям города Когалыма к современной инфраструктуре. Повышение доступности и качества спортивной подготовки детей и обеспечение прогресса спортивного резерва. Развитие детско-юношеского спорта. Создание условий для успешного выступления спортсменов города Когалыма на соревнованиях различного уровня. Популяризация спорта</t>
  </si>
  <si>
    <t>Задача 6. Обеспечение оптимизации деятельности Управления культуры, спорта и молодёжной политики и повышение эффективности бюджетных расходов.</t>
  </si>
  <si>
    <t>Начальник Управления культуры, спорта и молодежной политики _______________________________Л.А.Юрьева</t>
  </si>
  <si>
    <t>На отчетную дату по данному объекту заключен контракт от 05.04.2019 №19ДО292 по реконструкции объекта на сумму 7 000,0 тыс. руб. На основании контракта перечислен аванс в размере 50%. Окончание работ 10.12.2019.</t>
  </si>
  <si>
    <t xml:space="preserve">В марте месяце произведена оплата за приобретение товаров (лыжи беговые, ботинки и т.д.) на сумму 23,49 тыс. руб., согласно договора № 19ДС- 26 от 19.02.2019 г. </t>
  </si>
  <si>
    <t>1.1.4. "Организация работы по присвоению спортивных разрядов, квалификационных категорий"</t>
  </si>
  <si>
    <t>В мае месяце 2019 года запланирована сумма в размере 400 тыс. рублей на приобреение тренажеров для лиц с ограниченной возможностью, израсходовано 189,00 тыс. руб. (вертикальный велотренажер договор № 19 ДС-92 от 26.04.2019 г.), остаток денежных средств в размере 211, 00 тыс. руб. запланирован на июнь 2019 г. после поставки товара. Сумма в размере 445,49 тыс. руб. израсходована в полном объеме на приобретение спорт.инвентаря (лыжи беговые, ботинки и т.д., согласно договора № 19 ДС- 26 от 19.02.2019 г. ) Остаток денежных средств в размере 5 000 тыс. руб.  в связи с отсутствием заявок на поставку автобуса, предназначенного для организованной перевозки групп детей по маршрутам междугороднего сообщения по извещению № SBR003-190027477500001 признать открытый аукцион в электронной форме несостоявшимся. Проведена повторная процедура акциона, в результате чего заключен договор № 09/05/19-Зк с ООО «Компания УРАЛКАМ» п.3.1  3.1. срок поставки Товара – октябрь 2019 года.</t>
  </si>
  <si>
    <t>1.4. Региональный проект «Создание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 (Спорт – норма жизни) (2)</t>
  </si>
  <si>
    <t xml:space="preserve">1.4.3.Устройство спортивной площадки «Воркаут» </t>
  </si>
  <si>
    <t xml:space="preserve">В марте месяце перечислена субсидия из бюджета г.Когалыма городской общественной организации «Когалымский Боксерский Клуб Патриот»  в размере 137,90 тыс. руб.В мае месяце перечислена субсидия из бюджета г.Когалыма МОО "Федерация лыжных гонок г. Когалыма"  в размере 46,50 тыс. руб. </t>
  </si>
  <si>
    <t>В мае месяце приобретены квалификационные книжки (спортивный судья), знаки спортивного судьи. Договор  поставки №204 от 06.05.2019г.</t>
  </si>
  <si>
    <t>В мае месяце израсходовано денежных средств в размере  248,80 тыс. руб. На текущую дату образовался остаток денежных средств в размере 325,7 тыс. руб.: 
-оплата услуг по мед. сопровождению соревнований, согласно выставленных счетов; 
-оплата договоров ГПХ за май месяц будет осуществлена в июне 2019 года                                                                                                                           Приобретены поощрительные призы и наградная атрибутика для победителей соревнований, договор 19 ДС-3 от 15.01.2019 г. с ООО "Восход"</t>
  </si>
  <si>
    <t>На текущую дату образовался остаток денежных средств в размере 12 715,61 тыс. руб. из них:
-9 883,83 тыс. руб. по оплате и начислениям на оплату труда работников в сумме в связи с предоставлением больничных листов, наличием вакантных мест;
- 50,68 тыс.руб. по услуге предоставления местной связи в связи с использованием меньшего количества минут местных телефонных соединений;
-262,65 тыс. руб. согласно фактическим показателям приборов учета по электроэнергии; 
-53,9 тыс.руб. по уборке снега согласно фактически предоставленным услугам;
-7,4 тыс. руб. оплата на заправку картриджей, оплата будет произведена после предоставления платежных документов;
-16,73 тыс.руб. сумма по оплате  пособий за первые три дня временной нетрудоспособности за счет средств работодателя, в связи с непредоставлением больничных листов; 
- 78,58 тыс. руб. исследование воды в чащах бассейнов согласно условию договора оплата производится поквартально;
- 49,12 тыс.руб. по заточке ножей льдоуборочной машины оплата будет произведена после предоставления платежных документов;
-1 359,94 тыс.руб. на проезд льготного отпуска, согласно предоставленных документов; 
-164,5 тыс. руб. компенсация санаторно-курортного лечения, согласно предоставленных документов; 
-50,8 тыс.руб. мед.услуги, согласно фактически оказанным услугам;
-150,0 тыс. руб. Серификация объектов МАУ "Дворец спорта"
-12,57 тыс. руб. оплата проезда к месту учебного заведения и обратно, согласно предоставленных документов; 
-574,91 тыс. руб. прочее приобретение. 
Экономия денежных средств в сумме 979,15 тыс. руб. из них:
-861,66 тыс. руб. в связи с проведением закупочной процедуры по физ.охране объектов МАУ "Дворец спорта"; 
-96,49 тыс.руб. по налогам и сборам; 
- 21,0 тыс. руб. в связи с проведением закупочной процедуры по техническому облуживанию АИТП и ТП МАУ "Дворец спорта" месячная сумма экономии  3,9 тыс.руб.,  22,1 тыс.руб. по техническому облуживанию приточно-вытяжной вентиляции системы СК "Юбилейный" месячная сумма экономии 5,3 тыс.руб., 15,6 тыс.руб по техническому облуживанию 8-ми узлов учета МАУ "Дворец спорта" месячная сумма экономии 6,9 тыс.руб.</t>
  </si>
  <si>
    <t xml:space="preserve">В феврале месяце произведена оплата за поставку поощрительных призов.                                      В марте месяце перерасход денежных средств связан  с оплатой по договрам ГПХ в марте месяце за февраль 2019 г.                                                                                                                                                В мае месяце 2019 года запланирована сумма в размере 25,60 тыс. руб., израсходовано 52,48 тыс.руб.  Перерасход денежных средств в размере 26,88 тыс. рублей в связи с оплатой по договорам ГПХ за апрель месяц 2019 год. На текущую дату образовался остаток денежных средств  в размере 9,4 тыс. руб. на выезд ІІ этапа (региональный) Летнего Фестиваля ВФСК "ГТО" среди учащихся в связи с переносом данных соревнований на июнь месяц 2019 года;   Экономия денежных средств в размере 49,2 тыс. руб. в связи с изменениями в положении о проведении 2 этапа (регионального) Зимнего фестиваля ВФСК "ГТО" среди семейны команд, в результате чего был организован выезд согласно положения семьи Никифоровых, проезд за счет МБУ "КСАТ". Остаток денежных средств в размере 33,23 тыс. руб. по договрам ГПХ в связи с непредоставлением отчета главного судьи и табеля рабочего времени; по мед. обслуживанию, согласно выставленных счетов МБУ "КГБ". 
 </t>
  </si>
  <si>
    <t>В марте месяце произведена оплата за приобретение товаров (лыжи беговые, ботинки и т.д.) на сумму 23,49 тыс. руб., согласно договора № 19ДС- 26 от 19.02.2019 г.  Остаток денежных средств в размере 2 000 тыс. руб. в связи с отсутствием заявок на поставку автобуса, предназначенного для организованной перевозки групп детей по маршрутам междугороднего сообщения по извещению № SBR003-190027477500001 признать открытый аукцион в электронной форме несостоявшимся. Проведена повторная процедура акциона, в результате чего заключен договор № 09/05/19-Зк с ООО «Компания УРАЛКАМ» п.3.1  3.1. срок поставки Товара – октябрь 2019 года.      В мае месяце запланирована сумма в размере  659,83 тыс.руб. израсходовано 793,14 тыс. руб. на приобретение оборудования и инвентаря для увеличения уровня безопасности жителей города на занятиях лыжными гонками согласно договоров № 19 ДС-84 от 23.04.2019 г., 19 ДС-82 от 23.04.2019 г.</t>
  </si>
  <si>
    <t xml:space="preserve">В мае месяце запланирована сумма 611,90 тыс. руб., израсходована 384,67 ты. руб. На текущую дату образовался остаток денежных средств в размере 527,2 тыс. рублей в результате переноса соревнования  на более поздний срок (Открытый окружной турнир по волейболу среди юношей 2002-2003  гг.р.; Финальное первенство автономного округа по мини-футболу среди юношей 2001-2002 г.р. Сезон 2018-2019 год; Первенство округа по баскетболу среди юниорок до 17 лет (2003-2005 гг.р.), в зачет XIV Спартакиады учащихся Ханты-Мансийского автономного округа – Югры, посвященной 74-ой годовщине Победы в Великой Отечественной войне, отбор на первенство России  сезон 2019-2020 г.; Чемпионат и первенство округа по пулевой стрельбе среди мужчин, женщин и ветеранов; Чемпионат и первенство округа по классическому пауэрлифтингу (троеборью) среди  мужчин, женщин и ветеранов, девушек и юниоров до 23 лет, девушек и  юношей до 18 лет; Первенство округа по мини-футболу среди юношей  до16 лет  (2004-2005 гг.р.),  в зачет XIV Спартакиады учащихся  Ханты-Мансийского автономного округа – Югры, посвященной 74-ой годовщине Победы в Великой Отечественной войне; Чемпионат и первенство округа по легкой атлетике , в зачет Параспартакиады Ханты-Мансийского автономного округа - Югры). 
Экономия денежных средств в размере 221,48 тыс. руб.  в связи с меньшим количеством дней на соревнованиях по причине меньшего количества заявленных команд либо участников соревнований; с неполным составом команды, по причине болезни участника; фактически предоставленным отчетным документам за проживание. </t>
  </si>
  <si>
    <t>На май месяц денежные средства не запланированы.</t>
  </si>
  <si>
    <t>На отчетную дату по данному объекту ведется исполнение следующих контрактов:                 1. Контракт РЦСП-384/18-СП357 от 07.09.2018 на выполнение проектных работ для объекта. Стоимость работ по контракту 13 347,00 тыс.руб. (кассовые расходы по контракту на 01.01.2019 составили 5 388,88 тыс.руб.). Срок окончания услуг по 12.04.2019.                                                                                                                            2. Контракт 1 от 15.01.2018 на выполнение проектных работ для объекта. Стоимость работ по контракту 11 934,27 тыс.руб. (кассовые расходы по контракту на 01.01.2019 составили 9 527,09 тыс.руб.). Срок оказания услуг по 05.04.2019. Работы ведутся с нарушением сроков.</t>
  </si>
  <si>
    <t>Кассовый расход сформировался меньше планового в связи с образованием вакантных ставок, листов временной нетрудоспособности.   Произведена оплата труда персонала и начисления на выплаты по оплате труда, проезда в отпуск и обратно, пособия по временной нетрудоспособности, приобретены хозяйственные товары, медецинские услуги.</t>
  </si>
  <si>
    <t>План на 01.06.2018</t>
  </si>
  <si>
    <t>Профинансировано на 01.06.2019</t>
  </si>
  <si>
    <t>Кассовый расход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</si>
</sst>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5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12" fillId="4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wrapText="1"/>
    </xf>
    <xf numFmtId="0" fontId="1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14" fillId="5" borderId="1" xfId="0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left" vertical="center" wrapText="1"/>
    </xf>
    <xf numFmtId="4" fontId="14" fillId="0" borderId="8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H17" sqref="H17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85"/>
      <c r="B1" s="85"/>
    </row>
    <row r="10" spans="1:14" ht="45" customHeight="1" x14ac:dyDescent="0.35">
      <c r="A10" s="87" t="s">
        <v>17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6.5" customHeight="1" x14ac:dyDescent="0.35">
      <c r="A11" s="86"/>
      <c r="B11" s="86"/>
      <c r="C11" s="86"/>
      <c r="D11" s="86"/>
      <c r="E11" s="86"/>
      <c r="F11" s="86"/>
      <c r="G11" s="86"/>
      <c r="H11" s="86"/>
      <c r="I11" s="86"/>
    </row>
    <row r="13" spans="1:14" ht="27" customHeight="1" x14ac:dyDescent="0.3">
      <c r="A13" s="82" t="s">
        <v>28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" customHeight="1" x14ac:dyDescent="0.3">
      <c r="A14" s="82" t="s">
        <v>29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40.5" customHeight="1" x14ac:dyDescent="0.3">
      <c r="A15" s="83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46" spans="1:9" ht="16.5" x14ac:dyDescent="0.25">
      <c r="A46" s="84"/>
      <c r="B46" s="84"/>
      <c r="C46" s="84"/>
      <c r="D46" s="84"/>
      <c r="E46" s="84"/>
      <c r="F46" s="84"/>
      <c r="G46" s="84"/>
      <c r="H46" s="84"/>
      <c r="I46" s="84"/>
    </row>
    <row r="47" spans="1:9" ht="16.5" x14ac:dyDescent="0.25">
      <c r="A47" s="84"/>
      <c r="B47" s="84"/>
      <c r="C47" s="84"/>
      <c r="D47" s="84"/>
      <c r="E47" s="84"/>
      <c r="F47" s="84"/>
      <c r="G47" s="84"/>
      <c r="H47" s="84"/>
      <c r="I47" s="84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5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K98" sqref="K98"/>
    </sheetView>
  </sheetViews>
  <sheetFormatPr defaultColWidth="35.7109375" defaultRowHeight="15.75" x14ac:dyDescent="0.2"/>
  <cols>
    <col min="1" max="1" width="62.5703125" style="9" customWidth="1"/>
    <col min="2" max="2" width="19.140625" style="9" customWidth="1"/>
    <col min="3" max="7" width="17.85546875" style="9" customWidth="1"/>
    <col min="8" max="9" width="18.28515625" style="10" customWidth="1"/>
    <col min="10" max="11" width="18.42578125" style="10" customWidth="1"/>
    <col min="12" max="13" width="19.140625" style="10" customWidth="1"/>
    <col min="14" max="15" width="18.85546875" style="10" customWidth="1"/>
    <col min="16" max="17" width="19.28515625" style="10" customWidth="1"/>
    <col min="18" max="19" width="18.7109375" style="10" customWidth="1"/>
    <col min="20" max="21" width="18.42578125" style="11" customWidth="1"/>
    <col min="22" max="22" width="18.85546875" style="12" customWidth="1"/>
    <col min="23" max="23" width="18.85546875" style="13" customWidth="1"/>
    <col min="24" max="25" width="19.28515625" style="11" customWidth="1"/>
    <col min="26" max="27" width="19.5703125" style="15" customWidth="1"/>
    <col min="28" max="30" width="19" style="15" customWidth="1"/>
    <col min="31" max="31" width="18.5703125" style="15" customWidth="1"/>
    <col min="32" max="32" width="88.28515625" style="2" customWidth="1"/>
    <col min="33" max="33" width="5.7109375" style="2" customWidth="1"/>
    <col min="34" max="34" width="11.7109375" style="2" customWidth="1"/>
    <col min="35" max="35" width="20.7109375" style="2" customWidth="1"/>
    <col min="36" max="36" width="22.42578125" style="2" customWidth="1"/>
    <col min="37" max="16384" width="35.7109375" style="2"/>
  </cols>
  <sheetData>
    <row r="1" spans="1:36" ht="21.75" customHeight="1" x14ac:dyDescent="0.2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6" ht="27.75" customHeight="1" x14ac:dyDescent="0.2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6" ht="21.75" customHeight="1" x14ac:dyDescent="0.2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7"/>
      <c r="O3" s="17"/>
      <c r="P3" s="17"/>
      <c r="Q3" s="17"/>
      <c r="R3" s="17"/>
      <c r="S3" s="17"/>
      <c r="T3" s="17"/>
      <c r="U3" s="17"/>
      <c r="V3" s="17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6" ht="16.5" customHeight="1" x14ac:dyDescent="0.2">
      <c r="A4" s="34"/>
      <c r="B4" s="16"/>
      <c r="C4" s="16"/>
      <c r="D4" s="16"/>
      <c r="E4" s="62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7"/>
      <c r="U4" s="44"/>
      <c r="V4" s="37"/>
      <c r="W4" s="44"/>
      <c r="X4" s="36"/>
      <c r="Y4" s="43"/>
      <c r="Z4" s="36"/>
      <c r="AA4" s="63"/>
      <c r="AB4" s="36"/>
      <c r="AC4" s="63"/>
      <c r="AD4" s="43"/>
      <c r="AE4" s="36"/>
      <c r="AF4" s="17"/>
      <c r="AG4" s="17"/>
    </row>
    <row r="5" spans="1:36" ht="19.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41"/>
      <c r="T5" s="97"/>
      <c r="U5" s="97"/>
      <c r="V5" s="97"/>
      <c r="W5" s="97"/>
      <c r="X5" s="97"/>
      <c r="Y5" s="97"/>
      <c r="Z5" s="97"/>
      <c r="AA5" s="97"/>
      <c r="AB5" s="97"/>
      <c r="AC5" s="42"/>
      <c r="AD5" s="42"/>
      <c r="AE5" s="45" t="s">
        <v>30</v>
      </c>
      <c r="AF5" s="49"/>
      <c r="AG5" s="17"/>
    </row>
    <row r="6" spans="1:36" s="3" customFormat="1" ht="35.25" customHeight="1" x14ac:dyDescent="0.2">
      <c r="A6" s="96" t="s">
        <v>27</v>
      </c>
      <c r="B6" s="90" t="s">
        <v>31</v>
      </c>
      <c r="C6" s="90" t="s">
        <v>74</v>
      </c>
      <c r="D6" s="90" t="s">
        <v>75</v>
      </c>
      <c r="E6" s="90" t="s">
        <v>76</v>
      </c>
      <c r="F6" s="92" t="s">
        <v>43</v>
      </c>
      <c r="G6" s="93"/>
      <c r="H6" s="92" t="s">
        <v>0</v>
      </c>
      <c r="I6" s="93"/>
      <c r="J6" s="92" t="s">
        <v>1</v>
      </c>
      <c r="K6" s="93"/>
      <c r="L6" s="92" t="s">
        <v>2</v>
      </c>
      <c r="M6" s="93"/>
      <c r="N6" s="92" t="s">
        <v>3</v>
      </c>
      <c r="O6" s="93"/>
      <c r="P6" s="92" t="s">
        <v>4</v>
      </c>
      <c r="Q6" s="93"/>
      <c r="R6" s="92" t="s">
        <v>5</v>
      </c>
      <c r="S6" s="93"/>
      <c r="T6" s="92" t="s">
        <v>6</v>
      </c>
      <c r="U6" s="93"/>
      <c r="V6" s="92" t="s">
        <v>7</v>
      </c>
      <c r="W6" s="93"/>
      <c r="X6" s="92" t="s">
        <v>8</v>
      </c>
      <c r="Y6" s="93"/>
      <c r="Z6" s="92" t="s">
        <v>9</v>
      </c>
      <c r="AA6" s="93"/>
      <c r="AB6" s="92" t="s">
        <v>10</v>
      </c>
      <c r="AC6" s="93"/>
      <c r="AD6" s="92" t="s">
        <v>11</v>
      </c>
      <c r="AE6" s="93"/>
      <c r="AF6" s="113" t="s">
        <v>47</v>
      </c>
      <c r="AG6" s="19"/>
    </row>
    <row r="7" spans="1:36" s="3" customFormat="1" ht="39.75" customHeight="1" x14ac:dyDescent="0.2">
      <c r="A7" s="96"/>
      <c r="B7" s="91"/>
      <c r="C7" s="91"/>
      <c r="D7" s="91"/>
      <c r="E7" s="91"/>
      <c r="F7" s="18" t="s">
        <v>44</v>
      </c>
      <c r="G7" s="18" t="s">
        <v>45</v>
      </c>
      <c r="H7" s="18" t="s">
        <v>12</v>
      </c>
      <c r="I7" s="18" t="s">
        <v>46</v>
      </c>
      <c r="J7" s="18" t="s">
        <v>12</v>
      </c>
      <c r="K7" s="18" t="s">
        <v>46</v>
      </c>
      <c r="L7" s="18" t="s">
        <v>12</v>
      </c>
      <c r="M7" s="18" t="s">
        <v>46</v>
      </c>
      <c r="N7" s="18" t="s">
        <v>12</v>
      </c>
      <c r="O7" s="18" t="s">
        <v>46</v>
      </c>
      <c r="P7" s="18" t="s">
        <v>12</v>
      </c>
      <c r="Q7" s="18" t="s">
        <v>46</v>
      </c>
      <c r="R7" s="18" t="s">
        <v>12</v>
      </c>
      <c r="S7" s="18" t="s">
        <v>46</v>
      </c>
      <c r="T7" s="18" t="s">
        <v>12</v>
      </c>
      <c r="U7" s="18" t="s">
        <v>46</v>
      </c>
      <c r="V7" s="18" t="s">
        <v>24</v>
      </c>
      <c r="W7" s="18" t="s">
        <v>46</v>
      </c>
      <c r="X7" s="18" t="s">
        <v>12</v>
      </c>
      <c r="Y7" s="18" t="s">
        <v>46</v>
      </c>
      <c r="Z7" s="46" t="s">
        <v>12</v>
      </c>
      <c r="AA7" s="18" t="s">
        <v>46</v>
      </c>
      <c r="AB7" s="46" t="s">
        <v>12</v>
      </c>
      <c r="AC7" s="18" t="s">
        <v>46</v>
      </c>
      <c r="AD7" s="46" t="s">
        <v>12</v>
      </c>
      <c r="AE7" s="18" t="s">
        <v>46</v>
      </c>
      <c r="AF7" s="114"/>
      <c r="AG7" s="19"/>
    </row>
    <row r="8" spans="1:36" s="3" customFormat="1" ht="25.5" customHeight="1" x14ac:dyDescent="0.2">
      <c r="A8" s="20">
        <v>1</v>
      </c>
      <c r="B8" s="38">
        <v>2</v>
      </c>
      <c r="C8" s="20">
        <v>3</v>
      </c>
      <c r="D8" s="20">
        <v>4</v>
      </c>
      <c r="E8" s="20">
        <v>5</v>
      </c>
      <c r="F8" s="38">
        <v>6</v>
      </c>
      <c r="G8" s="20">
        <v>7</v>
      </c>
      <c r="H8" s="20">
        <v>8</v>
      </c>
      <c r="I8" s="20">
        <v>9</v>
      </c>
      <c r="J8" s="38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38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38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38">
        <v>28</v>
      </c>
      <c r="AC8" s="20">
        <v>29</v>
      </c>
      <c r="AD8" s="20">
        <v>30</v>
      </c>
      <c r="AE8" s="20">
        <v>31</v>
      </c>
      <c r="AF8" s="20">
        <v>32</v>
      </c>
      <c r="AG8" s="19"/>
    </row>
    <row r="9" spans="1:36" s="4" customFormat="1" ht="23.25" customHeight="1" x14ac:dyDescent="0.2">
      <c r="A9" s="101" t="s">
        <v>32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47"/>
      <c r="AG9" s="22"/>
      <c r="AH9" s="14"/>
      <c r="AI9" s="14"/>
      <c r="AJ9" s="14"/>
    </row>
    <row r="10" spans="1:36" s="4" customFormat="1" ht="42.75" customHeight="1" x14ac:dyDescent="0.2">
      <c r="A10" s="101" t="s">
        <v>54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47"/>
      <c r="AG10" s="22"/>
      <c r="AH10" s="14"/>
      <c r="AI10" s="14"/>
      <c r="AJ10" s="14"/>
    </row>
    <row r="11" spans="1:36" s="4" customFormat="1" ht="42" customHeight="1" x14ac:dyDescent="0.2">
      <c r="A11" s="57" t="s">
        <v>35</v>
      </c>
      <c r="B11" s="23">
        <f>H11+J11+L11+N11+P11+R11+T11+V11+X11+Z11+AB11+AD11</f>
        <v>178565.04</v>
      </c>
      <c r="C11" s="23">
        <f>H11</f>
        <v>13087.994999999999</v>
      </c>
      <c r="D11" s="23">
        <f>E11</f>
        <v>68167.259999999995</v>
      </c>
      <c r="E11" s="23">
        <f>I11+K11+M11+O11+Q11+S11+U11+W11+Y11+AA11+AC11+AE11</f>
        <v>68167.259999999995</v>
      </c>
      <c r="F11" s="23">
        <f>E11/B11*100</f>
        <v>38.175031349921568</v>
      </c>
      <c r="G11" s="23">
        <f>E11/C11*100</f>
        <v>520.83806572358867</v>
      </c>
      <c r="H11" s="23">
        <f>H13+H18+H23+H28+H31</f>
        <v>13087.994999999999</v>
      </c>
      <c r="I11" s="23">
        <f>I13+I18+I23+I28+I31</f>
        <v>6750.16</v>
      </c>
      <c r="J11" s="23">
        <f t="shared" ref="J11:AE11" si="0">J13+J18+J23+J28+J31</f>
        <v>14536.478999999999</v>
      </c>
      <c r="K11" s="23">
        <f t="shared" si="0"/>
        <v>14661.01</v>
      </c>
      <c r="L11" s="23">
        <f t="shared" si="0"/>
        <v>12476.148999999999</v>
      </c>
      <c r="M11" s="23">
        <f t="shared" si="0"/>
        <v>11862.56</v>
      </c>
      <c r="N11" s="23">
        <f t="shared" si="0"/>
        <v>23754.733</v>
      </c>
      <c r="O11" s="23">
        <f t="shared" si="0"/>
        <v>14337.76</v>
      </c>
      <c r="P11" s="23">
        <f t="shared" si="0"/>
        <v>25841.67</v>
      </c>
      <c r="Q11" s="23">
        <f t="shared" si="0"/>
        <v>20555.77</v>
      </c>
      <c r="R11" s="23">
        <f t="shared" si="0"/>
        <v>20417.016000000003</v>
      </c>
      <c r="S11" s="23">
        <f t="shared" si="0"/>
        <v>0</v>
      </c>
      <c r="T11" s="23">
        <f t="shared" si="0"/>
        <v>12574.699000000001</v>
      </c>
      <c r="U11" s="23">
        <f t="shared" si="0"/>
        <v>0</v>
      </c>
      <c r="V11" s="23">
        <f t="shared" si="0"/>
        <v>9542.8009999999995</v>
      </c>
      <c r="W11" s="23">
        <f t="shared" si="0"/>
        <v>0</v>
      </c>
      <c r="X11" s="23">
        <f t="shared" si="0"/>
        <v>9356.4060000000009</v>
      </c>
      <c r="Y11" s="23">
        <f t="shared" si="0"/>
        <v>0</v>
      </c>
      <c r="Z11" s="23">
        <f t="shared" si="0"/>
        <v>13259.466</v>
      </c>
      <c r="AA11" s="23">
        <f t="shared" si="0"/>
        <v>0</v>
      </c>
      <c r="AB11" s="23">
        <f t="shared" si="0"/>
        <v>12184.181</v>
      </c>
      <c r="AC11" s="23">
        <f t="shared" si="0"/>
        <v>0</v>
      </c>
      <c r="AD11" s="23">
        <f t="shared" si="0"/>
        <v>11533.445000000002</v>
      </c>
      <c r="AE11" s="23">
        <f t="shared" si="0"/>
        <v>0</v>
      </c>
      <c r="AF11" s="107" t="s">
        <v>66</v>
      </c>
      <c r="AG11" s="22"/>
      <c r="AH11" s="112"/>
      <c r="AI11" s="14"/>
      <c r="AJ11" s="14"/>
    </row>
    <row r="12" spans="1:36" s="4" customFormat="1" ht="42.75" customHeight="1" x14ac:dyDescent="0.2">
      <c r="A12" s="57" t="s">
        <v>19</v>
      </c>
      <c r="B12" s="24"/>
      <c r="C12" s="23"/>
      <c r="D12" s="23"/>
      <c r="E12" s="23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0"/>
      <c r="AF12" s="108"/>
      <c r="AG12" s="22"/>
      <c r="AH12" s="112"/>
      <c r="AI12" s="14"/>
      <c r="AJ12" s="14"/>
    </row>
    <row r="13" spans="1:36" s="5" customFormat="1" ht="24.75" customHeight="1" x14ac:dyDescent="0.3">
      <c r="A13" s="25" t="s">
        <v>15</v>
      </c>
      <c r="B13" s="23">
        <f>H13+J13+L13+N13+P13+R13+T13+V13+X13+Z13+AB13+AD13</f>
        <v>3283.0999999999995</v>
      </c>
      <c r="C13" s="23">
        <f>C16</f>
        <v>1682.4859999999999</v>
      </c>
      <c r="D13" s="23">
        <f>E13</f>
        <v>1356.72</v>
      </c>
      <c r="E13" s="23">
        <f>E14+E15+E16</f>
        <v>1356.72</v>
      </c>
      <c r="F13" s="23">
        <f t="shared" ref="F13:F85" si="1">E13/B13*100</f>
        <v>41.324358076208469</v>
      </c>
      <c r="G13" s="23">
        <f t="shared" ref="G13:G85" si="2">E13/C13*100</f>
        <v>80.637818085856296</v>
      </c>
      <c r="H13" s="21">
        <f>H14+H15+H16</f>
        <v>87.5</v>
      </c>
      <c r="I13" s="21">
        <f t="shared" ref="I13:AE13" si="3">I14+I15+I16</f>
        <v>67.5</v>
      </c>
      <c r="J13" s="21">
        <f t="shared" si="3"/>
        <v>555.61599999999999</v>
      </c>
      <c r="K13" s="21">
        <f t="shared" si="3"/>
        <v>73.52</v>
      </c>
      <c r="L13" s="21">
        <f t="shared" si="3"/>
        <v>549.45299999999997</v>
      </c>
      <c r="M13" s="21">
        <f t="shared" si="3"/>
        <v>556.84</v>
      </c>
      <c r="N13" s="21">
        <f t="shared" si="3"/>
        <v>167.02199999999999</v>
      </c>
      <c r="O13" s="21">
        <f t="shared" si="3"/>
        <v>410.06</v>
      </c>
      <c r="P13" s="21">
        <f t="shared" si="3"/>
        <v>322.89499999999998</v>
      </c>
      <c r="Q13" s="21">
        <f t="shared" si="3"/>
        <v>248.8</v>
      </c>
      <c r="R13" s="21">
        <f t="shared" si="3"/>
        <v>66.712999999999994</v>
      </c>
      <c r="S13" s="21">
        <f t="shared" si="3"/>
        <v>0</v>
      </c>
      <c r="T13" s="21">
        <f t="shared" si="3"/>
        <v>14.134</v>
      </c>
      <c r="U13" s="21">
        <f t="shared" si="3"/>
        <v>0</v>
      </c>
      <c r="V13" s="21">
        <f t="shared" si="3"/>
        <v>457.72500000000002</v>
      </c>
      <c r="W13" s="21">
        <f t="shared" si="3"/>
        <v>0</v>
      </c>
      <c r="X13" s="21">
        <f t="shared" si="3"/>
        <v>66.798000000000002</v>
      </c>
      <c r="Y13" s="21">
        <f t="shared" si="3"/>
        <v>0</v>
      </c>
      <c r="Z13" s="21">
        <f t="shared" si="3"/>
        <v>369.64499999999998</v>
      </c>
      <c r="AA13" s="21">
        <f t="shared" si="3"/>
        <v>0</v>
      </c>
      <c r="AB13" s="21">
        <f t="shared" si="3"/>
        <v>374.01499999999999</v>
      </c>
      <c r="AC13" s="21">
        <f t="shared" si="3"/>
        <v>0</v>
      </c>
      <c r="AD13" s="21">
        <f t="shared" si="3"/>
        <v>251.584</v>
      </c>
      <c r="AE13" s="21">
        <f t="shared" si="3"/>
        <v>0</v>
      </c>
      <c r="AF13" s="108"/>
      <c r="AG13" s="26"/>
      <c r="AH13" s="112"/>
      <c r="AI13" s="14"/>
      <c r="AJ13" s="14"/>
    </row>
    <row r="14" spans="1:36" s="5" customFormat="1" ht="28.5" customHeight="1" x14ac:dyDescent="0.3">
      <c r="A14" s="28" t="s">
        <v>34</v>
      </c>
      <c r="B14" s="24">
        <f t="shared" ref="B14:B16" si="4">H14+J14+L14+N14+P14+R14+T14+V14+X14+Z14+AB14+AD14</f>
        <v>0</v>
      </c>
      <c r="C14" s="24">
        <f>H14+J14</f>
        <v>0</v>
      </c>
      <c r="D14" s="24">
        <f t="shared" ref="D14:D78" si="5">E14</f>
        <v>0</v>
      </c>
      <c r="E14" s="24">
        <f t="shared" ref="E14:E84" si="6">I14+K14+M14+O14+Q14+S14+U14+W14+Y14+AA14+AC14+AE14</f>
        <v>0</v>
      </c>
      <c r="F14" s="24">
        <v>0</v>
      </c>
      <c r="G14" s="24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/>
      <c r="T14" s="27">
        <v>0</v>
      </c>
      <c r="U14" s="27"/>
      <c r="V14" s="27">
        <v>0</v>
      </c>
      <c r="W14" s="27"/>
      <c r="X14" s="27">
        <v>0</v>
      </c>
      <c r="Y14" s="27"/>
      <c r="Z14" s="27">
        <v>0</v>
      </c>
      <c r="AA14" s="27"/>
      <c r="AB14" s="27">
        <v>0</v>
      </c>
      <c r="AC14" s="27"/>
      <c r="AD14" s="27">
        <v>0</v>
      </c>
      <c r="AE14" s="51"/>
      <c r="AF14" s="108"/>
      <c r="AG14" s="26"/>
      <c r="AH14" s="112"/>
      <c r="AI14" s="14"/>
      <c r="AJ14" s="14"/>
    </row>
    <row r="15" spans="1:36" s="4" customFormat="1" ht="30" customHeight="1" x14ac:dyDescent="0.2">
      <c r="A15" s="67" t="s">
        <v>13</v>
      </c>
      <c r="B15" s="24">
        <f t="shared" si="4"/>
        <v>0</v>
      </c>
      <c r="C15" s="24">
        <f t="shared" ref="C15" si="7">H15+J15</f>
        <v>0</v>
      </c>
      <c r="D15" s="24">
        <f t="shared" si="5"/>
        <v>0</v>
      </c>
      <c r="E15" s="24">
        <f t="shared" si="6"/>
        <v>0</v>
      </c>
      <c r="F15" s="24">
        <v>0</v>
      </c>
      <c r="G15" s="24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/>
      <c r="T15" s="27">
        <v>0</v>
      </c>
      <c r="U15" s="27"/>
      <c r="V15" s="27">
        <v>0</v>
      </c>
      <c r="W15" s="27"/>
      <c r="X15" s="27">
        <v>0</v>
      </c>
      <c r="Y15" s="27"/>
      <c r="Z15" s="27">
        <v>0</v>
      </c>
      <c r="AA15" s="27"/>
      <c r="AB15" s="27">
        <v>0</v>
      </c>
      <c r="AC15" s="27"/>
      <c r="AD15" s="27">
        <v>0</v>
      </c>
      <c r="AE15" s="50"/>
      <c r="AF15" s="108"/>
      <c r="AG15" s="22"/>
      <c r="AH15" s="112"/>
      <c r="AI15" s="14"/>
      <c r="AJ15" s="14"/>
    </row>
    <row r="16" spans="1:36" s="4" customFormat="1" ht="37.5" customHeight="1" x14ac:dyDescent="0.2">
      <c r="A16" s="67" t="s">
        <v>14</v>
      </c>
      <c r="B16" s="24">
        <f t="shared" si="4"/>
        <v>3283.0999999999995</v>
      </c>
      <c r="C16" s="24">
        <f>H16+J16+L16+N16+P16</f>
        <v>1682.4859999999999</v>
      </c>
      <c r="D16" s="24">
        <f>E16</f>
        <v>1356.72</v>
      </c>
      <c r="E16" s="24">
        <f>I16+K16+M16+O16+Q16+S16+U16+W16+Y16+AA16+AC16+AE16</f>
        <v>1356.72</v>
      </c>
      <c r="F16" s="24">
        <f t="shared" si="1"/>
        <v>41.324358076208469</v>
      </c>
      <c r="G16" s="24">
        <f t="shared" si="2"/>
        <v>80.637818085856296</v>
      </c>
      <c r="H16" s="27">
        <f>87500/1000</f>
        <v>87.5</v>
      </c>
      <c r="I16" s="27">
        <v>67.5</v>
      </c>
      <c r="J16" s="27">
        <f>555616/1000</f>
        <v>555.61599999999999</v>
      </c>
      <c r="K16" s="27">
        <v>73.52</v>
      </c>
      <c r="L16" s="27">
        <f>549453/1000</f>
        <v>549.45299999999997</v>
      </c>
      <c r="M16" s="27">
        <v>556.84</v>
      </c>
      <c r="N16" s="27">
        <f>167022/1000</f>
        <v>167.02199999999999</v>
      </c>
      <c r="O16" s="27">
        <v>410.06</v>
      </c>
      <c r="P16" s="27">
        <f>322895/1000</f>
        <v>322.89499999999998</v>
      </c>
      <c r="Q16" s="27">
        <v>248.8</v>
      </c>
      <c r="R16" s="27">
        <f>66713/1000</f>
        <v>66.712999999999994</v>
      </c>
      <c r="S16" s="27"/>
      <c r="T16" s="27">
        <f>14134/1000</f>
        <v>14.134</v>
      </c>
      <c r="U16" s="27"/>
      <c r="V16" s="27">
        <f>457725/1000</f>
        <v>457.72500000000002</v>
      </c>
      <c r="W16" s="27"/>
      <c r="X16" s="27">
        <f>66798/1000</f>
        <v>66.798000000000002</v>
      </c>
      <c r="Y16" s="27"/>
      <c r="Z16" s="27">
        <f>369645/1000</f>
        <v>369.64499999999998</v>
      </c>
      <c r="AA16" s="27"/>
      <c r="AB16" s="27">
        <f>374015/1000</f>
        <v>374.01499999999999</v>
      </c>
      <c r="AC16" s="27"/>
      <c r="AD16" s="27">
        <f>251584/1000</f>
        <v>251.584</v>
      </c>
      <c r="AE16" s="50"/>
      <c r="AF16" s="109"/>
      <c r="AG16" s="22"/>
      <c r="AH16" s="112"/>
      <c r="AI16" s="14"/>
      <c r="AJ16" s="14"/>
    </row>
    <row r="17" spans="1:36" s="4" customFormat="1" ht="63.75" customHeight="1" x14ac:dyDescent="0.2">
      <c r="A17" s="68" t="s">
        <v>20</v>
      </c>
      <c r="B17" s="27"/>
      <c r="C17" s="23"/>
      <c r="D17" s="23"/>
      <c r="E17" s="23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50"/>
      <c r="AF17" s="118" t="s">
        <v>67</v>
      </c>
      <c r="AG17" s="22"/>
      <c r="AH17" s="112"/>
      <c r="AI17" s="14"/>
      <c r="AJ17" s="14"/>
    </row>
    <row r="18" spans="1:36" s="4" customFormat="1" ht="45.75" customHeight="1" x14ac:dyDescent="0.2">
      <c r="A18" s="69" t="s">
        <v>15</v>
      </c>
      <c r="B18" s="23">
        <f>B20+B21+B19</f>
        <v>165710.6</v>
      </c>
      <c r="C18" s="23">
        <f>C19+C20+C21</f>
        <v>78919.880999999994</v>
      </c>
      <c r="D18" s="23">
        <f>E18</f>
        <v>65225.11</v>
      </c>
      <c r="E18" s="23">
        <f>E19+E20+E21</f>
        <v>65225.11</v>
      </c>
      <c r="F18" s="23">
        <f t="shared" si="1"/>
        <v>39.360855612133442</v>
      </c>
      <c r="G18" s="23">
        <f t="shared" si="2"/>
        <v>82.647248289692683</v>
      </c>
      <c r="H18" s="21">
        <f>H20+H21+H19</f>
        <v>12968.373</v>
      </c>
      <c r="I18" s="21">
        <f t="shared" ref="I18:AE18" si="8">I20+I21+I19</f>
        <v>6682.66</v>
      </c>
      <c r="J18" s="21">
        <f t="shared" si="8"/>
        <v>13881.474</v>
      </c>
      <c r="K18" s="21">
        <f t="shared" si="8"/>
        <v>14569.49</v>
      </c>
      <c r="L18" s="21">
        <f t="shared" si="8"/>
        <v>11445.321</v>
      </c>
      <c r="M18" s="21">
        <f t="shared" si="8"/>
        <v>11262.56</v>
      </c>
      <c r="N18" s="21">
        <f t="shared" si="8"/>
        <v>16197.772000000001</v>
      </c>
      <c r="O18" s="21">
        <f t="shared" si="8"/>
        <v>13889.94</v>
      </c>
      <c r="P18" s="21">
        <f t="shared" si="8"/>
        <v>24426.940999999999</v>
      </c>
      <c r="Q18" s="21">
        <f t="shared" si="8"/>
        <v>18820.46</v>
      </c>
      <c r="R18" s="21">
        <f t="shared" si="8"/>
        <v>20023.435000000001</v>
      </c>
      <c r="S18" s="21">
        <f t="shared" si="8"/>
        <v>0</v>
      </c>
      <c r="T18" s="21">
        <f t="shared" si="8"/>
        <v>12559.304</v>
      </c>
      <c r="U18" s="21">
        <f t="shared" si="8"/>
        <v>0</v>
      </c>
      <c r="V18" s="21">
        <f t="shared" si="8"/>
        <v>9053.0759999999991</v>
      </c>
      <c r="W18" s="21">
        <f t="shared" si="8"/>
        <v>0</v>
      </c>
      <c r="X18" s="21">
        <f t="shared" si="8"/>
        <v>9245.4750000000004</v>
      </c>
      <c r="Y18" s="21">
        <f t="shared" si="8"/>
        <v>0</v>
      </c>
      <c r="Z18" s="21">
        <f t="shared" si="8"/>
        <v>12853.859</v>
      </c>
      <c r="AA18" s="21">
        <f t="shared" si="8"/>
        <v>0</v>
      </c>
      <c r="AB18" s="21">
        <f t="shared" si="8"/>
        <v>11791.146000000001</v>
      </c>
      <c r="AC18" s="21">
        <f t="shared" si="8"/>
        <v>0</v>
      </c>
      <c r="AD18" s="21">
        <f t="shared" si="8"/>
        <v>11264.424000000001</v>
      </c>
      <c r="AE18" s="21">
        <f t="shared" si="8"/>
        <v>0</v>
      </c>
      <c r="AF18" s="119"/>
      <c r="AG18" s="22"/>
      <c r="AH18" s="112"/>
      <c r="AI18" s="14"/>
      <c r="AJ18" s="14"/>
    </row>
    <row r="19" spans="1:36" s="4" customFormat="1" ht="26.25" customHeight="1" x14ac:dyDescent="0.2">
      <c r="A19" s="60" t="s">
        <v>34</v>
      </c>
      <c r="B19" s="24">
        <f>AD19</f>
        <v>0</v>
      </c>
      <c r="C19" s="24">
        <f>H19+J19</f>
        <v>0</v>
      </c>
      <c r="D19" s="24">
        <f t="shared" si="5"/>
        <v>0</v>
      </c>
      <c r="E19" s="24">
        <f t="shared" si="6"/>
        <v>0</v>
      </c>
      <c r="F19" s="24">
        <v>0</v>
      </c>
      <c r="G19" s="24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/>
      <c r="T19" s="27">
        <v>0</v>
      </c>
      <c r="U19" s="27"/>
      <c r="V19" s="27">
        <v>0</v>
      </c>
      <c r="W19" s="27"/>
      <c r="X19" s="27">
        <v>0</v>
      </c>
      <c r="Y19" s="27"/>
      <c r="Z19" s="27">
        <v>0</v>
      </c>
      <c r="AA19" s="27"/>
      <c r="AB19" s="27">
        <v>0</v>
      </c>
      <c r="AC19" s="27"/>
      <c r="AD19" s="27">
        <v>0</v>
      </c>
      <c r="AE19" s="50"/>
      <c r="AF19" s="119"/>
      <c r="AG19" s="22"/>
      <c r="AH19" s="14"/>
      <c r="AI19" s="14"/>
      <c r="AJ19" s="14"/>
    </row>
    <row r="20" spans="1:36" s="4" customFormat="1" ht="44.25" customHeight="1" x14ac:dyDescent="0.2">
      <c r="A20" s="67" t="s">
        <v>13</v>
      </c>
      <c r="B20" s="24">
        <f>H20+J20+L20+N20+P20+R20+T20+V20+X20+Z20+AB20+AD20</f>
        <v>0</v>
      </c>
      <c r="C20" s="24">
        <f t="shared" ref="C20" si="9">H20+J20</f>
        <v>0</v>
      </c>
      <c r="D20" s="24">
        <f t="shared" si="5"/>
        <v>0</v>
      </c>
      <c r="E20" s="24">
        <f t="shared" si="6"/>
        <v>0</v>
      </c>
      <c r="F20" s="24">
        <v>0</v>
      </c>
      <c r="G20" s="24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/>
      <c r="T20" s="27">
        <v>0</v>
      </c>
      <c r="U20" s="27"/>
      <c r="V20" s="27">
        <v>0</v>
      </c>
      <c r="W20" s="27"/>
      <c r="X20" s="27">
        <v>0</v>
      </c>
      <c r="Y20" s="27"/>
      <c r="Z20" s="27">
        <v>0</v>
      </c>
      <c r="AA20" s="27"/>
      <c r="AB20" s="27">
        <v>0</v>
      </c>
      <c r="AC20" s="27"/>
      <c r="AD20" s="27">
        <v>0</v>
      </c>
      <c r="AE20" s="50"/>
      <c r="AF20" s="119"/>
      <c r="AG20" s="22"/>
      <c r="AH20" s="14"/>
      <c r="AI20" s="14"/>
      <c r="AJ20" s="14"/>
    </row>
    <row r="21" spans="1:36" s="4" customFormat="1" ht="231.75" customHeight="1" x14ac:dyDescent="0.2">
      <c r="A21" s="67" t="s">
        <v>14</v>
      </c>
      <c r="B21" s="24">
        <f>H21+J21+L21+N21+P21+R21+T21+V21+X21+Z21+AB21+AD21</f>
        <v>165710.6</v>
      </c>
      <c r="C21" s="24">
        <f>H21+J21+L21+N21+P21</f>
        <v>78919.880999999994</v>
      </c>
      <c r="D21" s="24">
        <f>E21</f>
        <v>65225.11</v>
      </c>
      <c r="E21" s="24">
        <f>I21+K21+M21+O21+Q21+S21+U21+W21+Y21+AA21+AC21+AE21</f>
        <v>65225.11</v>
      </c>
      <c r="F21" s="24">
        <f t="shared" si="1"/>
        <v>39.360855612133442</v>
      </c>
      <c r="G21" s="24">
        <f t="shared" si="2"/>
        <v>82.647248289692683</v>
      </c>
      <c r="H21" s="27">
        <f>12968373/1000</f>
        <v>12968.373</v>
      </c>
      <c r="I21" s="27">
        <v>6682.66</v>
      </c>
      <c r="J21" s="27">
        <f>13881474/1000</f>
        <v>13881.474</v>
      </c>
      <c r="K21" s="27">
        <v>14569.49</v>
      </c>
      <c r="L21" s="27">
        <f>11445321/1000</f>
        <v>11445.321</v>
      </c>
      <c r="M21" s="27">
        <v>11262.56</v>
      </c>
      <c r="N21" s="27">
        <f>16197772/1000</f>
        <v>16197.772000000001</v>
      </c>
      <c r="O21" s="27">
        <v>13889.94</v>
      </c>
      <c r="P21" s="27">
        <f>24426941/1000</f>
        <v>24426.940999999999</v>
      </c>
      <c r="Q21" s="27">
        <v>18820.46</v>
      </c>
      <c r="R21" s="27">
        <f>20023435/1000</f>
        <v>20023.435000000001</v>
      </c>
      <c r="S21" s="27"/>
      <c r="T21" s="27">
        <f>12559304/1000</f>
        <v>12559.304</v>
      </c>
      <c r="U21" s="27"/>
      <c r="V21" s="27">
        <f>(13423376-4370300)/1000</f>
        <v>9053.0759999999991</v>
      </c>
      <c r="W21" s="27"/>
      <c r="X21" s="27">
        <f>9245475/1000</f>
        <v>9245.4750000000004</v>
      </c>
      <c r="Y21" s="27"/>
      <c r="Z21" s="27">
        <f>12853859/1000</f>
        <v>12853.859</v>
      </c>
      <c r="AA21" s="27"/>
      <c r="AB21" s="27">
        <f>11791146/1000</f>
        <v>11791.146000000001</v>
      </c>
      <c r="AC21" s="27"/>
      <c r="AD21" s="27">
        <f>11264424/1000</f>
        <v>11264.424000000001</v>
      </c>
      <c r="AE21" s="50"/>
      <c r="AF21" s="120"/>
      <c r="AG21" s="22"/>
      <c r="AH21" s="14"/>
      <c r="AI21" s="14"/>
      <c r="AJ21" s="14"/>
    </row>
    <row r="22" spans="1:36" s="4" customFormat="1" ht="40.5" customHeight="1" x14ac:dyDescent="0.3">
      <c r="A22" s="25" t="s">
        <v>21</v>
      </c>
      <c r="B22" s="23"/>
      <c r="C22" s="23"/>
      <c r="D22" s="23"/>
      <c r="E22" s="23"/>
      <c r="F22" s="23"/>
      <c r="G22" s="23"/>
      <c r="H22" s="21"/>
      <c r="I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50"/>
      <c r="AF22" s="107" t="s">
        <v>68</v>
      </c>
      <c r="AG22" s="22"/>
      <c r="AH22" s="14"/>
      <c r="AI22" s="14"/>
      <c r="AJ22" s="14"/>
    </row>
    <row r="23" spans="1:36" s="4" customFormat="1" ht="25.5" customHeight="1" x14ac:dyDescent="0.3">
      <c r="A23" s="25" t="s">
        <v>15</v>
      </c>
      <c r="B23" s="23">
        <f>B26+B25+B24</f>
        <v>370.19999999999993</v>
      </c>
      <c r="C23" s="23">
        <f>C24+C25+C26</f>
        <v>219.74199999999996</v>
      </c>
      <c r="D23" s="23">
        <f>D24+D25+D26</f>
        <v>127.91</v>
      </c>
      <c r="E23" s="23">
        <f t="shared" si="6"/>
        <v>127.91</v>
      </c>
      <c r="F23" s="23">
        <f t="shared" si="1"/>
        <v>34.551593733117244</v>
      </c>
      <c r="G23" s="23">
        <f t="shared" si="2"/>
        <v>58.209172575110827</v>
      </c>
      <c r="H23" s="21">
        <f>H25+H26+H24</f>
        <v>32.122</v>
      </c>
      <c r="I23" s="21">
        <f t="shared" ref="I23:AE23" si="10">I25+I26+I24</f>
        <v>0</v>
      </c>
      <c r="J23" s="21">
        <f t="shared" si="10"/>
        <v>99.388999999999996</v>
      </c>
      <c r="K23" s="21">
        <f t="shared" si="10"/>
        <v>18</v>
      </c>
      <c r="L23" s="21">
        <f t="shared" si="10"/>
        <v>12.398</v>
      </c>
      <c r="M23" s="21">
        <f t="shared" si="10"/>
        <v>19.670000000000002</v>
      </c>
      <c r="N23" s="21">
        <f t="shared" si="10"/>
        <v>50.228999999999999</v>
      </c>
      <c r="O23" s="21">
        <f t="shared" si="10"/>
        <v>37.76</v>
      </c>
      <c r="P23" s="21">
        <f t="shared" si="10"/>
        <v>25.603999999999999</v>
      </c>
      <c r="Q23" s="21">
        <f t="shared" si="10"/>
        <v>52.48</v>
      </c>
      <c r="R23" s="21">
        <f t="shared" si="10"/>
        <v>37.238999999999997</v>
      </c>
      <c r="S23" s="21">
        <f t="shared" si="10"/>
        <v>0</v>
      </c>
      <c r="T23" s="21">
        <f t="shared" si="10"/>
        <v>0</v>
      </c>
      <c r="U23" s="21">
        <f t="shared" si="10"/>
        <v>0</v>
      </c>
      <c r="V23" s="21">
        <f t="shared" si="10"/>
        <v>32</v>
      </c>
      <c r="W23" s="21">
        <f t="shared" si="10"/>
        <v>0</v>
      </c>
      <c r="X23" s="21">
        <f t="shared" si="10"/>
        <v>8.8000000000000007</v>
      </c>
      <c r="Y23" s="21">
        <f t="shared" si="10"/>
        <v>0</v>
      </c>
      <c r="Z23" s="21">
        <f t="shared" si="10"/>
        <v>35.962000000000003</v>
      </c>
      <c r="AA23" s="21">
        <f t="shared" si="10"/>
        <v>0</v>
      </c>
      <c r="AB23" s="21">
        <f t="shared" si="10"/>
        <v>19.02</v>
      </c>
      <c r="AC23" s="21">
        <f t="shared" si="10"/>
        <v>0</v>
      </c>
      <c r="AD23" s="21">
        <f t="shared" si="10"/>
        <v>17.437000000000001</v>
      </c>
      <c r="AE23" s="21">
        <f t="shared" si="10"/>
        <v>0</v>
      </c>
      <c r="AF23" s="108"/>
      <c r="AG23" s="22"/>
      <c r="AH23" s="14"/>
      <c r="AI23" s="14"/>
      <c r="AJ23" s="14"/>
    </row>
    <row r="24" spans="1:36" s="4" customFormat="1" ht="25.5" customHeight="1" x14ac:dyDescent="0.3">
      <c r="A24" s="28" t="s">
        <v>34</v>
      </c>
      <c r="B24" s="24">
        <f t="shared" ref="B24:B25" si="11">H24+J24+L24+N24+P24+R24+T24+V24+X24+Z24+AB24+AD24</f>
        <v>0</v>
      </c>
      <c r="C24" s="24">
        <f>H24+J24</f>
        <v>0</v>
      </c>
      <c r="D24" s="24">
        <f t="shared" si="5"/>
        <v>0</v>
      </c>
      <c r="E24" s="24">
        <f t="shared" si="6"/>
        <v>0</v>
      </c>
      <c r="F24" s="24">
        <v>0</v>
      </c>
      <c r="G24" s="24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/>
      <c r="T24" s="27">
        <v>0</v>
      </c>
      <c r="U24" s="27"/>
      <c r="V24" s="27">
        <v>0</v>
      </c>
      <c r="W24" s="27"/>
      <c r="X24" s="27">
        <v>0</v>
      </c>
      <c r="Y24" s="27"/>
      <c r="Z24" s="27">
        <v>0</v>
      </c>
      <c r="AA24" s="27"/>
      <c r="AB24" s="27">
        <v>0</v>
      </c>
      <c r="AC24" s="27"/>
      <c r="AD24" s="27">
        <v>0</v>
      </c>
      <c r="AE24" s="50"/>
      <c r="AF24" s="108"/>
      <c r="AG24" s="22"/>
      <c r="AH24" s="14"/>
      <c r="AI24" s="14"/>
      <c r="AJ24" s="14"/>
    </row>
    <row r="25" spans="1:36" s="4" customFormat="1" ht="28.5" customHeight="1" x14ac:dyDescent="0.3">
      <c r="A25" s="28" t="s">
        <v>13</v>
      </c>
      <c r="B25" s="24">
        <f t="shared" si="11"/>
        <v>0</v>
      </c>
      <c r="C25" s="24">
        <f t="shared" ref="C25" si="12">H25+J25</f>
        <v>0</v>
      </c>
      <c r="D25" s="24">
        <f t="shared" si="5"/>
        <v>0</v>
      </c>
      <c r="E25" s="24">
        <f t="shared" si="6"/>
        <v>0</v>
      </c>
      <c r="F25" s="24">
        <v>0</v>
      </c>
      <c r="G25" s="24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/>
      <c r="T25" s="27">
        <v>0</v>
      </c>
      <c r="U25" s="27"/>
      <c r="V25" s="27">
        <v>0</v>
      </c>
      <c r="W25" s="27"/>
      <c r="X25" s="27">
        <v>0</v>
      </c>
      <c r="Y25" s="27"/>
      <c r="Z25" s="27">
        <v>0</v>
      </c>
      <c r="AA25" s="27"/>
      <c r="AB25" s="27">
        <v>0</v>
      </c>
      <c r="AC25" s="27"/>
      <c r="AD25" s="27">
        <v>0</v>
      </c>
      <c r="AE25" s="50"/>
      <c r="AF25" s="108"/>
      <c r="AG25" s="22"/>
      <c r="AH25" s="14"/>
      <c r="AI25" s="14"/>
      <c r="AJ25" s="14"/>
    </row>
    <row r="26" spans="1:36" s="4" customFormat="1" ht="75" customHeight="1" x14ac:dyDescent="0.3">
      <c r="A26" s="28" t="s">
        <v>14</v>
      </c>
      <c r="B26" s="24">
        <f>H26+J26+L26+N26+P26+R26+T26+V26+X26+Z26+AB26+AD26</f>
        <v>370.19999999999993</v>
      </c>
      <c r="C26" s="24">
        <f>H26+J26+L26+N26+P26</f>
        <v>219.74199999999996</v>
      </c>
      <c r="D26" s="24">
        <f>E26</f>
        <v>127.91</v>
      </c>
      <c r="E26" s="24">
        <f>I26+K26+M26+O26+Q26+S26+U26+W26+Y26+AA26+AC26+AE26</f>
        <v>127.91</v>
      </c>
      <c r="F26" s="24">
        <f t="shared" si="1"/>
        <v>34.551593733117244</v>
      </c>
      <c r="G26" s="24">
        <f t="shared" si="2"/>
        <v>58.209172575110827</v>
      </c>
      <c r="H26" s="27">
        <f>32122/1000</f>
        <v>32.122</v>
      </c>
      <c r="I26" s="27">
        <v>0</v>
      </c>
      <c r="J26" s="27">
        <f>99389/1000</f>
        <v>99.388999999999996</v>
      </c>
      <c r="K26" s="27">
        <v>18</v>
      </c>
      <c r="L26" s="27">
        <f>12398/1000</f>
        <v>12.398</v>
      </c>
      <c r="M26" s="27">
        <v>19.670000000000002</v>
      </c>
      <c r="N26" s="27">
        <f>50229/1000</f>
        <v>50.228999999999999</v>
      </c>
      <c r="O26" s="27">
        <v>37.76</v>
      </c>
      <c r="P26" s="27">
        <f>25604/1000</f>
        <v>25.603999999999999</v>
      </c>
      <c r="Q26" s="27">
        <v>52.48</v>
      </c>
      <c r="R26" s="27">
        <f>37239/1000</f>
        <v>37.238999999999997</v>
      </c>
      <c r="S26" s="27"/>
      <c r="T26" s="27">
        <v>0</v>
      </c>
      <c r="U26" s="27"/>
      <c r="V26" s="27">
        <f>32000/1000</f>
        <v>32</v>
      </c>
      <c r="W26" s="27"/>
      <c r="X26" s="27">
        <f>8800/1000</f>
        <v>8.8000000000000007</v>
      </c>
      <c r="Y26" s="27"/>
      <c r="Z26" s="27">
        <f>35962/1000</f>
        <v>35.962000000000003</v>
      </c>
      <c r="AA26" s="27"/>
      <c r="AB26" s="27">
        <f>19020/1000</f>
        <v>19.02</v>
      </c>
      <c r="AC26" s="27"/>
      <c r="AD26" s="27">
        <f>17437/1000</f>
        <v>17.437000000000001</v>
      </c>
      <c r="AE26" s="50"/>
      <c r="AF26" s="109"/>
      <c r="AG26" s="22"/>
      <c r="AH26" s="14"/>
      <c r="AI26" s="14"/>
      <c r="AJ26" s="14"/>
    </row>
    <row r="27" spans="1:36" s="4" customFormat="1" ht="56.25" customHeight="1" x14ac:dyDescent="0.2">
      <c r="A27" s="70" t="s">
        <v>60</v>
      </c>
      <c r="B27" s="23"/>
      <c r="C27" s="23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50"/>
      <c r="AF27" s="47"/>
      <c r="AG27" s="22"/>
      <c r="AH27" s="14"/>
      <c r="AI27" s="14"/>
      <c r="AJ27" s="14"/>
    </row>
    <row r="28" spans="1:36" s="4" customFormat="1" ht="17.25" customHeight="1" x14ac:dyDescent="0.3">
      <c r="A28" s="25" t="s">
        <v>15</v>
      </c>
      <c r="B28" s="23">
        <f>B29</f>
        <v>6.4</v>
      </c>
      <c r="C28" s="23">
        <f>C29</f>
        <v>6.4</v>
      </c>
      <c r="D28" s="23">
        <f>D29</f>
        <v>6.4</v>
      </c>
      <c r="E28" s="23">
        <f>E29</f>
        <v>6.4</v>
      </c>
      <c r="F28" s="23">
        <f t="shared" si="1"/>
        <v>100</v>
      </c>
      <c r="G28" s="23">
        <f>G29</f>
        <v>0</v>
      </c>
      <c r="H28" s="23">
        <f>H29</f>
        <v>0</v>
      </c>
      <c r="I28" s="23">
        <f t="shared" ref="I28:AE28" si="13">I29</f>
        <v>0</v>
      </c>
      <c r="J28" s="23">
        <f t="shared" si="13"/>
        <v>0</v>
      </c>
      <c r="K28" s="23">
        <f t="shared" si="13"/>
        <v>0</v>
      </c>
      <c r="L28" s="23">
        <f t="shared" si="13"/>
        <v>0</v>
      </c>
      <c r="M28" s="23">
        <f t="shared" si="13"/>
        <v>0</v>
      </c>
      <c r="N28" s="23">
        <f t="shared" si="13"/>
        <v>0</v>
      </c>
      <c r="O28" s="23">
        <f t="shared" si="13"/>
        <v>0</v>
      </c>
      <c r="P28" s="23">
        <f t="shared" si="13"/>
        <v>6.4</v>
      </c>
      <c r="Q28" s="23">
        <f t="shared" si="13"/>
        <v>6.4</v>
      </c>
      <c r="R28" s="23">
        <f t="shared" si="13"/>
        <v>0</v>
      </c>
      <c r="S28" s="23">
        <f t="shared" si="13"/>
        <v>0</v>
      </c>
      <c r="T28" s="23">
        <f t="shared" si="13"/>
        <v>0</v>
      </c>
      <c r="U28" s="23">
        <f t="shared" si="13"/>
        <v>0</v>
      </c>
      <c r="V28" s="23">
        <f t="shared" si="13"/>
        <v>0</v>
      </c>
      <c r="W28" s="23">
        <f t="shared" si="13"/>
        <v>0</v>
      </c>
      <c r="X28" s="23">
        <f t="shared" si="13"/>
        <v>0</v>
      </c>
      <c r="Y28" s="23">
        <f t="shared" si="13"/>
        <v>0</v>
      </c>
      <c r="Z28" s="23">
        <f t="shared" si="13"/>
        <v>0</v>
      </c>
      <c r="AA28" s="23">
        <f t="shared" si="13"/>
        <v>0</v>
      </c>
      <c r="AB28" s="23">
        <f t="shared" si="13"/>
        <v>0</v>
      </c>
      <c r="AC28" s="23">
        <f t="shared" si="13"/>
        <v>0</v>
      </c>
      <c r="AD28" s="23">
        <f t="shared" si="13"/>
        <v>0</v>
      </c>
      <c r="AE28" s="23">
        <f t="shared" si="13"/>
        <v>0</v>
      </c>
      <c r="AF28" s="107" t="s">
        <v>65</v>
      </c>
      <c r="AG28" s="22"/>
      <c r="AH28" s="14"/>
      <c r="AI28" s="14"/>
      <c r="AJ28" s="14"/>
    </row>
    <row r="29" spans="1:36" s="4" customFormat="1" ht="21" customHeight="1" x14ac:dyDescent="0.3">
      <c r="A29" s="28" t="s">
        <v>14</v>
      </c>
      <c r="B29" s="24">
        <f>H29+J29+L29+N29+P29+R29+T29+V29+X29+Z29+AB29+AD29</f>
        <v>6.4</v>
      </c>
      <c r="C29" s="24">
        <f>H29+J29+L29+N29+P29</f>
        <v>6.4</v>
      </c>
      <c r="D29" s="24">
        <f>E29</f>
        <v>6.4</v>
      </c>
      <c r="E29" s="24">
        <f>I29+K29+M29+O29+Q29+S29+U29+W29+Y29+AA29+AC29+AE29</f>
        <v>6.4</v>
      </c>
      <c r="F29" s="24">
        <f t="shared" si="1"/>
        <v>100</v>
      </c>
      <c r="G29" s="24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f>6400/1000</f>
        <v>6.4</v>
      </c>
      <c r="Q29" s="27">
        <v>6.4</v>
      </c>
      <c r="R29" s="27">
        <v>0</v>
      </c>
      <c r="S29" s="27"/>
      <c r="T29" s="27">
        <v>0</v>
      </c>
      <c r="U29" s="27"/>
      <c r="V29" s="27">
        <v>0</v>
      </c>
      <c r="W29" s="27"/>
      <c r="X29" s="27">
        <v>0</v>
      </c>
      <c r="Y29" s="27"/>
      <c r="Z29" s="27">
        <v>0</v>
      </c>
      <c r="AA29" s="27"/>
      <c r="AB29" s="27">
        <v>0</v>
      </c>
      <c r="AC29" s="27"/>
      <c r="AD29" s="27">
        <v>0</v>
      </c>
      <c r="AE29" s="50"/>
      <c r="AF29" s="109"/>
      <c r="AG29" s="22"/>
      <c r="AH29" s="14"/>
      <c r="AI29" s="14"/>
      <c r="AJ29" s="14"/>
    </row>
    <row r="30" spans="1:36" s="4" customFormat="1" ht="37.5" customHeight="1" x14ac:dyDescent="0.3">
      <c r="A30" s="25" t="s">
        <v>25</v>
      </c>
      <c r="B30" s="23"/>
      <c r="C30" s="23"/>
      <c r="D30" s="23"/>
      <c r="E30" s="23"/>
      <c r="F30" s="23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50"/>
      <c r="AF30" s="47"/>
      <c r="AG30" s="22"/>
      <c r="AH30" s="14"/>
      <c r="AI30" s="14"/>
      <c r="AJ30" s="14"/>
    </row>
    <row r="31" spans="1:36" s="4" customFormat="1" ht="31.5" customHeight="1" x14ac:dyDescent="0.3">
      <c r="A31" s="25" t="s">
        <v>15</v>
      </c>
      <c r="B31" s="23">
        <f>SUM(B32:B34)</f>
        <v>9194.74</v>
      </c>
      <c r="C31" s="23">
        <f>C32+C33+C34</f>
        <v>8868.5169999999998</v>
      </c>
      <c r="D31" s="23">
        <f>D32+D33+D34</f>
        <v>6662.12</v>
      </c>
      <c r="E31" s="23">
        <f t="shared" si="6"/>
        <v>1451.1200000000001</v>
      </c>
      <c r="F31" s="23">
        <f t="shared" si="1"/>
        <v>15.78206670335431</v>
      </c>
      <c r="G31" s="23">
        <f t="shared" si="2"/>
        <v>16.362600421242924</v>
      </c>
      <c r="H31" s="23">
        <f>H32+H33+H34</f>
        <v>0</v>
      </c>
      <c r="I31" s="23">
        <f>I32+I33+I34</f>
        <v>0</v>
      </c>
      <c r="J31" s="23">
        <f t="shared" ref="J31:AE31" si="14">J32+J33+J34</f>
        <v>0</v>
      </c>
      <c r="K31" s="23">
        <f t="shared" si="14"/>
        <v>0</v>
      </c>
      <c r="L31" s="23">
        <f t="shared" si="14"/>
        <v>468.97700000000003</v>
      </c>
      <c r="M31" s="23">
        <f t="shared" si="14"/>
        <v>23.49</v>
      </c>
      <c r="N31" s="23">
        <f t="shared" si="14"/>
        <v>7339.71</v>
      </c>
      <c r="O31" s="23">
        <f t="shared" si="14"/>
        <v>0</v>
      </c>
      <c r="P31" s="23">
        <f t="shared" si="14"/>
        <v>1059.83</v>
      </c>
      <c r="Q31" s="23">
        <f t="shared" si="14"/>
        <v>1427.63</v>
      </c>
      <c r="R31" s="23">
        <f t="shared" si="14"/>
        <v>289.62900000000002</v>
      </c>
      <c r="S31" s="23">
        <f t="shared" si="14"/>
        <v>0</v>
      </c>
      <c r="T31" s="23">
        <f t="shared" si="14"/>
        <v>1.2610000000000001</v>
      </c>
      <c r="U31" s="23">
        <f t="shared" si="14"/>
        <v>0</v>
      </c>
      <c r="V31" s="23">
        <f t="shared" si="14"/>
        <v>0</v>
      </c>
      <c r="W31" s="23">
        <f t="shared" si="14"/>
        <v>0</v>
      </c>
      <c r="X31" s="23">
        <f t="shared" si="14"/>
        <v>35.333000000000006</v>
      </c>
      <c r="Y31" s="23">
        <f t="shared" si="14"/>
        <v>0</v>
      </c>
      <c r="Z31" s="23">
        <f t="shared" si="14"/>
        <v>0</v>
      </c>
      <c r="AA31" s="23">
        <f t="shared" si="14"/>
        <v>0</v>
      </c>
      <c r="AB31" s="23">
        <f t="shared" si="14"/>
        <v>0</v>
      </c>
      <c r="AC31" s="23">
        <f t="shared" si="14"/>
        <v>0</v>
      </c>
      <c r="AD31" s="23">
        <f t="shared" si="14"/>
        <v>0</v>
      </c>
      <c r="AE31" s="23">
        <f t="shared" si="14"/>
        <v>0</v>
      </c>
      <c r="AF31" s="47"/>
      <c r="AG31" s="22"/>
      <c r="AH31" s="14"/>
      <c r="AI31" s="14"/>
      <c r="AJ31" s="14"/>
    </row>
    <row r="32" spans="1:36" s="4" customFormat="1" ht="20.25" customHeight="1" x14ac:dyDescent="0.3">
      <c r="A32" s="28" t="s">
        <v>34</v>
      </c>
      <c r="B32" s="24">
        <f>H32+J32+L32+N32+P32+R32+T32+V32+X32+Z32+AB32+AD32</f>
        <v>0</v>
      </c>
      <c r="C32" s="24">
        <f>H32+J32+L32</f>
        <v>0</v>
      </c>
      <c r="D32" s="24">
        <f>E32</f>
        <v>0</v>
      </c>
      <c r="E32" s="24">
        <f>I32+K32+M32+O32+Q32+S32+U32+W32+Y32+AA32+AC32+AE32</f>
        <v>0</v>
      </c>
      <c r="F32" s="24">
        <v>0</v>
      </c>
      <c r="G32" s="24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/>
      <c r="T32" s="27">
        <v>0</v>
      </c>
      <c r="U32" s="27"/>
      <c r="V32" s="27">
        <v>0</v>
      </c>
      <c r="W32" s="27"/>
      <c r="X32" s="27">
        <v>0</v>
      </c>
      <c r="Y32" s="27"/>
      <c r="Z32" s="27">
        <v>0</v>
      </c>
      <c r="AA32" s="27"/>
      <c r="AB32" s="27">
        <v>0</v>
      </c>
      <c r="AC32" s="27"/>
      <c r="AD32" s="27">
        <v>0</v>
      </c>
      <c r="AE32" s="50"/>
      <c r="AF32" s="71"/>
      <c r="AG32" s="22"/>
      <c r="AH32" s="14"/>
      <c r="AI32" s="14"/>
      <c r="AJ32" s="14"/>
    </row>
    <row r="33" spans="1:36" s="4" customFormat="1" ht="177.75" customHeight="1" x14ac:dyDescent="0.3">
      <c r="A33" s="28" t="s">
        <v>13</v>
      </c>
      <c r="B33" s="24">
        <f>H33+J33+L33+N33+P33+R33+T33+V33+X33+Z33+AB33+AD33</f>
        <v>6155.4000000000005</v>
      </c>
      <c r="C33" s="24">
        <f>H33+J33+L33+N33+P33</f>
        <v>5845.4870000000001</v>
      </c>
      <c r="D33" s="24">
        <v>5845.49</v>
      </c>
      <c r="E33" s="24">
        <f>I33+K33+M33+O33+Q33+S33+U33+W33+Y33+AA33+AC33+AE33</f>
        <v>634.49</v>
      </c>
      <c r="F33" s="24">
        <f t="shared" si="1"/>
        <v>10.307859765409233</v>
      </c>
      <c r="G33" s="24">
        <f t="shared" si="2"/>
        <v>10.85435653179966</v>
      </c>
      <c r="H33" s="27">
        <v>0</v>
      </c>
      <c r="I33" s="27">
        <v>0</v>
      </c>
      <c r="J33" s="27">
        <v>0</v>
      </c>
      <c r="K33" s="27">
        <v>0</v>
      </c>
      <c r="L33" s="27">
        <f>445487/1000</f>
        <v>445.48700000000002</v>
      </c>
      <c r="M33" s="27">
        <v>0</v>
      </c>
      <c r="N33" s="27">
        <v>5000</v>
      </c>
      <c r="O33" s="27">
        <v>0</v>
      </c>
      <c r="P33" s="27">
        <v>400</v>
      </c>
      <c r="Q33" s="27">
        <v>634.49</v>
      </c>
      <c r="R33" s="27">
        <f>275149/1000</f>
        <v>275.149</v>
      </c>
      <c r="S33" s="27"/>
      <c r="T33" s="27">
        <f>1201/1000</f>
        <v>1.2010000000000001</v>
      </c>
      <c r="U33" s="27"/>
      <c r="V33" s="27">
        <v>0</v>
      </c>
      <c r="W33" s="27"/>
      <c r="X33" s="27">
        <f>33563/1000</f>
        <v>33.563000000000002</v>
      </c>
      <c r="Y33" s="27"/>
      <c r="Z33" s="27">
        <v>0</v>
      </c>
      <c r="AA33" s="27"/>
      <c r="AB33" s="27">
        <v>0</v>
      </c>
      <c r="AC33" s="27"/>
      <c r="AD33" s="27">
        <v>0</v>
      </c>
      <c r="AE33" s="50"/>
      <c r="AF33" s="71" t="s">
        <v>61</v>
      </c>
      <c r="AG33" s="22"/>
      <c r="AH33" s="14"/>
      <c r="AI33" s="14"/>
      <c r="AJ33" s="14"/>
    </row>
    <row r="34" spans="1:36" s="4" customFormat="1" ht="197.25" customHeight="1" x14ac:dyDescent="0.3">
      <c r="A34" s="28" t="s">
        <v>14</v>
      </c>
      <c r="B34" s="24">
        <f t="shared" ref="B34:B35" si="15">H34+J34+L34+N34+P34+R34+T34+V34+X34+Z34+AB34+AD34</f>
        <v>3039.3399999999997</v>
      </c>
      <c r="C34" s="24">
        <f>H34+J34+L34+N34+P34</f>
        <v>3023.0299999999997</v>
      </c>
      <c r="D34" s="24">
        <f>E34</f>
        <v>816.63</v>
      </c>
      <c r="E34" s="24">
        <f>I34+K34+M34+O34+Q34+S34+U34+W34+Y34+AA34+AC34+AE34</f>
        <v>816.63</v>
      </c>
      <c r="F34" s="24">
        <f t="shared" si="1"/>
        <v>26.868662275362414</v>
      </c>
      <c r="G34" s="24">
        <f t="shared" si="2"/>
        <v>27.013625402328127</v>
      </c>
      <c r="H34" s="27">
        <v>0</v>
      </c>
      <c r="I34" s="27">
        <v>0</v>
      </c>
      <c r="J34" s="27">
        <v>0</v>
      </c>
      <c r="K34" s="27">
        <v>0</v>
      </c>
      <c r="L34" s="27">
        <v>23.49</v>
      </c>
      <c r="M34" s="27">
        <v>23.49</v>
      </c>
      <c r="N34" s="27">
        <f>2000+339.71</f>
        <v>2339.71</v>
      </c>
      <c r="O34" s="27">
        <v>0</v>
      </c>
      <c r="P34" s="27">
        <v>659.83</v>
      </c>
      <c r="Q34" s="27">
        <v>793.14</v>
      </c>
      <c r="R34" s="27">
        <v>14.48</v>
      </c>
      <c r="S34" s="27"/>
      <c r="T34" s="27">
        <v>0.06</v>
      </c>
      <c r="U34" s="27"/>
      <c r="V34" s="27">
        <v>0</v>
      </c>
      <c r="W34" s="27"/>
      <c r="X34" s="27">
        <v>1.77</v>
      </c>
      <c r="Y34" s="27"/>
      <c r="Z34" s="27">
        <v>0</v>
      </c>
      <c r="AA34" s="27"/>
      <c r="AB34" s="27">
        <v>0</v>
      </c>
      <c r="AC34" s="27"/>
      <c r="AD34" s="27">
        <v>0</v>
      </c>
      <c r="AE34" s="50"/>
      <c r="AF34" s="74" t="s">
        <v>69</v>
      </c>
      <c r="AG34" s="22"/>
      <c r="AH34" s="14"/>
      <c r="AI34" s="14"/>
      <c r="AJ34" s="14"/>
    </row>
    <row r="35" spans="1:36" s="4" customFormat="1" ht="39.75" customHeight="1" x14ac:dyDescent="0.3">
      <c r="A35" s="61" t="s">
        <v>51</v>
      </c>
      <c r="B35" s="53">
        <f t="shared" si="15"/>
        <v>39.800000000000004</v>
      </c>
      <c r="C35" s="53">
        <f>H35+J35+L35+N35+P35</f>
        <v>23.489000000000001</v>
      </c>
      <c r="D35" s="53">
        <f t="shared" ref="D35" si="16">E35</f>
        <v>23.49</v>
      </c>
      <c r="E35" s="53">
        <f t="shared" ref="E35" si="17">I35+K35+M35+O35+Q35+S35+U35+W35+Y35+AA35+AC35+AE35</f>
        <v>23.49</v>
      </c>
      <c r="F35" s="53">
        <f t="shared" si="1"/>
        <v>59.020100502512548</v>
      </c>
      <c r="G35" s="53">
        <f t="shared" si="2"/>
        <v>100.00425731193323</v>
      </c>
      <c r="H35" s="54">
        <v>0</v>
      </c>
      <c r="I35" s="54">
        <v>0</v>
      </c>
      <c r="J35" s="54">
        <v>0</v>
      </c>
      <c r="K35" s="54">
        <v>0</v>
      </c>
      <c r="L35" s="54">
        <f>23489/1000</f>
        <v>23.489000000000001</v>
      </c>
      <c r="M35" s="54">
        <v>23.49</v>
      </c>
      <c r="N35" s="54">
        <v>0</v>
      </c>
      <c r="O35" s="54">
        <v>0</v>
      </c>
      <c r="P35" s="54">
        <v>0</v>
      </c>
      <c r="Q35" s="54">
        <v>0</v>
      </c>
      <c r="R35" s="54">
        <f>14482/1000</f>
        <v>14.481999999999999</v>
      </c>
      <c r="S35" s="54"/>
      <c r="T35" s="54">
        <f>63/1000</f>
        <v>6.3E-2</v>
      </c>
      <c r="U35" s="54"/>
      <c r="V35" s="54">
        <v>0</v>
      </c>
      <c r="W35" s="54"/>
      <c r="X35" s="54">
        <f>1766/1000</f>
        <v>1.766</v>
      </c>
      <c r="Y35" s="54"/>
      <c r="Z35" s="54">
        <v>0</v>
      </c>
      <c r="AA35" s="54"/>
      <c r="AB35" s="54">
        <v>0</v>
      </c>
      <c r="AC35" s="54"/>
      <c r="AD35" s="54">
        <v>0</v>
      </c>
      <c r="AE35" s="55"/>
      <c r="AF35" s="79" t="s">
        <v>59</v>
      </c>
      <c r="AG35" s="22"/>
      <c r="AH35" s="14"/>
      <c r="AI35" s="14"/>
      <c r="AJ35" s="14"/>
    </row>
    <row r="36" spans="1:36" s="4" customFormat="1" ht="63.75" customHeight="1" x14ac:dyDescent="0.2">
      <c r="A36" s="57" t="s">
        <v>36</v>
      </c>
      <c r="B36" s="23">
        <f>B38</f>
        <v>50743</v>
      </c>
      <c r="C36" s="23">
        <f t="shared" ref="C36:AE36" si="18">C38</f>
        <v>19309.922999999999</v>
      </c>
      <c r="D36" s="23">
        <f t="shared" si="18"/>
        <v>16881.422999999999</v>
      </c>
      <c r="E36" s="23">
        <f t="shared" si="18"/>
        <v>16881.422999999999</v>
      </c>
      <c r="F36" s="23">
        <f t="shared" si="18"/>
        <v>33.268476440100109</v>
      </c>
      <c r="G36" s="23">
        <f t="shared" si="18"/>
        <v>87.423564557973648</v>
      </c>
      <c r="H36" s="23">
        <f t="shared" si="18"/>
        <v>2091.761</v>
      </c>
      <c r="I36" s="23">
        <f t="shared" si="18"/>
        <v>1717.69</v>
      </c>
      <c r="J36" s="23">
        <f t="shared" si="18"/>
        <v>4194.5249999999996</v>
      </c>
      <c r="K36" s="23">
        <f t="shared" si="18"/>
        <v>3683.4630000000002</v>
      </c>
      <c r="L36" s="23">
        <f t="shared" si="18"/>
        <v>4245.4629999999997</v>
      </c>
      <c r="M36" s="23">
        <f t="shared" si="18"/>
        <v>3428.9810000000002</v>
      </c>
      <c r="N36" s="23">
        <f t="shared" si="18"/>
        <v>4245.5990000000002</v>
      </c>
      <c r="O36" s="23">
        <f t="shared" si="18"/>
        <v>3507.623</v>
      </c>
      <c r="P36" s="23">
        <f t="shared" si="18"/>
        <v>4532.5749999999998</v>
      </c>
      <c r="Q36" s="23">
        <f t="shared" si="18"/>
        <v>4543.6660000000002</v>
      </c>
      <c r="R36" s="23">
        <f t="shared" si="18"/>
        <v>4299.6549999999997</v>
      </c>
      <c r="S36" s="23">
        <f t="shared" si="18"/>
        <v>0</v>
      </c>
      <c r="T36" s="23">
        <f t="shared" si="18"/>
        <v>4288.8249999999998</v>
      </c>
      <c r="U36" s="23">
        <f t="shared" si="18"/>
        <v>0</v>
      </c>
      <c r="V36" s="23">
        <f t="shared" si="18"/>
        <v>4288.8249999999998</v>
      </c>
      <c r="W36" s="23">
        <f t="shared" si="18"/>
        <v>0</v>
      </c>
      <c r="X36" s="23">
        <f t="shared" si="18"/>
        <v>4253.1350000000002</v>
      </c>
      <c r="Y36" s="23">
        <f t="shared" si="18"/>
        <v>0</v>
      </c>
      <c r="Z36" s="23">
        <f t="shared" si="18"/>
        <v>4110.8249999999998</v>
      </c>
      <c r="AA36" s="23">
        <f t="shared" si="18"/>
        <v>0</v>
      </c>
      <c r="AB36" s="23">
        <f t="shared" si="18"/>
        <v>4094.5250000000001</v>
      </c>
      <c r="AC36" s="23">
        <f t="shared" si="18"/>
        <v>0</v>
      </c>
      <c r="AD36" s="23">
        <f t="shared" si="18"/>
        <v>6097.2870000000003</v>
      </c>
      <c r="AE36" s="23">
        <f t="shared" si="18"/>
        <v>0</v>
      </c>
      <c r="AF36" s="47"/>
      <c r="AG36" s="22"/>
      <c r="AH36" s="14"/>
      <c r="AI36" s="14"/>
      <c r="AJ36" s="14"/>
    </row>
    <row r="37" spans="1:36" s="4" customFormat="1" ht="45.75" customHeight="1" x14ac:dyDescent="0.3">
      <c r="A37" s="28" t="s">
        <v>37</v>
      </c>
      <c r="B37" s="24"/>
      <c r="C37" s="23"/>
      <c r="D37" s="23"/>
      <c r="E37" s="23"/>
      <c r="F37" s="23"/>
      <c r="G37" s="2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50"/>
      <c r="AF37" s="47"/>
      <c r="AG37" s="22"/>
      <c r="AH37" s="14"/>
      <c r="AI37" s="14"/>
      <c r="AJ37" s="14"/>
    </row>
    <row r="38" spans="1:36" s="4" customFormat="1" ht="26.25" customHeight="1" x14ac:dyDescent="0.3">
      <c r="A38" s="25" t="s">
        <v>15</v>
      </c>
      <c r="B38" s="23">
        <f>B40+B41+B39</f>
        <v>50743</v>
      </c>
      <c r="C38" s="23">
        <f t="shared" ref="C38:E38" si="19">C40+C41+C39</f>
        <v>19309.922999999999</v>
      </c>
      <c r="D38" s="23">
        <f t="shared" si="19"/>
        <v>16881.422999999999</v>
      </c>
      <c r="E38" s="23">
        <f t="shared" si="19"/>
        <v>16881.422999999999</v>
      </c>
      <c r="F38" s="23">
        <f t="shared" si="1"/>
        <v>33.268476440100109</v>
      </c>
      <c r="G38" s="23">
        <f t="shared" si="2"/>
        <v>87.423564557973648</v>
      </c>
      <c r="H38" s="23">
        <f>H40+H41+H39</f>
        <v>2091.761</v>
      </c>
      <c r="I38" s="23">
        <f t="shared" ref="I38:AE38" si="20">I40+I41+I39</f>
        <v>1717.69</v>
      </c>
      <c r="J38" s="23">
        <f t="shared" si="20"/>
        <v>4194.5249999999996</v>
      </c>
      <c r="K38" s="23">
        <f t="shared" si="20"/>
        <v>3683.4630000000002</v>
      </c>
      <c r="L38" s="23">
        <f t="shared" si="20"/>
        <v>4245.4629999999997</v>
      </c>
      <c r="M38" s="23">
        <f t="shared" si="20"/>
        <v>3428.9810000000002</v>
      </c>
      <c r="N38" s="23">
        <f t="shared" si="20"/>
        <v>4245.5990000000002</v>
      </c>
      <c r="O38" s="23">
        <f t="shared" si="20"/>
        <v>3507.623</v>
      </c>
      <c r="P38" s="23">
        <f t="shared" si="20"/>
        <v>4532.5749999999998</v>
      </c>
      <c r="Q38" s="23">
        <f t="shared" si="20"/>
        <v>4543.6660000000002</v>
      </c>
      <c r="R38" s="23">
        <f t="shared" si="20"/>
        <v>4299.6549999999997</v>
      </c>
      <c r="S38" s="23">
        <f t="shared" si="20"/>
        <v>0</v>
      </c>
      <c r="T38" s="23">
        <f t="shared" si="20"/>
        <v>4288.8249999999998</v>
      </c>
      <c r="U38" s="23">
        <f t="shared" si="20"/>
        <v>0</v>
      </c>
      <c r="V38" s="23">
        <f t="shared" si="20"/>
        <v>4288.8249999999998</v>
      </c>
      <c r="W38" s="23">
        <f t="shared" si="20"/>
        <v>0</v>
      </c>
      <c r="X38" s="23">
        <f t="shared" si="20"/>
        <v>4253.1350000000002</v>
      </c>
      <c r="Y38" s="23">
        <f t="shared" si="20"/>
        <v>0</v>
      </c>
      <c r="Z38" s="23">
        <f t="shared" si="20"/>
        <v>4110.8249999999998</v>
      </c>
      <c r="AA38" s="23">
        <f t="shared" si="20"/>
        <v>0</v>
      </c>
      <c r="AB38" s="23">
        <f t="shared" si="20"/>
        <v>4094.5250000000001</v>
      </c>
      <c r="AC38" s="23">
        <f t="shared" si="20"/>
        <v>0</v>
      </c>
      <c r="AD38" s="23">
        <f t="shared" si="20"/>
        <v>6097.2870000000003</v>
      </c>
      <c r="AE38" s="23">
        <f t="shared" si="20"/>
        <v>0</v>
      </c>
      <c r="AF38" s="107" t="s">
        <v>73</v>
      </c>
      <c r="AG38" s="22"/>
      <c r="AH38" s="14"/>
      <c r="AI38" s="14"/>
      <c r="AJ38" s="14"/>
    </row>
    <row r="39" spans="1:36" s="4" customFormat="1" ht="26.25" customHeight="1" x14ac:dyDescent="0.3">
      <c r="A39" s="28" t="s">
        <v>34</v>
      </c>
      <c r="B39" s="24">
        <f>SUM(H39:AD39)</f>
        <v>0</v>
      </c>
      <c r="C39" s="24">
        <f t="shared" ref="C39:C78" si="21">H39</f>
        <v>0</v>
      </c>
      <c r="D39" s="24">
        <f t="shared" si="5"/>
        <v>0</v>
      </c>
      <c r="E39" s="24">
        <f t="shared" si="6"/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/>
      <c r="T39" s="24">
        <v>0</v>
      </c>
      <c r="U39" s="24"/>
      <c r="V39" s="24">
        <v>0</v>
      </c>
      <c r="W39" s="24"/>
      <c r="X39" s="24">
        <v>0</v>
      </c>
      <c r="Y39" s="24"/>
      <c r="Z39" s="24">
        <v>0</v>
      </c>
      <c r="AA39" s="24"/>
      <c r="AB39" s="24">
        <v>0</v>
      </c>
      <c r="AC39" s="24"/>
      <c r="AD39" s="24">
        <v>0</v>
      </c>
      <c r="AE39" s="50"/>
      <c r="AF39" s="108"/>
      <c r="AG39" s="22"/>
      <c r="AH39" s="14"/>
      <c r="AI39" s="14"/>
      <c r="AJ39" s="14"/>
    </row>
    <row r="40" spans="1:36" s="4" customFormat="1" ht="22.5" customHeight="1" x14ac:dyDescent="0.3">
      <c r="A40" s="28" t="s">
        <v>13</v>
      </c>
      <c r="B40" s="24">
        <f>SUM(H40:AD40)</f>
        <v>0</v>
      </c>
      <c r="C40" s="24">
        <f t="shared" si="21"/>
        <v>0</v>
      </c>
      <c r="D40" s="24">
        <f t="shared" si="5"/>
        <v>0</v>
      </c>
      <c r="E40" s="24">
        <f t="shared" si="6"/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/>
      <c r="T40" s="24">
        <v>0</v>
      </c>
      <c r="U40" s="24"/>
      <c r="V40" s="24">
        <v>0</v>
      </c>
      <c r="W40" s="24"/>
      <c r="X40" s="24">
        <v>0</v>
      </c>
      <c r="Y40" s="24"/>
      <c r="Z40" s="24">
        <v>0</v>
      </c>
      <c r="AA40" s="24"/>
      <c r="AB40" s="24">
        <v>0</v>
      </c>
      <c r="AC40" s="24"/>
      <c r="AD40" s="24">
        <v>0</v>
      </c>
      <c r="AE40" s="50"/>
      <c r="AF40" s="108"/>
      <c r="AG40" s="22"/>
      <c r="AH40" s="14"/>
      <c r="AI40" s="14"/>
      <c r="AJ40" s="14"/>
    </row>
    <row r="41" spans="1:36" s="4" customFormat="1" ht="27" customHeight="1" x14ac:dyDescent="0.3">
      <c r="A41" s="28" t="s">
        <v>14</v>
      </c>
      <c r="B41" s="24">
        <f>H41+J41+L41+N41+P41+R41+T41+V41+X41+Z41+AB41+AD41</f>
        <v>50743</v>
      </c>
      <c r="C41" s="24">
        <f>H41+J41+L41+N41+P41</f>
        <v>19309.922999999999</v>
      </c>
      <c r="D41" s="24">
        <f>E41</f>
        <v>16881.422999999999</v>
      </c>
      <c r="E41" s="24">
        <f>I41+K41+M41+O41+Q41+S41+U41+W41+Y41+AA41+AC41+AE41</f>
        <v>16881.422999999999</v>
      </c>
      <c r="F41" s="24">
        <f t="shared" si="1"/>
        <v>33.268476440100109</v>
      </c>
      <c r="G41" s="24">
        <f t="shared" si="2"/>
        <v>87.423564557973648</v>
      </c>
      <c r="H41" s="27">
        <f>2091761/1000</f>
        <v>2091.761</v>
      </c>
      <c r="I41" s="27">
        <v>1717.69</v>
      </c>
      <c r="J41" s="27">
        <f>4194525/1000</f>
        <v>4194.5249999999996</v>
      </c>
      <c r="K41" s="27">
        <v>3683.4630000000002</v>
      </c>
      <c r="L41" s="27">
        <f>4245463/1000</f>
        <v>4245.4629999999997</v>
      </c>
      <c r="M41" s="27">
        <v>3428.9810000000002</v>
      </c>
      <c r="N41" s="27">
        <f>4245599/1000</f>
        <v>4245.5990000000002</v>
      </c>
      <c r="O41" s="27">
        <v>3507.623</v>
      </c>
      <c r="P41" s="27">
        <f>4532575/1000</f>
        <v>4532.5749999999998</v>
      </c>
      <c r="Q41" s="27">
        <v>4543.6660000000002</v>
      </c>
      <c r="R41" s="27">
        <f>4299655/1000</f>
        <v>4299.6549999999997</v>
      </c>
      <c r="S41" s="27"/>
      <c r="T41" s="27">
        <f>4288825/1000</f>
        <v>4288.8249999999998</v>
      </c>
      <c r="U41" s="27"/>
      <c r="V41" s="27">
        <f>4288825/1000</f>
        <v>4288.8249999999998</v>
      </c>
      <c r="W41" s="27"/>
      <c r="X41" s="27">
        <f>4253135/1000</f>
        <v>4253.1350000000002</v>
      </c>
      <c r="Y41" s="27"/>
      <c r="Z41" s="27">
        <f>4110825/1000</f>
        <v>4110.8249999999998</v>
      </c>
      <c r="AA41" s="27"/>
      <c r="AB41" s="27">
        <f>4094525/1000</f>
        <v>4094.5250000000001</v>
      </c>
      <c r="AC41" s="27"/>
      <c r="AD41" s="27">
        <f>6097287/1000</f>
        <v>6097.2870000000003</v>
      </c>
      <c r="AE41" s="50"/>
      <c r="AF41" s="109"/>
      <c r="AG41" s="22"/>
      <c r="AH41" s="14"/>
      <c r="AI41" s="14"/>
      <c r="AJ41" s="14"/>
    </row>
    <row r="42" spans="1:36" s="4" customFormat="1" ht="57.75" customHeight="1" x14ac:dyDescent="0.2">
      <c r="A42" s="57" t="s">
        <v>38</v>
      </c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0"/>
      <c r="AF42" s="47"/>
      <c r="AG42" s="22"/>
      <c r="AH42" s="14"/>
      <c r="AI42" s="14"/>
      <c r="AJ42" s="14"/>
    </row>
    <row r="43" spans="1:36" s="4" customFormat="1" ht="25.5" customHeight="1" x14ac:dyDescent="0.3">
      <c r="A43" s="25" t="s">
        <v>15</v>
      </c>
      <c r="B43" s="23">
        <f>B44+B45+B46</f>
        <v>296.60000000000002</v>
      </c>
      <c r="C43" s="23">
        <f>C44+C45+C46</f>
        <v>184.4</v>
      </c>
      <c r="D43" s="23">
        <f>D44+D45+D46</f>
        <v>184.4</v>
      </c>
      <c r="E43" s="23">
        <f>E44+E45+E46</f>
        <v>184.4</v>
      </c>
      <c r="F43" s="23">
        <f t="shared" si="1"/>
        <v>62.171274443695211</v>
      </c>
      <c r="G43" s="23">
        <f t="shared" si="2"/>
        <v>100</v>
      </c>
      <c r="H43" s="23">
        <f>SUM(H44:H46)</f>
        <v>0</v>
      </c>
      <c r="I43" s="23">
        <f>SUM(I44:I46)</f>
        <v>0</v>
      </c>
      <c r="J43" s="23">
        <f t="shared" ref="J43:AE43" si="22">SUM(J44:J46)</f>
        <v>137.9</v>
      </c>
      <c r="K43" s="23">
        <f t="shared" si="22"/>
        <v>0</v>
      </c>
      <c r="L43" s="23">
        <f t="shared" si="22"/>
        <v>46.5</v>
      </c>
      <c r="M43" s="23">
        <f t="shared" si="22"/>
        <v>137.9</v>
      </c>
      <c r="N43" s="23">
        <f t="shared" si="22"/>
        <v>0</v>
      </c>
      <c r="O43" s="23">
        <f t="shared" si="22"/>
        <v>0</v>
      </c>
      <c r="P43" s="23">
        <f t="shared" si="22"/>
        <v>0</v>
      </c>
      <c r="Q43" s="23">
        <f t="shared" si="22"/>
        <v>46.5</v>
      </c>
      <c r="R43" s="23">
        <f t="shared" si="22"/>
        <v>0</v>
      </c>
      <c r="S43" s="23">
        <f t="shared" si="22"/>
        <v>0</v>
      </c>
      <c r="T43" s="23">
        <f t="shared" si="22"/>
        <v>0</v>
      </c>
      <c r="U43" s="23">
        <f t="shared" si="22"/>
        <v>0</v>
      </c>
      <c r="V43" s="23">
        <f t="shared" si="22"/>
        <v>0</v>
      </c>
      <c r="W43" s="23">
        <f t="shared" si="22"/>
        <v>0</v>
      </c>
      <c r="X43" s="23">
        <f t="shared" si="22"/>
        <v>112.2</v>
      </c>
      <c r="Y43" s="23">
        <f t="shared" si="22"/>
        <v>0</v>
      </c>
      <c r="Z43" s="23">
        <f t="shared" si="22"/>
        <v>0</v>
      </c>
      <c r="AA43" s="23">
        <f t="shared" si="22"/>
        <v>0</v>
      </c>
      <c r="AB43" s="23">
        <f t="shared" si="22"/>
        <v>0</v>
      </c>
      <c r="AC43" s="23">
        <f t="shared" si="22"/>
        <v>0</v>
      </c>
      <c r="AD43" s="23">
        <f t="shared" si="22"/>
        <v>0</v>
      </c>
      <c r="AE43" s="23">
        <f t="shared" si="22"/>
        <v>0</v>
      </c>
      <c r="AF43" s="107" t="s">
        <v>64</v>
      </c>
      <c r="AG43" s="22"/>
      <c r="AH43" s="14"/>
      <c r="AI43" s="14"/>
      <c r="AJ43" s="14"/>
    </row>
    <row r="44" spans="1:36" s="4" customFormat="1" ht="25.5" customHeight="1" x14ac:dyDescent="0.3">
      <c r="A44" s="28" t="s">
        <v>34</v>
      </c>
      <c r="B44" s="24">
        <f>H44++J44+L44+N44+P44+R44+T44+V44+X44+Z44+AB44+AD44</f>
        <v>0</v>
      </c>
      <c r="C44" s="24">
        <f>H44</f>
        <v>0</v>
      </c>
      <c r="D44" s="24">
        <f t="shared" si="5"/>
        <v>0</v>
      </c>
      <c r="E44" s="24">
        <f>I44+K44+M44+O44+Q44+S44+U44+W44+Y44+AA44+AC44+AE44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/>
      <c r="T44" s="24">
        <v>0</v>
      </c>
      <c r="U44" s="24"/>
      <c r="V44" s="24">
        <v>0</v>
      </c>
      <c r="W44" s="24"/>
      <c r="X44" s="24">
        <v>0</v>
      </c>
      <c r="Y44" s="24"/>
      <c r="Z44" s="24">
        <v>0</v>
      </c>
      <c r="AA44" s="24"/>
      <c r="AB44" s="24">
        <v>0</v>
      </c>
      <c r="AC44" s="24"/>
      <c r="AD44" s="24">
        <v>0</v>
      </c>
      <c r="AE44" s="50"/>
      <c r="AF44" s="108"/>
      <c r="AG44" s="22"/>
      <c r="AH44" s="14"/>
      <c r="AI44" s="14"/>
      <c r="AJ44" s="14"/>
    </row>
    <row r="45" spans="1:36" s="6" customFormat="1" ht="24.75" customHeight="1" x14ac:dyDescent="0.3">
      <c r="A45" s="28" t="s">
        <v>13</v>
      </c>
      <c r="B45" s="24">
        <f t="shared" ref="B45:B46" si="23">H45++J45+L45+N45+P45+R45+T45+V45+X45+Z45+AB45+AD45</f>
        <v>0</v>
      </c>
      <c r="C45" s="24">
        <f t="shared" ref="C45" si="24">H45</f>
        <v>0</v>
      </c>
      <c r="D45" s="24">
        <f t="shared" si="5"/>
        <v>0</v>
      </c>
      <c r="E45" s="24">
        <f t="shared" si="6"/>
        <v>0</v>
      </c>
      <c r="F45" s="24">
        <v>0</v>
      </c>
      <c r="G45" s="24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/>
      <c r="T45" s="27">
        <v>0</v>
      </c>
      <c r="U45" s="27"/>
      <c r="V45" s="27">
        <v>0</v>
      </c>
      <c r="W45" s="27"/>
      <c r="X45" s="27">
        <v>0</v>
      </c>
      <c r="Y45" s="27"/>
      <c r="Z45" s="27">
        <v>0</v>
      </c>
      <c r="AA45" s="27"/>
      <c r="AB45" s="27">
        <v>0</v>
      </c>
      <c r="AC45" s="27"/>
      <c r="AD45" s="27">
        <v>0</v>
      </c>
      <c r="AE45" s="52"/>
      <c r="AF45" s="108"/>
      <c r="AG45" s="29"/>
      <c r="AH45" s="14"/>
      <c r="AI45" s="14"/>
      <c r="AJ45" s="14"/>
    </row>
    <row r="46" spans="1:36" s="4" customFormat="1" ht="29.25" customHeight="1" x14ac:dyDescent="0.3">
      <c r="A46" s="28" t="s">
        <v>14</v>
      </c>
      <c r="B46" s="24">
        <f t="shared" si="23"/>
        <v>296.60000000000002</v>
      </c>
      <c r="C46" s="24">
        <f>H46+J46+L46+N46+P46</f>
        <v>184.4</v>
      </c>
      <c r="D46" s="24">
        <f>E46</f>
        <v>184.4</v>
      </c>
      <c r="E46" s="24">
        <f>I46+K46+M46+O46+Q46+S46+U46+W46+Y46+AA46+AC46+AE46</f>
        <v>184.4</v>
      </c>
      <c r="F46" s="24">
        <f t="shared" si="1"/>
        <v>62.171274443695211</v>
      </c>
      <c r="G46" s="24">
        <f t="shared" si="2"/>
        <v>100</v>
      </c>
      <c r="H46" s="27">
        <v>0</v>
      </c>
      <c r="I46" s="27">
        <v>0</v>
      </c>
      <c r="J46" s="27">
        <f>137900/1000</f>
        <v>137.9</v>
      </c>
      <c r="K46" s="27">
        <v>0</v>
      </c>
      <c r="L46" s="27">
        <f>46500/1000</f>
        <v>46.5</v>
      </c>
      <c r="M46" s="27">
        <v>137.9</v>
      </c>
      <c r="N46" s="27">
        <v>0</v>
      </c>
      <c r="O46" s="27">
        <v>0</v>
      </c>
      <c r="P46" s="27">
        <v>0</v>
      </c>
      <c r="Q46" s="27">
        <v>46.5</v>
      </c>
      <c r="R46" s="27">
        <v>0</v>
      </c>
      <c r="S46" s="27"/>
      <c r="T46" s="27">
        <v>0</v>
      </c>
      <c r="U46" s="27"/>
      <c r="V46" s="27">
        <v>0</v>
      </c>
      <c r="W46" s="27"/>
      <c r="X46" s="27">
        <f>112200/1000</f>
        <v>112.2</v>
      </c>
      <c r="Y46" s="27"/>
      <c r="Z46" s="27">
        <v>0</v>
      </c>
      <c r="AA46" s="27"/>
      <c r="AB46" s="27">
        <v>0</v>
      </c>
      <c r="AC46" s="27"/>
      <c r="AD46" s="27">
        <v>0</v>
      </c>
      <c r="AE46" s="50"/>
      <c r="AF46" s="109"/>
      <c r="AG46" s="22"/>
      <c r="AH46" s="14"/>
      <c r="AI46" s="14"/>
      <c r="AJ46" s="14"/>
    </row>
    <row r="47" spans="1:36" s="4" customFormat="1" ht="139.5" customHeight="1" x14ac:dyDescent="0.3">
      <c r="A47" s="25" t="s">
        <v>62</v>
      </c>
      <c r="B47" s="24"/>
      <c r="C47" s="23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50"/>
      <c r="AF47" s="47"/>
      <c r="AG47" s="22"/>
      <c r="AH47" s="14"/>
      <c r="AI47" s="14"/>
      <c r="AJ47" s="14"/>
    </row>
    <row r="48" spans="1:36" s="4" customFormat="1" ht="27" customHeight="1" x14ac:dyDescent="0.3">
      <c r="A48" s="25" t="s">
        <v>15</v>
      </c>
      <c r="B48" s="23">
        <f>B50+B56</f>
        <v>155929.30614</v>
      </c>
      <c r="C48" s="23">
        <f>C50+C56</f>
        <v>3500</v>
      </c>
      <c r="D48" s="23">
        <f>E48</f>
        <v>3500</v>
      </c>
      <c r="E48" s="23">
        <f>E50+E56</f>
        <v>3500</v>
      </c>
      <c r="F48" s="23">
        <f t="shared" si="1"/>
        <v>2.2446069226124501</v>
      </c>
      <c r="G48" s="23">
        <f t="shared" si="2"/>
        <v>100</v>
      </c>
      <c r="H48" s="21">
        <f>H50+H56</f>
        <v>0</v>
      </c>
      <c r="I48" s="21">
        <f>I50+I56</f>
        <v>0</v>
      </c>
      <c r="J48" s="21">
        <f t="shared" ref="J48:AE48" si="25">J50+J56</f>
        <v>0</v>
      </c>
      <c r="K48" s="21">
        <f t="shared" si="25"/>
        <v>0</v>
      </c>
      <c r="L48" s="21">
        <f t="shared" si="25"/>
        <v>0</v>
      </c>
      <c r="M48" s="21">
        <f t="shared" si="25"/>
        <v>0</v>
      </c>
      <c r="N48" s="21">
        <f t="shared" si="25"/>
        <v>3500</v>
      </c>
      <c r="O48" s="21">
        <f t="shared" si="25"/>
        <v>3500</v>
      </c>
      <c r="P48" s="21">
        <f t="shared" si="25"/>
        <v>0</v>
      </c>
      <c r="Q48" s="21">
        <f t="shared" si="25"/>
        <v>0</v>
      </c>
      <c r="R48" s="21">
        <f t="shared" si="25"/>
        <v>10365.306140000001</v>
      </c>
      <c r="S48" s="21">
        <f t="shared" si="25"/>
        <v>0</v>
      </c>
      <c r="T48" s="21">
        <f t="shared" si="25"/>
        <v>0</v>
      </c>
      <c r="U48" s="21">
        <f t="shared" si="25"/>
        <v>0</v>
      </c>
      <c r="V48" s="21">
        <f t="shared" si="25"/>
        <v>0</v>
      </c>
      <c r="W48" s="21">
        <f t="shared" si="25"/>
        <v>0</v>
      </c>
      <c r="X48" s="21">
        <f t="shared" si="25"/>
        <v>0</v>
      </c>
      <c r="Y48" s="21">
        <f t="shared" si="25"/>
        <v>0</v>
      </c>
      <c r="Z48" s="21">
        <f t="shared" si="25"/>
        <v>0</v>
      </c>
      <c r="AA48" s="21">
        <f t="shared" si="25"/>
        <v>0</v>
      </c>
      <c r="AB48" s="21">
        <f t="shared" si="25"/>
        <v>0</v>
      </c>
      <c r="AC48" s="21">
        <f t="shared" si="25"/>
        <v>0</v>
      </c>
      <c r="AD48" s="21">
        <f t="shared" si="25"/>
        <v>142064</v>
      </c>
      <c r="AE48" s="21">
        <f t="shared" si="25"/>
        <v>0</v>
      </c>
      <c r="AF48" s="47"/>
      <c r="AG48" s="22"/>
      <c r="AH48" s="14"/>
      <c r="AI48" s="14"/>
      <c r="AJ48" s="14"/>
    </row>
    <row r="49" spans="1:36" s="4" customFormat="1" ht="58.5" customHeight="1" x14ac:dyDescent="0.3">
      <c r="A49" s="28" t="s">
        <v>48</v>
      </c>
      <c r="B49" s="24"/>
      <c r="C49" s="23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50"/>
      <c r="AF49" s="107" t="s">
        <v>72</v>
      </c>
      <c r="AG49" s="22"/>
      <c r="AH49" s="14"/>
      <c r="AI49" s="14"/>
      <c r="AJ49" s="14"/>
    </row>
    <row r="50" spans="1:36" s="4" customFormat="1" ht="23.25" customHeight="1" x14ac:dyDescent="0.3">
      <c r="A50" s="25" t="s">
        <v>15</v>
      </c>
      <c r="B50" s="23">
        <f>B51+B52+B53+B54</f>
        <v>148929.30614</v>
      </c>
      <c r="C50" s="23">
        <f t="shared" ref="C50" si="26">C51+C52+C53+C54</f>
        <v>0</v>
      </c>
      <c r="D50" s="23">
        <f>D51+D52+D53+D54</f>
        <v>0</v>
      </c>
      <c r="E50" s="23">
        <f>E51+E52+E53+E54</f>
        <v>0</v>
      </c>
      <c r="F50" s="23">
        <f t="shared" si="1"/>
        <v>0</v>
      </c>
      <c r="G50" s="23" t="e">
        <f t="shared" si="2"/>
        <v>#DIV/0!</v>
      </c>
      <c r="H50" s="21">
        <f>SUM(H51:H54)</f>
        <v>0</v>
      </c>
      <c r="I50" s="21">
        <f>I51+I52+I53+I54</f>
        <v>0</v>
      </c>
      <c r="J50" s="21">
        <f t="shared" ref="J50:AE50" si="27">J51+J52+J53+J54</f>
        <v>0</v>
      </c>
      <c r="K50" s="21">
        <f t="shared" si="27"/>
        <v>0</v>
      </c>
      <c r="L50" s="21">
        <f t="shared" si="27"/>
        <v>0</v>
      </c>
      <c r="M50" s="21">
        <f t="shared" si="27"/>
        <v>0</v>
      </c>
      <c r="N50" s="21">
        <f t="shared" si="27"/>
        <v>0</v>
      </c>
      <c r="O50" s="21">
        <f t="shared" si="27"/>
        <v>0</v>
      </c>
      <c r="P50" s="21">
        <f t="shared" si="27"/>
        <v>0</v>
      </c>
      <c r="Q50" s="21">
        <f t="shared" si="27"/>
        <v>0</v>
      </c>
      <c r="R50" s="21">
        <f t="shared" si="27"/>
        <v>10365.306140000001</v>
      </c>
      <c r="S50" s="21">
        <f t="shared" si="27"/>
        <v>0</v>
      </c>
      <c r="T50" s="21">
        <f t="shared" si="27"/>
        <v>0</v>
      </c>
      <c r="U50" s="21">
        <f t="shared" si="27"/>
        <v>0</v>
      </c>
      <c r="V50" s="21">
        <f t="shared" si="27"/>
        <v>0</v>
      </c>
      <c r="W50" s="21">
        <f t="shared" si="27"/>
        <v>0</v>
      </c>
      <c r="X50" s="21">
        <f t="shared" si="27"/>
        <v>0</v>
      </c>
      <c r="Y50" s="21">
        <f t="shared" si="27"/>
        <v>0</v>
      </c>
      <c r="Z50" s="21">
        <f t="shared" si="27"/>
        <v>0</v>
      </c>
      <c r="AA50" s="21">
        <f t="shared" si="27"/>
        <v>0</v>
      </c>
      <c r="AB50" s="21">
        <f t="shared" si="27"/>
        <v>0</v>
      </c>
      <c r="AC50" s="21">
        <f t="shared" si="27"/>
        <v>0</v>
      </c>
      <c r="AD50" s="21">
        <f t="shared" si="27"/>
        <v>138564</v>
      </c>
      <c r="AE50" s="21">
        <f t="shared" si="27"/>
        <v>0</v>
      </c>
      <c r="AF50" s="110"/>
      <c r="AG50" s="22"/>
      <c r="AH50" s="14"/>
      <c r="AI50" s="14"/>
      <c r="AJ50" s="14"/>
    </row>
    <row r="51" spans="1:36" s="4" customFormat="1" ht="25.5" customHeight="1" x14ac:dyDescent="0.3">
      <c r="A51" s="28" t="s">
        <v>34</v>
      </c>
      <c r="B51" s="24">
        <f>H51+J51+L51+N51+P51+R51+T51+V51+X51+Z51+AB51+AD51</f>
        <v>0</v>
      </c>
      <c r="C51" s="24">
        <f>H51</f>
        <v>0</v>
      </c>
      <c r="D51" s="24">
        <f>E51</f>
        <v>0</v>
      </c>
      <c r="E51" s="24">
        <f>I51+K51+M51+O51+Q51+S51+U51+W51+Y51+AA51+AC51+AE51</f>
        <v>0</v>
      </c>
      <c r="F51" s="24">
        <v>0</v>
      </c>
      <c r="G51" s="24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/>
      <c r="T51" s="27">
        <v>0</v>
      </c>
      <c r="U51" s="27"/>
      <c r="V51" s="27">
        <v>0</v>
      </c>
      <c r="W51" s="27"/>
      <c r="X51" s="27">
        <v>0</v>
      </c>
      <c r="Y51" s="27"/>
      <c r="Z51" s="27">
        <v>0</v>
      </c>
      <c r="AA51" s="27"/>
      <c r="AB51" s="27">
        <v>0</v>
      </c>
      <c r="AC51" s="27"/>
      <c r="AD51" s="27">
        <v>0</v>
      </c>
      <c r="AE51" s="50"/>
      <c r="AF51" s="110"/>
      <c r="AG51" s="22"/>
      <c r="AH51" s="14"/>
      <c r="AI51" s="14"/>
      <c r="AJ51" s="14"/>
    </row>
    <row r="52" spans="1:36" s="4" customFormat="1" ht="25.5" customHeight="1" x14ac:dyDescent="0.3">
      <c r="A52" s="28" t="s">
        <v>13</v>
      </c>
      <c r="B52" s="24">
        <f t="shared" ref="B52:B53" si="28">H52+J52+L52+N52+P52+R52+T52+V52+X52+Z52+AB52+AD52</f>
        <v>0</v>
      </c>
      <c r="C52" s="24">
        <f t="shared" ref="C52:C53" si="29">H52</f>
        <v>0</v>
      </c>
      <c r="D52" s="24">
        <f t="shared" ref="D52:D53" si="30">E52</f>
        <v>0</v>
      </c>
      <c r="E52" s="24">
        <f t="shared" si="6"/>
        <v>0</v>
      </c>
      <c r="F52" s="24">
        <v>0</v>
      </c>
      <c r="G52" s="24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/>
      <c r="T52" s="27">
        <v>0</v>
      </c>
      <c r="U52" s="27"/>
      <c r="V52" s="27">
        <v>0</v>
      </c>
      <c r="W52" s="27"/>
      <c r="X52" s="27">
        <v>0</v>
      </c>
      <c r="Y52" s="27"/>
      <c r="Z52" s="27">
        <v>0</v>
      </c>
      <c r="AA52" s="27"/>
      <c r="AB52" s="27">
        <v>0</v>
      </c>
      <c r="AC52" s="27"/>
      <c r="AD52" s="27">
        <v>0</v>
      </c>
      <c r="AE52" s="50"/>
      <c r="AF52" s="110"/>
      <c r="AG52" s="22"/>
      <c r="AH52" s="14"/>
      <c r="AI52" s="14"/>
      <c r="AJ52" s="14"/>
    </row>
    <row r="53" spans="1:36" s="4" customFormat="1" ht="25.5" customHeight="1" x14ac:dyDescent="0.3">
      <c r="A53" s="28" t="s">
        <v>14</v>
      </c>
      <c r="B53" s="24">
        <f t="shared" si="28"/>
        <v>0</v>
      </c>
      <c r="C53" s="24">
        <f t="shared" si="29"/>
        <v>0</v>
      </c>
      <c r="D53" s="24">
        <f t="shared" si="30"/>
        <v>0</v>
      </c>
      <c r="E53" s="24">
        <f t="shared" si="6"/>
        <v>0</v>
      </c>
      <c r="F53" s="24">
        <v>0</v>
      </c>
      <c r="G53" s="24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/>
      <c r="T53" s="27">
        <v>0</v>
      </c>
      <c r="U53" s="27"/>
      <c r="V53" s="27">
        <v>0</v>
      </c>
      <c r="W53" s="27"/>
      <c r="X53" s="27">
        <v>0</v>
      </c>
      <c r="Y53" s="27"/>
      <c r="Z53" s="27">
        <v>0</v>
      </c>
      <c r="AA53" s="27"/>
      <c r="AB53" s="27">
        <v>0</v>
      </c>
      <c r="AC53" s="27"/>
      <c r="AD53" s="27">
        <v>0</v>
      </c>
      <c r="AE53" s="50"/>
      <c r="AF53" s="110"/>
      <c r="AG53" s="22"/>
      <c r="AH53" s="14"/>
      <c r="AI53" s="14"/>
      <c r="AJ53" s="14"/>
    </row>
    <row r="54" spans="1:36" s="4" customFormat="1" ht="25.5" customHeight="1" x14ac:dyDescent="0.3">
      <c r="A54" s="28" t="s">
        <v>26</v>
      </c>
      <c r="B54" s="24">
        <f>H54+J54+L54+N54+P54+R54+T54+V54+X54+Z54+AB54+AD54</f>
        <v>148929.30614</v>
      </c>
      <c r="C54" s="24">
        <f>H54+J54+L54+N54+P54</f>
        <v>0</v>
      </c>
      <c r="D54" s="24">
        <f>E54</f>
        <v>0</v>
      </c>
      <c r="E54" s="24">
        <f>I54+K54+M54+O54+Q54+S54+U54+W54+Y54+AA54+AC54+AE54</f>
        <v>0</v>
      </c>
      <c r="F54" s="24">
        <f t="shared" si="1"/>
        <v>0</v>
      </c>
      <c r="G54" s="24" t="e">
        <f t="shared" si="2"/>
        <v>#DIV/0!</v>
      </c>
      <c r="H54" s="56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f>(2407182.14+7958124)/1000</f>
        <v>10365.306140000001</v>
      </c>
      <c r="S54" s="27"/>
      <c r="T54" s="27">
        <v>0</v>
      </c>
      <c r="U54" s="27"/>
      <c r="V54" s="27">
        <v>0</v>
      </c>
      <c r="W54" s="27"/>
      <c r="X54" s="27">
        <v>0</v>
      </c>
      <c r="Y54" s="27"/>
      <c r="Z54" s="27">
        <v>0</v>
      </c>
      <c r="AA54" s="27"/>
      <c r="AB54" s="27">
        <v>0</v>
      </c>
      <c r="AC54" s="27"/>
      <c r="AD54" s="27">
        <v>138564</v>
      </c>
      <c r="AE54" s="50"/>
      <c r="AF54" s="111"/>
      <c r="AG54" s="22"/>
      <c r="AH54" s="14"/>
      <c r="AI54" s="14"/>
      <c r="AJ54" s="14"/>
    </row>
    <row r="55" spans="1:36" s="4" customFormat="1" ht="37.5" customHeight="1" x14ac:dyDescent="0.3">
      <c r="A55" s="28" t="s">
        <v>49</v>
      </c>
      <c r="B55" s="24"/>
      <c r="C55" s="23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50"/>
      <c r="AF55" s="115" t="s">
        <v>58</v>
      </c>
      <c r="AG55" s="22"/>
      <c r="AH55" s="14"/>
      <c r="AI55" s="14"/>
      <c r="AJ55" s="14"/>
    </row>
    <row r="56" spans="1:36" s="4" customFormat="1" ht="27" customHeight="1" x14ac:dyDescent="0.3">
      <c r="A56" s="25" t="s">
        <v>15</v>
      </c>
      <c r="B56" s="23">
        <f>B57+B58+B59+B60</f>
        <v>7000</v>
      </c>
      <c r="C56" s="23">
        <f>C57+C58+C59+C60</f>
        <v>3500</v>
      </c>
      <c r="D56" s="23">
        <f t="shared" ref="D56" si="31">D57+D58+D59+D60</f>
        <v>3500</v>
      </c>
      <c r="E56" s="23">
        <f>E57+E58+E59+E60</f>
        <v>3500</v>
      </c>
      <c r="F56" s="23">
        <f t="shared" si="1"/>
        <v>50</v>
      </c>
      <c r="G56" s="23">
        <f t="shared" si="2"/>
        <v>100</v>
      </c>
      <c r="H56" s="21">
        <f>H57+H58+H59+H60</f>
        <v>0</v>
      </c>
      <c r="I56" s="21">
        <f t="shared" ref="I56:AE56" si="32">I57+I58+I59+I60</f>
        <v>0</v>
      </c>
      <c r="J56" s="21">
        <f t="shared" si="32"/>
        <v>0</v>
      </c>
      <c r="K56" s="21">
        <f t="shared" si="32"/>
        <v>0</v>
      </c>
      <c r="L56" s="21">
        <f t="shared" si="32"/>
        <v>0</v>
      </c>
      <c r="M56" s="21">
        <f t="shared" si="32"/>
        <v>0</v>
      </c>
      <c r="N56" s="21">
        <f t="shared" si="32"/>
        <v>3500</v>
      </c>
      <c r="O56" s="21">
        <f t="shared" si="32"/>
        <v>3500</v>
      </c>
      <c r="P56" s="21">
        <f t="shared" si="32"/>
        <v>0</v>
      </c>
      <c r="Q56" s="21">
        <f t="shared" si="32"/>
        <v>0</v>
      </c>
      <c r="R56" s="21">
        <f t="shared" si="32"/>
        <v>0</v>
      </c>
      <c r="S56" s="21">
        <f t="shared" si="32"/>
        <v>0</v>
      </c>
      <c r="T56" s="21">
        <f t="shared" si="32"/>
        <v>0</v>
      </c>
      <c r="U56" s="21">
        <f t="shared" si="32"/>
        <v>0</v>
      </c>
      <c r="V56" s="21">
        <f t="shared" si="32"/>
        <v>0</v>
      </c>
      <c r="W56" s="21">
        <f t="shared" si="32"/>
        <v>0</v>
      </c>
      <c r="X56" s="21">
        <f t="shared" si="32"/>
        <v>0</v>
      </c>
      <c r="Y56" s="21">
        <f t="shared" si="32"/>
        <v>0</v>
      </c>
      <c r="Z56" s="21">
        <f t="shared" si="32"/>
        <v>0</v>
      </c>
      <c r="AA56" s="21">
        <f t="shared" si="32"/>
        <v>0</v>
      </c>
      <c r="AB56" s="21">
        <f t="shared" si="32"/>
        <v>0</v>
      </c>
      <c r="AC56" s="21">
        <f t="shared" si="32"/>
        <v>0</v>
      </c>
      <c r="AD56" s="21">
        <f t="shared" si="32"/>
        <v>3500</v>
      </c>
      <c r="AE56" s="21">
        <f t="shared" si="32"/>
        <v>0</v>
      </c>
      <c r="AF56" s="116"/>
      <c r="AG56" s="22"/>
      <c r="AH56" s="14"/>
      <c r="AI56" s="14"/>
      <c r="AJ56" s="14"/>
    </row>
    <row r="57" spans="1:36" s="4" customFormat="1" ht="25.5" customHeight="1" x14ac:dyDescent="0.3">
      <c r="A57" s="28" t="s">
        <v>34</v>
      </c>
      <c r="B57" s="24">
        <f>H57+J57+L57+N57+P57+R57+T57+V57+X57+Z57+AB57+AD57</f>
        <v>0</v>
      </c>
      <c r="C57" s="24">
        <f>H57</f>
        <v>0</v>
      </c>
      <c r="D57" s="24">
        <f>E57</f>
        <v>0</v>
      </c>
      <c r="E57" s="24">
        <f>I57+K57+M57+O57+Q57+S57+U57+W57+Y57+AA57+AC57+AE57</f>
        <v>0</v>
      </c>
      <c r="F57" s="24">
        <v>0</v>
      </c>
      <c r="G57" s="24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/>
      <c r="T57" s="27">
        <v>0</v>
      </c>
      <c r="U57" s="27"/>
      <c r="V57" s="27">
        <v>0</v>
      </c>
      <c r="W57" s="27"/>
      <c r="X57" s="27">
        <v>0</v>
      </c>
      <c r="Y57" s="27"/>
      <c r="Z57" s="27">
        <v>0</v>
      </c>
      <c r="AA57" s="27"/>
      <c r="AB57" s="27">
        <v>0</v>
      </c>
      <c r="AC57" s="27"/>
      <c r="AD57" s="27">
        <v>0</v>
      </c>
      <c r="AE57" s="50"/>
      <c r="AF57" s="116"/>
      <c r="AG57" s="22"/>
      <c r="AH57" s="14"/>
      <c r="AI57" s="14"/>
      <c r="AJ57" s="14"/>
    </row>
    <row r="58" spans="1:36" s="4" customFormat="1" ht="25.5" customHeight="1" x14ac:dyDescent="0.3">
      <c r="A58" s="28" t="s">
        <v>13</v>
      </c>
      <c r="B58" s="24">
        <f t="shared" ref="B58:B59" si="33">H58+J58+L58+N58+P58+R58+T58+V58+X58+Z58+AB58+AD58</f>
        <v>0</v>
      </c>
      <c r="C58" s="24">
        <f t="shared" ref="C58:C59" si="34">H58</f>
        <v>0</v>
      </c>
      <c r="D58" s="24">
        <f t="shared" ref="D58:D60" si="35">E58</f>
        <v>0</v>
      </c>
      <c r="E58" s="24">
        <f t="shared" ref="E58:E60" si="36">I58+K58+M58+O58+Q58+S58+U58+W58+Y58+AA58+AC58+AE58</f>
        <v>0</v>
      </c>
      <c r="F58" s="24">
        <v>0</v>
      </c>
      <c r="G58" s="24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/>
      <c r="T58" s="27">
        <v>0</v>
      </c>
      <c r="U58" s="27"/>
      <c r="V58" s="27">
        <v>0</v>
      </c>
      <c r="W58" s="27"/>
      <c r="X58" s="27">
        <v>0</v>
      </c>
      <c r="Y58" s="27"/>
      <c r="Z58" s="27">
        <v>0</v>
      </c>
      <c r="AA58" s="27"/>
      <c r="AB58" s="27">
        <v>0</v>
      </c>
      <c r="AC58" s="27"/>
      <c r="AD58" s="27">
        <v>0</v>
      </c>
      <c r="AE58" s="50"/>
      <c r="AF58" s="116"/>
      <c r="AG58" s="22"/>
      <c r="AH58" s="14"/>
      <c r="AI58" s="14"/>
      <c r="AJ58" s="14"/>
    </row>
    <row r="59" spans="1:36" s="4" customFormat="1" ht="25.5" customHeight="1" x14ac:dyDescent="0.3">
      <c r="A59" s="28" t="s">
        <v>14</v>
      </c>
      <c r="B59" s="24">
        <f t="shared" si="33"/>
        <v>0</v>
      </c>
      <c r="C59" s="24">
        <f t="shared" si="34"/>
        <v>0</v>
      </c>
      <c r="D59" s="24">
        <f t="shared" si="35"/>
        <v>0</v>
      </c>
      <c r="E59" s="24">
        <f t="shared" si="36"/>
        <v>0</v>
      </c>
      <c r="F59" s="24">
        <v>0</v>
      </c>
      <c r="G59" s="24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/>
      <c r="T59" s="27">
        <v>0</v>
      </c>
      <c r="U59" s="27"/>
      <c r="V59" s="27">
        <v>0</v>
      </c>
      <c r="W59" s="27"/>
      <c r="X59" s="27">
        <v>0</v>
      </c>
      <c r="Y59" s="27"/>
      <c r="Z59" s="27">
        <v>0</v>
      </c>
      <c r="AA59" s="27"/>
      <c r="AB59" s="27">
        <v>0</v>
      </c>
      <c r="AC59" s="27"/>
      <c r="AD59" s="27">
        <v>0</v>
      </c>
      <c r="AE59" s="50"/>
      <c r="AF59" s="116"/>
      <c r="AG59" s="22"/>
      <c r="AH59" s="14"/>
      <c r="AI59" s="14"/>
      <c r="AJ59" s="14"/>
    </row>
    <row r="60" spans="1:36" s="4" customFormat="1" ht="25.5" customHeight="1" x14ac:dyDescent="0.3">
      <c r="A60" s="28" t="s">
        <v>26</v>
      </c>
      <c r="B60" s="24">
        <f>H60+J60+L60+N60+P60+R60+T60+V60+X60+Z60+AB60+AD60</f>
        <v>7000</v>
      </c>
      <c r="C60" s="24">
        <f>H60+J60+L60+N60+P60</f>
        <v>3500</v>
      </c>
      <c r="D60" s="24">
        <f t="shared" si="35"/>
        <v>3500</v>
      </c>
      <c r="E60" s="24">
        <f t="shared" si="36"/>
        <v>3500</v>
      </c>
      <c r="F60" s="24">
        <f t="shared" si="1"/>
        <v>50</v>
      </c>
      <c r="G60" s="24">
        <f t="shared" si="2"/>
        <v>100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3500</v>
      </c>
      <c r="O60" s="27">
        <v>3500</v>
      </c>
      <c r="P60" s="27">
        <v>0</v>
      </c>
      <c r="Q60" s="27">
        <v>0</v>
      </c>
      <c r="R60" s="27">
        <v>0</v>
      </c>
      <c r="S60" s="27"/>
      <c r="T60" s="27">
        <v>0</v>
      </c>
      <c r="U60" s="27"/>
      <c r="V60" s="27">
        <v>0</v>
      </c>
      <c r="W60" s="27"/>
      <c r="X60" s="27">
        <v>0</v>
      </c>
      <c r="Y60" s="27"/>
      <c r="Z60" s="27">
        <v>0</v>
      </c>
      <c r="AA60" s="27"/>
      <c r="AB60" s="27">
        <v>0</v>
      </c>
      <c r="AC60" s="27"/>
      <c r="AD60" s="27">
        <v>3500</v>
      </c>
      <c r="AE60" s="50"/>
      <c r="AF60" s="117"/>
      <c r="AG60" s="22"/>
      <c r="AH60" s="14"/>
      <c r="AI60" s="14"/>
      <c r="AJ60" s="14"/>
    </row>
    <row r="61" spans="1:36" s="4" customFormat="1" ht="25.5" customHeight="1" x14ac:dyDescent="0.3">
      <c r="A61" s="28" t="s">
        <v>63</v>
      </c>
      <c r="B61" s="24"/>
      <c r="C61" s="24"/>
      <c r="D61" s="24"/>
      <c r="E61" s="24"/>
      <c r="F61" s="24"/>
      <c r="G61" s="2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50"/>
      <c r="AF61" s="80"/>
      <c r="AG61" s="22"/>
      <c r="AH61" s="14"/>
      <c r="AI61" s="14"/>
      <c r="AJ61" s="14"/>
    </row>
    <row r="62" spans="1:36" s="4" customFormat="1" ht="25.5" customHeight="1" x14ac:dyDescent="0.3">
      <c r="A62" s="25" t="s">
        <v>15</v>
      </c>
      <c r="B62" s="23">
        <f>B63+B64+B65</f>
        <v>4370.3</v>
      </c>
      <c r="C62" s="23">
        <f>C63+C64+C65</f>
        <v>0</v>
      </c>
      <c r="D62" s="23">
        <f t="shared" ref="D62:D64" si="37">E62</f>
        <v>0</v>
      </c>
      <c r="E62" s="23">
        <f>E63+E64+E65</f>
        <v>0</v>
      </c>
      <c r="F62" s="23">
        <f t="shared" si="1"/>
        <v>0</v>
      </c>
      <c r="G62" s="23" t="e">
        <f t="shared" si="2"/>
        <v>#DIV/0!</v>
      </c>
      <c r="H62" s="21">
        <f>H63+H64+H65</f>
        <v>0</v>
      </c>
      <c r="I62" s="21">
        <f t="shared" ref="I62:AE62" si="38">I63+I64+I65</f>
        <v>0</v>
      </c>
      <c r="J62" s="21">
        <f t="shared" si="38"/>
        <v>0</v>
      </c>
      <c r="K62" s="21">
        <f t="shared" si="38"/>
        <v>0</v>
      </c>
      <c r="L62" s="21">
        <f t="shared" si="38"/>
        <v>0</v>
      </c>
      <c r="M62" s="21">
        <f t="shared" si="38"/>
        <v>0</v>
      </c>
      <c r="N62" s="21">
        <f t="shared" si="38"/>
        <v>0</v>
      </c>
      <c r="O62" s="21">
        <f t="shared" si="38"/>
        <v>0</v>
      </c>
      <c r="P62" s="21">
        <f t="shared" si="38"/>
        <v>0</v>
      </c>
      <c r="Q62" s="21">
        <f t="shared" si="38"/>
        <v>0</v>
      </c>
      <c r="R62" s="21">
        <f t="shared" si="38"/>
        <v>0</v>
      </c>
      <c r="S62" s="21">
        <f t="shared" si="38"/>
        <v>0</v>
      </c>
      <c r="T62" s="21">
        <f t="shared" si="38"/>
        <v>0</v>
      </c>
      <c r="U62" s="21">
        <f t="shared" si="38"/>
        <v>0</v>
      </c>
      <c r="V62" s="21">
        <f t="shared" si="38"/>
        <v>4370.3</v>
      </c>
      <c r="W62" s="21">
        <f t="shared" si="38"/>
        <v>0</v>
      </c>
      <c r="X62" s="21">
        <f t="shared" si="38"/>
        <v>0</v>
      </c>
      <c r="Y62" s="21">
        <f t="shared" si="38"/>
        <v>0</v>
      </c>
      <c r="Z62" s="21">
        <f t="shared" si="38"/>
        <v>0</v>
      </c>
      <c r="AA62" s="21">
        <f t="shared" si="38"/>
        <v>0</v>
      </c>
      <c r="AB62" s="21">
        <f t="shared" si="38"/>
        <v>0</v>
      </c>
      <c r="AC62" s="21">
        <f t="shared" si="38"/>
        <v>0</v>
      </c>
      <c r="AD62" s="21">
        <f t="shared" si="38"/>
        <v>0</v>
      </c>
      <c r="AE62" s="21">
        <f t="shared" si="38"/>
        <v>0</v>
      </c>
      <c r="AF62" s="80"/>
      <c r="AG62" s="22"/>
      <c r="AH62" s="14"/>
      <c r="AI62" s="14"/>
      <c r="AJ62" s="14"/>
    </row>
    <row r="63" spans="1:36" s="4" customFormat="1" ht="25.5" customHeight="1" x14ac:dyDescent="0.3">
      <c r="A63" s="28" t="s">
        <v>34</v>
      </c>
      <c r="B63" s="24">
        <f t="shared" ref="B63:B64" si="39">H63+J63+L63+N63+P63+R63+T63+V63+X63+Z63+AB63+AD63</f>
        <v>0</v>
      </c>
      <c r="C63" s="24">
        <f t="shared" ref="C63:C64" si="40">H63+J63+L63+N63+P63</f>
        <v>0</v>
      </c>
      <c r="D63" s="24">
        <f t="shared" si="37"/>
        <v>0</v>
      </c>
      <c r="E63" s="24">
        <f t="shared" ref="E63:E64" si="41">I63+K63+M63+O63+Q63+S63+U63+W63+Y63+AA63+AC63+AE63</f>
        <v>0</v>
      </c>
      <c r="F63" s="24">
        <v>0</v>
      </c>
      <c r="G63" s="24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80"/>
      <c r="AG63" s="22"/>
      <c r="AH63" s="14"/>
      <c r="AI63" s="14"/>
      <c r="AJ63" s="14"/>
    </row>
    <row r="64" spans="1:36" s="4" customFormat="1" ht="25.5" customHeight="1" x14ac:dyDescent="0.3">
      <c r="A64" s="28" t="s">
        <v>13</v>
      </c>
      <c r="B64" s="24">
        <f t="shared" si="39"/>
        <v>0</v>
      </c>
      <c r="C64" s="24">
        <f t="shared" si="40"/>
        <v>0</v>
      </c>
      <c r="D64" s="24">
        <f t="shared" si="37"/>
        <v>0</v>
      </c>
      <c r="E64" s="24">
        <f t="shared" si="41"/>
        <v>0</v>
      </c>
      <c r="F64" s="24">
        <v>0</v>
      </c>
      <c r="G64" s="24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80"/>
      <c r="AG64" s="22"/>
      <c r="AH64" s="14"/>
      <c r="AI64" s="14"/>
      <c r="AJ64" s="14"/>
    </row>
    <row r="65" spans="1:43" s="4" customFormat="1" ht="25.5" customHeight="1" x14ac:dyDescent="0.3">
      <c r="A65" s="28" t="s">
        <v>14</v>
      </c>
      <c r="B65" s="24">
        <f>H65+J65+L65+N65+P65+R65+T65+V65+X65+Z65+AB65+AD65</f>
        <v>4370.3</v>
      </c>
      <c r="C65" s="24">
        <f>H65+J65+L65+N65+P65</f>
        <v>0</v>
      </c>
      <c r="D65" s="24">
        <f>E65</f>
        <v>0</v>
      </c>
      <c r="E65" s="24">
        <f>I65+K65+M65+O65+Q65+S65+U65+W65+Y65+AA65+AC65+AE65</f>
        <v>0</v>
      </c>
      <c r="F65" s="24">
        <f t="shared" si="1"/>
        <v>0</v>
      </c>
      <c r="G65" s="24" t="e">
        <f t="shared" si="2"/>
        <v>#DIV/0!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4370.3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80" t="s">
        <v>71</v>
      </c>
      <c r="AG65" s="22"/>
      <c r="AH65" s="14"/>
      <c r="AI65" s="14"/>
      <c r="AJ65" s="14"/>
    </row>
    <row r="66" spans="1:43" s="4" customFormat="1" ht="63" customHeight="1" x14ac:dyDescent="0.3">
      <c r="A66" s="25" t="s">
        <v>22</v>
      </c>
      <c r="B66" s="23">
        <f>B69</f>
        <v>3894.2000000000003</v>
      </c>
      <c r="C66" s="23">
        <f t="shared" si="21"/>
        <v>504.4</v>
      </c>
      <c r="D66" s="23">
        <f t="shared" si="5"/>
        <v>2186.77</v>
      </c>
      <c r="E66" s="23">
        <f>E69</f>
        <v>2186.77</v>
      </c>
      <c r="F66" s="23">
        <f>E66/B66*100</f>
        <v>56.154537517333466</v>
      </c>
      <c r="G66" s="23">
        <f t="shared" si="2"/>
        <v>433.53885804916735</v>
      </c>
      <c r="H66" s="23">
        <f>H69</f>
        <v>504.4</v>
      </c>
      <c r="I66" s="23">
        <f t="shared" ref="I66:AE66" si="42">I69</f>
        <v>224.64</v>
      </c>
      <c r="J66" s="23">
        <f t="shared" si="42"/>
        <v>799.65</v>
      </c>
      <c r="K66" s="23">
        <f t="shared" si="42"/>
        <v>638.94000000000005</v>
      </c>
      <c r="L66" s="23">
        <f t="shared" si="42"/>
        <v>554.70000000000005</v>
      </c>
      <c r="M66" s="23">
        <f t="shared" si="42"/>
        <v>454.55</v>
      </c>
      <c r="N66" s="23">
        <f t="shared" si="42"/>
        <v>514.79999999999995</v>
      </c>
      <c r="O66" s="23">
        <f t="shared" si="42"/>
        <v>483.97</v>
      </c>
      <c r="P66" s="23">
        <f t="shared" si="42"/>
        <v>611.9</v>
      </c>
      <c r="Q66" s="23">
        <f t="shared" si="42"/>
        <v>384.67</v>
      </c>
      <c r="R66" s="23">
        <f t="shared" si="42"/>
        <v>8.5</v>
      </c>
      <c r="S66" s="23">
        <f t="shared" si="42"/>
        <v>0</v>
      </c>
      <c r="T66" s="23">
        <f t="shared" si="42"/>
        <v>0</v>
      </c>
      <c r="U66" s="23">
        <f t="shared" si="42"/>
        <v>0</v>
      </c>
      <c r="V66" s="23">
        <f t="shared" si="42"/>
        <v>0</v>
      </c>
      <c r="W66" s="23">
        <f t="shared" si="42"/>
        <v>0</v>
      </c>
      <c r="X66" s="23">
        <f t="shared" si="42"/>
        <v>371.75</v>
      </c>
      <c r="Y66" s="23">
        <f t="shared" si="42"/>
        <v>0</v>
      </c>
      <c r="Z66" s="23">
        <f t="shared" si="42"/>
        <v>247.2</v>
      </c>
      <c r="AA66" s="23">
        <f t="shared" si="42"/>
        <v>0</v>
      </c>
      <c r="AB66" s="23">
        <f>AB69</f>
        <v>281.3</v>
      </c>
      <c r="AC66" s="23">
        <f t="shared" si="42"/>
        <v>0</v>
      </c>
      <c r="AD66" s="23">
        <f t="shared" si="42"/>
        <v>0</v>
      </c>
      <c r="AE66" s="23">
        <f t="shared" si="42"/>
        <v>0</v>
      </c>
      <c r="AF66" s="47"/>
      <c r="AG66" s="22"/>
      <c r="AH66" s="14"/>
      <c r="AI66" s="14"/>
      <c r="AJ66" s="14"/>
    </row>
    <row r="67" spans="1:43" s="4" customFormat="1" ht="39.75" customHeight="1" x14ac:dyDescent="0.2">
      <c r="A67" s="104" t="s">
        <v>55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6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81"/>
      <c r="AG67" s="22"/>
      <c r="AH67" s="14"/>
      <c r="AI67" s="14"/>
      <c r="AJ67" s="14"/>
    </row>
    <row r="68" spans="1:43" s="4" customFormat="1" ht="96" customHeight="1" x14ac:dyDescent="0.2">
      <c r="A68" s="57" t="s">
        <v>39</v>
      </c>
      <c r="B68" s="23"/>
      <c r="C68" s="23"/>
      <c r="D68" s="23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50"/>
      <c r="AF68" s="107" t="s">
        <v>70</v>
      </c>
      <c r="AG68" s="22"/>
      <c r="AH68" s="14"/>
      <c r="AI68" s="14"/>
      <c r="AJ68" s="14"/>
    </row>
    <row r="69" spans="1:43" s="4" customFormat="1" ht="27.75" customHeight="1" x14ac:dyDescent="0.3">
      <c r="A69" s="72" t="s">
        <v>15</v>
      </c>
      <c r="B69" s="23">
        <f>B70+B71+B72</f>
        <v>3894.2000000000003</v>
      </c>
      <c r="C69" s="23">
        <f>C70+C71+C72</f>
        <v>2985.4500000000003</v>
      </c>
      <c r="D69" s="23">
        <f>D70+D71+D72</f>
        <v>2186.77</v>
      </c>
      <c r="E69" s="23">
        <f>E70+E71+E72</f>
        <v>2186.77</v>
      </c>
      <c r="F69" s="23">
        <f t="shared" si="1"/>
        <v>56.154537517333466</v>
      </c>
      <c r="G69" s="23">
        <f t="shared" si="2"/>
        <v>73.247584116297375</v>
      </c>
      <c r="H69" s="21">
        <f>H71+H72+H70</f>
        <v>504.4</v>
      </c>
      <c r="I69" s="21">
        <f>I71+I72+I70</f>
        <v>224.64</v>
      </c>
      <c r="J69" s="21">
        <f t="shared" ref="J69:AE69" si="43">J71+J72+J70</f>
        <v>799.65</v>
      </c>
      <c r="K69" s="21">
        <f t="shared" si="43"/>
        <v>638.94000000000005</v>
      </c>
      <c r="L69" s="21">
        <f t="shared" si="43"/>
        <v>554.70000000000005</v>
      </c>
      <c r="M69" s="21">
        <f t="shared" si="43"/>
        <v>454.55</v>
      </c>
      <c r="N69" s="21">
        <f t="shared" si="43"/>
        <v>514.79999999999995</v>
      </c>
      <c r="O69" s="21">
        <f t="shared" si="43"/>
        <v>483.97</v>
      </c>
      <c r="P69" s="21">
        <f t="shared" si="43"/>
        <v>611.9</v>
      </c>
      <c r="Q69" s="21">
        <f t="shared" si="43"/>
        <v>384.67</v>
      </c>
      <c r="R69" s="21">
        <f t="shared" si="43"/>
        <v>8.5</v>
      </c>
      <c r="S69" s="21">
        <f t="shared" si="43"/>
        <v>0</v>
      </c>
      <c r="T69" s="21">
        <f t="shared" si="43"/>
        <v>0</v>
      </c>
      <c r="U69" s="21">
        <f t="shared" si="43"/>
        <v>0</v>
      </c>
      <c r="V69" s="21">
        <f t="shared" si="43"/>
        <v>0</v>
      </c>
      <c r="W69" s="21">
        <f t="shared" si="43"/>
        <v>0</v>
      </c>
      <c r="X69" s="21">
        <f t="shared" si="43"/>
        <v>371.75</v>
      </c>
      <c r="Y69" s="21">
        <f t="shared" si="43"/>
        <v>0</v>
      </c>
      <c r="Z69" s="21">
        <f t="shared" si="43"/>
        <v>247.2</v>
      </c>
      <c r="AA69" s="21">
        <f t="shared" si="43"/>
        <v>0</v>
      </c>
      <c r="AB69" s="21">
        <f t="shared" si="43"/>
        <v>281.3</v>
      </c>
      <c r="AC69" s="21">
        <f t="shared" si="43"/>
        <v>0</v>
      </c>
      <c r="AD69" s="21">
        <f t="shared" si="43"/>
        <v>0</v>
      </c>
      <c r="AE69" s="21">
        <f t="shared" si="43"/>
        <v>0</v>
      </c>
      <c r="AF69" s="108"/>
      <c r="AG69" s="22"/>
      <c r="AH69" s="14"/>
      <c r="AI69" s="14"/>
      <c r="AJ69" s="14"/>
    </row>
    <row r="70" spans="1:43" s="4" customFormat="1" ht="27.75" customHeight="1" x14ac:dyDescent="0.3">
      <c r="A70" s="58" t="s">
        <v>34</v>
      </c>
      <c r="B70" s="24">
        <f t="shared" ref="B70:B71" si="44">H70+J70+L70+N70+P70+R70+T70+V70+X70+Z70+AB70+AD70</f>
        <v>0</v>
      </c>
      <c r="C70" s="24">
        <f>H70+J70</f>
        <v>0</v>
      </c>
      <c r="D70" s="24">
        <f t="shared" si="5"/>
        <v>0</v>
      </c>
      <c r="E70" s="24">
        <f t="shared" si="6"/>
        <v>0</v>
      </c>
      <c r="F70" s="24">
        <v>0</v>
      </c>
      <c r="G70" s="24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/>
      <c r="T70" s="27">
        <v>0</v>
      </c>
      <c r="U70" s="27"/>
      <c r="V70" s="27">
        <v>0</v>
      </c>
      <c r="W70" s="27"/>
      <c r="X70" s="27">
        <v>0</v>
      </c>
      <c r="Y70" s="27"/>
      <c r="Z70" s="27">
        <v>0</v>
      </c>
      <c r="AA70" s="27"/>
      <c r="AB70" s="27">
        <v>0</v>
      </c>
      <c r="AC70" s="27"/>
      <c r="AD70" s="27">
        <v>0</v>
      </c>
      <c r="AE70" s="50"/>
      <c r="AF70" s="108"/>
      <c r="AG70" s="22"/>
      <c r="AH70" s="14"/>
      <c r="AI70" s="14"/>
      <c r="AJ70" s="14"/>
    </row>
    <row r="71" spans="1:43" s="4" customFormat="1" ht="24.75" customHeight="1" x14ac:dyDescent="0.3">
      <c r="A71" s="58" t="s">
        <v>13</v>
      </c>
      <c r="B71" s="24">
        <f t="shared" si="44"/>
        <v>0</v>
      </c>
      <c r="C71" s="24">
        <f t="shared" ref="C71" si="45">H71+J71</f>
        <v>0</v>
      </c>
      <c r="D71" s="24">
        <f t="shared" si="5"/>
        <v>0</v>
      </c>
      <c r="E71" s="24">
        <f t="shared" si="6"/>
        <v>0</v>
      </c>
      <c r="F71" s="24">
        <v>0</v>
      </c>
      <c r="G71" s="24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/>
      <c r="T71" s="27">
        <v>0</v>
      </c>
      <c r="U71" s="27"/>
      <c r="V71" s="27">
        <v>0</v>
      </c>
      <c r="W71" s="27"/>
      <c r="X71" s="27">
        <v>0</v>
      </c>
      <c r="Y71" s="27"/>
      <c r="Z71" s="27">
        <v>0</v>
      </c>
      <c r="AA71" s="27"/>
      <c r="AB71" s="27">
        <v>0</v>
      </c>
      <c r="AC71" s="27"/>
      <c r="AD71" s="27">
        <v>0</v>
      </c>
      <c r="AE71" s="50"/>
      <c r="AF71" s="108"/>
      <c r="AG71" s="22"/>
      <c r="AH71" s="14"/>
      <c r="AI71" s="14"/>
      <c r="AJ71" s="14"/>
    </row>
    <row r="72" spans="1:43" s="4" customFormat="1" ht="99.75" customHeight="1" x14ac:dyDescent="0.2">
      <c r="A72" s="67" t="s">
        <v>14</v>
      </c>
      <c r="B72" s="24">
        <f>H72+J72+L72+N72+P72+R72+T72+V72+X72+Z72+AB72+AD72</f>
        <v>3894.2000000000003</v>
      </c>
      <c r="C72" s="24">
        <f>H72+J72+L72+N72+P72</f>
        <v>2985.4500000000003</v>
      </c>
      <c r="D72" s="24">
        <f>E72</f>
        <v>2186.77</v>
      </c>
      <c r="E72" s="24">
        <f>I72+K72+M72+O72+Q72+S72+U72+W72+Y72+AA72+AC72+AE72</f>
        <v>2186.77</v>
      </c>
      <c r="F72" s="24">
        <f t="shared" si="1"/>
        <v>56.154537517333466</v>
      </c>
      <c r="G72" s="24">
        <f t="shared" si="2"/>
        <v>73.247584116297375</v>
      </c>
      <c r="H72" s="27">
        <f>504400/1000</f>
        <v>504.4</v>
      </c>
      <c r="I72" s="27">
        <v>224.64</v>
      </c>
      <c r="J72" s="27">
        <f>799650/1000</f>
        <v>799.65</v>
      </c>
      <c r="K72" s="27">
        <v>638.94000000000005</v>
      </c>
      <c r="L72" s="27">
        <f>554700/1000</f>
        <v>554.70000000000005</v>
      </c>
      <c r="M72" s="27">
        <v>454.55</v>
      </c>
      <c r="N72" s="27">
        <f>514800/1000</f>
        <v>514.79999999999995</v>
      </c>
      <c r="O72" s="27">
        <v>483.97</v>
      </c>
      <c r="P72" s="27">
        <f>611900/1000</f>
        <v>611.9</v>
      </c>
      <c r="Q72" s="27">
        <v>384.67</v>
      </c>
      <c r="R72" s="27">
        <f>8500/1000</f>
        <v>8.5</v>
      </c>
      <c r="S72" s="27"/>
      <c r="T72" s="27">
        <v>0</v>
      </c>
      <c r="U72" s="27"/>
      <c r="V72" s="27">
        <v>0</v>
      </c>
      <c r="W72" s="27"/>
      <c r="X72" s="27">
        <f>371750/1000</f>
        <v>371.75</v>
      </c>
      <c r="Y72" s="27"/>
      <c r="Z72" s="27">
        <f>247200/1000</f>
        <v>247.2</v>
      </c>
      <c r="AA72" s="27"/>
      <c r="AB72" s="27">
        <f>281300/1000</f>
        <v>281.3</v>
      </c>
      <c r="AC72" s="27"/>
      <c r="AD72" s="27">
        <v>0</v>
      </c>
      <c r="AE72" s="50"/>
      <c r="AF72" s="109"/>
      <c r="AG72" s="22"/>
      <c r="AH72" s="14"/>
      <c r="AI72" s="14"/>
      <c r="AJ72" s="14"/>
    </row>
    <row r="73" spans="1:43" s="7" customFormat="1" ht="40.5" customHeight="1" x14ac:dyDescent="0.2">
      <c r="A73" s="68" t="s">
        <v>33</v>
      </c>
      <c r="B73" s="21">
        <f>B76</f>
        <v>7549.1</v>
      </c>
      <c r="C73" s="21">
        <f t="shared" ref="C73:AE73" si="46">C76</f>
        <v>3762.9990000000007</v>
      </c>
      <c r="D73" s="21">
        <f t="shared" si="46"/>
        <v>3716.3881300000007</v>
      </c>
      <c r="E73" s="21">
        <f t="shared" si="46"/>
        <v>3716.3881300000007</v>
      </c>
      <c r="F73" s="21">
        <f t="shared" si="46"/>
        <v>49.229552264508357</v>
      </c>
      <c r="G73" s="21">
        <f t="shared" si="46"/>
        <v>98.761337167509211</v>
      </c>
      <c r="H73" s="21">
        <f t="shared" si="46"/>
        <v>1517.576</v>
      </c>
      <c r="I73" s="21">
        <f t="shared" si="46"/>
        <v>1156.3460600000001</v>
      </c>
      <c r="J73" s="21">
        <f t="shared" si="46"/>
        <v>736.96500000000003</v>
      </c>
      <c r="K73" s="21">
        <f t="shared" si="46"/>
        <v>1011.2737499999999</v>
      </c>
      <c r="L73" s="21">
        <f t="shared" si="46"/>
        <v>360.81299999999999</v>
      </c>
      <c r="M73" s="21">
        <f t="shared" si="46"/>
        <v>368.24189000000001</v>
      </c>
      <c r="N73" s="21">
        <f t="shared" si="46"/>
        <v>567.12800000000004</v>
      </c>
      <c r="O73" s="21">
        <f t="shared" si="46"/>
        <v>622.39879000000008</v>
      </c>
      <c r="P73" s="21">
        <f t="shared" si="46"/>
        <v>580.51700000000005</v>
      </c>
      <c r="Q73" s="21">
        <f t="shared" si="46"/>
        <v>558.12764000000004</v>
      </c>
      <c r="R73" s="21">
        <f t="shared" si="46"/>
        <v>1055.2429999999999</v>
      </c>
      <c r="S73" s="21">
        <f t="shared" si="46"/>
        <v>0</v>
      </c>
      <c r="T73" s="21">
        <f t="shared" si="46"/>
        <v>705.87699999999995</v>
      </c>
      <c r="U73" s="21">
        <f t="shared" si="46"/>
        <v>0</v>
      </c>
      <c r="V73" s="21">
        <f t="shared" si="46"/>
        <v>583.64</v>
      </c>
      <c r="W73" s="21">
        <f t="shared" si="46"/>
        <v>0</v>
      </c>
      <c r="X73" s="21">
        <f t="shared" si="46"/>
        <v>256.67</v>
      </c>
      <c r="Y73" s="21">
        <f t="shared" si="46"/>
        <v>0</v>
      </c>
      <c r="Z73" s="21">
        <f t="shared" si="46"/>
        <v>521.03399999999999</v>
      </c>
      <c r="AA73" s="21">
        <f t="shared" si="46"/>
        <v>0</v>
      </c>
      <c r="AB73" s="21">
        <f t="shared" si="46"/>
        <v>231.78</v>
      </c>
      <c r="AC73" s="21">
        <f t="shared" si="46"/>
        <v>0</v>
      </c>
      <c r="AD73" s="21">
        <f t="shared" si="46"/>
        <v>431.85700000000003</v>
      </c>
      <c r="AE73" s="21">
        <f t="shared" si="46"/>
        <v>0</v>
      </c>
      <c r="AF73" s="47"/>
      <c r="AG73" s="30"/>
      <c r="AH73" s="14"/>
      <c r="AI73" s="14"/>
      <c r="AJ73" s="14"/>
    </row>
    <row r="74" spans="1:43" s="7" customFormat="1" ht="29.25" customHeight="1" x14ac:dyDescent="0.2">
      <c r="A74" s="101" t="s">
        <v>56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3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47"/>
      <c r="AG74" s="30"/>
      <c r="AH74" s="14"/>
      <c r="AI74" s="14"/>
      <c r="AJ74" s="14"/>
    </row>
    <row r="75" spans="1:43" s="7" customFormat="1" ht="59.25" customHeight="1" x14ac:dyDescent="0.2">
      <c r="A75" s="57" t="s">
        <v>40</v>
      </c>
      <c r="B75" s="23"/>
      <c r="C75" s="23"/>
      <c r="D75" s="23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50"/>
      <c r="AF75" s="47"/>
      <c r="AG75" s="30"/>
      <c r="AH75" s="14"/>
      <c r="AI75" s="14"/>
      <c r="AJ75" s="14"/>
    </row>
    <row r="76" spans="1:43" s="4" customFormat="1" ht="27" customHeight="1" x14ac:dyDescent="0.2">
      <c r="A76" s="69" t="s">
        <v>15</v>
      </c>
      <c r="B76" s="23">
        <f>B78+B79+B77</f>
        <v>7549.1</v>
      </c>
      <c r="C76" s="23">
        <f>C78+C79+C77</f>
        <v>3762.9990000000007</v>
      </c>
      <c r="D76" s="23">
        <f t="shared" ref="D76:E76" si="47">D78+D79+D77</f>
        <v>3716.3881300000007</v>
      </c>
      <c r="E76" s="23">
        <f t="shared" si="47"/>
        <v>3716.3881300000007</v>
      </c>
      <c r="F76" s="23">
        <f t="shared" si="1"/>
        <v>49.229552264508357</v>
      </c>
      <c r="G76" s="23">
        <f t="shared" si="2"/>
        <v>98.761337167509211</v>
      </c>
      <c r="H76" s="23">
        <f>H78+H79+H77</f>
        <v>1517.576</v>
      </c>
      <c r="I76" s="23">
        <f t="shared" ref="I76:AE76" si="48">I78+I79+I77</f>
        <v>1156.3460600000001</v>
      </c>
      <c r="J76" s="23">
        <f t="shared" si="48"/>
        <v>736.96500000000003</v>
      </c>
      <c r="K76" s="23">
        <f t="shared" si="48"/>
        <v>1011.2737499999999</v>
      </c>
      <c r="L76" s="23">
        <f t="shared" si="48"/>
        <v>360.81299999999999</v>
      </c>
      <c r="M76" s="23">
        <f t="shared" si="48"/>
        <v>368.24189000000001</v>
      </c>
      <c r="N76" s="23">
        <f t="shared" si="48"/>
        <v>567.12800000000004</v>
      </c>
      <c r="O76" s="23">
        <f t="shared" si="48"/>
        <v>622.39879000000008</v>
      </c>
      <c r="P76" s="23">
        <f t="shared" si="48"/>
        <v>580.51700000000005</v>
      </c>
      <c r="Q76" s="23">
        <f t="shared" si="48"/>
        <v>558.12764000000004</v>
      </c>
      <c r="R76" s="23">
        <f t="shared" si="48"/>
        <v>1055.2429999999999</v>
      </c>
      <c r="S76" s="23">
        <f t="shared" si="48"/>
        <v>0</v>
      </c>
      <c r="T76" s="23">
        <f t="shared" si="48"/>
        <v>705.87699999999995</v>
      </c>
      <c r="U76" s="23">
        <f t="shared" si="48"/>
        <v>0</v>
      </c>
      <c r="V76" s="23">
        <f t="shared" si="48"/>
        <v>583.64</v>
      </c>
      <c r="W76" s="23">
        <f t="shared" si="48"/>
        <v>0</v>
      </c>
      <c r="X76" s="23">
        <f t="shared" si="48"/>
        <v>256.67</v>
      </c>
      <c r="Y76" s="23">
        <f t="shared" si="48"/>
        <v>0</v>
      </c>
      <c r="Z76" s="23">
        <f t="shared" si="48"/>
        <v>521.03399999999999</v>
      </c>
      <c r="AA76" s="23">
        <f t="shared" si="48"/>
        <v>0</v>
      </c>
      <c r="AB76" s="23">
        <f t="shared" si="48"/>
        <v>231.78</v>
      </c>
      <c r="AC76" s="23">
        <f t="shared" si="48"/>
        <v>0</v>
      </c>
      <c r="AD76" s="23">
        <f t="shared" si="48"/>
        <v>431.85700000000003</v>
      </c>
      <c r="AE76" s="23">
        <f t="shared" si="48"/>
        <v>0</v>
      </c>
      <c r="AF76" s="107" t="s">
        <v>50</v>
      </c>
      <c r="AG76" s="22"/>
      <c r="AH76" s="14"/>
      <c r="AI76" s="14"/>
      <c r="AJ76" s="14"/>
    </row>
    <row r="77" spans="1:43" s="4" customFormat="1" ht="27" customHeight="1" x14ac:dyDescent="0.2">
      <c r="A77" s="67" t="s">
        <v>34</v>
      </c>
      <c r="B77" s="24">
        <f>H77+J77+L77+N77+P77+R77+T77+V77+X77+Z77+AB77+AD77</f>
        <v>0</v>
      </c>
      <c r="C77" s="24">
        <f>H77</f>
        <v>0</v>
      </c>
      <c r="D77" s="24">
        <f t="shared" si="5"/>
        <v>0</v>
      </c>
      <c r="E77" s="24">
        <f t="shared" si="6"/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/>
      <c r="T77" s="24">
        <v>0</v>
      </c>
      <c r="U77" s="24"/>
      <c r="V77" s="24">
        <v>0</v>
      </c>
      <c r="W77" s="24"/>
      <c r="X77" s="24">
        <v>0</v>
      </c>
      <c r="Y77" s="24"/>
      <c r="Z77" s="24">
        <v>0</v>
      </c>
      <c r="AA77" s="24"/>
      <c r="AB77" s="24">
        <v>0</v>
      </c>
      <c r="AC77" s="24"/>
      <c r="AD77" s="24">
        <v>0</v>
      </c>
      <c r="AE77" s="50"/>
      <c r="AF77" s="108"/>
      <c r="AG77" s="22"/>
      <c r="AH77" s="14"/>
      <c r="AI77" s="14"/>
      <c r="AJ77" s="14"/>
    </row>
    <row r="78" spans="1:43" s="4" customFormat="1" ht="25.5" customHeight="1" x14ac:dyDescent="0.3">
      <c r="A78" s="58" t="s">
        <v>13</v>
      </c>
      <c r="B78" s="24">
        <f t="shared" ref="B78" si="49">H78+J78+L78+N78+P78+R78+T78+V78+X78+Z78+AB78+AD78</f>
        <v>0</v>
      </c>
      <c r="C78" s="24">
        <f t="shared" si="21"/>
        <v>0</v>
      </c>
      <c r="D78" s="24">
        <f t="shared" si="5"/>
        <v>0</v>
      </c>
      <c r="E78" s="24">
        <f t="shared" si="6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/>
      <c r="T78" s="24">
        <v>0</v>
      </c>
      <c r="U78" s="24"/>
      <c r="V78" s="24">
        <v>0</v>
      </c>
      <c r="W78" s="24"/>
      <c r="X78" s="24">
        <v>0</v>
      </c>
      <c r="Y78" s="24"/>
      <c r="Z78" s="24">
        <v>0</v>
      </c>
      <c r="AA78" s="24"/>
      <c r="AB78" s="24">
        <v>0</v>
      </c>
      <c r="AC78" s="24"/>
      <c r="AD78" s="24">
        <v>0</v>
      </c>
      <c r="AE78" s="50"/>
      <c r="AF78" s="108"/>
      <c r="AG78" s="22"/>
      <c r="AH78" s="14"/>
      <c r="AI78" s="14"/>
      <c r="AJ78" s="14"/>
    </row>
    <row r="79" spans="1:43" s="4" customFormat="1" ht="25.5" customHeight="1" x14ac:dyDescent="0.3">
      <c r="A79" s="58" t="s">
        <v>14</v>
      </c>
      <c r="B79" s="24">
        <f>H79+J79+L79+N79+P79+R79+T79+V79+X79+Z79+AB79+AD79</f>
        <v>7549.1</v>
      </c>
      <c r="C79" s="24">
        <f>H79+J79+L79+N79+P79</f>
        <v>3762.9990000000007</v>
      </c>
      <c r="D79" s="24">
        <f>E79</f>
        <v>3716.3881300000007</v>
      </c>
      <c r="E79" s="24">
        <f>I79+K79+M79+O79+Q79+S79+U79+W79+Y79+AA79+AC79+AE79</f>
        <v>3716.3881300000007</v>
      </c>
      <c r="F79" s="24">
        <f t="shared" si="1"/>
        <v>49.229552264508357</v>
      </c>
      <c r="G79" s="24">
        <f t="shared" si="2"/>
        <v>98.761337167509211</v>
      </c>
      <c r="H79" s="24">
        <f>1517576/1000</f>
        <v>1517.576</v>
      </c>
      <c r="I79" s="24">
        <f>1156346.06/1000</f>
        <v>1156.3460600000001</v>
      </c>
      <c r="J79" s="24">
        <f>736965/1000</f>
        <v>736.96500000000003</v>
      </c>
      <c r="K79" s="24">
        <f>1011273.75/1000</f>
        <v>1011.2737499999999</v>
      </c>
      <c r="L79" s="24">
        <f>360813/1000</f>
        <v>360.81299999999999</v>
      </c>
      <c r="M79" s="24">
        <f>368241.89/1000</f>
        <v>368.24189000000001</v>
      </c>
      <c r="N79" s="24">
        <f>567128/1000</f>
        <v>567.12800000000004</v>
      </c>
      <c r="O79" s="24">
        <f>622398.79/1000</f>
        <v>622.39879000000008</v>
      </c>
      <c r="P79" s="24">
        <f>580517/1000</f>
        <v>580.51700000000005</v>
      </c>
      <c r="Q79" s="24">
        <f>558127.64/1000</f>
        <v>558.12764000000004</v>
      </c>
      <c r="R79" s="24">
        <f>1055243/1000</f>
        <v>1055.2429999999999</v>
      </c>
      <c r="S79" s="24"/>
      <c r="T79" s="24">
        <f>705877/1000</f>
        <v>705.87699999999995</v>
      </c>
      <c r="U79" s="24"/>
      <c r="V79" s="24">
        <f>583640/1000</f>
        <v>583.64</v>
      </c>
      <c r="W79" s="24"/>
      <c r="X79" s="24">
        <f>256670/1000</f>
        <v>256.67</v>
      </c>
      <c r="Y79" s="24"/>
      <c r="Z79" s="24">
        <f>521034/1000</f>
        <v>521.03399999999999</v>
      </c>
      <c r="AA79" s="24"/>
      <c r="AB79" s="24">
        <f>231780/1000</f>
        <v>231.78</v>
      </c>
      <c r="AC79" s="24"/>
      <c r="AD79" s="24">
        <f>431857/1000</f>
        <v>431.85700000000003</v>
      </c>
      <c r="AE79" s="50"/>
      <c r="AF79" s="109"/>
      <c r="AG79" s="22"/>
      <c r="AH79" s="14"/>
      <c r="AI79" s="14"/>
      <c r="AJ79" s="14"/>
    </row>
    <row r="80" spans="1:43" ht="26.25" customHeight="1" x14ac:dyDescent="0.2">
      <c r="A80" s="59" t="s">
        <v>16</v>
      </c>
      <c r="B80" s="39">
        <f>B81+B82+B83+B85</f>
        <v>401347.54613999999</v>
      </c>
      <c r="C80" s="39">
        <f>C81+C82+C83+C85</f>
        <v>119439.79800000001</v>
      </c>
      <c r="D80" s="39">
        <f>D81+D82+D83+D85</f>
        <v>99401.751130000004</v>
      </c>
      <c r="E80" s="39">
        <f t="shared" ref="E80" si="50">E81+E82+E83+E85</f>
        <v>94636.241130000009</v>
      </c>
      <c r="F80" s="39">
        <f t="shared" si="1"/>
        <v>23.579623705233406</v>
      </c>
      <c r="G80" s="39">
        <f t="shared" si="2"/>
        <v>79.233423628194686</v>
      </c>
      <c r="H80" s="39">
        <f>H81+H82+H83+H85</f>
        <v>17201.732</v>
      </c>
      <c r="I80" s="39">
        <f t="shared" ref="I80:AE80" si="51">I81+I82+I83+I85</f>
        <v>9848.8360599999996</v>
      </c>
      <c r="J80" s="39">
        <f t="shared" si="51"/>
        <v>20405.519000000004</v>
      </c>
      <c r="K80" s="39">
        <f t="shared" si="51"/>
        <v>19994.686750000001</v>
      </c>
      <c r="L80" s="39">
        <f t="shared" si="51"/>
        <v>17683.624999999996</v>
      </c>
      <c r="M80" s="39">
        <f t="shared" si="51"/>
        <v>16252.232889999997</v>
      </c>
      <c r="N80" s="39">
        <f t="shared" si="51"/>
        <v>32582.260000000002</v>
      </c>
      <c r="O80" s="39">
        <f t="shared" si="51"/>
        <v>22451.751790000002</v>
      </c>
      <c r="P80" s="39">
        <f t="shared" si="51"/>
        <v>31566.662000000004</v>
      </c>
      <c r="Q80" s="39">
        <f t="shared" si="51"/>
        <v>26088.733639999999</v>
      </c>
      <c r="R80" s="39">
        <f>R81+R82+R83+R85</f>
        <v>36145.720140000005</v>
      </c>
      <c r="S80" s="39">
        <f t="shared" si="51"/>
        <v>0</v>
      </c>
      <c r="T80" s="39">
        <f t="shared" si="51"/>
        <v>17569.401000000002</v>
      </c>
      <c r="U80" s="39">
        <f t="shared" si="51"/>
        <v>0</v>
      </c>
      <c r="V80" s="39">
        <f t="shared" si="51"/>
        <v>18785.565999999999</v>
      </c>
      <c r="W80" s="39">
        <f t="shared" si="51"/>
        <v>0</v>
      </c>
      <c r="X80" s="39">
        <f t="shared" si="51"/>
        <v>14350.161000000002</v>
      </c>
      <c r="Y80" s="39">
        <f t="shared" si="51"/>
        <v>0</v>
      </c>
      <c r="Z80" s="39">
        <f t="shared" si="51"/>
        <v>18138.525000000001</v>
      </c>
      <c r="AA80" s="39">
        <f t="shared" si="51"/>
        <v>0</v>
      </c>
      <c r="AB80" s="39">
        <f t="shared" si="51"/>
        <v>16791.786</v>
      </c>
      <c r="AC80" s="39">
        <f t="shared" si="51"/>
        <v>0</v>
      </c>
      <c r="AD80" s="39">
        <f t="shared" si="51"/>
        <v>160126.58900000001</v>
      </c>
      <c r="AE80" s="39">
        <f t="shared" si="51"/>
        <v>0</v>
      </c>
      <c r="AF80" s="48"/>
      <c r="AG80" s="31"/>
      <c r="AH80" s="8"/>
      <c r="AI80" s="8"/>
      <c r="AJ80" s="8"/>
      <c r="AK80" s="8"/>
      <c r="AL80" s="8"/>
      <c r="AM80" s="8"/>
      <c r="AN80" s="8"/>
      <c r="AO80" s="8"/>
      <c r="AP80" s="8"/>
      <c r="AQ80" s="9"/>
    </row>
    <row r="81" spans="1:43" ht="28.5" customHeight="1" x14ac:dyDescent="0.2">
      <c r="A81" s="60" t="s">
        <v>34</v>
      </c>
      <c r="B81" s="24">
        <f>H81+J81+L81+N81+P81+R81+T81+V81+X81+Z81+AB81+AD81</f>
        <v>0</v>
      </c>
      <c r="C81" s="24">
        <f>H81+J81+L81+N81+P81</f>
        <v>0</v>
      </c>
      <c r="D81" s="24">
        <f>E81</f>
        <v>0</v>
      </c>
      <c r="E81" s="24">
        <f>I81+K81+M81+O81+Q81+S81+U81+W81+Y81+AA81+AC81+AE81</f>
        <v>0</v>
      </c>
      <c r="F81" s="24">
        <v>0</v>
      </c>
      <c r="G81" s="24">
        <v>0</v>
      </c>
      <c r="H81" s="24">
        <f t="shared" ref="H81:AE81" si="52">H14+H19+H24+H32+H39+H44+H70+H77</f>
        <v>0</v>
      </c>
      <c r="I81" s="24">
        <f t="shared" si="52"/>
        <v>0</v>
      </c>
      <c r="J81" s="24">
        <f t="shared" si="52"/>
        <v>0</v>
      </c>
      <c r="K81" s="24">
        <f t="shared" si="52"/>
        <v>0</v>
      </c>
      <c r="L81" s="24">
        <f t="shared" si="52"/>
        <v>0</v>
      </c>
      <c r="M81" s="24">
        <f t="shared" si="52"/>
        <v>0</v>
      </c>
      <c r="N81" s="24">
        <f t="shared" si="52"/>
        <v>0</v>
      </c>
      <c r="O81" s="24">
        <f t="shared" si="52"/>
        <v>0</v>
      </c>
      <c r="P81" s="24">
        <f t="shared" si="52"/>
        <v>0</v>
      </c>
      <c r="Q81" s="24">
        <f t="shared" si="52"/>
        <v>0</v>
      </c>
      <c r="R81" s="24">
        <f t="shared" si="52"/>
        <v>0</v>
      </c>
      <c r="S81" s="24">
        <f t="shared" si="52"/>
        <v>0</v>
      </c>
      <c r="T81" s="24">
        <f t="shared" si="52"/>
        <v>0</v>
      </c>
      <c r="U81" s="24">
        <f t="shared" si="52"/>
        <v>0</v>
      </c>
      <c r="V81" s="24">
        <f t="shared" si="52"/>
        <v>0</v>
      </c>
      <c r="W81" s="24">
        <f t="shared" si="52"/>
        <v>0</v>
      </c>
      <c r="X81" s="24">
        <f t="shared" si="52"/>
        <v>0</v>
      </c>
      <c r="Y81" s="24">
        <f t="shared" si="52"/>
        <v>0</v>
      </c>
      <c r="Z81" s="24">
        <f t="shared" si="52"/>
        <v>0</v>
      </c>
      <c r="AA81" s="24">
        <f t="shared" si="52"/>
        <v>0</v>
      </c>
      <c r="AB81" s="24">
        <f t="shared" si="52"/>
        <v>0</v>
      </c>
      <c r="AC81" s="24">
        <f t="shared" si="52"/>
        <v>0</v>
      </c>
      <c r="AD81" s="24">
        <f t="shared" si="52"/>
        <v>0</v>
      </c>
      <c r="AE81" s="24">
        <f t="shared" si="52"/>
        <v>0</v>
      </c>
      <c r="AF81" s="48"/>
      <c r="AG81" s="31"/>
      <c r="AH81" s="8"/>
      <c r="AI81" s="8"/>
      <c r="AJ81" s="8"/>
      <c r="AK81" s="8"/>
      <c r="AL81" s="8"/>
      <c r="AM81" s="8"/>
      <c r="AN81" s="8"/>
      <c r="AO81" s="8"/>
      <c r="AP81" s="8"/>
      <c r="AQ81" s="9"/>
    </row>
    <row r="82" spans="1:43" ht="26.25" customHeight="1" x14ac:dyDescent="0.3">
      <c r="A82" s="58" t="s">
        <v>13</v>
      </c>
      <c r="B82" s="24">
        <f>H82+J82+L82+N82+P82+R82+T82+V82+X82+Z82+AB82+AD82</f>
        <v>6155.4000000000005</v>
      </c>
      <c r="C82" s="24">
        <f>H82+J82+L82+N82+P82</f>
        <v>5845.4870000000001</v>
      </c>
      <c r="D82" s="24">
        <v>5400</v>
      </c>
      <c r="E82" s="24">
        <f>I82+K82+M82+O82+Q82+S82+U82+W82+Y82+AA82+AC82+AE82</f>
        <v>634.49</v>
      </c>
      <c r="F82" s="24">
        <f t="shared" si="1"/>
        <v>10.307859765409233</v>
      </c>
      <c r="G82" s="24">
        <f t="shared" si="2"/>
        <v>10.85435653179966</v>
      </c>
      <c r="H82" s="24">
        <f t="shared" ref="H82:AE82" si="53">H15+H20+H25+H33+H40+H45+H71+H78</f>
        <v>0</v>
      </c>
      <c r="I82" s="24">
        <f t="shared" si="53"/>
        <v>0</v>
      </c>
      <c r="J82" s="24">
        <f t="shared" si="53"/>
        <v>0</v>
      </c>
      <c r="K82" s="24">
        <f t="shared" si="53"/>
        <v>0</v>
      </c>
      <c r="L82" s="24">
        <f t="shared" si="53"/>
        <v>445.48700000000002</v>
      </c>
      <c r="M82" s="24">
        <f t="shared" si="53"/>
        <v>0</v>
      </c>
      <c r="N82" s="24">
        <f t="shared" si="53"/>
        <v>5000</v>
      </c>
      <c r="O82" s="24">
        <f t="shared" si="53"/>
        <v>0</v>
      </c>
      <c r="P82" s="24">
        <f t="shared" si="53"/>
        <v>400</v>
      </c>
      <c r="Q82" s="24">
        <f t="shared" si="53"/>
        <v>634.49</v>
      </c>
      <c r="R82" s="24">
        <f t="shared" si="53"/>
        <v>275.149</v>
      </c>
      <c r="S82" s="24">
        <f t="shared" si="53"/>
        <v>0</v>
      </c>
      <c r="T82" s="24">
        <f t="shared" si="53"/>
        <v>1.2010000000000001</v>
      </c>
      <c r="U82" s="24">
        <f t="shared" si="53"/>
        <v>0</v>
      </c>
      <c r="V82" s="24">
        <f t="shared" si="53"/>
        <v>0</v>
      </c>
      <c r="W82" s="24">
        <f t="shared" si="53"/>
        <v>0</v>
      </c>
      <c r="X82" s="24">
        <f t="shared" si="53"/>
        <v>33.563000000000002</v>
      </c>
      <c r="Y82" s="24">
        <f t="shared" si="53"/>
        <v>0</v>
      </c>
      <c r="Z82" s="24">
        <f t="shared" si="53"/>
        <v>0</v>
      </c>
      <c r="AA82" s="24">
        <f t="shared" si="53"/>
        <v>0</v>
      </c>
      <c r="AB82" s="24">
        <f t="shared" si="53"/>
        <v>0</v>
      </c>
      <c r="AC82" s="24">
        <f t="shared" si="53"/>
        <v>0</v>
      </c>
      <c r="AD82" s="24">
        <f t="shared" si="53"/>
        <v>0</v>
      </c>
      <c r="AE82" s="24">
        <f t="shared" si="53"/>
        <v>0</v>
      </c>
      <c r="AF82" s="48"/>
      <c r="AG82" s="31"/>
      <c r="AH82" s="8"/>
      <c r="AI82" s="8"/>
      <c r="AJ82" s="8"/>
      <c r="AK82" s="8"/>
      <c r="AL82" s="8"/>
      <c r="AM82" s="8"/>
      <c r="AN82" s="8"/>
      <c r="AO82" s="8"/>
      <c r="AP82" s="8"/>
      <c r="AQ82" s="9"/>
    </row>
    <row r="83" spans="1:43" ht="24.75" customHeight="1" x14ac:dyDescent="0.3">
      <c r="A83" s="58" t="s">
        <v>14</v>
      </c>
      <c r="B83" s="24">
        <f>H83+J83+L83+N83+P83+R83+T83+V83+X83+Z83+AB83+AD83</f>
        <v>239262.84</v>
      </c>
      <c r="C83" s="24">
        <f t="shared" ref="C83:C85" si="54">H83+J83+L83+N83+P83</f>
        <v>110094.31100000002</v>
      </c>
      <c r="D83" s="24">
        <f>E83</f>
        <v>90501.751130000004</v>
      </c>
      <c r="E83" s="24">
        <f t="shared" si="6"/>
        <v>90501.751130000004</v>
      </c>
      <c r="F83" s="24">
        <f t="shared" si="1"/>
        <v>37.825243205338531</v>
      </c>
      <c r="G83" s="24">
        <f t="shared" si="2"/>
        <v>82.203839878701814</v>
      </c>
      <c r="H83" s="24">
        <f t="shared" ref="H83:U83" si="55">H16+H21+H26+H34+H41+H46+H72+H79+H29</f>
        <v>17201.732</v>
      </c>
      <c r="I83" s="24">
        <f t="shared" si="55"/>
        <v>9848.8360599999996</v>
      </c>
      <c r="J83" s="24">
        <f t="shared" si="55"/>
        <v>20405.519000000004</v>
      </c>
      <c r="K83" s="24">
        <f t="shared" si="55"/>
        <v>19994.686750000001</v>
      </c>
      <c r="L83" s="24">
        <f t="shared" si="55"/>
        <v>17238.137999999995</v>
      </c>
      <c r="M83" s="24">
        <f t="shared" si="55"/>
        <v>16252.232889999997</v>
      </c>
      <c r="N83" s="24">
        <f t="shared" si="55"/>
        <v>24082.260000000002</v>
      </c>
      <c r="O83" s="24">
        <f t="shared" si="55"/>
        <v>18951.751790000002</v>
      </c>
      <c r="P83" s="24">
        <f t="shared" si="55"/>
        <v>31166.662000000004</v>
      </c>
      <c r="Q83" s="24">
        <f t="shared" si="55"/>
        <v>25454.243639999997</v>
      </c>
      <c r="R83" s="24">
        <f t="shared" si="55"/>
        <v>25505.264999999999</v>
      </c>
      <c r="S83" s="24">
        <f t="shared" si="55"/>
        <v>0</v>
      </c>
      <c r="T83" s="24">
        <f t="shared" si="55"/>
        <v>17568.2</v>
      </c>
      <c r="U83" s="24">
        <f t="shared" si="55"/>
        <v>0</v>
      </c>
      <c r="V83" s="24">
        <f>V16+V21+V26+V34+V41+V46+V72+V79+V29+V65</f>
        <v>18785.565999999999</v>
      </c>
      <c r="W83" s="24">
        <f t="shared" ref="W83:AE83" si="56">W16+W21+W26+W34+W41+W46+W72+W79+W29</f>
        <v>0</v>
      </c>
      <c r="X83" s="24">
        <f t="shared" si="56"/>
        <v>14316.598000000002</v>
      </c>
      <c r="Y83" s="24">
        <f t="shared" si="56"/>
        <v>0</v>
      </c>
      <c r="Z83" s="24">
        <f t="shared" si="56"/>
        <v>18138.525000000001</v>
      </c>
      <c r="AA83" s="24">
        <f t="shared" si="56"/>
        <v>0</v>
      </c>
      <c r="AB83" s="24">
        <f t="shared" si="56"/>
        <v>16791.786</v>
      </c>
      <c r="AC83" s="24">
        <f t="shared" si="56"/>
        <v>0</v>
      </c>
      <c r="AD83" s="24">
        <f t="shared" si="56"/>
        <v>18062.589000000004</v>
      </c>
      <c r="AE83" s="24">
        <f t="shared" si="56"/>
        <v>0</v>
      </c>
      <c r="AF83" s="48"/>
      <c r="AG83" s="31"/>
      <c r="AH83" s="8"/>
      <c r="AI83" s="8"/>
      <c r="AJ83" s="8"/>
      <c r="AK83" s="8"/>
      <c r="AL83" s="8"/>
      <c r="AM83" s="8"/>
      <c r="AN83" s="8"/>
      <c r="AO83" s="8"/>
      <c r="AP83" s="8"/>
      <c r="AQ83" s="9"/>
    </row>
    <row r="84" spans="1:43" ht="39.75" customHeight="1" x14ac:dyDescent="0.3">
      <c r="A84" s="61" t="s">
        <v>41</v>
      </c>
      <c r="B84" s="53">
        <f t="shared" ref="B84" si="57">H84+J84+L84+N84+P84+R84+T84+V84+X84+Z84+AB84+AD84</f>
        <v>39.800000000000004</v>
      </c>
      <c r="C84" s="53">
        <f t="shared" si="54"/>
        <v>23.489000000000001</v>
      </c>
      <c r="D84" s="53">
        <f>E84</f>
        <v>23.49</v>
      </c>
      <c r="E84" s="53">
        <f t="shared" si="6"/>
        <v>23.49</v>
      </c>
      <c r="F84" s="53">
        <f t="shared" si="1"/>
        <v>59.020100502512548</v>
      </c>
      <c r="G84" s="53">
        <f t="shared" si="2"/>
        <v>100.00425731193323</v>
      </c>
      <c r="H84" s="53">
        <f>H35</f>
        <v>0</v>
      </c>
      <c r="I84" s="53">
        <f>I35</f>
        <v>0</v>
      </c>
      <c r="J84" s="53">
        <f t="shared" ref="J84:AE84" si="58">J35</f>
        <v>0</v>
      </c>
      <c r="K84" s="53">
        <f t="shared" si="58"/>
        <v>0</v>
      </c>
      <c r="L84" s="53">
        <f t="shared" si="58"/>
        <v>23.489000000000001</v>
      </c>
      <c r="M84" s="53">
        <f t="shared" si="58"/>
        <v>23.49</v>
      </c>
      <c r="N84" s="53">
        <f t="shared" si="58"/>
        <v>0</v>
      </c>
      <c r="O84" s="53">
        <f t="shared" si="58"/>
        <v>0</v>
      </c>
      <c r="P84" s="53">
        <f t="shared" si="58"/>
        <v>0</v>
      </c>
      <c r="Q84" s="53">
        <f t="shared" si="58"/>
        <v>0</v>
      </c>
      <c r="R84" s="53">
        <f t="shared" si="58"/>
        <v>14.481999999999999</v>
      </c>
      <c r="S84" s="53">
        <f t="shared" si="58"/>
        <v>0</v>
      </c>
      <c r="T84" s="53">
        <f t="shared" si="58"/>
        <v>6.3E-2</v>
      </c>
      <c r="U84" s="53">
        <f t="shared" si="58"/>
        <v>0</v>
      </c>
      <c r="V84" s="53">
        <f t="shared" si="58"/>
        <v>0</v>
      </c>
      <c r="W84" s="53">
        <f t="shared" si="58"/>
        <v>0</v>
      </c>
      <c r="X84" s="53">
        <f t="shared" si="58"/>
        <v>1.766</v>
      </c>
      <c r="Y84" s="53">
        <f t="shared" si="58"/>
        <v>0</v>
      </c>
      <c r="Z84" s="53">
        <f t="shared" si="58"/>
        <v>0</v>
      </c>
      <c r="AA84" s="53">
        <f t="shared" si="58"/>
        <v>0</v>
      </c>
      <c r="AB84" s="53">
        <f t="shared" si="58"/>
        <v>0</v>
      </c>
      <c r="AC84" s="53">
        <f t="shared" si="58"/>
        <v>0</v>
      </c>
      <c r="AD84" s="53">
        <f t="shared" si="58"/>
        <v>0</v>
      </c>
      <c r="AE84" s="53">
        <f t="shared" si="58"/>
        <v>0</v>
      </c>
      <c r="AF84" s="48"/>
      <c r="AG84" s="31"/>
      <c r="AH84" s="13"/>
      <c r="AI84" s="13"/>
      <c r="AJ84" s="13"/>
      <c r="AK84" s="13"/>
      <c r="AL84" s="13"/>
      <c r="AM84" s="13"/>
      <c r="AN84" s="13"/>
      <c r="AO84" s="13"/>
      <c r="AP84" s="13"/>
      <c r="AQ84" s="9"/>
    </row>
    <row r="85" spans="1:43" ht="21.75" customHeight="1" x14ac:dyDescent="0.3">
      <c r="A85" s="58" t="s">
        <v>26</v>
      </c>
      <c r="B85" s="24">
        <f>H85+J85+L85+N85+P85+R85+T85+V85+X85+Z85+AB85+AD85</f>
        <v>155929.30614</v>
      </c>
      <c r="C85" s="24">
        <f t="shared" si="54"/>
        <v>3500</v>
      </c>
      <c r="D85" s="24">
        <f>E85</f>
        <v>3500</v>
      </c>
      <c r="E85" s="24">
        <f>I85+K85+M85+O85+Q85+S85+U85+W85+Y85+AA85+AC85+AE85</f>
        <v>3500</v>
      </c>
      <c r="F85" s="24">
        <f t="shared" si="1"/>
        <v>2.2446069226124501</v>
      </c>
      <c r="G85" s="24">
        <f t="shared" si="2"/>
        <v>100</v>
      </c>
      <c r="H85" s="24">
        <f>H60+H54</f>
        <v>0</v>
      </c>
      <c r="I85" s="24">
        <f t="shared" ref="I85:AE85" si="59">I60+I54</f>
        <v>0</v>
      </c>
      <c r="J85" s="24">
        <f t="shared" si="59"/>
        <v>0</v>
      </c>
      <c r="K85" s="24">
        <f t="shared" si="59"/>
        <v>0</v>
      </c>
      <c r="L85" s="24">
        <f t="shared" si="59"/>
        <v>0</v>
      </c>
      <c r="M85" s="24">
        <f t="shared" si="59"/>
        <v>0</v>
      </c>
      <c r="N85" s="24">
        <f t="shared" si="59"/>
        <v>3500</v>
      </c>
      <c r="O85" s="24">
        <f t="shared" si="59"/>
        <v>3500</v>
      </c>
      <c r="P85" s="24">
        <f t="shared" si="59"/>
        <v>0</v>
      </c>
      <c r="Q85" s="24">
        <f t="shared" si="59"/>
        <v>0</v>
      </c>
      <c r="R85" s="24">
        <f t="shared" si="59"/>
        <v>10365.306140000001</v>
      </c>
      <c r="S85" s="24">
        <f t="shared" si="59"/>
        <v>0</v>
      </c>
      <c r="T85" s="24">
        <f t="shared" si="59"/>
        <v>0</v>
      </c>
      <c r="U85" s="24">
        <f t="shared" si="59"/>
        <v>0</v>
      </c>
      <c r="V85" s="24">
        <f t="shared" si="59"/>
        <v>0</v>
      </c>
      <c r="W85" s="24">
        <f t="shared" si="59"/>
        <v>0</v>
      </c>
      <c r="X85" s="24">
        <f t="shared" si="59"/>
        <v>0</v>
      </c>
      <c r="Y85" s="24">
        <f t="shared" si="59"/>
        <v>0</v>
      </c>
      <c r="Z85" s="24">
        <f t="shared" si="59"/>
        <v>0</v>
      </c>
      <c r="AA85" s="24">
        <f t="shared" si="59"/>
        <v>0</v>
      </c>
      <c r="AB85" s="24">
        <f t="shared" si="59"/>
        <v>0</v>
      </c>
      <c r="AC85" s="24">
        <f t="shared" si="59"/>
        <v>0</v>
      </c>
      <c r="AD85" s="24">
        <f t="shared" si="59"/>
        <v>142064</v>
      </c>
      <c r="AE85" s="24">
        <f t="shared" si="59"/>
        <v>0</v>
      </c>
      <c r="AF85" s="48"/>
      <c r="AG85" s="31"/>
      <c r="AH85" s="8"/>
      <c r="AI85" s="8"/>
      <c r="AJ85" s="8"/>
      <c r="AK85" s="8"/>
      <c r="AL85" s="8"/>
      <c r="AM85" s="8"/>
      <c r="AN85" s="8"/>
      <c r="AO85" s="8"/>
      <c r="AP85" s="8"/>
      <c r="AQ85" s="9"/>
    </row>
    <row r="86" spans="1:43" ht="21" customHeight="1" x14ac:dyDescent="0.2">
      <c r="A86" s="98"/>
      <c r="B86" s="99"/>
      <c r="C86" s="75"/>
      <c r="D86" s="75"/>
      <c r="E86" s="75"/>
      <c r="F86" s="75"/>
      <c r="G86" s="75"/>
      <c r="H86" s="100"/>
      <c r="I86" s="100"/>
      <c r="J86" s="100"/>
      <c r="K86" s="76"/>
      <c r="L86" s="31"/>
      <c r="M86" s="31"/>
      <c r="N86" s="31"/>
      <c r="O86" s="31"/>
      <c r="P86" s="31"/>
      <c r="Q86" s="31"/>
      <c r="R86" s="31"/>
      <c r="S86" s="31"/>
      <c r="T86" s="17"/>
      <c r="U86" s="17"/>
      <c r="V86" s="17"/>
      <c r="W86" s="17"/>
      <c r="X86" s="17"/>
      <c r="Y86" s="17"/>
      <c r="Z86" s="32"/>
      <c r="AA86" s="32"/>
      <c r="AB86" s="32"/>
      <c r="AC86" s="32"/>
      <c r="AD86" s="32"/>
      <c r="AE86" s="32"/>
      <c r="AG86" s="31"/>
    </row>
    <row r="87" spans="1:43" ht="18.75" x14ac:dyDescent="0.2">
      <c r="A87" s="98" t="s">
        <v>57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77"/>
      <c r="T87" s="17"/>
      <c r="U87" s="17"/>
      <c r="V87" s="17"/>
      <c r="W87" s="17"/>
      <c r="X87" s="17"/>
      <c r="Y87" s="17"/>
      <c r="Z87" s="33"/>
      <c r="AA87" s="33"/>
      <c r="AB87" s="32"/>
      <c r="AC87" s="32"/>
      <c r="AD87" s="32"/>
      <c r="AE87" s="32"/>
      <c r="AG87" s="31"/>
    </row>
    <row r="88" spans="1:43" s="8" customFormat="1" ht="39" customHeight="1" x14ac:dyDescent="0.3">
      <c r="A88" s="94" t="s">
        <v>52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40"/>
      <c r="AB88" s="32"/>
      <c r="AC88" s="32"/>
      <c r="AD88" s="32"/>
      <c r="AE88" s="32"/>
      <c r="AF88" s="2"/>
      <c r="AG88" s="31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8" customFormat="1" x14ac:dyDescent="0.2">
      <c r="A89" s="9"/>
      <c r="B89" s="78"/>
      <c r="C89" s="78"/>
      <c r="D89" s="78"/>
      <c r="E89" s="78"/>
      <c r="F89" s="78"/>
      <c r="G89" s="7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3"/>
      <c r="U89" s="13"/>
      <c r="V89" s="13"/>
      <c r="W89" s="13"/>
      <c r="X89" s="13"/>
      <c r="Y89" s="13"/>
      <c r="Z89" s="15"/>
      <c r="AA89" s="15"/>
      <c r="AB89" s="15"/>
      <c r="AC89" s="15"/>
      <c r="AD89" s="15"/>
      <c r="AE89" s="15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8" customFormat="1" x14ac:dyDescent="0.2">
      <c r="A90" s="9"/>
      <c r="B90" s="9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13"/>
      <c r="V90" s="12"/>
      <c r="W90" s="13"/>
      <c r="Y90" s="13"/>
      <c r="Z90" s="15"/>
      <c r="AA90" s="15"/>
      <c r="AB90" s="15"/>
      <c r="AC90" s="15"/>
      <c r="AD90" s="15"/>
      <c r="AE90" s="15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8" customFormat="1" x14ac:dyDescent="0.2">
      <c r="A91" s="9"/>
      <c r="B91" s="9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13"/>
      <c r="V91" s="12"/>
      <c r="W91" s="13"/>
      <c r="Y91" s="13"/>
      <c r="Z91" s="15"/>
      <c r="AA91" s="15"/>
      <c r="AB91" s="15"/>
      <c r="AC91" s="15"/>
      <c r="AD91" s="15"/>
      <c r="AE91" s="1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8" customFormat="1" x14ac:dyDescent="0.2">
      <c r="A92" s="9"/>
      <c r="B92" s="9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13"/>
      <c r="V92" s="12"/>
      <c r="W92" s="13"/>
      <c r="Y92" s="13"/>
      <c r="Z92" s="15"/>
      <c r="AA92" s="15"/>
      <c r="AB92" s="15"/>
      <c r="AC92" s="15"/>
      <c r="AD92" s="15"/>
      <c r="AE92" s="1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8" customFormat="1" x14ac:dyDescent="0.2">
      <c r="A93" s="9"/>
      <c r="B93" s="9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13"/>
      <c r="V93" s="12"/>
      <c r="W93" s="13"/>
      <c r="Y93" s="13"/>
      <c r="Z93" s="15"/>
      <c r="AA93" s="15"/>
      <c r="AB93" s="15"/>
      <c r="AC93" s="15"/>
      <c r="AD93" s="15"/>
      <c r="AE93" s="15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8" customFormat="1" x14ac:dyDescent="0.2">
      <c r="A94" s="9"/>
      <c r="B94" s="9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13"/>
      <c r="V94" s="12"/>
      <c r="W94" s="13"/>
      <c r="Y94" s="13"/>
      <c r="Z94" s="15"/>
      <c r="AA94" s="15"/>
      <c r="AB94" s="15"/>
      <c r="AC94" s="15"/>
      <c r="AD94" s="15"/>
      <c r="AE94" s="1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8" customFormat="1" x14ac:dyDescent="0.2">
      <c r="A95" s="9"/>
      <c r="B95" s="9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13"/>
      <c r="V95" s="12"/>
      <c r="W95" s="13"/>
      <c r="Y95" s="13"/>
      <c r="Z95" s="15"/>
      <c r="AA95" s="15"/>
      <c r="AB95" s="15"/>
      <c r="AC95" s="15"/>
      <c r="AD95" s="15"/>
      <c r="AE95" s="1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8" customFormat="1" x14ac:dyDescent="0.2">
      <c r="A96" s="9"/>
      <c r="B96" s="9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13"/>
      <c r="V96" s="12"/>
      <c r="W96" s="13"/>
      <c r="Y96" s="13"/>
      <c r="Z96" s="15"/>
      <c r="AA96" s="15"/>
      <c r="AB96" s="15"/>
      <c r="AC96" s="15"/>
      <c r="AD96" s="15"/>
      <c r="AE96" s="1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8" customFormat="1" x14ac:dyDescent="0.2">
      <c r="A97" s="9"/>
      <c r="B97" s="9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13"/>
      <c r="V97" s="12"/>
      <c r="W97" s="13"/>
      <c r="Y97" s="13"/>
      <c r="Z97" s="15"/>
      <c r="AA97" s="15"/>
      <c r="AB97" s="15"/>
      <c r="AC97" s="15"/>
      <c r="AD97" s="15"/>
      <c r="AE97" s="1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8" customFormat="1" x14ac:dyDescent="0.2">
      <c r="A98" s="9"/>
      <c r="B98" s="9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13"/>
      <c r="V98" s="12"/>
      <c r="W98" s="13"/>
      <c r="Y98" s="13"/>
      <c r="Z98" s="15"/>
      <c r="AA98" s="15"/>
      <c r="AB98" s="15"/>
      <c r="AC98" s="15"/>
      <c r="AD98" s="15"/>
      <c r="AE98" s="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x14ac:dyDescent="0.2">
      <c r="A99" s="9"/>
      <c r="B99" s="9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3" t="s">
        <v>18</v>
      </c>
      <c r="U99" s="13"/>
      <c r="V99" s="12"/>
      <c r="W99" s="13"/>
      <c r="Y99" s="13"/>
      <c r="Z99" s="15"/>
      <c r="AA99" s="15"/>
      <c r="AB99" s="15"/>
      <c r="AC99" s="15"/>
      <c r="AD99" s="15"/>
      <c r="AE99" s="1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8" customFormat="1" x14ac:dyDescent="0.2">
      <c r="A100" s="9"/>
      <c r="B100" s="9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13"/>
      <c r="V100" s="12"/>
      <c r="W100" s="13"/>
      <c r="Y100" s="13"/>
      <c r="Z100" s="15"/>
      <c r="AA100" s="15"/>
      <c r="AB100" s="15"/>
      <c r="AC100" s="15"/>
      <c r="AD100" s="15"/>
      <c r="AE100" s="1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8" customFormat="1" x14ac:dyDescent="0.2">
      <c r="A101" s="9"/>
      <c r="B101" s="9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13"/>
      <c r="V101" s="12"/>
      <c r="W101" s="13"/>
      <c r="Y101" s="13"/>
      <c r="Z101" s="15"/>
      <c r="AA101" s="15"/>
      <c r="AB101" s="15"/>
      <c r="AC101" s="15"/>
      <c r="AD101" s="15"/>
      <c r="AE101" s="1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8" customFormat="1" x14ac:dyDescent="0.2">
      <c r="A102" s="9"/>
      <c r="B102" s="9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13"/>
      <c r="V102" s="12"/>
      <c r="W102" s="13"/>
      <c r="Y102" s="13"/>
      <c r="Z102" s="15"/>
      <c r="AA102" s="15"/>
      <c r="AB102" s="15"/>
      <c r="AC102" s="15"/>
      <c r="AD102" s="15"/>
      <c r="AE102" s="1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x14ac:dyDescent="0.2">
      <c r="A103" s="9"/>
      <c r="B103" s="9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13"/>
      <c r="V103" s="12"/>
      <c r="W103" s="13"/>
      <c r="Y103" s="13"/>
      <c r="Z103" s="15"/>
      <c r="AA103" s="15"/>
      <c r="AB103" s="15"/>
      <c r="AC103" s="15"/>
      <c r="AD103" s="15"/>
      <c r="AE103" s="1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8" customFormat="1" x14ac:dyDescent="0.2">
      <c r="A104" s="9"/>
      <c r="B104" s="9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13"/>
      <c r="V104" s="12"/>
      <c r="W104" s="13"/>
      <c r="Y104" s="13"/>
      <c r="Z104" s="15"/>
      <c r="AA104" s="15"/>
      <c r="AB104" s="15"/>
      <c r="AC104" s="15"/>
      <c r="AD104" s="15"/>
      <c r="AE104" s="1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x14ac:dyDescent="0.2">
      <c r="A105" s="9"/>
      <c r="B105" s="9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13"/>
      <c r="V105" s="12"/>
      <c r="W105" s="13"/>
      <c r="Y105" s="13"/>
      <c r="Z105" s="15"/>
      <c r="AA105" s="15"/>
      <c r="AB105" s="15"/>
      <c r="AC105" s="15"/>
      <c r="AD105" s="15"/>
      <c r="AE105" s="1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8" customFormat="1" x14ac:dyDescent="0.2">
      <c r="A106" s="9"/>
      <c r="B106" s="9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13"/>
      <c r="V106" s="12"/>
      <c r="W106" s="13"/>
      <c r="Y106" s="13"/>
      <c r="Z106" s="15"/>
      <c r="AA106" s="15"/>
      <c r="AB106" s="15"/>
      <c r="AC106" s="15"/>
      <c r="AD106" s="15"/>
      <c r="AE106" s="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8" customFormat="1" x14ac:dyDescent="0.2">
      <c r="A107" s="9"/>
      <c r="B107" s="9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13"/>
      <c r="V107" s="12"/>
      <c r="W107" s="13"/>
      <c r="Y107" s="13"/>
      <c r="Z107" s="15"/>
      <c r="AA107" s="15"/>
      <c r="AB107" s="15"/>
      <c r="AC107" s="15"/>
      <c r="AD107" s="15"/>
      <c r="AE107" s="1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8" customFormat="1" x14ac:dyDescent="0.2">
      <c r="A108" s="9"/>
      <c r="B108" s="9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13"/>
      <c r="V108" s="12"/>
      <c r="W108" s="13"/>
      <c r="Y108" s="13"/>
      <c r="Z108" s="15"/>
      <c r="AA108" s="15"/>
      <c r="AB108" s="15"/>
      <c r="AC108" s="15"/>
      <c r="AD108" s="15"/>
      <c r="AE108" s="1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8" customFormat="1" x14ac:dyDescent="0.2">
      <c r="A109" s="9"/>
      <c r="B109" s="9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13"/>
      <c r="V109" s="12"/>
      <c r="W109" s="13"/>
      <c r="Y109" s="13"/>
      <c r="Z109" s="15"/>
      <c r="AA109" s="15"/>
      <c r="AB109" s="15"/>
      <c r="AC109" s="15"/>
      <c r="AD109" s="15"/>
      <c r="AE109" s="1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8" customFormat="1" x14ac:dyDescent="0.2">
      <c r="A110" s="9"/>
      <c r="B110" s="9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13"/>
      <c r="V110" s="12"/>
      <c r="W110" s="13"/>
      <c r="Y110" s="13"/>
      <c r="Z110" s="15"/>
      <c r="AA110" s="15"/>
      <c r="AB110" s="15"/>
      <c r="AC110" s="15"/>
      <c r="AD110" s="15"/>
      <c r="AE110" s="1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8" customFormat="1" x14ac:dyDescent="0.2">
      <c r="A111" s="9"/>
      <c r="B111" s="9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13"/>
      <c r="V111" s="12"/>
      <c r="W111" s="13"/>
      <c r="Y111" s="13"/>
      <c r="Z111" s="15"/>
      <c r="AA111" s="15"/>
      <c r="AB111" s="15"/>
      <c r="AC111" s="15"/>
      <c r="AD111" s="15"/>
      <c r="AE111" s="1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8" customFormat="1" x14ac:dyDescent="0.2">
      <c r="A112" s="9"/>
      <c r="B112" s="9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13"/>
      <c r="V112" s="12"/>
      <c r="W112" s="13"/>
      <c r="Y112" s="13"/>
      <c r="Z112" s="15"/>
      <c r="AA112" s="15"/>
      <c r="AB112" s="15"/>
      <c r="AC112" s="15"/>
      <c r="AD112" s="15"/>
      <c r="AE112" s="1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8" customFormat="1" x14ac:dyDescent="0.2">
      <c r="A113" s="9"/>
      <c r="B113" s="9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13"/>
      <c r="V113" s="12"/>
      <c r="W113" s="13"/>
      <c r="Y113" s="13"/>
      <c r="Z113" s="15"/>
      <c r="AA113" s="15"/>
      <c r="AB113" s="15"/>
      <c r="AC113" s="15"/>
      <c r="AD113" s="15"/>
      <c r="AE113" s="1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8" customFormat="1" x14ac:dyDescent="0.2">
      <c r="A114" s="9"/>
      <c r="B114" s="9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13"/>
      <c r="V114" s="12"/>
      <c r="W114" s="13"/>
      <c r="Y114" s="13"/>
      <c r="Z114" s="15"/>
      <c r="AA114" s="15"/>
      <c r="AB114" s="15"/>
      <c r="AC114" s="15"/>
      <c r="AD114" s="15"/>
      <c r="AE114" s="1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8" customFormat="1" x14ac:dyDescent="0.2">
      <c r="A115" s="9"/>
      <c r="B115" s="9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13"/>
      <c r="V115" s="12"/>
      <c r="W115" s="13"/>
      <c r="Y115" s="13"/>
      <c r="Z115" s="15"/>
      <c r="AA115" s="15"/>
      <c r="AB115" s="15"/>
      <c r="AC115" s="15"/>
      <c r="AD115" s="15"/>
      <c r="AE115" s="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8" customFormat="1" x14ac:dyDescent="0.2">
      <c r="A116" s="9"/>
      <c r="B116" s="9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13"/>
      <c r="V116" s="12"/>
      <c r="W116" s="13"/>
      <c r="Y116" s="13"/>
      <c r="Z116" s="15"/>
      <c r="AA116" s="15"/>
      <c r="AB116" s="15"/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8" customFormat="1" x14ac:dyDescent="0.2">
      <c r="A117" s="9"/>
      <c r="B117" s="9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13"/>
      <c r="V117" s="12"/>
      <c r="W117" s="13"/>
      <c r="Y117" s="13"/>
      <c r="Z117" s="15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8" customFormat="1" x14ac:dyDescent="0.2">
      <c r="A118" s="9"/>
      <c r="B118" s="9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13"/>
      <c r="V118" s="12"/>
      <c r="W118" s="13"/>
      <c r="Y118" s="13"/>
      <c r="Z118" s="15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8" customFormat="1" x14ac:dyDescent="0.2">
      <c r="A119" s="9"/>
      <c r="B119" s="9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13"/>
      <c r="V119" s="12"/>
      <c r="W119" s="13"/>
      <c r="Y119" s="13"/>
      <c r="Z119" s="15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8" customFormat="1" x14ac:dyDescent="0.2">
      <c r="A120" s="9"/>
      <c r="B120" s="9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13"/>
      <c r="V120" s="12"/>
      <c r="W120" s="13"/>
      <c r="Y120" s="13"/>
      <c r="Z120" s="15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8" customFormat="1" x14ac:dyDescent="0.2">
      <c r="A121" s="9"/>
      <c r="B121" s="9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13"/>
      <c r="V121" s="12"/>
      <c r="W121" s="13"/>
      <c r="Y121" s="13"/>
      <c r="Z121" s="15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8" customFormat="1" x14ac:dyDescent="0.2">
      <c r="A122" s="9"/>
      <c r="B122" s="9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13"/>
      <c r="V122" s="12"/>
      <c r="W122" s="13"/>
      <c r="Y122" s="13"/>
      <c r="Z122" s="15"/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8" customFormat="1" x14ac:dyDescent="0.2">
      <c r="A123" s="9"/>
      <c r="B123" s="9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13"/>
      <c r="V123" s="12"/>
      <c r="W123" s="13"/>
      <c r="Y123" s="13"/>
      <c r="Z123" s="15"/>
      <c r="AA123" s="15"/>
      <c r="AB123" s="15"/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8" customFormat="1" x14ac:dyDescent="0.2">
      <c r="A124" s="9"/>
      <c r="B124" s="9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13"/>
      <c r="V124" s="12"/>
      <c r="W124" s="13"/>
      <c r="Y124" s="13"/>
      <c r="Z124" s="15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x14ac:dyDescent="0.2">
      <c r="A125" s="9"/>
      <c r="B125" s="9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13"/>
      <c r="V125" s="12"/>
      <c r="W125" s="13"/>
      <c r="Y125" s="13"/>
      <c r="Z125" s="15"/>
      <c r="AA125" s="15"/>
      <c r="AB125" s="15"/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8" customFormat="1" x14ac:dyDescent="0.2">
      <c r="A126" s="9"/>
      <c r="B126" s="9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13"/>
      <c r="V126" s="12"/>
      <c r="W126" s="13"/>
      <c r="Y126" s="13"/>
      <c r="Z126" s="15"/>
      <c r="AA126" s="15"/>
      <c r="AB126" s="15"/>
      <c r="AC126" s="15"/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x14ac:dyDescent="0.2">
      <c r="A127" s="9"/>
      <c r="B127" s="9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13"/>
      <c r="V127" s="12"/>
      <c r="W127" s="13"/>
      <c r="Y127" s="13"/>
      <c r="Z127" s="15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8" customFormat="1" x14ac:dyDescent="0.2">
      <c r="A128" s="9"/>
      <c r="B128" s="9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13"/>
      <c r="V128" s="12"/>
      <c r="W128" s="13"/>
      <c r="Y128" s="13"/>
      <c r="Z128" s="15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8" customFormat="1" x14ac:dyDescent="0.2">
      <c r="A129" s="9"/>
      <c r="B129" s="9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U129" s="13"/>
      <c r="V129" s="12"/>
      <c r="W129" s="13"/>
      <c r="Y129" s="13"/>
      <c r="Z129" s="15"/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8" customFormat="1" x14ac:dyDescent="0.2">
      <c r="A130" s="9"/>
      <c r="B130" s="9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U130" s="13"/>
      <c r="V130" s="12"/>
      <c r="W130" s="13"/>
      <c r="Y130" s="13"/>
      <c r="Z130" s="15"/>
      <c r="AA130" s="15"/>
      <c r="AB130" s="15"/>
      <c r="AC130" s="15"/>
      <c r="AD130" s="15"/>
      <c r="AE130" s="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8" customFormat="1" x14ac:dyDescent="0.2">
      <c r="A131" s="9"/>
      <c r="B131" s="9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U131" s="13"/>
      <c r="V131" s="12"/>
      <c r="W131" s="13"/>
      <c r="Y131" s="13"/>
      <c r="Z131" s="15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x14ac:dyDescent="0.2">
      <c r="A132" s="9"/>
      <c r="B132" s="9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U132" s="13"/>
      <c r="V132" s="12"/>
      <c r="W132" s="13"/>
      <c r="Y132" s="13"/>
      <c r="Z132" s="15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8" customFormat="1" x14ac:dyDescent="0.2">
      <c r="A133" s="9"/>
      <c r="B133" s="9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U133" s="13"/>
      <c r="V133" s="12"/>
      <c r="W133" s="13"/>
      <c r="Y133" s="13"/>
      <c r="Z133" s="15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8" customFormat="1" x14ac:dyDescent="0.2">
      <c r="A134" s="9"/>
      <c r="B134" s="9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U134" s="13"/>
      <c r="V134" s="12"/>
      <c r="W134" s="13"/>
      <c r="Y134" s="13"/>
      <c r="Z134" s="15"/>
      <c r="AA134" s="15"/>
      <c r="AB134" s="15"/>
      <c r="AC134" s="15"/>
      <c r="AD134" s="15"/>
      <c r="AE134" s="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8" customFormat="1" x14ac:dyDescent="0.2">
      <c r="A135" s="9"/>
      <c r="B135" s="9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U135" s="13"/>
      <c r="V135" s="12"/>
      <c r="W135" s="13"/>
      <c r="Y135" s="13"/>
      <c r="Z135" s="15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8" customFormat="1" x14ac:dyDescent="0.2">
      <c r="A136" s="9"/>
      <c r="B136" s="9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U136" s="13"/>
      <c r="V136" s="12"/>
      <c r="W136" s="13"/>
      <c r="Y136" s="13"/>
      <c r="Z136" s="15"/>
      <c r="AA136" s="15"/>
      <c r="AB136" s="15"/>
      <c r="AC136" s="15"/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8" customFormat="1" x14ac:dyDescent="0.2">
      <c r="A137" s="9"/>
      <c r="B137" s="9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U137" s="13"/>
      <c r="V137" s="12"/>
      <c r="W137" s="13"/>
      <c r="Y137" s="13"/>
      <c r="Z137" s="15"/>
      <c r="AA137" s="15"/>
      <c r="AB137" s="15"/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8" customFormat="1" x14ac:dyDescent="0.2">
      <c r="A138" s="9"/>
      <c r="B138" s="9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U138" s="13"/>
      <c r="V138" s="12"/>
      <c r="W138" s="13"/>
      <c r="Y138" s="13"/>
      <c r="Z138" s="15"/>
      <c r="AA138" s="15"/>
      <c r="AB138" s="15"/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8" customFormat="1" x14ac:dyDescent="0.2">
      <c r="A139" s="9"/>
      <c r="B139" s="9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U139" s="13"/>
      <c r="V139" s="12"/>
      <c r="W139" s="13"/>
      <c r="Y139" s="13"/>
      <c r="Z139" s="15"/>
      <c r="AA139" s="15"/>
      <c r="AB139" s="15"/>
      <c r="AC139" s="15"/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8" customFormat="1" x14ac:dyDescent="0.2">
      <c r="A140" s="9"/>
      <c r="B140" s="9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U140" s="13"/>
      <c r="V140" s="12"/>
      <c r="W140" s="13"/>
      <c r="Y140" s="13"/>
      <c r="Z140" s="15"/>
      <c r="AA140" s="15"/>
      <c r="AB140" s="15"/>
      <c r="AC140" s="15"/>
      <c r="AD140" s="15"/>
      <c r="AE140" s="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8" customFormat="1" x14ac:dyDescent="0.2">
      <c r="A141" s="9"/>
      <c r="B141" s="9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U141" s="13"/>
      <c r="V141" s="12"/>
      <c r="W141" s="13"/>
      <c r="Y141" s="13"/>
      <c r="Z141" s="15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8" customFormat="1" x14ac:dyDescent="0.2">
      <c r="A142" s="9"/>
      <c r="B142" s="9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U142" s="13"/>
      <c r="V142" s="12"/>
      <c r="W142" s="13"/>
      <c r="Y142" s="13"/>
      <c r="Z142" s="15"/>
      <c r="AA142" s="15"/>
      <c r="AB142" s="15"/>
      <c r="AC142" s="15"/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8" customFormat="1" x14ac:dyDescent="0.2">
      <c r="A143" s="9"/>
      <c r="B143" s="9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U143" s="13"/>
      <c r="V143" s="12"/>
      <c r="W143" s="13"/>
      <c r="Y143" s="13"/>
      <c r="Z143" s="15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x14ac:dyDescent="0.2">
      <c r="A144" s="9"/>
      <c r="B144" s="9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13"/>
      <c r="V144" s="12"/>
      <c r="W144" s="13"/>
      <c r="Y144" s="13"/>
      <c r="Z144" s="15"/>
      <c r="AA144" s="15"/>
      <c r="AB144" s="15"/>
      <c r="AC144" s="15"/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8" customFormat="1" x14ac:dyDescent="0.2">
      <c r="A145" s="9"/>
      <c r="B145" s="9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U145" s="13"/>
      <c r="V145" s="12"/>
      <c r="W145" s="13"/>
      <c r="Y145" s="13"/>
      <c r="Z145" s="15"/>
      <c r="AA145" s="15"/>
      <c r="AB145" s="15"/>
      <c r="AC145" s="15"/>
      <c r="AD145" s="15"/>
      <c r="AE145" s="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8" customFormat="1" x14ac:dyDescent="0.2">
      <c r="A146" s="9"/>
      <c r="B146" s="9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U146" s="13"/>
      <c r="V146" s="12"/>
      <c r="W146" s="13"/>
      <c r="Y146" s="13"/>
      <c r="Z146" s="15"/>
      <c r="AA146" s="15"/>
      <c r="AB146" s="15"/>
      <c r="AC146" s="15"/>
      <c r="AD146" s="15"/>
      <c r="AE146" s="1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8" customFormat="1" x14ac:dyDescent="0.2">
      <c r="A147" s="9"/>
      <c r="B147" s="9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U147" s="13"/>
      <c r="V147" s="12"/>
      <c r="W147" s="13"/>
      <c r="Y147" s="13"/>
      <c r="Z147" s="15"/>
      <c r="AA147" s="15"/>
      <c r="AB147" s="15"/>
      <c r="AC147" s="15"/>
      <c r="AD147" s="15"/>
      <c r="AE147" s="1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8" customFormat="1" x14ac:dyDescent="0.2">
      <c r="A148" s="9"/>
      <c r="B148" s="9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U148" s="13"/>
      <c r="V148" s="12"/>
      <c r="W148" s="13"/>
      <c r="Y148" s="13"/>
      <c r="Z148" s="15"/>
      <c r="AA148" s="15"/>
      <c r="AB148" s="15"/>
      <c r="AC148" s="15"/>
      <c r="AD148" s="15"/>
      <c r="AE148" s="1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x14ac:dyDescent="0.2">
      <c r="A149" s="9"/>
      <c r="B149" s="9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U149" s="13"/>
      <c r="V149" s="12"/>
      <c r="W149" s="13"/>
      <c r="Y149" s="13"/>
      <c r="Z149" s="15"/>
      <c r="AA149" s="15"/>
      <c r="AB149" s="15"/>
      <c r="AC149" s="15"/>
      <c r="AD149" s="15"/>
      <c r="AE149" s="1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8" customFormat="1" x14ac:dyDescent="0.2">
      <c r="A150" s="9"/>
      <c r="B150" s="9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U150" s="13"/>
      <c r="V150" s="12"/>
      <c r="W150" s="13"/>
      <c r="Y150" s="13"/>
      <c r="Z150" s="15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8" customFormat="1" x14ac:dyDescent="0.2">
      <c r="A151" s="9"/>
      <c r="B151" s="9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U151" s="13"/>
      <c r="V151" s="12"/>
      <c r="W151" s="13"/>
      <c r="Y151" s="13"/>
      <c r="Z151" s="15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8" customFormat="1" x14ac:dyDescent="0.2">
      <c r="A152" s="9"/>
      <c r="B152" s="9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U152" s="13"/>
      <c r="V152" s="12"/>
      <c r="W152" s="13"/>
      <c r="Y152" s="13"/>
      <c r="Z152" s="15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8" customFormat="1" x14ac:dyDescent="0.2">
      <c r="A153" s="9"/>
      <c r="B153" s="9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U153" s="13"/>
      <c r="V153" s="12"/>
      <c r="W153" s="13"/>
      <c r="Y153" s="13"/>
      <c r="Z153" s="15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8" customFormat="1" x14ac:dyDescent="0.2">
      <c r="A154" s="9"/>
      <c r="B154" s="9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U154" s="13"/>
      <c r="V154" s="12"/>
      <c r="W154" s="13"/>
      <c r="Y154" s="13"/>
      <c r="Z154" s="15"/>
      <c r="AA154" s="15"/>
      <c r="AB154" s="15"/>
      <c r="AC154" s="15"/>
      <c r="AD154" s="15"/>
      <c r="AE154" s="1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8" customFormat="1" x14ac:dyDescent="0.2">
      <c r="A155" s="9"/>
      <c r="B155" s="9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U155" s="13"/>
      <c r="V155" s="12"/>
      <c r="W155" s="13"/>
      <c r="Y155" s="13"/>
      <c r="Z155" s="15"/>
      <c r="AA155" s="15"/>
      <c r="AB155" s="15"/>
      <c r="AC155" s="15"/>
      <c r="AD155" s="15"/>
      <c r="AE155" s="1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8" customFormat="1" x14ac:dyDescent="0.2">
      <c r="A156" s="9"/>
      <c r="B156" s="9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U156" s="13"/>
      <c r="V156" s="12"/>
      <c r="W156" s="13"/>
      <c r="Y156" s="13"/>
      <c r="Z156" s="15"/>
      <c r="AA156" s="15"/>
      <c r="AB156" s="15"/>
      <c r="AC156" s="15"/>
      <c r="AD156" s="15"/>
      <c r="AE156" s="1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8" customFormat="1" x14ac:dyDescent="0.2">
      <c r="A157" s="9"/>
      <c r="B157" s="9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U157" s="13"/>
      <c r="V157" s="12"/>
      <c r="W157" s="13"/>
      <c r="Y157" s="13"/>
      <c r="Z157" s="15"/>
      <c r="AA157" s="15"/>
      <c r="AB157" s="15"/>
      <c r="AC157" s="15"/>
      <c r="AD157" s="15"/>
      <c r="AE157" s="1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8" customFormat="1" x14ac:dyDescent="0.2">
      <c r="A158" s="9"/>
      <c r="B158" s="9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U158" s="13"/>
      <c r="V158" s="12"/>
      <c r="W158" s="13"/>
      <c r="Y158" s="13"/>
      <c r="Z158" s="15"/>
      <c r="AA158" s="15"/>
      <c r="AB158" s="15"/>
      <c r="AC158" s="15"/>
      <c r="AD158" s="15"/>
      <c r="AE158" s="1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x14ac:dyDescent="0.2">
      <c r="A159" s="9"/>
      <c r="B159" s="9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U159" s="13"/>
      <c r="V159" s="12"/>
      <c r="W159" s="13"/>
      <c r="Y159" s="13"/>
      <c r="Z159" s="15"/>
      <c r="AA159" s="15"/>
      <c r="AB159" s="15"/>
      <c r="AC159" s="15"/>
      <c r="AD159" s="15"/>
      <c r="AE159" s="1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8" customFormat="1" x14ac:dyDescent="0.2">
      <c r="A160" s="9"/>
      <c r="B160" s="9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U160" s="13"/>
      <c r="V160" s="12"/>
      <c r="W160" s="13"/>
      <c r="Y160" s="13"/>
      <c r="Z160" s="15"/>
      <c r="AA160" s="15"/>
      <c r="AB160" s="15"/>
      <c r="AC160" s="15"/>
      <c r="AD160" s="15"/>
      <c r="AE160" s="1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8" customFormat="1" x14ac:dyDescent="0.2">
      <c r="A161" s="9"/>
      <c r="B161" s="9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U161" s="13"/>
      <c r="V161" s="12"/>
      <c r="W161" s="13"/>
      <c r="Y161" s="13"/>
      <c r="Z161" s="15"/>
      <c r="AA161" s="15"/>
      <c r="AB161" s="15"/>
      <c r="AC161" s="15"/>
      <c r="AD161" s="15"/>
      <c r="AE161" s="1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8" customFormat="1" x14ac:dyDescent="0.2">
      <c r="A162" s="9"/>
      <c r="B162" s="9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U162" s="13"/>
      <c r="V162" s="12"/>
      <c r="W162" s="13"/>
      <c r="Y162" s="13"/>
      <c r="Z162" s="15"/>
      <c r="AA162" s="15"/>
      <c r="AB162" s="15"/>
      <c r="AC162" s="15"/>
      <c r="AD162" s="15"/>
      <c r="AE162" s="1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8" customFormat="1" x14ac:dyDescent="0.2">
      <c r="A163" s="9"/>
      <c r="B163" s="9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U163" s="13"/>
      <c r="V163" s="12"/>
      <c r="W163" s="13"/>
      <c r="Y163" s="13"/>
      <c r="Z163" s="15"/>
      <c r="AA163" s="15"/>
      <c r="AB163" s="15"/>
      <c r="AC163" s="15"/>
      <c r="AD163" s="15"/>
      <c r="AE163" s="1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8" customFormat="1" x14ac:dyDescent="0.2">
      <c r="A164" s="9"/>
      <c r="B164" s="9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U164" s="13"/>
      <c r="V164" s="12"/>
      <c r="W164" s="13"/>
      <c r="Y164" s="13"/>
      <c r="Z164" s="15"/>
      <c r="AA164" s="15"/>
      <c r="AB164" s="15"/>
      <c r="AC164" s="15"/>
      <c r="AD164" s="15"/>
      <c r="AE164" s="1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8" customFormat="1" x14ac:dyDescent="0.2">
      <c r="A165" s="9"/>
      <c r="B165" s="9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U165" s="13"/>
      <c r="V165" s="12"/>
      <c r="W165" s="13"/>
      <c r="Y165" s="13"/>
      <c r="Z165" s="15"/>
      <c r="AA165" s="15"/>
      <c r="AB165" s="15"/>
      <c r="AC165" s="15"/>
      <c r="AD165" s="15"/>
      <c r="AE165" s="1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8" customFormat="1" x14ac:dyDescent="0.2">
      <c r="A166" s="9"/>
      <c r="B166" s="9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U166" s="13"/>
      <c r="V166" s="12"/>
      <c r="W166" s="13"/>
      <c r="Y166" s="13"/>
      <c r="Z166" s="15"/>
      <c r="AA166" s="15"/>
      <c r="AB166" s="15"/>
      <c r="AC166" s="15"/>
      <c r="AD166" s="15"/>
      <c r="AE166" s="1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8" customFormat="1" x14ac:dyDescent="0.2">
      <c r="A167" s="9"/>
      <c r="B167" s="9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U167" s="13"/>
      <c r="V167" s="12"/>
      <c r="W167" s="13"/>
      <c r="Y167" s="13"/>
      <c r="Z167" s="15"/>
      <c r="AA167" s="15"/>
      <c r="AB167" s="15"/>
      <c r="AC167" s="15"/>
      <c r="AD167" s="15"/>
      <c r="AE167" s="1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8" customFormat="1" x14ac:dyDescent="0.2">
      <c r="A168" s="9"/>
      <c r="B168" s="9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U168" s="13"/>
      <c r="V168" s="12"/>
      <c r="W168" s="13"/>
      <c r="Y168" s="13"/>
      <c r="Z168" s="15"/>
      <c r="AA168" s="15"/>
      <c r="AB168" s="15"/>
      <c r="AC168" s="15"/>
      <c r="AD168" s="15"/>
      <c r="AE168" s="1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8" customFormat="1" x14ac:dyDescent="0.2">
      <c r="A169" s="9"/>
      <c r="B169" s="9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U169" s="13"/>
      <c r="V169" s="12"/>
      <c r="W169" s="13"/>
      <c r="Y169" s="13"/>
      <c r="Z169" s="15"/>
      <c r="AA169" s="15"/>
      <c r="AB169" s="15"/>
      <c r="AC169" s="15"/>
      <c r="AD169" s="15"/>
      <c r="AE169" s="1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8" customFormat="1" x14ac:dyDescent="0.2">
      <c r="A170" s="9"/>
      <c r="B170" s="9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U170" s="13"/>
      <c r="V170" s="12"/>
      <c r="W170" s="13"/>
      <c r="Y170" s="13"/>
      <c r="Z170" s="15"/>
      <c r="AA170" s="15"/>
      <c r="AB170" s="15"/>
      <c r="AC170" s="15"/>
      <c r="AD170" s="15"/>
      <c r="AE170" s="1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8" customFormat="1" x14ac:dyDescent="0.2">
      <c r="A171" s="9"/>
      <c r="B171" s="9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U171" s="13"/>
      <c r="V171" s="12"/>
      <c r="W171" s="13"/>
      <c r="Y171" s="13"/>
      <c r="Z171" s="15"/>
      <c r="AA171" s="15"/>
      <c r="AB171" s="15"/>
      <c r="AC171" s="15"/>
      <c r="AD171" s="15"/>
      <c r="AE171" s="1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8" customFormat="1" x14ac:dyDescent="0.2">
      <c r="A172" s="9"/>
      <c r="B172" s="9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U172" s="13"/>
      <c r="V172" s="12"/>
      <c r="W172" s="13"/>
      <c r="Y172" s="13"/>
      <c r="Z172" s="15"/>
      <c r="AA172" s="15"/>
      <c r="AB172" s="15"/>
      <c r="AC172" s="15"/>
      <c r="AD172" s="15"/>
      <c r="AE172" s="1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8" customFormat="1" x14ac:dyDescent="0.2">
      <c r="A173" s="9"/>
      <c r="B173" s="9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U173" s="13"/>
      <c r="V173" s="12"/>
      <c r="W173" s="13"/>
      <c r="Y173" s="13"/>
      <c r="Z173" s="15"/>
      <c r="AA173" s="15"/>
      <c r="AB173" s="15"/>
      <c r="AC173" s="15"/>
      <c r="AD173" s="15"/>
      <c r="AE173" s="1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8" customFormat="1" x14ac:dyDescent="0.2">
      <c r="A174" s="9"/>
      <c r="B174" s="9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U174" s="13"/>
      <c r="V174" s="12"/>
      <c r="W174" s="13"/>
      <c r="Y174" s="13"/>
      <c r="Z174" s="15"/>
      <c r="AA174" s="15"/>
      <c r="AB174" s="15"/>
      <c r="AC174" s="15"/>
      <c r="AD174" s="15"/>
      <c r="AE174" s="1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8" customFormat="1" x14ac:dyDescent="0.2">
      <c r="A175" s="9"/>
      <c r="B175" s="9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U175" s="13"/>
      <c r="V175" s="12"/>
      <c r="W175" s="13"/>
      <c r="Y175" s="13"/>
      <c r="Z175" s="15"/>
      <c r="AA175" s="15"/>
      <c r="AB175" s="15"/>
      <c r="AC175" s="15"/>
      <c r="AD175" s="15"/>
      <c r="AE175" s="1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8" customFormat="1" x14ac:dyDescent="0.2">
      <c r="A176" s="9"/>
      <c r="B176" s="9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U176" s="13"/>
      <c r="V176" s="12"/>
      <c r="W176" s="13"/>
      <c r="Y176" s="13"/>
      <c r="Z176" s="15"/>
      <c r="AA176" s="15"/>
      <c r="AB176" s="15"/>
      <c r="AC176" s="15"/>
      <c r="AD176" s="15"/>
      <c r="AE176" s="1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8" customFormat="1" x14ac:dyDescent="0.2">
      <c r="A177" s="9"/>
      <c r="B177" s="9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U177" s="13"/>
      <c r="V177" s="12"/>
      <c r="W177" s="13"/>
      <c r="Y177" s="13"/>
      <c r="Z177" s="15"/>
      <c r="AA177" s="15"/>
      <c r="AB177" s="15"/>
      <c r="AC177" s="15"/>
      <c r="AD177" s="15"/>
      <c r="AE177" s="1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8" customFormat="1" x14ac:dyDescent="0.2">
      <c r="A178" s="9"/>
      <c r="B178" s="9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U178" s="13"/>
      <c r="V178" s="12"/>
      <c r="W178" s="13"/>
      <c r="Y178" s="13"/>
      <c r="Z178" s="15"/>
      <c r="AA178" s="15"/>
      <c r="AB178" s="15"/>
      <c r="AC178" s="15"/>
      <c r="AD178" s="15"/>
      <c r="AE178" s="1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8" customFormat="1" x14ac:dyDescent="0.2">
      <c r="A179" s="9"/>
      <c r="B179" s="9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U179" s="13"/>
      <c r="V179" s="12"/>
      <c r="W179" s="13"/>
      <c r="Y179" s="13"/>
      <c r="Z179" s="15"/>
      <c r="AA179" s="15"/>
      <c r="AB179" s="15"/>
      <c r="AC179" s="15"/>
      <c r="AD179" s="15"/>
      <c r="AE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x14ac:dyDescent="0.2">
      <c r="A180" s="9"/>
      <c r="B180" s="9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U180" s="13"/>
      <c r="V180" s="12"/>
      <c r="W180" s="13"/>
      <c r="Y180" s="13"/>
      <c r="Z180" s="15"/>
      <c r="AA180" s="15"/>
      <c r="AB180" s="15"/>
      <c r="AC180" s="15"/>
      <c r="AD180" s="15"/>
      <c r="AE180" s="1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s="8" customFormat="1" x14ac:dyDescent="0.2">
      <c r="A181" s="9"/>
      <c r="B181" s="9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U181" s="13"/>
      <c r="V181" s="12"/>
      <c r="W181" s="13"/>
      <c r="Y181" s="13"/>
      <c r="Z181" s="15"/>
      <c r="AA181" s="15"/>
      <c r="AB181" s="15"/>
      <c r="AC181" s="15"/>
      <c r="AD181" s="15"/>
      <c r="AE181" s="1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8" customFormat="1" x14ac:dyDescent="0.2">
      <c r="A182" s="9"/>
      <c r="B182" s="9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U182" s="13"/>
      <c r="V182" s="12"/>
      <c r="W182" s="13"/>
      <c r="Y182" s="13"/>
      <c r="Z182" s="15"/>
      <c r="AA182" s="15"/>
      <c r="AB182" s="15"/>
      <c r="AC182" s="15"/>
      <c r="AD182" s="15"/>
      <c r="AE182" s="1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8" customFormat="1" x14ac:dyDescent="0.2">
      <c r="A183" s="9"/>
      <c r="B183" s="9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U183" s="13"/>
      <c r="V183" s="12"/>
      <c r="W183" s="13"/>
      <c r="Y183" s="13"/>
      <c r="Z183" s="15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8" customFormat="1" x14ac:dyDescent="0.2">
      <c r="A184" s="9"/>
      <c r="B184" s="9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U184" s="13"/>
      <c r="V184" s="12"/>
      <c r="W184" s="13"/>
      <c r="Y184" s="13"/>
      <c r="Z184" s="15"/>
      <c r="AA184" s="15"/>
      <c r="AB184" s="15"/>
      <c r="AC184" s="15"/>
      <c r="AD184" s="15"/>
      <c r="AE184" s="1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8" customFormat="1" x14ac:dyDescent="0.2">
      <c r="A185" s="9"/>
      <c r="B185" s="9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U185" s="13"/>
      <c r="V185" s="12"/>
      <c r="W185" s="13"/>
      <c r="Y185" s="13"/>
      <c r="Z185" s="15"/>
      <c r="AA185" s="15"/>
      <c r="AB185" s="15"/>
      <c r="AC185" s="15"/>
      <c r="AD185" s="15"/>
      <c r="AE185" s="1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8" customFormat="1" x14ac:dyDescent="0.2">
      <c r="A186" s="9"/>
      <c r="B186" s="9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U186" s="13"/>
      <c r="V186" s="12"/>
      <c r="W186" s="13"/>
      <c r="Y186" s="13"/>
      <c r="Z186" s="15"/>
      <c r="AA186" s="15"/>
      <c r="AB186" s="15"/>
      <c r="AC186" s="15"/>
      <c r="AD186" s="15"/>
      <c r="AE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8" customFormat="1" x14ac:dyDescent="0.2">
      <c r="A187" s="9"/>
      <c r="B187" s="9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U187" s="13"/>
      <c r="V187" s="12"/>
      <c r="W187" s="13"/>
      <c r="Y187" s="13"/>
      <c r="Z187" s="15"/>
      <c r="AA187" s="15"/>
      <c r="AB187" s="15"/>
      <c r="AC187" s="15"/>
      <c r="AD187" s="15"/>
      <c r="AE187" s="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8" customFormat="1" x14ac:dyDescent="0.2">
      <c r="A188" s="9"/>
      <c r="B188" s="9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U188" s="13"/>
      <c r="V188" s="12"/>
      <c r="W188" s="13"/>
      <c r="Y188" s="13"/>
      <c r="Z188" s="15"/>
      <c r="AA188" s="15"/>
      <c r="AB188" s="15"/>
      <c r="AC188" s="15"/>
      <c r="AD188" s="15"/>
      <c r="AE188" s="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8" customFormat="1" x14ac:dyDescent="0.2">
      <c r="A189" s="9"/>
      <c r="B189" s="9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U189" s="13"/>
      <c r="V189" s="12"/>
      <c r="W189" s="13"/>
      <c r="Y189" s="13"/>
      <c r="Z189" s="15"/>
      <c r="AA189" s="15"/>
      <c r="AB189" s="15"/>
      <c r="AC189" s="15"/>
      <c r="AD189" s="15"/>
      <c r="AE189" s="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8" customFormat="1" x14ac:dyDescent="0.2">
      <c r="A190" s="9"/>
      <c r="B190" s="9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U190" s="13"/>
      <c r="V190" s="12"/>
      <c r="W190" s="13"/>
      <c r="Y190" s="13"/>
      <c r="Z190" s="15"/>
      <c r="AA190" s="15"/>
      <c r="AB190" s="15"/>
      <c r="AC190" s="15"/>
      <c r="AD190" s="15"/>
      <c r="AE190" s="1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8" customFormat="1" x14ac:dyDescent="0.2">
      <c r="A191" s="9"/>
      <c r="B191" s="9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U191" s="13"/>
      <c r="V191" s="12"/>
      <c r="W191" s="13"/>
      <c r="Y191" s="13"/>
      <c r="Z191" s="15"/>
      <c r="AA191" s="15"/>
      <c r="AB191" s="15"/>
      <c r="AC191" s="15"/>
      <c r="AD191" s="15"/>
      <c r="AE191" s="1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8" customFormat="1" x14ac:dyDescent="0.2">
      <c r="A192" s="9"/>
      <c r="B192" s="9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U192" s="13"/>
      <c r="V192" s="12"/>
      <c r="W192" s="13"/>
      <c r="Y192" s="13"/>
      <c r="Z192" s="15"/>
      <c r="AA192" s="15"/>
      <c r="AB192" s="15"/>
      <c r="AC192" s="15"/>
      <c r="AD192" s="15"/>
      <c r="AE192" s="1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8" customFormat="1" x14ac:dyDescent="0.2">
      <c r="A193" s="9"/>
      <c r="B193" s="9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U193" s="13"/>
      <c r="V193" s="12"/>
      <c r="W193" s="13"/>
      <c r="Y193" s="13"/>
      <c r="Z193" s="15"/>
      <c r="AA193" s="15"/>
      <c r="AB193" s="15"/>
      <c r="AC193" s="15"/>
      <c r="AD193" s="15"/>
      <c r="AE193" s="1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8" customFormat="1" x14ac:dyDescent="0.2">
      <c r="A194" s="9"/>
      <c r="B194" s="9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U194" s="13"/>
      <c r="V194" s="12"/>
      <c r="W194" s="13"/>
      <c r="Y194" s="13"/>
      <c r="Z194" s="15"/>
      <c r="AA194" s="15"/>
      <c r="AB194" s="15"/>
      <c r="AC194" s="15"/>
      <c r="AD194" s="15"/>
      <c r="AE194" s="1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8" customFormat="1" x14ac:dyDescent="0.2">
      <c r="A195" s="9"/>
      <c r="B195" s="9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U195" s="13"/>
      <c r="V195" s="12"/>
      <c r="W195" s="13"/>
      <c r="Y195" s="13"/>
      <c r="Z195" s="15"/>
      <c r="AA195" s="15"/>
      <c r="AB195" s="15"/>
      <c r="AC195" s="15"/>
      <c r="AD195" s="15"/>
      <c r="AE195" s="1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8" customFormat="1" x14ac:dyDescent="0.2">
      <c r="A196" s="9"/>
      <c r="B196" s="9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U196" s="13"/>
      <c r="V196" s="12"/>
      <c r="W196" s="13"/>
      <c r="Y196" s="13"/>
      <c r="Z196" s="15"/>
      <c r="AA196" s="15"/>
      <c r="AB196" s="15"/>
      <c r="AC196" s="15"/>
      <c r="AD196" s="15"/>
      <c r="AE196" s="1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8" customFormat="1" x14ac:dyDescent="0.2">
      <c r="A197" s="9"/>
      <c r="B197" s="9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U197" s="13"/>
      <c r="V197" s="12"/>
      <c r="W197" s="13"/>
      <c r="Y197" s="13"/>
      <c r="Z197" s="15"/>
      <c r="AA197" s="15"/>
      <c r="AB197" s="15"/>
      <c r="AC197" s="15"/>
      <c r="AD197" s="15"/>
      <c r="AE197" s="1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s="8" customFormat="1" x14ac:dyDescent="0.2">
      <c r="A198" s="9"/>
      <c r="B198" s="9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U198" s="13"/>
      <c r="V198" s="12"/>
      <c r="W198" s="13"/>
      <c r="Y198" s="13"/>
      <c r="Z198" s="15"/>
      <c r="AA198" s="15"/>
      <c r="AB198" s="15"/>
      <c r="AC198" s="15"/>
      <c r="AD198" s="15"/>
      <c r="AE198" s="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s="8" customFormat="1" x14ac:dyDescent="0.2">
      <c r="A199" s="9"/>
      <c r="B199" s="9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U199" s="13"/>
      <c r="V199" s="12"/>
      <c r="W199" s="13"/>
      <c r="Y199" s="13"/>
      <c r="Z199" s="15"/>
      <c r="AA199" s="15"/>
      <c r="AB199" s="15"/>
      <c r="AC199" s="15"/>
      <c r="AD199" s="15"/>
      <c r="AE199" s="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8" customFormat="1" x14ac:dyDescent="0.2">
      <c r="A200" s="9"/>
      <c r="B200" s="9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U200" s="13"/>
      <c r="V200" s="12"/>
      <c r="W200" s="13"/>
      <c r="Y200" s="13"/>
      <c r="Z200" s="15"/>
      <c r="AA200" s="15"/>
      <c r="AB200" s="15"/>
      <c r="AC200" s="15"/>
      <c r="AD200" s="15"/>
      <c r="AE200" s="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s="8" customFormat="1" x14ac:dyDescent="0.2">
      <c r="A201" s="9"/>
      <c r="B201" s="9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U201" s="13"/>
      <c r="V201" s="12"/>
      <c r="W201" s="13"/>
      <c r="Y201" s="13"/>
      <c r="Z201" s="15"/>
      <c r="AA201" s="15"/>
      <c r="AB201" s="15"/>
      <c r="AC201" s="15"/>
      <c r="AD201" s="15"/>
      <c r="AE201" s="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8" customFormat="1" x14ac:dyDescent="0.2">
      <c r="A202" s="9"/>
      <c r="B202" s="9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U202" s="13"/>
      <c r="V202" s="12"/>
      <c r="W202" s="13"/>
      <c r="Y202" s="13"/>
      <c r="Z202" s="15"/>
      <c r="AA202" s="15"/>
      <c r="AB202" s="15"/>
      <c r="AC202" s="15"/>
      <c r="AD202" s="15"/>
      <c r="AE202" s="1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8" customFormat="1" x14ac:dyDescent="0.2">
      <c r="A203" s="9"/>
      <c r="B203" s="9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U203" s="13"/>
      <c r="V203" s="12"/>
      <c r="W203" s="13"/>
      <c r="Y203" s="13"/>
      <c r="Z203" s="15"/>
      <c r="AA203" s="15"/>
      <c r="AB203" s="15"/>
      <c r="AC203" s="15"/>
      <c r="AD203" s="15"/>
      <c r="AE203" s="1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8" customFormat="1" x14ac:dyDescent="0.2">
      <c r="A204" s="9"/>
      <c r="B204" s="9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U204" s="13"/>
      <c r="V204" s="12"/>
      <c r="W204" s="13"/>
      <c r="Y204" s="13"/>
      <c r="Z204" s="15"/>
      <c r="AA204" s="15"/>
      <c r="AB204" s="15"/>
      <c r="AC204" s="15"/>
      <c r="AD204" s="15"/>
      <c r="AE204" s="1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8" customFormat="1" x14ac:dyDescent="0.2">
      <c r="A205" s="9"/>
      <c r="B205" s="9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U205" s="13"/>
      <c r="V205" s="12"/>
      <c r="W205" s="13"/>
      <c r="Y205" s="13"/>
      <c r="Z205" s="15"/>
      <c r="AA205" s="15"/>
      <c r="AB205" s="15"/>
      <c r="AC205" s="15"/>
      <c r="AD205" s="15"/>
      <c r="AE205" s="1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s="8" customFormat="1" x14ac:dyDescent="0.2">
      <c r="A206" s="9"/>
      <c r="B206" s="9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U206" s="13"/>
      <c r="V206" s="12"/>
      <c r="W206" s="13"/>
      <c r="Y206" s="13"/>
      <c r="Z206" s="15"/>
      <c r="AA206" s="15"/>
      <c r="AB206" s="15"/>
      <c r="AC206" s="15"/>
      <c r="AD206" s="15"/>
      <c r="AE206" s="1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8" customFormat="1" x14ac:dyDescent="0.2">
      <c r="A207" s="9"/>
      <c r="B207" s="9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U207" s="13"/>
      <c r="V207" s="12"/>
      <c r="W207" s="13"/>
      <c r="Y207" s="13"/>
      <c r="Z207" s="15"/>
      <c r="AA207" s="15"/>
      <c r="AB207" s="15"/>
      <c r="AC207" s="15"/>
      <c r="AD207" s="15"/>
      <c r="AE207" s="1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8" customFormat="1" x14ac:dyDescent="0.2">
      <c r="A208" s="9"/>
      <c r="B208" s="9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U208" s="13"/>
      <c r="V208" s="12"/>
      <c r="W208" s="13"/>
      <c r="Y208" s="13"/>
      <c r="Z208" s="15"/>
      <c r="AA208" s="15"/>
      <c r="AB208" s="15"/>
      <c r="AC208" s="15"/>
      <c r="AD208" s="15"/>
      <c r="AE208" s="1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8" customFormat="1" x14ac:dyDescent="0.2">
      <c r="A209" s="9"/>
      <c r="B209" s="9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U209" s="13"/>
      <c r="V209" s="12"/>
      <c r="W209" s="13"/>
      <c r="Y209" s="13"/>
      <c r="Z209" s="15"/>
      <c r="AA209" s="15"/>
      <c r="AB209" s="15"/>
      <c r="AC209" s="15"/>
      <c r="AD209" s="15"/>
      <c r="AE209" s="1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8" customFormat="1" x14ac:dyDescent="0.2">
      <c r="A210" s="9"/>
      <c r="B210" s="9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U210" s="13"/>
      <c r="V210" s="12"/>
      <c r="W210" s="13"/>
      <c r="Y210" s="13"/>
      <c r="Z210" s="15"/>
      <c r="AA210" s="15"/>
      <c r="AB210" s="15"/>
      <c r="AC210" s="15"/>
      <c r="AD210" s="15"/>
      <c r="AE210" s="1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8" customFormat="1" x14ac:dyDescent="0.2">
      <c r="A211" s="9"/>
      <c r="B211" s="9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U211" s="13"/>
      <c r="V211" s="12"/>
      <c r="W211" s="13"/>
      <c r="Y211" s="13"/>
      <c r="Z211" s="15"/>
      <c r="AA211" s="15"/>
      <c r="AB211" s="15"/>
      <c r="AC211" s="15"/>
      <c r="AD211" s="15"/>
      <c r="AE211" s="1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8" customFormat="1" x14ac:dyDescent="0.2">
      <c r="A212" s="9"/>
      <c r="B212" s="9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U212" s="13"/>
      <c r="V212" s="12"/>
      <c r="W212" s="13"/>
      <c r="Y212" s="13"/>
      <c r="Z212" s="15"/>
      <c r="AA212" s="15"/>
      <c r="AB212" s="15"/>
      <c r="AC212" s="15"/>
      <c r="AD212" s="15"/>
      <c r="AE212" s="1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8" customFormat="1" x14ac:dyDescent="0.2">
      <c r="A213" s="9"/>
      <c r="B213" s="9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U213" s="13"/>
      <c r="V213" s="12"/>
      <c r="W213" s="13"/>
      <c r="Y213" s="13"/>
      <c r="Z213" s="15"/>
      <c r="AA213" s="15"/>
      <c r="AB213" s="15"/>
      <c r="AC213" s="15"/>
      <c r="AD213" s="15"/>
      <c r="AE213" s="1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s="8" customFormat="1" x14ac:dyDescent="0.2">
      <c r="A214" s="9"/>
      <c r="B214" s="9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U214" s="13"/>
      <c r="V214" s="12"/>
      <c r="W214" s="13"/>
      <c r="Y214" s="13"/>
      <c r="Z214" s="15"/>
      <c r="AA214" s="15"/>
      <c r="AB214" s="15"/>
      <c r="AC214" s="15"/>
      <c r="AD214" s="15"/>
      <c r="AE214" s="1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s="8" customFormat="1" x14ac:dyDescent="0.2">
      <c r="A215" s="9"/>
      <c r="B215" s="9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U215" s="13"/>
      <c r="V215" s="12"/>
      <c r="W215" s="13"/>
      <c r="Y215" s="13"/>
      <c r="Z215" s="15"/>
      <c r="AA215" s="15"/>
      <c r="AB215" s="15"/>
      <c r="AC215" s="15"/>
      <c r="AD215" s="15"/>
      <c r="AE215" s="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s="8" customFormat="1" x14ac:dyDescent="0.2">
      <c r="A216" s="9"/>
      <c r="B216" s="9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U216" s="13"/>
      <c r="V216" s="12"/>
      <c r="W216" s="13"/>
      <c r="Y216" s="13"/>
      <c r="Z216" s="15"/>
      <c r="AA216" s="15"/>
      <c r="AB216" s="15"/>
      <c r="AC216" s="15"/>
      <c r="AD216" s="15"/>
      <c r="AE216" s="1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s="8" customFormat="1" x14ac:dyDescent="0.2">
      <c r="A217" s="9"/>
      <c r="B217" s="9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U217" s="13"/>
      <c r="V217" s="12"/>
      <c r="W217" s="13"/>
      <c r="Y217" s="13"/>
      <c r="Z217" s="15"/>
      <c r="AA217" s="15"/>
      <c r="AB217" s="15"/>
      <c r="AC217" s="15"/>
      <c r="AD217" s="15"/>
      <c r="AE217" s="1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s="8" customFormat="1" x14ac:dyDescent="0.2">
      <c r="A218" s="9"/>
      <c r="B218" s="9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U218" s="13"/>
      <c r="V218" s="12"/>
      <c r="W218" s="13"/>
      <c r="Y218" s="13"/>
      <c r="Z218" s="15"/>
      <c r="AA218" s="15"/>
      <c r="AB218" s="15"/>
      <c r="AC218" s="15"/>
      <c r="AD218" s="15"/>
      <c r="AE218" s="1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s="8" customFormat="1" x14ac:dyDescent="0.2">
      <c r="A219" s="9"/>
      <c r="B219" s="9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U219" s="13"/>
      <c r="V219" s="12"/>
      <c r="W219" s="13"/>
      <c r="Y219" s="13"/>
      <c r="Z219" s="15"/>
      <c r="AA219" s="15"/>
      <c r="AB219" s="15"/>
      <c r="AC219" s="15"/>
      <c r="AD219" s="15"/>
      <c r="AE219" s="1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s="8" customFormat="1" x14ac:dyDescent="0.2">
      <c r="A220" s="9"/>
      <c r="B220" s="9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U220" s="13"/>
      <c r="V220" s="12"/>
      <c r="W220" s="13"/>
      <c r="Y220" s="13"/>
      <c r="Z220" s="15"/>
      <c r="AA220" s="15"/>
      <c r="AB220" s="15"/>
      <c r="AC220" s="15"/>
      <c r="AD220" s="15"/>
      <c r="AE220" s="1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s="8" customFormat="1" x14ac:dyDescent="0.2">
      <c r="A221" s="9"/>
      <c r="B221" s="9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U221" s="13"/>
      <c r="V221" s="12"/>
      <c r="W221" s="13"/>
      <c r="Y221" s="13"/>
      <c r="Z221" s="15"/>
      <c r="AA221" s="15"/>
      <c r="AB221" s="15"/>
      <c r="AC221" s="15"/>
      <c r="AD221" s="15"/>
      <c r="AE221" s="1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s="8" customFormat="1" x14ac:dyDescent="0.2">
      <c r="A222" s="9"/>
      <c r="B222" s="9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U222" s="13"/>
      <c r="V222" s="12"/>
      <c r="W222" s="13"/>
      <c r="Y222" s="13"/>
      <c r="Z222" s="15"/>
      <c r="AA222" s="15"/>
      <c r="AB222" s="15"/>
      <c r="AC222" s="15"/>
      <c r="AD222" s="15"/>
      <c r="AE222" s="1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s="8" customFormat="1" x14ac:dyDescent="0.2">
      <c r="A223" s="9"/>
      <c r="B223" s="9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U223" s="13"/>
      <c r="V223" s="12"/>
      <c r="W223" s="13"/>
      <c r="Y223" s="13"/>
      <c r="Z223" s="15"/>
      <c r="AA223" s="15"/>
      <c r="AB223" s="15"/>
      <c r="AC223" s="15"/>
      <c r="AD223" s="15"/>
      <c r="AE223" s="1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s="8" customFormat="1" x14ac:dyDescent="0.2">
      <c r="A224" s="9"/>
      <c r="B224" s="9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U224" s="13"/>
      <c r="V224" s="12"/>
      <c r="W224" s="13"/>
      <c r="Y224" s="13"/>
      <c r="Z224" s="15"/>
      <c r="AA224" s="15"/>
      <c r="AB224" s="15"/>
      <c r="AC224" s="15"/>
      <c r="AD224" s="15"/>
      <c r="AE224" s="1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8" customFormat="1" x14ac:dyDescent="0.2">
      <c r="A225" s="9"/>
      <c r="B225" s="9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U225" s="13"/>
      <c r="V225" s="12"/>
      <c r="W225" s="13"/>
      <c r="Y225" s="13"/>
      <c r="Z225" s="15"/>
      <c r="AA225" s="15"/>
      <c r="AB225" s="15"/>
      <c r="AC225" s="15"/>
      <c r="AD225" s="15"/>
      <c r="AE225" s="1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s="8" customFormat="1" x14ac:dyDescent="0.2">
      <c r="A226" s="9"/>
      <c r="B226" s="9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U226" s="13"/>
      <c r="V226" s="12"/>
      <c r="W226" s="13"/>
      <c r="Y226" s="13"/>
      <c r="Z226" s="15"/>
      <c r="AA226" s="15"/>
      <c r="AB226" s="15"/>
      <c r="AC226" s="15"/>
      <c r="AD226" s="15"/>
      <c r="AE226" s="1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8" customFormat="1" x14ac:dyDescent="0.2">
      <c r="A227" s="9"/>
      <c r="B227" s="9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U227" s="13"/>
      <c r="V227" s="12"/>
      <c r="W227" s="13"/>
      <c r="Y227" s="13"/>
      <c r="Z227" s="15"/>
      <c r="AA227" s="15"/>
      <c r="AB227" s="15"/>
      <c r="AC227" s="15"/>
      <c r="AD227" s="15"/>
      <c r="AE227" s="1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8" customFormat="1" x14ac:dyDescent="0.2">
      <c r="A228" s="9"/>
      <c r="B228" s="9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U228" s="13"/>
      <c r="V228" s="12"/>
      <c r="W228" s="13"/>
      <c r="Y228" s="13"/>
      <c r="Z228" s="15"/>
      <c r="AA228" s="15"/>
      <c r="AB228" s="15"/>
      <c r="AC228" s="15"/>
      <c r="AD228" s="15"/>
      <c r="AE228" s="1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8" customFormat="1" x14ac:dyDescent="0.2">
      <c r="A229" s="9"/>
      <c r="B229" s="9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U229" s="13"/>
      <c r="V229" s="12"/>
      <c r="W229" s="13"/>
      <c r="Y229" s="13"/>
      <c r="Z229" s="15"/>
      <c r="AA229" s="15"/>
      <c r="AB229" s="15"/>
      <c r="AC229" s="15"/>
      <c r="AD229" s="15"/>
      <c r="AE229" s="1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8" customFormat="1" x14ac:dyDescent="0.2">
      <c r="A230" s="9"/>
      <c r="B230" s="9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U230" s="13"/>
      <c r="V230" s="12"/>
      <c r="W230" s="13"/>
      <c r="Y230" s="13"/>
      <c r="Z230" s="15"/>
      <c r="AA230" s="15"/>
      <c r="AB230" s="15"/>
      <c r="AC230" s="15"/>
      <c r="AD230" s="15"/>
      <c r="AE230" s="1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8" customFormat="1" x14ac:dyDescent="0.2">
      <c r="A231" s="9"/>
      <c r="B231" s="9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U231" s="13"/>
      <c r="V231" s="12"/>
      <c r="W231" s="13"/>
      <c r="Y231" s="13"/>
      <c r="Z231" s="15"/>
      <c r="AA231" s="15"/>
      <c r="AB231" s="15"/>
      <c r="AC231" s="15"/>
      <c r="AD231" s="15"/>
      <c r="AE231" s="1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8" customFormat="1" x14ac:dyDescent="0.2">
      <c r="A232" s="9"/>
      <c r="B232" s="9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U232" s="13"/>
      <c r="V232" s="12"/>
      <c r="W232" s="13"/>
      <c r="Y232" s="13"/>
      <c r="Z232" s="15"/>
      <c r="AA232" s="15"/>
      <c r="AB232" s="15"/>
      <c r="AC232" s="15"/>
      <c r="AD232" s="15"/>
      <c r="AE232" s="1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8" customFormat="1" x14ac:dyDescent="0.2">
      <c r="A233" s="9"/>
      <c r="B233" s="9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U233" s="13"/>
      <c r="V233" s="12"/>
      <c r="W233" s="13"/>
      <c r="Y233" s="13"/>
      <c r="Z233" s="15"/>
      <c r="AA233" s="15"/>
      <c r="AB233" s="15"/>
      <c r="AC233" s="15"/>
      <c r="AD233" s="15"/>
      <c r="AE233" s="1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8" customFormat="1" x14ac:dyDescent="0.2">
      <c r="A234" s="9"/>
      <c r="B234" s="9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U234" s="13"/>
      <c r="V234" s="12"/>
      <c r="W234" s="13"/>
      <c r="Y234" s="13"/>
      <c r="Z234" s="15"/>
      <c r="AA234" s="15"/>
      <c r="AB234" s="15"/>
      <c r="AC234" s="15"/>
      <c r="AD234" s="15"/>
      <c r="AE234" s="1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8" customFormat="1" x14ac:dyDescent="0.2">
      <c r="A235" s="9"/>
      <c r="B235" s="9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U235" s="13"/>
      <c r="V235" s="12"/>
      <c r="W235" s="13"/>
      <c r="Y235" s="13"/>
      <c r="Z235" s="15"/>
      <c r="AA235" s="15"/>
      <c r="AB235" s="15"/>
      <c r="AC235" s="15"/>
      <c r="AD235" s="15"/>
      <c r="AE235" s="1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8" customFormat="1" x14ac:dyDescent="0.2">
      <c r="A236" s="9"/>
      <c r="B236" s="9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U236" s="13"/>
      <c r="V236" s="12"/>
      <c r="W236" s="13"/>
      <c r="Y236" s="13"/>
      <c r="Z236" s="15"/>
      <c r="AA236" s="15"/>
      <c r="AB236" s="15"/>
      <c r="AC236" s="15"/>
      <c r="AD236" s="15"/>
      <c r="AE236" s="1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s="8" customFormat="1" x14ac:dyDescent="0.2">
      <c r="A237" s="9"/>
      <c r="B237" s="9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U237" s="13"/>
      <c r="V237" s="12"/>
      <c r="W237" s="13"/>
      <c r="Y237" s="13"/>
      <c r="Z237" s="15"/>
      <c r="AA237" s="15"/>
      <c r="AB237" s="15"/>
      <c r="AC237" s="15"/>
      <c r="AD237" s="15"/>
      <c r="AE237" s="1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s="8" customFormat="1" x14ac:dyDescent="0.2">
      <c r="A238" s="9"/>
      <c r="B238" s="9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U238" s="13"/>
      <c r="V238" s="12"/>
      <c r="W238" s="13"/>
      <c r="Y238" s="13"/>
      <c r="Z238" s="15"/>
      <c r="AA238" s="15"/>
      <c r="AB238" s="15"/>
      <c r="AC238" s="15"/>
      <c r="AD238" s="15"/>
      <c r="AE238" s="1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s="8" customFormat="1" x14ac:dyDescent="0.2">
      <c r="A239" s="9"/>
      <c r="B239" s="9"/>
      <c r="C239" s="9"/>
      <c r="D239" s="9"/>
      <c r="E239" s="9"/>
      <c r="F239" s="9"/>
      <c r="G239" s="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U239" s="13"/>
      <c r="V239" s="12"/>
      <c r="W239" s="13"/>
      <c r="Y239" s="13"/>
      <c r="Z239" s="15"/>
      <c r="AA239" s="15"/>
      <c r="AB239" s="15"/>
      <c r="AC239" s="15"/>
      <c r="AD239" s="15"/>
      <c r="AE239" s="1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s="8" customFormat="1" x14ac:dyDescent="0.2">
      <c r="A240" s="9"/>
      <c r="B240" s="9"/>
      <c r="C240" s="9"/>
      <c r="D240" s="9"/>
      <c r="E240" s="9"/>
      <c r="F240" s="9"/>
      <c r="G240" s="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U240" s="13"/>
      <c r="V240" s="12"/>
      <c r="W240" s="13"/>
      <c r="Y240" s="13"/>
      <c r="Z240" s="15"/>
      <c r="AA240" s="15"/>
      <c r="AB240" s="15"/>
      <c r="AC240" s="15"/>
      <c r="AD240" s="15"/>
      <c r="AE240" s="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s="8" customFormat="1" x14ac:dyDescent="0.2">
      <c r="A241" s="9"/>
      <c r="B241" s="9"/>
      <c r="C241" s="9"/>
      <c r="D241" s="9"/>
      <c r="E241" s="9"/>
      <c r="F241" s="9"/>
      <c r="G241" s="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U241" s="13"/>
      <c r="V241" s="12"/>
      <c r="W241" s="13"/>
      <c r="Y241" s="13"/>
      <c r="Z241" s="15"/>
      <c r="AA241" s="15"/>
      <c r="AB241" s="15"/>
      <c r="AC241" s="15"/>
      <c r="AD241" s="15"/>
      <c r="AE241" s="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s="8" customFormat="1" x14ac:dyDescent="0.2">
      <c r="A242" s="9"/>
      <c r="B242" s="9"/>
      <c r="C242" s="9"/>
      <c r="D242" s="9"/>
      <c r="E242" s="9"/>
      <c r="F242" s="9"/>
      <c r="G242" s="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U242" s="13"/>
      <c r="V242" s="12"/>
      <c r="W242" s="13"/>
      <c r="Y242" s="13"/>
      <c r="Z242" s="15"/>
      <c r="AA242" s="15"/>
      <c r="AB242" s="15"/>
      <c r="AC242" s="15"/>
      <c r="AD242" s="15"/>
      <c r="AE242" s="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s="8" customFormat="1" x14ac:dyDescent="0.2">
      <c r="A243" s="9"/>
      <c r="B243" s="9"/>
      <c r="C243" s="9"/>
      <c r="D243" s="9"/>
      <c r="E243" s="9"/>
      <c r="F243" s="9"/>
      <c r="G243" s="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U243" s="13"/>
      <c r="V243" s="12"/>
      <c r="W243" s="13"/>
      <c r="Y243" s="13"/>
      <c r="Z243" s="15"/>
      <c r="AA243" s="15"/>
      <c r="AB243" s="15"/>
      <c r="AC243" s="15"/>
      <c r="AD243" s="15"/>
      <c r="AE243" s="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s="8" customFormat="1" x14ac:dyDescent="0.2">
      <c r="A244" s="9"/>
      <c r="B244" s="9"/>
      <c r="C244" s="9"/>
      <c r="D244" s="9"/>
      <c r="E244" s="9"/>
      <c r="F244" s="9"/>
      <c r="G244" s="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U244" s="13"/>
      <c r="V244" s="12"/>
      <c r="W244" s="13"/>
      <c r="Y244" s="13"/>
      <c r="Z244" s="15"/>
      <c r="AA244" s="15"/>
      <c r="AB244" s="15"/>
      <c r="AC244" s="15"/>
      <c r="AD244" s="15"/>
      <c r="AE244" s="1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s="8" customFormat="1" x14ac:dyDescent="0.2">
      <c r="A245" s="9"/>
      <c r="B245" s="9"/>
      <c r="C245" s="9"/>
      <c r="D245" s="9"/>
      <c r="E245" s="9"/>
      <c r="F245" s="9"/>
      <c r="G245" s="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U245" s="13"/>
      <c r="V245" s="12"/>
      <c r="W245" s="13"/>
      <c r="Y245" s="13"/>
      <c r="Z245" s="15"/>
      <c r="AA245" s="15"/>
      <c r="AB245" s="15"/>
      <c r="AC245" s="15"/>
      <c r="AD245" s="15"/>
      <c r="AE245" s="1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s="8" customFormat="1" x14ac:dyDescent="0.2">
      <c r="A246" s="9"/>
      <c r="B246" s="9"/>
      <c r="C246" s="9"/>
      <c r="D246" s="9"/>
      <c r="E246" s="9"/>
      <c r="F246" s="9"/>
      <c r="G246" s="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U246" s="13"/>
      <c r="V246" s="12"/>
      <c r="W246" s="13"/>
      <c r="Y246" s="13"/>
      <c r="Z246" s="15"/>
      <c r="AA246" s="15"/>
      <c r="AB246" s="15"/>
      <c r="AC246" s="15"/>
      <c r="AD246" s="15"/>
      <c r="AE246" s="1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8" customFormat="1" x14ac:dyDescent="0.2">
      <c r="A247" s="9"/>
      <c r="B247" s="9"/>
      <c r="C247" s="9"/>
      <c r="D247" s="9"/>
      <c r="E247" s="9"/>
      <c r="F247" s="9"/>
      <c r="G247" s="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U247" s="13"/>
      <c r="V247" s="12"/>
      <c r="W247" s="13"/>
      <c r="Y247" s="13"/>
      <c r="Z247" s="15"/>
      <c r="AA247" s="15"/>
      <c r="AB247" s="15"/>
      <c r="AC247" s="15"/>
      <c r="AD247" s="15"/>
      <c r="AE247" s="1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s="8" customFormat="1" x14ac:dyDescent="0.2">
      <c r="A248" s="9"/>
      <c r="B248" s="9"/>
      <c r="C248" s="9"/>
      <c r="D248" s="9"/>
      <c r="E248" s="9"/>
      <c r="F248" s="9"/>
      <c r="G248" s="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U248" s="13"/>
      <c r="V248" s="12"/>
      <c r="W248" s="13"/>
      <c r="Y248" s="13"/>
      <c r="Z248" s="15"/>
      <c r="AA248" s="15"/>
      <c r="AB248" s="15"/>
      <c r="AC248" s="15"/>
      <c r="AD248" s="15"/>
      <c r="AE248" s="1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8" customFormat="1" x14ac:dyDescent="0.2">
      <c r="A249" s="9"/>
      <c r="B249" s="9"/>
      <c r="C249" s="9"/>
      <c r="D249" s="9"/>
      <c r="E249" s="9"/>
      <c r="F249" s="9"/>
      <c r="G249" s="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U249" s="13"/>
      <c r="V249" s="12"/>
      <c r="W249" s="13"/>
      <c r="Y249" s="13"/>
      <c r="Z249" s="15"/>
      <c r="AA249" s="15"/>
      <c r="AB249" s="15"/>
      <c r="AC249" s="15"/>
      <c r="AD249" s="15"/>
      <c r="AE249" s="1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8" customFormat="1" x14ac:dyDescent="0.2">
      <c r="A250" s="9"/>
      <c r="B250" s="9"/>
      <c r="C250" s="9"/>
      <c r="D250" s="9"/>
      <c r="E250" s="9"/>
      <c r="F250" s="9"/>
      <c r="G250" s="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U250" s="13"/>
      <c r="V250" s="12"/>
      <c r="W250" s="13"/>
      <c r="Y250" s="13"/>
      <c r="Z250" s="15"/>
      <c r="AA250" s="15"/>
      <c r="AB250" s="15"/>
      <c r="AC250" s="15"/>
      <c r="AD250" s="15"/>
      <c r="AE250" s="1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8" customFormat="1" x14ac:dyDescent="0.2">
      <c r="A251" s="9"/>
      <c r="B251" s="9"/>
      <c r="C251" s="9"/>
      <c r="D251" s="9"/>
      <c r="E251" s="9"/>
      <c r="F251" s="9"/>
      <c r="G251" s="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U251" s="13"/>
      <c r="V251" s="12"/>
      <c r="W251" s="13"/>
      <c r="Y251" s="13"/>
      <c r="Z251" s="15"/>
      <c r="AA251" s="15"/>
      <c r="AB251" s="15"/>
      <c r="AC251" s="15"/>
      <c r="AD251" s="15"/>
      <c r="AE251" s="1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8" customFormat="1" x14ac:dyDescent="0.2">
      <c r="A252" s="9"/>
      <c r="B252" s="9"/>
      <c r="C252" s="9"/>
      <c r="D252" s="9"/>
      <c r="E252" s="9"/>
      <c r="F252" s="9"/>
      <c r="G252" s="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U252" s="13"/>
      <c r="V252" s="12"/>
      <c r="W252" s="13"/>
      <c r="Y252" s="13"/>
      <c r="Z252" s="15"/>
      <c r="AA252" s="15"/>
      <c r="AB252" s="15"/>
      <c r="AC252" s="15"/>
      <c r="AD252" s="15"/>
      <c r="AE252" s="1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8" customFormat="1" x14ac:dyDescent="0.2">
      <c r="A253" s="9"/>
      <c r="B253" s="9"/>
      <c r="C253" s="9"/>
      <c r="D253" s="9"/>
      <c r="E253" s="9"/>
      <c r="F253" s="9"/>
      <c r="G253" s="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U253" s="13"/>
      <c r="V253" s="12"/>
      <c r="W253" s="13"/>
      <c r="Y253" s="13"/>
      <c r="Z253" s="15"/>
      <c r="AA253" s="15"/>
      <c r="AB253" s="15"/>
      <c r="AC253" s="15"/>
      <c r="AD253" s="15"/>
      <c r="AE253" s="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8" customFormat="1" x14ac:dyDescent="0.2">
      <c r="A254" s="9"/>
      <c r="B254" s="9"/>
      <c r="C254" s="9"/>
      <c r="D254" s="9"/>
      <c r="E254" s="9"/>
      <c r="F254" s="9"/>
      <c r="G254" s="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U254" s="13"/>
      <c r="V254" s="12"/>
      <c r="W254" s="13"/>
      <c r="Y254" s="13"/>
      <c r="Z254" s="15"/>
      <c r="AA254" s="15"/>
      <c r="AB254" s="15"/>
      <c r="AC254" s="15"/>
      <c r="AD254" s="15"/>
      <c r="AE254" s="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8" customFormat="1" x14ac:dyDescent="0.2">
      <c r="A255" s="9"/>
      <c r="B255" s="9"/>
      <c r="C255" s="9"/>
      <c r="D255" s="9"/>
      <c r="E255" s="9"/>
      <c r="F255" s="9"/>
      <c r="G255" s="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U255" s="13"/>
      <c r="V255" s="12"/>
      <c r="W255" s="13"/>
      <c r="Y255" s="13"/>
      <c r="Z255" s="15"/>
      <c r="AA255" s="15"/>
      <c r="AB255" s="15"/>
      <c r="AC255" s="15"/>
      <c r="AD255" s="15"/>
      <c r="AE255" s="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8" customFormat="1" x14ac:dyDescent="0.2">
      <c r="A256" s="9"/>
      <c r="B256" s="9"/>
      <c r="C256" s="9"/>
      <c r="D256" s="9"/>
      <c r="E256" s="9"/>
      <c r="F256" s="9"/>
      <c r="G256" s="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U256" s="13"/>
      <c r="V256" s="12"/>
      <c r="W256" s="13"/>
      <c r="Y256" s="13"/>
      <c r="Z256" s="15"/>
      <c r="AA256" s="15"/>
      <c r="AB256" s="15"/>
      <c r="AC256" s="15"/>
      <c r="AD256" s="15"/>
      <c r="AE256" s="1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8" customFormat="1" x14ac:dyDescent="0.2">
      <c r="A257" s="9"/>
      <c r="B257" s="9"/>
      <c r="C257" s="9"/>
      <c r="D257" s="9"/>
      <c r="E257" s="9"/>
      <c r="F257" s="9"/>
      <c r="G257" s="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U257" s="13"/>
      <c r="V257" s="12"/>
      <c r="W257" s="13"/>
      <c r="Y257" s="13"/>
      <c r="Z257" s="15"/>
      <c r="AA257" s="15"/>
      <c r="AB257" s="15"/>
      <c r="AC257" s="15"/>
      <c r="AD257" s="15"/>
      <c r="AE257" s="1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8" customFormat="1" x14ac:dyDescent="0.2">
      <c r="A258" s="9"/>
      <c r="B258" s="9"/>
      <c r="C258" s="9"/>
      <c r="D258" s="9"/>
      <c r="E258" s="9"/>
      <c r="F258" s="9"/>
      <c r="G258" s="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U258" s="13"/>
      <c r="V258" s="12"/>
      <c r="W258" s="13"/>
      <c r="Y258" s="13"/>
      <c r="Z258" s="15"/>
      <c r="AA258" s="15"/>
      <c r="AB258" s="15"/>
      <c r="AC258" s="15"/>
      <c r="AD258" s="15"/>
      <c r="AE258" s="1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8" customFormat="1" x14ac:dyDescent="0.2">
      <c r="A259" s="9"/>
      <c r="B259" s="9"/>
      <c r="C259" s="9"/>
      <c r="D259" s="9"/>
      <c r="E259" s="9"/>
      <c r="F259" s="9"/>
      <c r="G259" s="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U259" s="13"/>
      <c r="V259" s="12"/>
      <c r="W259" s="13"/>
      <c r="Y259" s="13"/>
      <c r="Z259" s="15"/>
      <c r="AA259" s="15"/>
      <c r="AB259" s="15"/>
      <c r="AC259" s="15"/>
      <c r="AD259" s="15"/>
      <c r="AE259" s="1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8" customFormat="1" x14ac:dyDescent="0.2">
      <c r="A260" s="9"/>
      <c r="B260" s="9"/>
      <c r="C260" s="9"/>
      <c r="D260" s="9"/>
      <c r="E260" s="9"/>
      <c r="F260" s="9"/>
      <c r="G260" s="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U260" s="13"/>
      <c r="V260" s="12"/>
      <c r="W260" s="13"/>
      <c r="Y260" s="13"/>
      <c r="Z260" s="15"/>
      <c r="AA260" s="15"/>
      <c r="AB260" s="15"/>
      <c r="AC260" s="15"/>
      <c r="AD260" s="15"/>
      <c r="AE260" s="1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8" customFormat="1" x14ac:dyDescent="0.2">
      <c r="A261" s="9"/>
      <c r="B261" s="9"/>
      <c r="C261" s="9"/>
      <c r="D261" s="9"/>
      <c r="E261" s="9"/>
      <c r="F261" s="9"/>
      <c r="G261" s="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U261" s="13"/>
      <c r="V261" s="12"/>
      <c r="W261" s="13"/>
      <c r="Y261" s="13"/>
      <c r="Z261" s="15"/>
      <c r="AA261" s="15"/>
      <c r="AB261" s="15"/>
      <c r="AC261" s="15"/>
      <c r="AD261" s="15"/>
      <c r="AE261" s="1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8" customFormat="1" x14ac:dyDescent="0.2">
      <c r="A262" s="9"/>
      <c r="B262" s="9"/>
      <c r="C262" s="9"/>
      <c r="D262" s="9"/>
      <c r="E262" s="9"/>
      <c r="F262" s="9"/>
      <c r="G262" s="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U262" s="13"/>
      <c r="V262" s="12"/>
      <c r="W262" s="13"/>
      <c r="Y262" s="13"/>
      <c r="Z262" s="15"/>
      <c r="AA262" s="15"/>
      <c r="AB262" s="15"/>
      <c r="AC262" s="15"/>
      <c r="AD262" s="15"/>
      <c r="AE262" s="1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8" customFormat="1" x14ac:dyDescent="0.2">
      <c r="A263" s="9"/>
      <c r="B263" s="9"/>
      <c r="C263" s="9"/>
      <c r="D263" s="9"/>
      <c r="E263" s="9"/>
      <c r="F263" s="9"/>
      <c r="G263" s="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U263" s="13"/>
      <c r="V263" s="12"/>
      <c r="W263" s="13"/>
      <c r="Y263" s="13"/>
      <c r="Z263" s="15"/>
      <c r="AA263" s="15"/>
      <c r="AB263" s="15"/>
      <c r="AC263" s="15"/>
      <c r="AD263" s="15"/>
      <c r="AE263" s="1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8" customFormat="1" x14ac:dyDescent="0.2">
      <c r="A264" s="9"/>
      <c r="B264" s="9"/>
      <c r="C264" s="9"/>
      <c r="D264" s="9"/>
      <c r="E264" s="9"/>
      <c r="F264" s="9"/>
      <c r="G264" s="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U264" s="13"/>
      <c r="V264" s="12"/>
      <c r="W264" s="13"/>
      <c r="Y264" s="13"/>
      <c r="Z264" s="15"/>
      <c r="AA264" s="15"/>
      <c r="AB264" s="15"/>
      <c r="AC264" s="15"/>
      <c r="AD264" s="15"/>
      <c r="AE264" s="1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8" customFormat="1" x14ac:dyDescent="0.2">
      <c r="A265" s="9"/>
      <c r="B265" s="9"/>
      <c r="C265" s="9"/>
      <c r="D265" s="9"/>
      <c r="E265" s="9"/>
      <c r="F265" s="9"/>
      <c r="G265" s="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U265" s="13"/>
      <c r="V265" s="12"/>
      <c r="W265" s="13"/>
      <c r="Y265" s="13"/>
      <c r="Z265" s="15"/>
      <c r="AA265" s="15"/>
      <c r="AB265" s="15"/>
      <c r="AC265" s="15"/>
      <c r="AD265" s="15"/>
      <c r="AE265" s="1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8" customFormat="1" x14ac:dyDescent="0.2">
      <c r="A266" s="9"/>
      <c r="B266" s="9"/>
      <c r="C266" s="9"/>
      <c r="D266" s="9"/>
      <c r="E266" s="9"/>
      <c r="F266" s="9"/>
      <c r="G266" s="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U266" s="13"/>
      <c r="V266" s="12"/>
      <c r="W266" s="13"/>
      <c r="Y266" s="13"/>
      <c r="Z266" s="15"/>
      <c r="AA266" s="15"/>
      <c r="AB266" s="15"/>
      <c r="AC266" s="15"/>
      <c r="AD266" s="15"/>
      <c r="AE266" s="1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8" customFormat="1" x14ac:dyDescent="0.2">
      <c r="A267" s="9"/>
      <c r="B267" s="9"/>
      <c r="C267" s="9"/>
      <c r="D267" s="9"/>
      <c r="E267" s="9"/>
      <c r="F267" s="9"/>
      <c r="G267" s="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U267" s="13"/>
      <c r="V267" s="12"/>
      <c r="W267" s="13"/>
      <c r="Y267" s="13"/>
      <c r="Z267" s="15"/>
      <c r="AA267" s="15"/>
      <c r="AB267" s="15"/>
      <c r="AC267" s="15"/>
      <c r="AD267" s="15"/>
      <c r="AE267" s="1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8" customFormat="1" x14ac:dyDescent="0.2">
      <c r="A268" s="9"/>
      <c r="B268" s="9"/>
      <c r="C268" s="9"/>
      <c r="D268" s="9"/>
      <c r="E268" s="9"/>
      <c r="F268" s="9"/>
      <c r="G268" s="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U268" s="13"/>
      <c r="V268" s="12"/>
      <c r="W268" s="13"/>
      <c r="Y268" s="13"/>
      <c r="Z268" s="15"/>
      <c r="AA268" s="15"/>
      <c r="AB268" s="15"/>
      <c r="AC268" s="15"/>
      <c r="AD268" s="15"/>
      <c r="AE268" s="1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8" customFormat="1" x14ac:dyDescent="0.2">
      <c r="A269" s="9"/>
      <c r="B269" s="9"/>
      <c r="C269" s="9"/>
      <c r="D269" s="9"/>
      <c r="E269" s="9"/>
      <c r="F269" s="9"/>
      <c r="G269" s="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U269" s="13"/>
      <c r="V269" s="12"/>
      <c r="W269" s="13"/>
      <c r="Y269" s="13"/>
      <c r="Z269" s="15"/>
      <c r="AA269" s="15"/>
      <c r="AB269" s="15"/>
      <c r="AC269" s="15"/>
      <c r="AD269" s="15"/>
      <c r="AE269" s="1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8" customFormat="1" x14ac:dyDescent="0.2">
      <c r="A270" s="9"/>
      <c r="B270" s="9"/>
      <c r="C270" s="9"/>
      <c r="D270" s="9"/>
      <c r="E270" s="9"/>
      <c r="F270" s="9"/>
      <c r="G270" s="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U270" s="13"/>
      <c r="V270" s="12"/>
      <c r="W270" s="13"/>
      <c r="Y270" s="13"/>
      <c r="Z270" s="15"/>
      <c r="AA270" s="15"/>
      <c r="AB270" s="15"/>
      <c r="AC270" s="15"/>
      <c r="AD270" s="15"/>
      <c r="AE270" s="1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8" customFormat="1" x14ac:dyDescent="0.2">
      <c r="A271" s="9"/>
      <c r="B271" s="9"/>
      <c r="C271" s="9"/>
      <c r="D271" s="9"/>
      <c r="E271" s="9"/>
      <c r="F271" s="9"/>
      <c r="G271" s="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U271" s="13"/>
      <c r="V271" s="12"/>
      <c r="W271" s="13"/>
      <c r="Y271" s="13"/>
      <c r="Z271" s="15"/>
      <c r="AA271" s="15"/>
      <c r="AB271" s="15"/>
      <c r="AC271" s="15"/>
      <c r="AD271" s="15"/>
      <c r="AE271" s="1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s="8" customFormat="1" x14ac:dyDescent="0.2">
      <c r="A272" s="9"/>
      <c r="B272" s="9"/>
      <c r="C272" s="9"/>
      <c r="D272" s="9"/>
      <c r="E272" s="9"/>
      <c r="F272" s="9"/>
      <c r="G272" s="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U272" s="13"/>
      <c r="V272" s="12"/>
      <c r="W272" s="13"/>
      <c r="Y272" s="13"/>
      <c r="Z272" s="15"/>
      <c r="AA272" s="15"/>
      <c r="AB272" s="15"/>
      <c r="AC272" s="15"/>
      <c r="AD272" s="15"/>
      <c r="AE272" s="1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8" customFormat="1" x14ac:dyDescent="0.2">
      <c r="A273" s="9"/>
      <c r="B273" s="9"/>
      <c r="C273" s="9"/>
      <c r="D273" s="9"/>
      <c r="E273" s="9"/>
      <c r="F273" s="9"/>
      <c r="G273" s="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U273" s="13"/>
      <c r="V273" s="12"/>
      <c r="W273" s="13"/>
      <c r="Y273" s="13"/>
      <c r="Z273" s="15"/>
      <c r="AA273" s="15"/>
      <c r="AB273" s="15"/>
      <c r="AC273" s="15"/>
      <c r="AD273" s="15"/>
      <c r="AE273" s="1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8" customFormat="1" x14ac:dyDescent="0.2">
      <c r="A274" s="9"/>
      <c r="B274" s="9"/>
      <c r="C274" s="9"/>
      <c r="D274" s="9"/>
      <c r="E274" s="9"/>
      <c r="F274" s="9"/>
      <c r="G274" s="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U274" s="13"/>
      <c r="V274" s="12"/>
      <c r="W274" s="13"/>
      <c r="Y274" s="13"/>
      <c r="Z274" s="15"/>
      <c r="AA274" s="15"/>
      <c r="AB274" s="15"/>
      <c r="AC274" s="15"/>
      <c r="AD274" s="15"/>
      <c r="AE274" s="1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8" customFormat="1" x14ac:dyDescent="0.2">
      <c r="A275" s="9"/>
      <c r="B275" s="9"/>
      <c r="C275" s="9"/>
      <c r="D275" s="9"/>
      <c r="E275" s="9"/>
      <c r="F275" s="9"/>
      <c r="G275" s="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U275" s="13"/>
      <c r="V275" s="12"/>
      <c r="W275" s="13"/>
      <c r="Y275" s="13"/>
      <c r="Z275" s="15"/>
      <c r="AA275" s="15"/>
      <c r="AB275" s="15"/>
      <c r="AC275" s="15"/>
      <c r="AD275" s="15"/>
      <c r="AE275" s="1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8" customFormat="1" x14ac:dyDescent="0.2">
      <c r="A276" s="9"/>
      <c r="B276" s="9"/>
      <c r="C276" s="9"/>
      <c r="D276" s="9"/>
      <c r="E276" s="9"/>
      <c r="F276" s="9"/>
      <c r="G276" s="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U276" s="13"/>
      <c r="V276" s="12"/>
      <c r="W276" s="13"/>
      <c r="Y276" s="13"/>
      <c r="Z276" s="15"/>
      <c r="AA276" s="15"/>
      <c r="AB276" s="15"/>
      <c r="AC276" s="15"/>
      <c r="AD276" s="15"/>
      <c r="AE276" s="1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8" customFormat="1" x14ac:dyDescent="0.2">
      <c r="A277" s="9"/>
      <c r="B277" s="9"/>
      <c r="C277" s="9"/>
      <c r="D277" s="9"/>
      <c r="E277" s="9"/>
      <c r="F277" s="9"/>
      <c r="G277" s="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U277" s="13"/>
      <c r="V277" s="12"/>
      <c r="W277" s="13"/>
      <c r="Y277" s="13"/>
      <c r="Z277" s="15"/>
      <c r="AA277" s="15"/>
      <c r="AB277" s="15"/>
      <c r="AC277" s="15"/>
      <c r="AD277" s="15"/>
      <c r="AE277" s="1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s="8" customFormat="1" x14ac:dyDescent="0.2">
      <c r="A278" s="9"/>
      <c r="B278" s="9"/>
      <c r="C278" s="9"/>
      <c r="D278" s="9"/>
      <c r="E278" s="9"/>
      <c r="F278" s="9"/>
      <c r="G278" s="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U278" s="13"/>
      <c r="V278" s="12"/>
      <c r="W278" s="13"/>
      <c r="Y278" s="13"/>
      <c r="Z278" s="15"/>
      <c r="AA278" s="15"/>
      <c r="AB278" s="15"/>
      <c r="AC278" s="15"/>
      <c r="AD278" s="15"/>
      <c r="AE278" s="1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s="8" customFormat="1" x14ac:dyDescent="0.2">
      <c r="A279" s="9"/>
      <c r="B279" s="9"/>
      <c r="C279" s="9"/>
      <c r="D279" s="9"/>
      <c r="E279" s="9"/>
      <c r="F279" s="9"/>
      <c r="G279" s="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U279" s="13"/>
      <c r="V279" s="12"/>
      <c r="W279" s="13"/>
      <c r="Y279" s="13"/>
      <c r="Z279" s="15"/>
      <c r="AA279" s="15"/>
      <c r="AB279" s="15"/>
      <c r="AC279" s="15"/>
      <c r="AD279" s="15"/>
      <c r="AE279" s="1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s="8" customFormat="1" x14ac:dyDescent="0.2">
      <c r="A280" s="9"/>
      <c r="B280" s="9"/>
      <c r="C280" s="9"/>
      <c r="D280" s="9"/>
      <c r="E280" s="9"/>
      <c r="F280" s="9"/>
      <c r="G280" s="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U280" s="13"/>
      <c r="V280" s="12"/>
      <c r="W280" s="13"/>
      <c r="Y280" s="13"/>
      <c r="Z280" s="15"/>
      <c r="AA280" s="15"/>
      <c r="AB280" s="15"/>
      <c r="AC280" s="15"/>
      <c r="AD280" s="15"/>
      <c r="AE280" s="1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s="8" customFormat="1" x14ac:dyDescent="0.2">
      <c r="A281" s="9"/>
      <c r="B281" s="9"/>
      <c r="C281" s="9"/>
      <c r="D281" s="9"/>
      <c r="E281" s="9"/>
      <c r="F281" s="9"/>
      <c r="G281" s="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U281" s="13"/>
      <c r="V281" s="12"/>
      <c r="W281" s="13"/>
      <c r="Y281" s="13"/>
      <c r="Z281" s="15"/>
      <c r="AA281" s="15"/>
      <c r="AB281" s="15"/>
      <c r="AC281" s="15"/>
      <c r="AD281" s="15"/>
      <c r="AE281" s="1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s="8" customFormat="1" x14ac:dyDescent="0.2">
      <c r="A282" s="9"/>
      <c r="B282" s="9"/>
      <c r="C282" s="9"/>
      <c r="D282" s="9"/>
      <c r="E282" s="9"/>
      <c r="F282" s="9"/>
      <c r="G282" s="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U282" s="13"/>
      <c r="V282" s="12"/>
      <c r="W282" s="13"/>
      <c r="Y282" s="13"/>
      <c r="Z282" s="15"/>
      <c r="AA282" s="15"/>
      <c r="AB282" s="15"/>
      <c r="AC282" s="15"/>
      <c r="AD282" s="15"/>
      <c r="AE282" s="1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s="8" customFormat="1" x14ac:dyDescent="0.2">
      <c r="A283" s="9"/>
      <c r="B283" s="9"/>
      <c r="C283" s="9"/>
      <c r="D283" s="9"/>
      <c r="E283" s="9"/>
      <c r="F283" s="9"/>
      <c r="G283" s="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U283" s="13"/>
      <c r="V283" s="12"/>
      <c r="W283" s="13"/>
      <c r="Y283" s="13"/>
      <c r="Z283" s="15"/>
      <c r="AA283" s="15"/>
      <c r="AB283" s="15"/>
      <c r="AC283" s="15"/>
      <c r="AD283" s="15"/>
      <c r="AE283" s="1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s="8" customFormat="1" x14ac:dyDescent="0.2">
      <c r="A284" s="9"/>
      <c r="B284" s="9"/>
      <c r="C284" s="9"/>
      <c r="D284" s="9"/>
      <c r="E284" s="9"/>
      <c r="F284" s="9"/>
      <c r="G284" s="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U284" s="13"/>
      <c r="V284" s="12"/>
      <c r="W284" s="13"/>
      <c r="Y284" s="13"/>
      <c r="Z284" s="15"/>
      <c r="AA284" s="15"/>
      <c r="AB284" s="15"/>
      <c r="AC284" s="15"/>
      <c r="AD284" s="15"/>
      <c r="AE284" s="1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s="8" customFormat="1" x14ac:dyDescent="0.2">
      <c r="A285" s="9"/>
      <c r="B285" s="9"/>
      <c r="C285" s="9"/>
      <c r="D285" s="9"/>
      <c r="E285" s="9"/>
      <c r="F285" s="9"/>
      <c r="G285" s="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U285" s="13"/>
      <c r="V285" s="12"/>
      <c r="W285" s="13"/>
      <c r="Y285" s="13"/>
      <c r="Z285" s="15"/>
      <c r="AA285" s="15"/>
      <c r="AB285" s="15"/>
      <c r="AC285" s="15"/>
      <c r="AD285" s="15"/>
      <c r="AE285" s="1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s="8" customFormat="1" x14ac:dyDescent="0.2">
      <c r="A286" s="9"/>
      <c r="B286" s="9"/>
      <c r="C286" s="9"/>
      <c r="D286" s="9"/>
      <c r="E286" s="9"/>
      <c r="F286" s="9"/>
      <c r="G286" s="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U286" s="13"/>
      <c r="V286" s="12"/>
      <c r="W286" s="13"/>
      <c r="Y286" s="13"/>
      <c r="Z286" s="15"/>
      <c r="AA286" s="15"/>
      <c r="AB286" s="15"/>
      <c r="AC286" s="15"/>
      <c r="AD286" s="15"/>
      <c r="AE286" s="1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s="8" customFormat="1" x14ac:dyDescent="0.2">
      <c r="A287" s="9"/>
      <c r="B287" s="9"/>
      <c r="C287" s="9"/>
      <c r="D287" s="9"/>
      <c r="E287" s="9"/>
      <c r="F287" s="9"/>
      <c r="G287" s="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U287" s="13"/>
      <c r="V287" s="12"/>
      <c r="W287" s="13"/>
      <c r="Y287" s="13"/>
      <c r="Z287" s="15"/>
      <c r="AA287" s="15"/>
      <c r="AB287" s="15"/>
      <c r="AC287" s="15"/>
      <c r="AD287" s="15"/>
      <c r="AE287" s="1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s="8" customFormat="1" x14ac:dyDescent="0.2">
      <c r="A288" s="9"/>
      <c r="B288" s="9"/>
      <c r="C288" s="9"/>
      <c r="D288" s="9"/>
      <c r="E288" s="9"/>
      <c r="F288" s="9"/>
      <c r="G288" s="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U288" s="13"/>
      <c r="V288" s="12"/>
      <c r="W288" s="13"/>
      <c r="Y288" s="13"/>
      <c r="Z288" s="15"/>
      <c r="AA288" s="15"/>
      <c r="AB288" s="15"/>
      <c r="AC288" s="15"/>
      <c r="AD288" s="15"/>
      <c r="AE288" s="1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" customFormat="1" x14ac:dyDescent="0.2">
      <c r="A289" s="9"/>
      <c r="B289" s="9"/>
      <c r="C289" s="9"/>
      <c r="D289" s="9"/>
      <c r="E289" s="9"/>
      <c r="F289" s="9"/>
      <c r="G289" s="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U289" s="13"/>
      <c r="V289" s="12"/>
      <c r="W289" s="13"/>
      <c r="Y289" s="13"/>
      <c r="Z289" s="15"/>
      <c r="AA289" s="15"/>
      <c r="AB289" s="15"/>
      <c r="AC289" s="15"/>
      <c r="AD289" s="15"/>
      <c r="AE289" s="1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8" customFormat="1" x14ac:dyDescent="0.2">
      <c r="A290" s="9"/>
      <c r="B290" s="9"/>
      <c r="C290" s="9"/>
      <c r="D290" s="9"/>
      <c r="E290" s="9"/>
      <c r="F290" s="9"/>
      <c r="G290" s="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U290" s="13"/>
      <c r="V290" s="12"/>
      <c r="W290" s="13"/>
      <c r="Y290" s="13"/>
      <c r="Z290" s="15"/>
      <c r="AA290" s="15"/>
      <c r="AB290" s="15"/>
      <c r="AC290" s="15"/>
      <c r="AD290" s="15"/>
      <c r="AE290" s="1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8" customFormat="1" x14ac:dyDescent="0.2">
      <c r="A291" s="9"/>
      <c r="B291" s="9"/>
      <c r="C291" s="9"/>
      <c r="D291" s="9"/>
      <c r="E291" s="9"/>
      <c r="F291" s="9"/>
      <c r="G291" s="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U291" s="13"/>
      <c r="V291" s="12"/>
      <c r="W291" s="13"/>
      <c r="Y291" s="13"/>
      <c r="Z291" s="15"/>
      <c r="AA291" s="15"/>
      <c r="AB291" s="15"/>
      <c r="AC291" s="15"/>
      <c r="AD291" s="15"/>
      <c r="AE291" s="1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s="8" customFormat="1" x14ac:dyDescent="0.2">
      <c r="A292" s="9"/>
      <c r="B292" s="9"/>
      <c r="C292" s="9"/>
      <c r="D292" s="9"/>
      <c r="E292" s="9"/>
      <c r="F292" s="9"/>
      <c r="G292" s="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U292" s="13"/>
      <c r="V292" s="12"/>
      <c r="W292" s="13"/>
      <c r="Y292" s="13"/>
      <c r="Z292" s="15"/>
      <c r="AA292" s="15"/>
      <c r="AB292" s="15"/>
      <c r="AC292" s="15"/>
      <c r="AD292" s="15"/>
      <c r="AE292" s="1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s="8" customFormat="1" x14ac:dyDescent="0.2">
      <c r="A293" s="9"/>
      <c r="B293" s="9"/>
      <c r="C293" s="9"/>
      <c r="D293" s="9"/>
      <c r="E293" s="9"/>
      <c r="F293" s="9"/>
      <c r="G293" s="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U293" s="13"/>
      <c r="V293" s="12"/>
      <c r="W293" s="13"/>
      <c r="Y293" s="13"/>
      <c r="Z293" s="15"/>
      <c r="AA293" s="15"/>
      <c r="AB293" s="15"/>
      <c r="AC293" s="15"/>
      <c r="AD293" s="15"/>
      <c r="AE293" s="1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s="8" customFormat="1" x14ac:dyDescent="0.2">
      <c r="A294" s="9"/>
      <c r="B294" s="9"/>
      <c r="C294" s="9"/>
      <c r="D294" s="9"/>
      <c r="E294" s="9"/>
      <c r="F294" s="9"/>
      <c r="G294" s="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U294" s="13"/>
      <c r="V294" s="12"/>
      <c r="W294" s="13"/>
      <c r="Y294" s="13"/>
      <c r="Z294" s="15"/>
      <c r="AA294" s="15"/>
      <c r="AB294" s="15"/>
      <c r="AC294" s="15"/>
      <c r="AD294" s="15"/>
      <c r="AE294" s="1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s="8" customFormat="1" x14ac:dyDescent="0.2">
      <c r="A295" s="9"/>
      <c r="B295" s="9"/>
      <c r="C295" s="9"/>
      <c r="D295" s="9"/>
      <c r="E295" s="9"/>
      <c r="F295" s="9"/>
      <c r="G295" s="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U295" s="13"/>
      <c r="V295" s="12"/>
      <c r="W295" s="13"/>
      <c r="Y295" s="13"/>
      <c r="Z295" s="15"/>
      <c r="AA295" s="15"/>
      <c r="AB295" s="15"/>
      <c r="AC295" s="15"/>
      <c r="AD295" s="15"/>
      <c r="AE295" s="1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s="8" customFormat="1" x14ac:dyDescent="0.2">
      <c r="A296" s="9"/>
      <c r="B296" s="9"/>
      <c r="C296" s="9"/>
      <c r="D296" s="9"/>
      <c r="E296" s="9"/>
      <c r="F296" s="9"/>
      <c r="G296" s="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U296" s="13"/>
      <c r="V296" s="12"/>
      <c r="W296" s="13"/>
      <c r="Y296" s="13"/>
      <c r="Z296" s="15"/>
      <c r="AA296" s="15"/>
      <c r="AB296" s="15"/>
      <c r="AC296" s="15"/>
      <c r="AD296" s="15"/>
      <c r="AE296" s="1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s="8" customFormat="1" x14ac:dyDescent="0.2">
      <c r="A297" s="9"/>
      <c r="B297" s="9"/>
      <c r="C297" s="9"/>
      <c r="D297" s="9"/>
      <c r="E297" s="9"/>
      <c r="F297" s="9"/>
      <c r="G297" s="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U297" s="13"/>
      <c r="V297" s="12"/>
      <c r="W297" s="13"/>
      <c r="Y297" s="13"/>
      <c r="Z297" s="15"/>
      <c r="AA297" s="15"/>
      <c r="AB297" s="15"/>
      <c r="AC297" s="15"/>
      <c r="AD297" s="15"/>
      <c r="AE297" s="1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s="8" customFormat="1" x14ac:dyDescent="0.2">
      <c r="A298" s="9"/>
      <c r="B298" s="9"/>
      <c r="C298" s="9"/>
      <c r="D298" s="9"/>
      <c r="E298" s="9"/>
      <c r="F298" s="9"/>
      <c r="G298" s="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U298" s="13"/>
      <c r="V298" s="12"/>
      <c r="W298" s="13"/>
      <c r="Y298" s="13"/>
      <c r="Z298" s="15"/>
      <c r="AA298" s="15"/>
      <c r="AB298" s="15"/>
      <c r="AC298" s="15"/>
      <c r="AD298" s="15"/>
      <c r="AE298" s="1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s="8" customFormat="1" x14ac:dyDescent="0.2">
      <c r="A299" s="9"/>
      <c r="B299" s="9"/>
      <c r="C299" s="9"/>
      <c r="D299" s="9"/>
      <c r="E299" s="9"/>
      <c r="F299" s="9"/>
      <c r="G299" s="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U299" s="13"/>
      <c r="V299" s="12"/>
      <c r="W299" s="13"/>
      <c r="Y299" s="13"/>
      <c r="Z299" s="15"/>
      <c r="AA299" s="15"/>
      <c r="AB299" s="15"/>
      <c r="AC299" s="15"/>
      <c r="AD299" s="15"/>
      <c r="AE299" s="1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s="8" customFormat="1" x14ac:dyDescent="0.2">
      <c r="A300" s="9"/>
      <c r="B300" s="9"/>
      <c r="C300" s="9"/>
      <c r="D300" s="9"/>
      <c r="E300" s="9"/>
      <c r="F300" s="9"/>
      <c r="G300" s="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U300" s="13"/>
      <c r="V300" s="12"/>
      <c r="W300" s="13"/>
      <c r="Y300" s="13"/>
      <c r="Z300" s="15"/>
      <c r="AA300" s="15"/>
      <c r="AB300" s="15"/>
      <c r="AC300" s="15"/>
      <c r="AD300" s="15"/>
      <c r="AE300" s="1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s="8" customFormat="1" x14ac:dyDescent="0.2">
      <c r="A301" s="9"/>
      <c r="B301" s="9"/>
      <c r="C301" s="9"/>
      <c r="D301" s="9"/>
      <c r="E301" s="9"/>
      <c r="F301" s="9"/>
      <c r="G301" s="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U301" s="13"/>
      <c r="V301" s="12"/>
      <c r="W301" s="13"/>
      <c r="Y301" s="13"/>
      <c r="Z301" s="15"/>
      <c r="AA301" s="15"/>
      <c r="AB301" s="15"/>
      <c r="AC301" s="15"/>
      <c r="AD301" s="15"/>
      <c r="AE301" s="1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s="8" customFormat="1" x14ac:dyDescent="0.2">
      <c r="A302" s="9"/>
      <c r="B302" s="9"/>
      <c r="C302" s="9"/>
      <c r="D302" s="9"/>
      <c r="E302" s="9"/>
      <c r="F302" s="9"/>
      <c r="G302" s="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13"/>
      <c r="V302" s="12"/>
      <c r="W302" s="13"/>
      <c r="Y302" s="13"/>
      <c r="Z302" s="15"/>
      <c r="AA302" s="15"/>
      <c r="AB302" s="15"/>
      <c r="AC302" s="15"/>
      <c r="AD302" s="15"/>
      <c r="AE302" s="1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s="8" customFormat="1" x14ac:dyDescent="0.2">
      <c r="A303" s="9"/>
      <c r="B303" s="9"/>
      <c r="C303" s="9"/>
      <c r="D303" s="9"/>
      <c r="E303" s="9"/>
      <c r="F303" s="9"/>
      <c r="G303" s="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U303" s="13"/>
      <c r="V303" s="12"/>
      <c r="W303" s="13"/>
      <c r="Y303" s="13"/>
      <c r="Z303" s="15"/>
      <c r="AA303" s="15"/>
      <c r="AB303" s="15"/>
      <c r="AC303" s="15"/>
      <c r="AD303" s="15"/>
      <c r="AE303" s="1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s="8" customFormat="1" x14ac:dyDescent="0.2">
      <c r="A304" s="9"/>
      <c r="B304" s="9"/>
      <c r="C304" s="9"/>
      <c r="D304" s="9"/>
      <c r="E304" s="9"/>
      <c r="F304" s="9"/>
      <c r="G304" s="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U304" s="13"/>
      <c r="V304" s="12"/>
      <c r="W304" s="13"/>
      <c r="Y304" s="13"/>
      <c r="Z304" s="15"/>
      <c r="AA304" s="15"/>
      <c r="AB304" s="15"/>
      <c r="AC304" s="15"/>
      <c r="AD304" s="15"/>
      <c r="AE304" s="1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s="8" customFormat="1" x14ac:dyDescent="0.2">
      <c r="A305" s="9"/>
      <c r="B305" s="9"/>
      <c r="C305" s="9"/>
      <c r="D305" s="9"/>
      <c r="E305" s="9"/>
      <c r="F305" s="9"/>
      <c r="G305" s="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U305" s="13"/>
      <c r="V305" s="12"/>
      <c r="W305" s="13"/>
      <c r="Y305" s="13"/>
      <c r="Z305" s="15"/>
      <c r="AA305" s="15"/>
      <c r="AB305" s="15"/>
      <c r="AC305" s="15"/>
      <c r="AD305" s="15"/>
      <c r="AE305" s="1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s="8" customFormat="1" x14ac:dyDescent="0.2">
      <c r="A306" s="9"/>
      <c r="B306" s="9"/>
      <c r="C306" s="9"/>
      <c r="D306" s="9"/>
      <c r="E306" s="9"/>
      <c r="F306" s="9"/>
      <c r="G306" s="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U306" s="13"/>
      <c r="V306" s="12"/>
      <c r="W306" s="13"/>
      <c r="Y306" s="13"/>
      <c r="Z306" s="15"/>
      <c r="AA306" s="15"/>
      <c r="AB306" s="15"/>
      <c r="AC306" s="15"/>
      <c r="AD306" s="15"/>
      <c r="AE306" s="1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s="8" customFormat="1" x14ac:dyDescent="0.2">
      <c r="A307" s="9"/>
      <c r="B307" s="9"/>
      <c r="C307" s="9"/>
      <c r="D307" s="9"/>
      <c r="E307" s="9"/>
      <c r="F307" s="9"/>
      <c r="G307" s="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U307" s="13"/>
      <c r="V307" s="12"/>
      <c r="W307" s="13"/>
      <c r="Y307" s="13"/>
      <c r="Z307" s="15"/>
      <c r="AA307" s="15"/>
      <c r="AB307" s="15"/>
      <c r="AC307" s="15"/>
      <c r="AD307" s="15"/>
      <c r="AE307" s="1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s="8" customFormat="1" x14ac:dyDescent="0.2">
      <c r="A308" s="9"/>
      <c r="B308" s="9"/>
      <c r="C308" s="9"/>
      <c r="D308" s="9"/>
      <c r="E308" s="9"/>
      <c r="F308" s="9"/>
      <c r="G308" s="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U308" s="13"/>
      <c r="V308" s="12"/>
      <c r="W308" s="13"/>
      <c r="Y308" s="13"/>
      <c r="Z308" s="15"/>
      <c r="AA308" s="15"/>
      <c r="AB308" s="15"/>
      <c r="AC308" s="15"/>
      <c r="AD308" s="15"/>
      <c r="AE308" s="1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s="8" customFormat="1" x14ac:dyDescent="0.2">
      <c r="A309" s="9"/>
      <c r="B309" s="9"/>
      <c r="C309" s="9"/>
      <c r="D309" s="9"/>
      <c r="E309" s="9"/>
      <c r="F309" s="9"/>
      <c r="G309" s="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U309" s="13"/>
      <c r="V309" s="12"/>
      <c r="W309" s="13"/>
      <c r="Y309" s="13"/>
      <c r="Z309" s="15"/>
      <c r="AA309" s="15"/>
      <c r="AB309" s="15"/>
      <c r="AC309" s="15"/>
      <c r="AD309" s="15"/>
      <c r="AE309" s="1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s="8" customFormat="1" x14ac:dyDescent="0.2">
      <c r="A310" s="9"/>
      <c r="B310" s="9"/>
      <c r="C310" s="9"/>
      <c r="D310" s="9"/>
      <c r="E310" s="9"/>
      <c r="F310" s="9"/>
      <c r="G310" s="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U310" s="13"/>
      <c r="V310" s="12"/>
      <c r="W310" s="13"/>
      <c r="Y310" s="13"/>
      <c r="Z310" s="15"/>
      <c r="AA310" s="15"/>
      <c r="AB310" s="15"/>
      <c r="AC310" s="15"/>
      <c r="AD310" s="15"/>
      <c r="AE310" s="1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s="8" customFormat="1" x14ac:dyDescent="0.2">
      <c r="A311" s="9"/>
      <c r="B311" s="9"/>
      <c r="C311" s="9"/>
      <c r="D311" s="9"/>
      <c r="E311" s="9"/>
      <c r="F311" s="9"/>
      <c r="G311" s="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U311" s="13"/>
      <c r="V311" s="12"/>
      <c r="W311" s="13"/>
      <c r="Y311" s="13"/>
      <c r="Z311" s="15"/>
      <c r="AA311" s="15"/>
      <c r="AB311" s="15"/>
      <c r="AC311" s="15"/>
      <c r="AD311" s="15"/>
      <c r="AE311" s="1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s="8" customFormat="1" x14ac:dyDescent="0.2">
      <c r="A312" s="9"/>
      <c r="B312" s="9"/>
      <c r="C312" s="9"/>
      <c r="D312" s="9"/>
      <c r="E312" s="9"/>
      <c r="F312" s="9"/>
      <c r="G312" s="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U312" s="13"/>
      <c r="V312" s="12"/>
      <c r="W312" s="13"/>
      <c r="Y312" s="13"/>
      <c r="Z312" s="15"/>
      <c r="AA312" s="15"/>
      <c r="AB312" s="15"/>
      <c r="AC312" s="15"/>
      <c r="AD312" s="15"/>
      <c r="AE312" s="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s="8" customFormat="1" x14ac:dyDescent="0.2">
      <c r="A313" s="9"/>
      <c r="B313" s="9"/>
      <c r="C313" s="9"/>
      <c r="D313" s="9"/>
      <c r="E313" s="9"/>
      <c r="F313" s="9"/>
      <c r="G313" s="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U313" s="13"/>
      <c r="V313" s="12"/>
      <c r="W313" s="13"/>
      <c r="Y313" s="13"/>
      <c r="Z313" s="15"/>
      <c r="AA313" s="15"/>
      <c r="AB313" s="15"/>
      <c r="AC313" s="15"/>
      <c r="AD313" s="15"/>
      <c r="AE313" s="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s="8" customFormat="1" x14ac:dyDescent="0.2">
      <c r="A314" s="9"/>
      <c r="B314" s="9"/>
      <c r="C314" s="9"/>
      <c r="D314" s="9"/>
      <c r="E314" s="9"/>
      <c r="F314" s="9"/>
      <c r="G314" s="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U314" s="13"/>
      <c r="V314" s="12"/>
      <c r="W314" s="13"/>
      <c r="Y314" s="13"/>
      <c r="Z314" s="15"/>
      <c r="AA314" s="15"/>
      <c r="AB314" s="15"/>
      <c r="AC314" s="15"/>
      <c r="AD314" s="15"/>
      <c r="AE314" s="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s="8" customFormat="1" x14ac:dyDescent="0.2">
      <c r="A315" s="9"/>
      <c r="B315" s="9"/>
      <c r="C315" s="9"/>
      <c r="D315" s="9"/>
      <c r="E315" s="9"/>
      <c r="F315" s="9"/>
      <c r="G315" s="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U315" s="13"/>
      <c r="V315" s="12"/>
      <c r="W315" s="13"/>
      <c r="Y315" s="13"/>
      <c r="Z315" s="15"/>
      <c r="AA315" s="15"/>
      <c r="AB315" s="15"/>
      <c r="AC315" s="15"/>
      <c r="AD315" s="15"/>
      <c r="AE315" s="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s="8" customFormat="1" x14ac:dyDescent="0.2">
      <c r="A316" s="9"/>
      <c r="B316" s="9"/>
      <c r="C316" s="9"/>
      <c r="D316" s="9"/>
      <c r="E316" s="9"/>
      <c r="F316" s="9"/>
      <c r="G316" s="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U316" s="13"/>
      <c r="V316" s="12"/>
      <c r="W316" s="13"/>
      <c r="Y316" s="13"/>
      <c r="Z316" s="15"/>
      <c r="AA316" s="15"/>
      <c r="AB316" s="15"/>
      <c r="AC316" s="15"/>
      <c r="AD316" s="15"/>
      <c r="AE316" s="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s="8" customFormat="1" x14ac:dyDescent="0.2">
      <c r="A317" s="9"/>
      <c r="B317" s="9"/>
      <c r="C317" s="9"/>
      <c r="D317" s="9"/>
      <c r="E317" s="9"/>
      <c r="F317" s="9"/>
      <c r="G317" s="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U317" s="13"/>
      <c r="V317" s="12"/>
      <c r="W317" s="13"/>
      <c r="Y317" s="13"/>
      <c r="Z317" s="15"/>
      <c r="AA317" s="15"/>
      <c r="AB317" s="15"/>
      <c r="AC317" s="15"/>
      <c r="AD317" s="15"/>
      <c r="AE317" s="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s="8" customFormat="1" x14ac:dyDescent="0.2">
      <c r="A318" s="9"/>
      <c r="B318" s="9"/>
      <c r="C318" s="9"/>
      <c r="D318" s="9"/>
      <c r="E318" s="9"/>
      <c r="F318" s="9"/>
      <c r="G318" s="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U318" s="13"/>
      <c r="V318" s="12"/>
      <c r="W318" s="13"/>
      <c r="Y318" s="13"/>
      <c r="Z318" s="15"/>
      <c r="AA318" s="15"/>
      <c r="AB318" s="15"/>
      <c r="AC318" s="15"/>
      <c r="AD318" s="15"/>
      <c r="AE318" s="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8" customFormat="1" x14ac:dyDescent="0.2">
      <c r="A319" s="9"/>
      <c r="B319" s="9"/>
      <c r="C319" s="9"/>
      <c r="D319" s="9"/>
      <c r="E319" s="9"/>
      <c r="F319" s="9"/>
      <c r="G319" s="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U319" s="13"/>
      <c r="V319" s="12"/>
      <c r="W319" s="13"/>
      <c r="Y319" s="13"/>
      <c r="Z319" s="15"/>
      <c r="AA319" s="15"/>
      <c r="AB319" s="15"/>
      <c r="AC319" s="15"/>
      <c r="AD319" s="15"/>
      <c r="AE319" s="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s="8" customFormat="1" x14ac:dyDescent="0.2">
      <c r="A320" s="9"/>
      <c r="B320" s="9"/>
      <c r="C320" s="9"/>
      <c r="D320" s="9"/>
      <c r="E320" s="9"/>
      <c r="F320" s="9"/>
      <c r="G320" s="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U320" s="13"/>
      <c r="V320" s="12"/>
      <c r="W320" s="13"/>
      <c r="Y320" s="13"/>
      <c r="Z320" s="15"/>
      <c r="AA320" s="15"/>
      <c r="AB320" s="15"/>
      <c r="AC320" s="15"/>
      <c r="AD320" s="15"/>
      <c r="AE320" s="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s="8" customFormat="1" x14ac:dyDescent="0.2">
      <c r="A321" s="9"/>
      <c r="B321" s="9"/>
      <c r="C321" s="9"/>
      <c r="D321" s="9"/>
      <c r="E321" s="9"/>
      <c r="F321" s="9"/>
      <c r="G321" s="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U321" s="13"/>
      <c r="V321" s="12"/>
      <c r="W321" s="13"/>
      <c r="Y321" s="13"/>
      <c r="Z321" s="15"/>
      <c r="AA321" s="15"/>
      <c r="AB321" s="15"/>
      <c r="AC321" s="15"/>
      <c r="AD321" s="15"/>
      <c r="AE321" s="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s="8" customFormat="1" x14ac:dyDescent="0.2">
      <c r="A322" s="9"/>
      <c r="B322" s="9"/>
      <c r="C322" s="9"/>
      <c r="D322" s="9"/>
      <c r="E322" s="9"/>
      <c r="F322" s="9"/>
      <c r="G322" s="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U322" s="13"/>
      <c r="V322" s="12"/>
      <c r="W322" s="13"/>
      <c r="Y322" s="13"/>
      <c r="Z322" s="15"/>
      <c r="AA322" s="15"/>
      <c r="AB322" s="15"/>
      <c r="AC322" s="15"/>
      <c r="AD322" s="15"/>
      <c r="AE322" s="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s="8" customFormat="1" x14ac:dyDescent="0.2">
      <c r="A323" s="9"/>
      <c r="B323" s="9"/>
      <c r="C323" s="9"/>
      <c r="D323" s="9"/>
      <c r="E323" s="9"/>
      <c r="F323" s="9"/>
      <c r="G323" s="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U323" s="13"/>
      <c r="V323" s="12"/>
      <c r="W323" s="13"/>
      <c r="Y323" s="13"/>
      <c r="Z323" s="15"/>
      <c r="AA323" s="15"/>
      <c r="AB323" s="15"/>
      <c r="AC323" s="15"/>
      <c r="AD323" s="15"/>
      <c r="AE323" s="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s="8" customFormat="1" x14ac:dyDescent="0.2">
      <c r="A324" s="9"/>
      <c r="B324" s="9"/>
      <c r="C324" s="9"/>
      <c r="D324" s="9"/>
      <c r="E324" s="9"/>
      <c r="F324" s="9"/>
      <c r="G324" s="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U324" s="13"/>
      <c r="V324" s="12"/>
      <c r="W324" s="13"/>
      <c r="Y324" s="13"/>
      <c r="Z324" s="15"/>
      <c r="AA324" s="15"/>
      <c r="AB324" s="15"/>
      <c r="AC324" s="15"/>
      <c r="AD324" s="15"/>
      <c r="AE324" s="1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s="8" customFormat="1" x14ac:dyDescent="0.2">
      <c r="A325" s="9"/>
      <c r="B325" s="9"/>
      <c r="C325" s="9"/>
      <c r="D325" s="9"/>
      <c r="E325" s="9"/>
      <c r="F325" s="9"/>
      <c r="G325" s="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U325" s="13"/>
      <c r="V325" s="12"/>
      <c r="W325" s="13"/>
      <c r="Y325" s="13"/>
      <c r="Z325" s="15"/>
      <c r="AA325" s="15"/>
      <c r="AB325" s="15"/>
      <c r="AC325" s="15"/>
      <c r="AD325" s="15"/>
      <c r="AE325" s="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s="8" customFormat="1" x14ac:dyDescent="0.2">
      <c r="A326" s="9"/>
      <c r="B326" s="9"/>
      <c r="C326" s="9"/>
      <c r="D326" s="9"/>
      <c r="E326" s="9"/>
      <c r="F326" s="9"/>
      <c r="G326" s="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U326" s="13"/>
      <c r="V326" s="12"/>
      <c r="W326" s="13"/>
      <c r="Y326" s="13"/>
      <c r="Z326" s="15"/>
      <c r="AA326" s="15"/>
      <c r="AB326" s="15"/>
      <c r="AC326" s="15"/>
      <c r="AD326" s="15"/>
      <c r="AE326" s="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s="8" customFormat="1" x14ac:dyDescent="0.2">
      <c r="A327" s="9"/>
      <c r="B327" s="9"/>
      <c r="C327" s="9"/>
      <c r="D327" s="9"/>
      <c r="E327" s="9"/>
      <c r="F327" s="9"/>
      <c r="G327" s="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U327" s="13"/>
      <c r="V327" s="12"/>
      <c r="W327" s="13"/>
      <c r="Y327" s="13"/>
      <c r="Z327" s="15"/>
      <c r="AA327" s="15"/>
      <c r="AB327" s="15"/>
      <c r="AC327" s="15"/>
      <c r="AD327" s="15"/>
      <c r="AE327" s="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s="8" customFormat="1" x14ac:dyDescent="0.2">
      <c r="A328" s="9"/>
      <c r="B328" s="9"/>
      <c r="C328" s="9"/>
      <c r="D328" s="9"/>
      <c r="E328" s="9"/>
      <c r="F328" s="9"/>
      <c r="G328" s="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U328" s="13"/>
      <c r="V328" s="12"/>
      <c r="W328" s="13"/>
      <c r="Y328" s="13"/>
      <c r="Z328" s="15"/>
      <c r="AA328" s="15"/>
      <c r="AB328" s="15"/>
      <c r="AC328" s="15"/>
      <c r="AD328" s="15"/>
      <c r="AE328" s="1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s="8" customFormat="1" x14ac:dyDescent="0.2">
      <c r="A329" s="9"/>
      <c r="B329" s="9"/>
      <c r="C329" s="9"/>
      <c r="D329" s="9"/>
      <c r="E329" s="9"/>
      <c r="F329" s="9"/>
      <c r="G329" s="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U329" s="13"/>
      <c r="V329" s="12"/>
      <c r="W329" s="13"/>
      <c r="Y329" s="13"/>
      <c r="Z329" s="15"/>
      <c r="AA329" s="15"/>
      <c r="AB329" s="15"/>
      <c r="AC329" s="15"/>
      <c r="AD329" s="15"/>
      <c r="AE329" s="1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8" customFormat="1" x14ac:dyDescent="0.2">
      <c r="A330" s="9"/>
      <c r="B330" s="9"/>
      <c r="C330" s="9"/>
      <c r="D330" s="9"/>
      <c r="E330" s="9"/>
      <c r="F330" s="9"/>
      <c r="G330" s="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U330" s="13"/>
      <c r="V330" s="12"/>
      <c r="W330" s="13"/>
      <c r="Y330" s="13"/>
      <c r="Z330" s="15"/>
      <c r="AA330" s="15"/>
      <c r="AB330" s="15"/>
      <c r="AC330" s="15"/>
      <c r="AD330" s="15"/>
      <c r="AE330" s="1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8" customFormat="1" x14ac:dyDescent="0.2">
      <c r="A331" s="9"/>
      <c r="B331" s="9"/>
      <c r="C331" s="9"/>
      <c r="D331" s="9"/>
      <c r="E331" s="9"/>
      <c r="F331" s="9"/>
      <c r="G331" s="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U331" s="13"/>
      <c r="V331" s="12"/>
      <c r="W331" s="13"/>
      <c r="Y331" s="13"/>
      <c r="Z331" s="15"/>
      <c r="AA331" s="15"/>
      <c r="AB331" s="15"/>
      <c r="AC331" s="15"/>
      <c r="AD331" s="15"/>
      <c r="AE331" s="1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s="8" customFormat="1" x14ac:dyDescent="0.2">
      <c r="A332" s="9"/>
      <c r="B332" s="9"/>
      <c r="C332" s="9"/>
      <c r="D332" s="9"/>
      <c r="E332" s="9"/>
      <c r="F332" s="9"/>
      <c r="G332" s="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U332" s="13"/>
      <c r="V332" s="12"/>
      <c r="W332" s="13"/>
      <c r="Y332" s="13"/>
      <c r="Z332" s="15"/>
      <c r="AA332" s="15"/>
      <c r="AB332" s="15"/>
      <c r="AC332" s="15"/>
      <c r="AD332" s="15"/>
      <c r="AE332" s="1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s="8" customFormat="1" x14ac:dyDescent="0.2">
      <c r="A333" s="9"/>
      <c r="B333" s="9"/>
      <c r="C333" s="9"/>
      <c r="D333" s="9"/>
      <c r="E333" s="9"/>
      <c r="F333" s="9"/>
      <c r="G333" s="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U333" s="13"/>
      <c r="V333" s="12"/>
      <c r="W333" s="13"/>
      <c r="Y333" s="13"/>
      <c r="Z333" s="15"/>
      <c r="AA333" s="15"/>
      <c r="AB333" s="15"/>
      <c r="AC333" s="15"/>
      <c r="AD333" s="15"/>
      <c r="AE333" s="1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s="8" customFormat="1" x14ac:dyDescent="0.2">
      <c r="A334" s="9"/>
      <c r="B334" s="9"/>
      <c r="C334" s="9"/>
      <c r="D334" s="9"/>
      <c r="E334" s="9"/>
      <c r="F334" s="9"/>
      <c r="G334" s="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U334" s="13"/>
      <c r="V334" s="12"/>
      <c r="W334" s="13"/>
      <c r="Y334" s="13"/>
      <c r="Z334" s="15"/>
      <c r="AA334" s="15"/>
      <c r="AB334" s="15"/>
      <c r="AC334" s="15"/>
      <c r="AD334" s="15"/>
      <c r="AE334" s="1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s="8" customFormat="1" x14ac:dyDescent="0.2">
      <c r="A335" s="9"/>
      <c r="B335" s="9"/>
      <c r="C335" s="9"/>
      <c r="D335" s="9"/>
      <c r="E335" s="9"/>
      <c r="F335" s="9"/>
      <c r="G335" s="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U335" s="13"/>
      <c r="V335" s="12"/>
      <c r="W335" s="13"/>
      <c r="Y335" s="13"/>
      <c r="Z335" s="15"/>
      <c r="AA335" s="15"/>
      <c r="AB335" s="15"/>
      <c r="AC335" s="15"/>
      <c r="AD335" s="15"/>
      <c r="AE335" s="1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s="8" customFormat="1" x14ac:dyDescent="0.2">
      <c r="A336" s="9"/>
      <c r="B336" s="9"/>
      <c r="C336" s="9"/>
      <c r="D336" s="9"/>
      <c r="E336" s="9"/>
      <c r="F336" s="9"/>
      <c r="G336" s="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U336" s="13"/>
      <c r="V336" s="12"/>
      <c r="W336" s="13"/>
      <c r="Y336" s="13"/>
      <c r="Z336" s="15"/>
      <c r="AA336" s="15"/>
      <c r="AB336" s="15"/>
      <c r="AC336" s="15"/>
      <c r="AD336" s="15"/>
      <c r="AE336" s="1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s="8" customFormat="1" x14ac:dyDescent="0.2">
      <c r="A337" s="9"/>
      <c r="B337" s="9"/>
      <c r="C337" s="9"/>
      <c r="D337" s="9"/>
      <c r="E337" s="9"/>
      <c r="F337" s="9"/>
      <c r="G337" s="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U337" s="13"/>
      <c r="V337" s="12"/>
      <c r="W337" s="13"/>
      <c r="Y337" s="13"/>
      <c r="Z337" s="15"/>
      <c r="AA337" s="15"/>
      <c r="AB337" s="15"/>
      <c r="AC337" s="15"/>
      <c r="AD337" s="15"/>
      <c r="AE337" s="1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s="8" customFormat="1" x14ac:dyDescent="0.2">
      <c r="A338" s="9"/>
      <c r="B338" s="9"/>
      <c r="C338" s="9"/>
      <c r="D338" s="9"/>
      <c r="E338" s="9"/>
      <c r="F338" s="9"/>
      <c r="G338" s="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U338" s="13"/>
      <c r="V338" s="12"/>
      <c r="W338" s="13"/>
      <c r="Y338" s="13"/>
      <c r="Z338" s="15"/>
      <c r="AA338" s="15"/>
      <c r="AB338" s="15"/>
      <c r="AC338" s="15"/>
      <c r="AD338" s="15"/>
      <c r="AE338" s="1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s="8" customFormat="1" x14ac:dyDescent="0.2">
      <c r="A339" s="9"/>
      <c r="B339" s="9"/>
      <c r="C339" s="9"/>
      <c r="D339" s="9"/>
      <c r="E339" s="9"/>
      <c r="F339" s="9"/>
      <c r="G339" s="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U339" s="13"/>
      <c r="V339" s="12"/>
      <c r="W339" s="13"/>
      <c r="Y339" s="13"/>
      <c r="Z339" s="15"/>
      <c r="AA339" s="15"/>
      <c r="AB339" s="15"/>
      <c r="AC339" s="15"/>
      <c r="AD339" s="15"/>
      <c r="AE339" s="1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s="8" customFormat="1" x14ac:dyDescent="0.2">
      <c r="A340" s="9"/>
      <c r="B340" s="9"/>
      <c r="C340" s="9"/>
      <c r="D340" s="9"/>
      <c r="E340" s="9"/>
      <c r="F340" s="9"/>
      <c r="G340" s="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U340" s="13"/>
      <c r="V340" s="12"/>
      <c r="W340" s="13"/>
      <c r="Y340" s="13"/>
      <c r="Z340" s="15"/>
      <c r="AA340" s="15"/>
      <c r="AB340" s="15"/>
      <c r="AC340" s="15"/>
      <c r="AD340" s="15"/>
      <c r="AE340" s="1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s="8" customFormat="1" x14ac:dyDescent="0.2">
      <c r="A341" s="9"/>
      <c r="B341" s="9"/>
      <c r="C341" s="9"/>
      <c r="D341" s="9"/>
      <c r="E341" s="9"/>
      <c r="F341" s="9"/>
      <c r="G341" s="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U341" s="13"/>
      <c r="V341" s="12"/>
      <c r="W341" s="13"/>
      <c r="Y341" s="13"/>
      <c r="Z341" s="15"/>
      <c r="AA341" s="15"/>
      <c r="AB341" s="15"/>
      <c r="AC341" s="15"/>
      <c r="AD341" s="15"/>
      <c r="AE341" s="1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s="8" customFormat="1" x14ac:dyDescent="0.2">
      <c r="A342" s="9"/>
      <c r="B342" s="9"/>
      <c r="C342" s="9"/>
      <c r="D342" s="9"/>
      <c r="E342" s="9"/>
      <c r="F342" s="9"/>
      <c r="G342" s="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U342" s="13"/>
      <c r="V342" s="12"/>
      <c r="W342" s="13"/>
      <c r="Y342" s="13"/>
      <c r="Z342" s="15"/>
      <c r="AA342" s="15"/>
      <c r="AB342" s="15"/>
      <c r="AC342" s="15"/>
      <c r="AD342" s="15"/>
      <c r="AE342" s="1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s="8" customFormat="1" x14ac:dyDescent="0.2">
      <c r="A343" s="9"/>
      <c r="B343" s="9"/>
      <c r="C343" s="9"/>
      <c r="D343" s="9"/>
      <c r="E343" s="9"/>
      <c r="F343" s="9"/>
      <c r="G343" s="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U343" s="13"/>
      <c r="V343" s="12"/>
      <c r="W343" s="13"/>
      <c r="Y343" s="13"/>
      <c r="Z343" s="15"/>
      <c r="AA343" s="15"/>
      <c r="AB343" s="15"/>
      <c r="AC343" s="15"/>
      <c r="AD343" s="15"/>
      <c r="AE343" s="1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s="8" customFormat="1" x14ac:dyDescent="0.2">
      <c r="A344" s="9"/>
      <c r="B344" s="9"/>
      <c r="C344" s="9"/>
      <c r="D344" s="9"/>
      <c r="E344" s="9"/>
      <c r="F344" s="9"/>
      <c r="G344" s="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U344" s="13"/>
      <c r="V344" s="12"/>
      <c r="W344" s="13"/>
      <c r="Y344" s="13"/>
      <c r="Z344" s="15"/>
      <c r="AA344" s="15"/>
      <c r="AB344" s="15"/>
      <c r="AC344" s="15"/>
      <c r="AD344" s="15"/>
      <c r="AE344" s="1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s="8" customFormat="1" x14ac:dyDescent="0.2">
      <c r="A345" s="9"/>
      <c r="B345" s="9"/>
      <c r="C345" s="9"/>
      <c r="D345" s="9"/>
      <c r="E345" s="9"/>
      <c r="F345" s="9"/>
      <c r="G345" s="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U345" s="13"/>
      <c r="V345" s="12"/>
      <c r="W345" s="13"/>
      <c r="Y345" s="13"/>
      <c r="Z345" s="15"/>
      <c r="AA345" s="15"/>
      <c r="AB345" s="15"/>
      <c r="AC345" s="15"/>
      <c r="AD345" s="15"/>
      <c r="AE345" s="1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s="8" customFormat="1" x14ac:dyDescent="0.2">
      <c r="A346" s="9"/>
      <c r="B346" s="9"/>
      <c r="C346" s="9"/>
      <c r="D346" s="9"/>
      <c r="E346" s="9"/>
      <c r="F346" s="9"/>
      <c r="G346" s="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U346" s="13"/>
      <c r="V346" s="12"/>
      <c r="W346" s="13"/>
      <c r="Y346" s="13"/>
      <c r="Z346" s="15"/>
      <c r="AA346" s="15"/>
      <c r="AB346" s="15"/>
      <c r="AC346" s="15"/>
      <c r="AD346" s="15"/>
      <c r="AE346" s="1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s="8" customFormat="1" x14ac:dyDescent="0.2">
      <c r="A347" s="9"/>
      <c r="B347" s="9"/>
      <c r="C347" s="9"/>
      <c r="D347" s="9"/>
      <c r="E347" s="9"/>
      <c r="F347" s="9"/>
      <c r="G347" s="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U347" s="13"/>
      <c r="V347" s="12"/>
      <c r="W347" s="13"/>
      <c r="Y347" s="13"/>
      <c r="Z347" s="15"/>
      <c r="AA347" s="15"/>
      <c r="AB347" s="15"/>
      <c r="AC347" s="15"/>
      <c r="AD347" s="15"/>
      <c r="AE347" s="1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s="8" customFormat="1" x14ac:dyDescent="0.2">
      <c r="A348" s="9"/>
      <c r="B348" s="9"/>
      <c r="C348" s="9"/>
      <c r="D348" s="9"/>
      <c r="E348" s="9"/>
      <c r="F348" s="9"/>
      <c r="G348" s="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U348" s="13"/>
      <c r="V348" s="12"/>
      <c r="W348" s="13"/>
      <c r="Y348" s="13"/>
      <c r="Z348" s="15"/>
      <c r="AA348" s="15"/>
      <c r="AB348" s="15"/>
      <c r="AC348" s="15"/>
      <c r="AD348" s="15"/>
      <c r="AE348" s="1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8" customFormat="1" x14ac:dyDescent="0.2">
      <c r="A349" s="9"/>
      <c r="B349" s="9"/>
      <c r="C349" s="9"/>
      <c r="D349" s="9"/>
      <c r="E349" s="9"/>
      <c r="F349" s="9"/>
      <c r="G349" s="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U349" s="13"/>
      <c r="V349" s="12"/>
      <c r="W349" s="13"/>
      <c r="Y349" s="13"/>
      <c r="Z349" s="15"/>
      <c r="AA349" s="15"/>
      <c r="AB349" s="15"/>
      <c r="AC349" s="15"/>
      <c r="AD349" s="15"/>
      <c r="AE349" s="1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s="8" customFormat="1" x14ac:dyDescent="0.2">
      <c r="A350" s="9"/>
      <c r="B350" s="9"/>
      <c r="C350" s="9"/>
      <c r="D350" s="9"/>
      <c r="E350" s="9"/>
      <c r="F350" s="9"/>
      <c r="G350" s="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U350" s="13"/>
      <c r="V350" s="12"/>
      <c r="W350" s="13"/>
      <c r="Y350" s="13"/>
      <c r="Z350" s="15"/>
      <c r="AA350" s="15"/>
      <c r="AB350" s="15"/>
      <c r="AC350" s="15"/>
      <c r="AD350" s="15"/>
      <c r="AE350" s="1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8" customFormat="1" x14ac:dyDescent="0.2">
      <c r="A351" s="9"/>
      <c r="B351" s="9"/>
      <c r="C351" s="9"/>
      <c r="D351" s="9"/>
      <c r="E351" s="9"/>
      <c r="F351" s="9"/>
      <c r="G351" s="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U351" s="13"/>
      <c r="V351" s="12"/>
      <c r="W351" s="13"/>
      <c r="Y351" s="13"/>
      <c r="Z351" s="15"/>
      <c r="AA351" s="15"/>
      <c r="AB351" s="15"/>
      <c r="AC351" s="15"/>
      <c r="AD351" s="15"/>
      <c r="AE351" s="1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8" customFormat="1" x14ac:dyDescent="0.2">
      <c r="A352" s="9"/>
      <c r="B352" s="9"/>
      <c r="C352" s="9"/>
      <c r="D352" s="9"/>
      <c r="E352" s="9"/>
      <c r="F352" s="9"/>
      <c r="G352" s="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U352" s="13"/>
      <c r="V352" s="12"/>
      <c r="W352" s="13"/>
      <c r="Y352" s="13"/>
      <c r="Z352" s="15"/>
      <c r="AA352" s="15"/>
      <c r="AB352" s="15"/>
      <c r="AC352" s="15"/>
      <c r="AD352" s="15"/>
      <c r="AE352" s="1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8" customFormat="1" x14ac:dyDescent="0.2">
      <c r="A353" s="9"/>
      <c r="B353" s="9"/>
      <c r="C353" s="9"/>
      <c r="D353" s="9"/>
      <c r="E353" s="9"/>
      <c r="F353" s="9"/>
      <c r="G353" s="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U353" s="13"/>
      <c r="V353" s="12"/>
      <c r="W353" s="13"/>
      <c r="Y353" s="13"/>
      <c r="Z353" s="15"/>
      <c r="AA353" s="15"/>
      <c r="AB353" s="15"/>
      <c r="AC353" s="15"/>
      <c r="AD353" s="15"/>
      <c r="AE353" s="1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8" customFormat="1" x14ac:dyDescent="0.2">
      <c r="A354" s="9"/>
      <c r="B354" s="9"/>
      <c r="C354" s="9"/>
      <c r="D354" s="9"/>
      <c r="E354" s="9"/>
      <c r="F354" s="9"/>
      <c r="G354" s="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U354" s="13"/>
      <c r="V354" s="12"/>
      <c r="W354" s="13"/>
      <c r="Y354" s="13"/>
      <c r="Z354" s="15"/>
      <c r="AA354" s="15"/>
      <c r="AB354" s="15"/>
      <c r="AC354" s="15"/>
      <c r="AD354" s="15"/>
      <c r="AE354" s="1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s="8" customFormat="1" x14ac:dyDescent="0.2">
      <c r="A355" s="9"/>
      <c r="B355" s="9"/>
      <c r="C355" s="9"/>
      <c r="D355" s="9"/>
      <c r="E355" s="9"/>
      <c r="F355" s="9"/>
      <c r="G355" s="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U355" s="13"/>
      <c r="V355" s="12"/>
      <c r="W355" s="13"/>
      <c r="Y355" s="13"/>
      <c r="Z355" s="15"/>
      <c r="AA355" s="15"/>
      <c r="AB355" s="15"/>
      <c r="AC355" s="15"/>
      <c r="AD355" s="15"/>
      <c r="AE355" s="1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s="8" customFormat="1" x14ac:dyDescent="0.2">
      <c r="A356" s="9"/>
      <c r="B356" s="9"/>
      <c r="C356" s="9"/>
      <c r="D356" s="9"/>
      <c r="E356" s="9"/>
      <c r="F356" s="9"/>
      <c r="G356" s="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U356" s="13"/>
      <c r="V356" s="12"/>
      <c r="W356" s="13"/>
      <c r="Y356" s="13"/>
      <c r="Z356" s="15"/>
      <c r="AA356" s="15"/>
      <c r="AB356" s="15"/>
      <c r="AC356" s="15"/>
      <c r="AD356" s="15"/>
      <c r="AE356" s="1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s="8" customFormat="1" x14ac:dyDescent="0.2">
      <c r="A357" s="9"/>
      <c r="B357" s="9"/>
      <c r="C357" s="9"/>
      <c r="D357" s="9"/>
      <c r="E357" s="9"/>
      <c r="F357" s="9"/>
      <c r="G357" s="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U357" s="13"/>
      <c r="V357" s="12"/>
      <c r="W357" s="13"/>
      <c r="Y357" s="13"/>
      <c r="Z357" s="15"/>
      <c r="AA357" s="15"/>
      <c r="AB357" s="15"/>
      <c r="AC357" s="15"/>
      <c r="AD357" s="15"/>
      <c r="AE357" s="1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s="8" customFormat="1" x14ac:dyDescent="0.2">
      <c r="A358" s="9"/>
      <c r="B358" s="9"/>
      <c r="C358" s="9"/>
      <c r="D358" s="9"/>
      <c r="E358" s="9"/>
      <c r="F358" s="9"/>
      <c r="G358" s="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U358" s="13"/>
      <c r="V358" s="12"/>
      <c r="W358" s="13"/>
      <c r="Y358" s="13"/>
      <c r="Z358" s="15"/>
      <c r="AA358" s="15"/>
      <c r="AB358" s="15"/>
      <c r="AC358" s="15"/>
      <c r="AD358" s="15"/>
      <c r="AE358" s="1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s="8" customFormat="1" x14ac:dyDescent="0.2">
      <c r="A359" s="9"/>
      <c r="B359" s="9"/>
      <c r="C359" s="9"/>
      <c r="D359" s="9"/>
      <c r="E359" s="9"/>
      <c r="F359" s="9"/>
      <c r="G359" s="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U359" s="13"/>
      <c r="V359" s="12"/>
      <c r="W359" s="13"/>
      <c r="Y359" s="13"/>
      <c r="Z359" s="15"/>
      <c r="AA359" s="15"/>
      <c r="AB359" s="15"/>
      <c r="AC359" s="15"/>
      <c r="AD359" s="15"/>
      <c r="AE359" s="1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s="8" customFormat="1" x14ac:dyDescent="0.2">
      <c r="A360" s="9"/>
      <c r="B360" s="9"/>
      <c r="C360" s="9"/>
      <c r="D360" s="9"/>
      <c r="E360" s="9"/>
      <c r="F360" s="9"/>
      <c r="G360" s="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U360" s="13"/>
      <c r="V360" s="12"/>
      <c r="W360" s="13"/>
      <c r="Y360" s="13"/>
      <c r="Z360" s="15"/>
      <c r="AA360" s="15"/>
      <c r="AB360" s="15"/>
      <c r="AC360" s="15"/>
      <c r="AD360" s="15"/>
      <c r="AE360" s="1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s="8" customFormat="1" x14ac:dyDescent="0.2">
      <c r="A361" s="9"/>
      <c r="B361" s="9"/>
      <c r="C361" s="9"/>
      <c r="D361" s="9"/>
      <c r="E361" s="9"/>
      <c r="F361" s="9"/>
      <c r="G361" s="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U361" s="13"/>
      <c r="V361" s="12"/>
      <c r="W361" s="13"/>
      <c r="Y361" s="13"/>
      <c r="Z361" s="15"/>
      <c r="AA361" s="15"/>
      <c r="AB361" s="15"/>
      <c r="AC361" s="15"/>
      <c r="AD361" s="15"/>
      <c r="AE361" s="1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s="8" customFormat="1" x14ac:dyDescent="0.2">
      <c r="A362" s="9"/>
      <c r="B362" s="9"/>
      <c r="C362" s="9"/>
      <c r="D362" s="9"/>
      <c r="E362" s="9"/>
      <c r="F362" s="9"/>
      <c r="G362" s="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U362" s="13"/>
      <c r="V362" s="12"/>
      <c r="W362" s="13"/>
      <c r="Y362" s="13"/>
      <c r="Z362" s="15"/>
      <c r="AA362" s="15"/>
      <c r="AB362" s="15"/>
      <c r="AC362" s="15"/>
      <c r="AD362" s="15"/>
      <c r="AE362" s="1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s="8" customFormat="1" x14ac:dyDescent="0.2">
      <c r="A363" s="9"/>
      <c r="B363" s="9"/>
      <c r="C363" s="9"/>
      <c r="D363" s="9"/>
      <c r="E363" s="9"/>
      <c r="F363" s="9"/>
      <c r="G363" s="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U363" s="13"/>
      <c r="V363" s="12"/>
      <c r="W363" s="13"/>
      <c r="Y363" s="13"/>
      <c r="Z363" s="15"/>
      <c r="AA363" s="15"/>
      <c r="AB363" s="15"/>
      <c r="AC363" s="15"/>
      <c r="AD363" s="15"/>
      <c r="AE363" s="1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s="8" customFormat="1" x14ac:dyDescent="0.2">
      <c r="A364" s="9"/>
      <c r="B364" s="9"/>
      <c r="C364" s="9"/>
      <c r="D364" s="9"/>
      <c r="E364" s="9"/>
      <c r="F364" s="9"/>
      <c r="G364" s="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U364" s="13"/>
      <c r="V364" s="12"/>
      <c r="W364" s="13"/>
      <c r="Y364" s="13"/>
      <c r="Z364" s="15"/>
      <c r="AA364" s="15"/>
      <c r="AB364" s="15"/>
      <c r="AC364" s="15"/>
      <c r="AD364" s="15"/>
      <c r="AE364" s="1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s="8" customFormat="1" x14ac:dyDescent="0.2">
      <c r="A365" s="9"/>
      <c r="B365" s="9"/>
      <c r="C365" s="9"/>
      <c r="D365" s="9"/>
      <c r="E365" s="9"/>
      <c r="F365" s="9"/>
      <c r="G365" s="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U365" s="13"/>
      <c r="V365" s="12"/>
      <c r="W365" s="13"/>
      <c r="Y365" s="13"/>
      <c r="Z365" s="15"/>
      <c r="AA365" s="15"/>
      <c r="AB365" s="15"/>
      <c r="AC365" s="15"/>
      <c r="AD365" s="15"/>
      <c r="AE365" s="1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s="8" customFormat="1" x14ac:dyDescent="0.2">
      <c r="A366" s="9"/>
      <c r="B366" s="9"/>
      <c r="C366" s="9"/>
      <c r="D366" s="9"/>
      <c r="E366" s="9"/>
      <c r="F366" s="9"/>
      <c r="G366" s="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U366" s="13"/>
      <c r="V366" s="12"/>
      <c r="W366" s="13"/>
      <c r="Y366" s="13"/>
      <c r="Z366" s="15"/>
      <c r="AA366" s="15"/>
      <c r="AB366" s="15"/>
      <c r="AC366" s="15"/>
      <c r="AD366" s="15"/>
      <c r="AE366" s="1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s="8" customFormat="1" x14ac:dyDescent="0.2">
      <c r="A367" s="9"/>
      <c r="B367" s="9"/>
      <c r="C367" s="9"/>
      <c r="D367" s="9"/>
      <c r="E367" s="9"/>
      <c r="F367" s="9"/>
      <c r="G367" s="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U367" s="13"/>
      <c r="V367" s="12"/>
      <c r="W367" s="13"/>
      <c r="Y367" s="13"/>
      <c r="Z367" s="15"/>
      <c r="AA367" s="15"/>
      <c r="AB367" s="15"/>
      <c r="AC367" s="15"/>
      <c r="AD367" s="15"/>
      <c r="AE367" s="1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s="8" customFormat="1" x14ac:dyDescent="0.2">
      <c r="A368" s="9"/>
      <c r="B368" s="9"/>
      <c r="C368" s="9"/>
      <c r="D368" s="9"/>
      <c r="E368" s="9"/>
      <c r="F368" s="9"/>
      <c r="G368" s="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U368" s="13"/>
      <c r="V368" s="12"/>
      <c r="W368" s="13"/>
      <c r="Y368" s="13"/>
      <c r="Z368" s="15"/>
      <c r="AA368" s="15"/>
      <c r="AB368" s="15"/>
      <c r="AC368" s="15"/>
      <c r="AD368" s="15"/>
      <c r="AE368" s="1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s="8" customFormat="1" x14ac:dyDescent="0.2">
      <c r="A369" s="9"/>
      <c r="B369" s="9"/>
      <c r="C369" s="9"/>
      <c r="D369" s="9"/>
      <c r="E369" s="9"/>
      <c r="F369" s="9"/>
      <c r="G369" s="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U369" s="13"/>
      <c r="V369" s="12"/>
      <c r="W369" s="13"/>
      <c r="Y369" s="13"/>
      <c r="Z369" s="15"/>
      <c r="AA369" s="15"/>
      <c r="AB369" s="15"/>
      <c r="AC369" s="15"/>
      <c r="AD369" s="15"/>
      <c r="AE369" s="1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s="8" customFormat="1" x14ac:dyDescent="0.2">
      <c r="A370" s="9"/>
      <c r="B370" s="9"/>
      <c r="C370" s="9"/>
      <c r="D370" s="9"/>
      <c r="E370" s="9"/>
      <c r="F370" s="9"/>
      <c r="G370" s="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U370" s="13"/>
      <c r="V370" s="12"/>
      <c r="W370" s="13"/>
      <c r="Y370" s="13"/>
      <c r="Z370" s="15"/>
      <c r="AA370" s="15"/>
      <c r="AB370" s="15"/>
      <c r="AC370" s="15"/>
      <c r="AD370" s="15"/>
      <c r="AE370" s="1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s="8" customFormat="1" x14ac:dyDescent="0.2">
      <c r="A371" s="9"/>
      <c r="B371" s="9"/>
      <c r="C371" s="9"/>
      <c r="D371" s="9"/>
      <c r="E371" s="9"/>
      <c r="F371" s="9"/>
      <c r="G371" s="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U371" s="13"/>
      <c r="V371" s="12"/>
      <c r="W371" s="13"/>
      <c r="Y371" s="13"/>
      <c r="Z371" s="15"/>
      <c r="AA371" s="15"/>
      <c r="AB371" s="15"/>
      <c r="AC371" s="15"/>
      <c r="AD371" s="15"/>
      <c r="AE371" s="1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s="8" customFormat="1" x14ac:dyDescent="0.2">
      <c r="A372" s="9"/>
      <c r="B372" s="9"/>
      <c r="C372" s="9"/>
      <c r="D372" s="9"/>
      <c r="E372" s="9"/>
      <c r="F372" s="9"/>
      <c r="G372" s="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U372" s="13"/>
      <c r="V372" s="12"/>
      <c r="W372" s="13"/>
      <c r="Y372" s="13"/>
      <c r="Z372" s="15"/>
      <c r="AA372" s="15"/>
      <c r="AB372" s="15"/>
      <c r="AC372" s="15"/>
      <c r="AD372" s="15"/>
      <c r="AE372" s="1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s="8" customFormat="1" x14ac:dyDescent="0.2">
      <c r="A373" s="9"/>
      <c r="B373" s="9"/>
      <c r="C373" s="9"/>
      <c r="D373" s="9"/>
      <c r="E373" s="9"/>
      <c r="F373" s="9"/>
      <c r="G373" s="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U373" s="13"/>
      <c r="V373" s="12"/>
      <c r="W373" s="13"/>
      <c r="Y373" s="13"/>
      <c r="Z373" s="15"/>
      <c r="AA373" s="15"/>
      <c r="AB373" s="15"/>
      <c r="AC373" s="15"/>
      <c r="AD373" s="15"/>
      <c r="AE373" s="1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s="8" customFormat="1" x14ac:dyDescent="0.2">
      <c r="A374" s="9"/>
      <c r="B374" s="9"/>
      <c r="C374" s="9"/>
      <c r="D374" s="9"/>
      <c r="E374" s="9"/>
      <c r="F374" s="9"/>
      <c r="G374" s="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U374" s="13"/>
      <c r="V374" s="12"/>
      <c r="W374" s="13"/>
      <c r="Y374" s="13"/>
      <c r="Z374" s="15"/>
      <c r="AA374" s="15"/>
      <c r="AB374" s="15"/>
      <c r="AC374" s="15"/>
      <c r="AD374" s="15"/>
      <c r="AE374" s="1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s="8" customFormat="1" x14ac:dyDescent="0.2">
      <c r="A375" s="9"/>
      <c r="B375" s="9"/>
      <c r="C375" s="9"/>
      <c r="D375" s="9"/>
      <c r="E375" s="9"/>
      <c r="F375" s="9"/>
      <c r="G375" s="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U375" s="13"/>
      <c r="V375" s="12"/>
      <c r="W375" s="13"/>
      <c r="Y375" s="13"/>
      <c r="Z375" s="15"/>
      <c r="AA375" s="15"/>
      <c r="AB375" s="15"/>
      <c r="AC375" s="15"/>
      <c r="AD375" s="15"/>
      <c r="AE375" s="1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s="8" customFormat="1" x14ac:dyDescent="0.2">
      <c r="A376" s="9"/>
      <c r="B376" s="9"/>
      <c r="C376" s="9"/>
      <c r="D376" s="9"/>
      <c r="E376" s="9"/>
      <c r="F376" s="9"/>
      <c r="G376" s="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U376" s="13"/>
      <c r="V376" s="12"/>
      <c r="W376" s="13"/>
      <c r="Y376" s="13"/>
      <c r="Z376" s="15"/>
      <c r="AA376" s="15"/>
      <c r="AB376" s="15"/>
      <c r="AC376" s="15"/>
      <c r="AD376" s="15"/>
      <c r="AE376" s="1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s="8" customFormat="1" x14ac:dyDescent="0.2">
      <c r="A377" s="9"/>
      <c r="B377" s="9"/>
      <c r="C377" s="9"/>
      <c r="D377" s="9"/>
      <c r="E377" s="9"/>
      <c r="F377" s="9"/>
      <c r="G377" s="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U377" s="13"/>
      <c r="V377" s="12"/>
      <c r="W377" s="13"/>
      <c r="Y377" s="13"/>
      <c r="Z377" s="15"/>
      <c r="AA377" s="15"/>
      <c r="AB377" s="15"/>
      <c r="AC377" s="15"/>
      <c r="AD377" s="15"/>
      <c r="AE377" s="1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s="8" customFormat="1" x14ac:dyDescent="0.2">
      <c r="A378" s="9"/>
      <c r="B378" s="9"/>
      <c r="C378" s="9"/>
      <c r="D378" s="9"/>
      <c r="E378" s="9"/>
      <c r="F378" s="9"/>
      <c r="G378" s="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U378" s="13"/>
      <c r="V378" s="12"/>
      <c r="W378" s="13"/>
      <c r="Y378" s="13"/>
      <c r="Z378" s="15"/>
      <c r="AA378" s="15"/>
      <c r="AB378" s="15"/>
      <c r="AC378" s="15"/>
      <c r="AD378" s="15"/>
      <c r="AE378" s="1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s="8" customFormat="1" x14ac:dyDescent="0.2">
      <c r="A379" s="9"/>
      <c r="B379" s="9"/>
      <c r="C379" s="9"/>
      <c r="D379" s="9"/>
      <c r="E379" s="9"/>
      <c r="F379" s="9"/>
      <c r="G379" s="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U379" s="13"/>
      <c r="V379" s="12"/>
      <c r="W379" s="13"/>
      <c r="Y379" s="13"/>
      <c r="Z379" s="15"/>
      <c r="AA379" s="15"/>
      <c r="AB379" s="15"/>
      <c r="AC379" s="15"/>
      <c r="AD379" s="15"/>
      <c r="AE379" s="1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s="8" customFormat="1" x14ac:dyDescent="0.2">
      <c r="A380" s="9"/>
      <c r="B380" s="9"/>
      <c r="C380" s="9"/>
      <c r="D380" s="9"/>
      <c r="E380" s="9"/>
      <c r="F380" s="9"/>
      <c r="G380" s="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U380" s="13"/>
      <c r="V380" s="12"/>
      <c r="W380" s="13"/>
      <c r="Y380" s="13"/>
      <c r="Z380" s="15"/>
      <c r="AA380" s="15"/>
      <c r="AB380" s="15"/>
      <c r="AC380" s="15"/>
      <c r="AD380" s="15"/>
      <c r="AE380" s="1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s="8" customFormat="1" x14ac:dyDescent="0.2">
      <c r="A381" s="9"/>
      <c r="B381" s="9"/>
      <c r="C381" s="9"/>
      <c r="D381" s="9"/>
      <c r="E381" s="9"/>
      <c r="F381" s="9"/>
      <c r="G381" s="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U381" s="13"/>
      <c r="V381" s="12"/>
      <c r="W381" s="13"/>
      <c r="Y381" s="13"/>
      <c r="Z381" s="15"/>
      <c r="AA381" s="15"/>
      <c r="AB381" s="15"/>
      <c r="AC381" s="15"/>
      <c r="AD381" s="15"/>
      <c r="AE381" s="1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s="8" customFormat="1" x14ac:dyDescent="0.2">
      <c r="A382" s="9"/>
      <c r="B382" s="9"/>
      <c r="C382" s="9"/>
      <c r="D382" s="9"/>
      <c r="E382" s="9"/>
      <c r="F382" s="9"/>
      <c r="G382" s="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U382" s="13"/>
      <c r="V382" s="12"/>
      <c r="W382" s="13"/>
      <c r="Y382" s="13"/>
      <c r="Z382" s="15"/>
      <c r="AA382" s="15"/>
      <c r="AB382" s="15"/>
      <c r="AC382" s="15"/>
      <c r="AD382" s="15"/>
      <c r="AE382" s="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s="8" customFormat="1" x14ac:dyDescent="0.2">
      <c r="A383" s="9"/>
      <c r="B383" s="9"/>
      <c r="C383" s="9"/>
      <c r="D383" s="9"/>
      <c r="E383" s="9"/>
      <c r="F383" s="9"/>
      <c r="G383" s="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U383" s="13"/>
      <c r="V383" s="12"/>
      <c r="W383" s="13"/>
      <c r="Y383" s="13"/>
      <c r="Z383" s="15"/>
      <c r="AA383" s="15"/>
      <c r="AB383" s="15"/>
      <c r="AC383" s="15"/>
      <c r="AD383" s="15"/>
      <c r="AE383" s="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s="8" customFormat="1" x14ac:dyDescent="0.2">
      <c r="A384" s="9"/>
      <c r="B384" s="9"/>
      <c r="C384" s="9"/>
      <c r="D384" s="9"/>
      <c r="E384" s="9"/>
      <c r="F384" s="9"/>
      <c r="G384" s="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U384" s="13"/>
      <c r="V384" s="12"/>
      <c r="W384" s="13"/>
      <c r="Y384" s="13"/>
      <c r="Z384" s="15"/>
      <c r="AA384" s="15"/>
      <c r="AB384" s="15"/>
      <c r="AC384" s="15"/>
      <c r="AD384" s="15"/>
      <c r="AE384" s="1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s="8" customFormat="1" x14ac:dyDescent="0.2">
      <c r="A385" s="9"/>
      <c r="B385" s="9"/>
      <c r="C385" s="9"/>
      <c r="D385" s="9"/>
      <c r="E385" s="9"/>
      <c r="F385" s="9"/>
      <c r="G385" s="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U385" s="13"/>
      <c r="V385" s="12"/>
      <c r="W385" s="13"/>
      <c r="Y385" s="13"/>
      <c r="Z385" s="15"/>
      <c r="AA385" s="15"/>
      <c r="AB385" s="15"/>
      <c r="AC385" s="15"/>
      <c r="AD385" s="15"/>
      <c r="AE385" s="1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s="8" customFormat="1" x14ac:dyDescent="0.2">
      <c r="A386" s="9"/>
      <c r="B386" s="9"/>
      <c r="C386" s="9"/>
      <c r="D386" s="9"/>
      <c r="E386" s="9"/>
      <c r="F386" s="9"/>
      <c r="G386" s="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U386" s="13"/>
      <c r="V386" s="12"/>
      <c r="W386" s="13"/>
      <c r="Y386" s="13"/>
      <c r="Z386" s="15"/>
      <c r="AA386" s="15"/>
      <c r="AB386" s="15"/>
      <c r="AC386" s="15"/>
      <c r="AD386" s="15"/>
      <c r="AE386" s="1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s="8" customFormat="1" x14ac:dyDescent="0.2">
      <c r="A387" s="9"/>
      <c r="B387" s="9"/>
      <c r="C387" s="9"/>
      <c r="D387" s="9"/>
      <c r="E387" s="9"/>
      <c r="F387" s="9"/>
      <c r="G387" s="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U387" s="13"/>
      <c r="V387" s="12"/>
      <c r="W387" s="13"/>
      <c r="Y387" s="13"/>
      <c r="Z387" s="15"/>
      <c r="AA387" s="15"/>
      <c r="AB387" s="15"/>
      <c r="AC387" s="15"/>
      <c r="AD387" s="15"/>
      <c r="AE387" s="1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s="8" customFormat="1" x14ac:dyDescent="0.2">
      <c r="A388" s="9"/>
      <c r="B388" s="9"/>
      <c r="C388" s="9"/>
      <c r="D388" s="9"/>
      <c r="E388" s="9"/>
      <c r="F388" s="9"/>
      <c r="G388" s="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U388" s="13"/>
      <c r="V388" s="12"/>
      <c r="W388" s="13"/>
      <c r="Y388" s="13"/>
      <c r="Z388" s="15"/>
      <c r="AA388" s="15"/>
      <c r="AB388" s="15"/>
      <c r="AC388" s="15"/>
      <c r="AD388" s="15"/>
      <c r="AE388" s="1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s="8" customFormat="1" x14ac:dyDescent="0.2">
      <c r="A389" s="9"/>
      <c r="B389" s="9"/>
      <c r="C389" s="9"/>
      <c r="D389" s="9"/>
      <c r="E389" s="9"/>
      <c r="F389" s="9"/>
      <c r="G389" s="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U389" s="13"/>
      <c r="V389" s="12"/>
      <c r="W389" s="13"/>
      <c r="Y389" s="13"/>
      <c r="Z389" s="15"/>
      <c r="AA389" s="15"/>
      <c r="AB389" s="15"/>
      <c r="AC389" s="15"/>
      <c r="AD389" s="15"/>
      <c r="AE389" s="1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s="8" customFormat="1" x14ac:dyDescent="0.2">
      <c r="A390" s="9"/>
      <c r="B390" s="9"/>
      <c r="C390" s="9"/>
      <c r="D390" s="9"/>
      <c r="E390" s="9"/>
      <c r="F390" s="9"/>
      <c r="G390" s="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U390" s="13"/>
      <c r="V390" s="12"/>
      <c r="W390" s="13"/>
      <c r="Y390" s="13"/>
      <c r="Z390" s="15"/>
      <c r="AA390" s="15"/>
      <c r="AB390" s="15"/>
      <c r="AC390" s="15"/>
      <c r="AD390" s="15"/>
      <c r="AE390" s="1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s="8" customFormat="1" x14ac:dyDescent="0.2">
      <c r="A391" s="9"/>
      <c r="B391" s="9"/>
      <c r="C391" s="9"/>
      <c r="D391" s="9"/>
      <c r="E391" s="9"/>
      <c r="F391" s="9"/>
      <c r="G391" s="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U391" s="13"/>
      <c r="V391" s="12"/>
      <c r="W391" s="13"/>
      <c r="Y391" s="13"/>
      <c r="Z391" s="15"/>
      <c r="AA391" s="15"/>
      <c r="AB391" s="15"/>
      <c r="AC391" s="15"/>
      <c r="AD391" s="15"/>
      <c r="AE391" s="1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s="8" customFormat="1" x14ac:dyDescent="0.2">
      <c r="A392" s="9"/>
      <c r="B392" s="9"/>
      <c r="C392" s="9"/>
      <c r="D392" s="9"/>
      <c r="E392" s="9"/>
      <c r="F392" s="9"/>
      <c r="G392" s="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U392" s="13"/>
      <c r="V392" s="12"/>
      <c r="W392" s="13"/>
      <c r="Y392" s="13"/>
      <c r="Z392" s="15"/>
      <c r="AA392" s="15"/>
      <c r="AB392" s="15"/>
      <c r="AC392" s="15"/>
      <c r="AD392" s="15"/>
      <c r="AE392" s="1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8" customFormat="1" x14ac:dyDescent="0.2">
      <c r="A393" s="9"/>
      <c r="B393" s="9"/>
      <c r="C393" s="9"/>
      <c r="D393" s="9"/>
      <c r="E393" s="9"/>
      <c r="F393" s="9"/>
      <c r="G393" s="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U393" s="13"/>
      <c r="V393" s="12"/>
      <c r="W393" s="13"/>
      <c r="Y393" s="13"/>
      <c r="Z393" s="15"/>
      <c r="AA393" s="15"/>
      <c r="AB393" s="15"/>
      <c r="AC393" s="15"/>
      <c r="AD393" s="15"/>
      <c r="AE393" s="1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8" customFormat="1" x14ac:dyDescent="0.2">
      <c r="A394" s="9"/>
      <c r="B394" s="9"/>
      <c r="C394" s="9"/>
      <c r="D394" s="9"/>
      <c r="E394" s="9"/>
      <c r="F394" s="9"/>
      <c r="G394" s="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U394" s="13"/>
      <c r="V394" s="12"/>
      <c r="W394" s="13"/>
      <c r="Y394" s="13"/>
      <c r="Z394" s="15"/>
      <c r="AA394" s="15"/>
      <c r="AB394" s="15"/>
      <c r="AC394" s="15"/>
      <c r="AD394" s="15"/>
      <c r="AE394" s="1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s="8" customFormat="1" x14ac:dyDescent="0.2">
      <c r="A395" s="9"/>
      <c r="B395" s="9"/>
      <c r="C395" s="9"/>
      <c r="D395" s="9"/>
      <c r="E395" s="9"/>
      <c r="F395" s="9"/>
      <c r="G395" s="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U395" s="13"/>
      <c r="V395" s="12"/>
      <c r="W395" s="13"/>
      <c r="Y395" s="13"/>
      <c r="Z395" s="15"/>
      <c r="AA395" s="15"/>
      <c r="AB395" s="15"/>
      <c r="AC395" s="15"/>
      <c r="AD395" s="15"/>
      <c r="AE395" s="1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s="8" customFormat="1" x14ac:dyDescent="0.2">
      <c r="A396" s="9"/>
      <c r="B396" s="9"/>
      <c r="C396" s="9"/>
      <c r="D396" s="9"/>
      <c r="E396" s="9"/>
      <c r="F396" s="9"/>
      <c r="G396" s="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U396" s="13"/>
      <c r="V396" s="12"/>
      <c r="W396" s="13"/>
      <c r="Y396" s="13"/>
      <c r="Z396" s="15"/>
      <c r="AA396" s="15"/>
      <c r="AB396" s="15"/>
      <c r="AC396" s="15"/>
      <c r="AD396" s="15"/>
      <c r="AE396" s="1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s="8" customFormat="1" x14ac:dyDescent="0.2">
      <c r="A397" s="9"/>
      <c r="B397" s="9"/>
      <c r="C397" s="9"/>
      <c r="D397" s="9"/>
      <c r="E397" s="9"/>
      <c r="F397" s="9"/>
      <c r="G397" s="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U397" s="13"/>
      <c r="V397" s="12"/>
      <c r="W397" s="13"/>
      <c r="Y397" s="13"/>
      <c r="Z397" s="15"/>
      <c r="AA397" s="15"/>
      <c r="AB397" s="15"/>
      <c r="AC397" s="15"/>
      <c r="AD397" s="15"/>
      <c r="AE397" s="1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s="8" customFormat="1" x14ac:dyDescent="0.2">
      <c r="A398" s="9"/>
      <c r="B398" s="9"/>
      <c r="C398" s="9"/>
      <c r="D398" s="9"/>
      <c r="E398" s="9"/>
      <c r="F398" s="9"/>
      <c r="G398" s="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U398" s="13"/>
      <c r="V398" s="12"/>
      <c r="W398" s="13"/>
      <c r="Y398" s="13"/>
      <c r="Z398" s="15"/>
      <c r="AA398" s="15"/>
      <c r="AB398" s="15"/>
      <c r="AC398" s="15"/>
      <c r="AD398" s="15"/>
      <c r="AE398" s="1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s="8" customFormat="1" x14ac:dyDescent="0.2">
      <c r="A399" s="9"/>
      <c r="B399" s="9"/>
      <c r="C399" s="9"/>
      <c r="D399" s="9"/>
      <c r="E399" s="9"/>
      <c r="F399" s="9"/>
      <c r="G399" s="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U399" s="13"/>
      <c r="V399" s="12"/>
      <c r="W399" s="13"/>
      <c r="Y399" s="13"/>
      <c r="Z399" s="15"/>
      <c r="AA399" s="15"/>
      <c r="AB399" s="15"/>
      <c r="AC399" s="15"/>
      <c r="AD399" s="15"/>
      <c r="AE399" s="1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s="8" customFormat="1" x14ac:dyDescent="0.2">
      <c r="A400" s="9"/>
      <c r="B400" s="9"/>
      <c r="C400" s="9"/>
      <c r="D400" s="9"/>
      <c r="E400" s="9"/>
      <c r="F400" s="9"/>
      <c r="G400" s="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U400" s="13"/>
      <c r="V400" s="12"/>
      <c r="W400" s="13"/>
      <c r="Y400" s="13"/>
      <c r="Z400" s="15"/>
      <c r="AA400" s="15"/>
      <c r="AB400" s="15"/>
      <c r="AC400" s="15"/>
      <c r="AD400" s="15"/>
      <c r="AE400" s="1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s="8" customFormat="1" x14ac:dyDescent="0.2">
      <c r="A401" s="9"/>
      <c r="B401" s="9"/>
      <c r="C401" s="9"/>
      <c r="D401" s="9"/>
      <c r="E401" s="9"/>
      <c r="F401" s="9"/>
      <c r="G401" s="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U401" s="13"/>
      <c r="V401" s="12"/>
      <c r="W401" s="13"/>
      <c r="Y401" s="13"/>
      <c r="Z401" s="15"/>
      <c r="AA401" s="15"/>
      <c r="AB401" s="15"/>
      <c r="AC401" s="15"/>
      <c r="AD401" s="15"/>
      <c r="AE401" s="1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s="8" customFormat="1" x14ac:dyDescent="0.2">
      <c r="A402" s="9"/>
      <c r="B402" s="9"/>
      <c r="C402" s="9"/>
      <c r="D402" s="9"/>
      <c r="E402" s="9"/>
      <c r="F402" s="9"/>
      <c r="G402" s="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U402" s="13"/>
      <c r="V402" s="12"/>
      <c r="W402" s="13"/>
      <c r="Y402" s="13"/>
      <c r="Z402" s="15"/>
      <c r="AA402" s="15"/>
      <c r="AB402" s="15"/>
      <c r="AC402" s="15"/>
      <c r="AD402" s="15"/>
      <c r="AE402" s="1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s="8" customFormat="1" x14ac:dyDescent="0.2">
      <c r="A403" s="9"/>
      <c r="B403" s="9"/>
      <c r="C403" s="9"/>
      <c r="D403" s="9"/>
      <c r="E403" s="9"/>
      <c r="F403" s="9"/>
      <c r="G403" s="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U403" s="13"/>
      <c r="V403" s="12"/>
      <c r="W403" s="13"/>
      <c r="Y403" s="13"/>
      <c r="Z403" s="15"/>
      <c r="AA403" s="15"/>
      <c r="AB403" s="15"/>
      <c r="AC403" s="15"/>
      <c r="AD403" s="15"/>
      <c r="AE403" s="1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s="8" customFormat="1" x14ac:dyDescent="0.2">
      <c r="A404" s="9"/>
      <c r="B404" s="9"/>
      <c r="C404" s="9"/>
      <c r="D404" s="9"/>
      <c r="E404" s="9"/>
      <c r="F404" s="9"/>
      <c r="G404" s="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U404" s="13"/>
      <c r="V404" s="12"/>
      <c r="W404" s="13"/>
      <c r="Y404" s="13"/>
      <c r="Z404" s="15"/>
      <c r="AA404" s="15"/>
      <c r="AB404" s="15"/>
      <c r="AC404" s="15"/>
      <c r="AD404" s="15"/>
      <c r="AE404" s="1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s="8" customFormat="1" x14ac:dyDescent="0.2">
      <c r="A405" s="9"/>
      <c r="B405" s="9"/>
      <c r="C405" s="9"/>
      <c r="D405" s="9"/>
      <c r="E405" s="9"/>
      <c r="F405" s="9"/>
      <c r="G405" s="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U405" s="13"/>
      <c r="V405" s="12"/>
      <c r="W405" s="13"/>
      <c r="Y405" s="13"/>
      <c r="Z405" s="15"/>
      <c r="AA405" s="15"/>
      <c r="AB405" s="15"/>
      <c r="AC405" s="15"/>
      <c r="AD405" s="15"/>
      <c r="AE405" s="1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s="8" customFormat="1" x14ac:dyDescent="0.2">
      <c r="A406" s="9"/>
      <c r="B406" s="9"/>
      <c r="C406" s="9"/>
      <c r="D406" s="9"/>
      <c r="E406" s="9"/>
      <c r="F406" s="9"/>
      <c r="G406" s="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U406" s="13"/>
      <c r="V406" s="12"/>
      <c r="W406" s="13"/>
      <c r="Y406" s="13"/>
      <c r="Z406" s="15"/>
      <c r="AA406" s="15"/>
      <c r="AB406" s="15"/>
      <c r="AC406" s="15"/>
      <c r="AD406" s="15"/>
      <c r="AE406" s="1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s="8" customFormat="1" x14ac:dyDescent="0.2">
      <c r="A407" s="9"/>
      <c r="B407" s="9"/>
      <c r="C407" s="9"/>
      <c r="D407" s="9"/>
      <c r="E407" s="9"/>
      <c r="F407" s="9"/>
      <c r="G407" s="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U407" s="13"/>
      <c r="V407" s="12"/>
      <c r="W407" s="13"/>
      <c r="Y407" s="13"/>
      <c r="Z407" s="15"/>
      <c r="AA407" s="15"/>
      <c r="AB407" s="15"/>
      <c r="AC407" s="15"/>
      <c r="AD407" s="15"/>
      <c r="AE407" s="1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s="8" customFormat="1" x14ac:dyDescent="0.2">
      <c r="A408" s="9"/>
      <c r="B408" s="9"/>
      <c r="C408" s="9"/>
      <c r="D408" s="9"/>
      <c r="E408" s="9"/>
      <c r="F408" s="9"/>
      <c r="G408" s="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U408" s="13"/>
      <c r="V408" s="12"/>
      <c r="W408" s="13"/>
      <c r="Y408" s="13"/>
      <c r="Z408" s="15"/>
      <c r="AA408" s="15"/>
      <c r="AB408" s="15"/>
      <c r="AC408" s="15"/>
      <c r="AD408" s="15"/>
      <c r="AE408" s="1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s="8" customFormat="1" x14ac:dyDescent="0.2">
      <c r="A409" s="9"/>
      <c r="B409" s="9"/>
      <c r="C409" s="9"/>
      <c r="D409" s="9"/>
      <c r="E409" s="9"/>
      <c r="F409" s="9"/>
      <c r="G409" s="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U409" s="13"/>
      <c r="V409" s="12"/>
      <c r="W409" s="13"/>
      <c r="Y409" s="13"/>
      <c r="Z409" s="15"/>
      <c r="AA409" s="15"/>
      <c r="AB409" s="15"/>
      <c r="AC409" s="15"/>
      <c r="AD409" s="15"/>
      <c r="AE409" s="1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s="8" customFormat="1" x14ac:dyDescent="0.2">
      <c r="A410" s="9"/>
      <c r="B410" s="9"/>
      <c r="C410" s="9"/>
      <c r="D410" s="9"/>
      <c r="E410" s="9"/>
      <c r="F410" s="9"/>
      <c r="G410" s="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U410" s="13"/>
      <c r="V410" s="12"/>
      <c r="W410" s="13"/>
      <c r="Y410" s="13"/>
      <c r="Z410" s="15"/>
      <c r="AA410" s="15"/>
      <c r="AB410" s="15"/>
      <c r="AC410" s="15"/>
      <c r="AD410" s="15"/>
      <c r="AE410" s="1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s="8" customFormat="1" x14ac:dyDescent="0.2">
      <c r="A411" s="9"/>
      <c r="B411" s="9"/>
      <c r="C411" s="9"/>
      <c r="D411" s="9"/>
      <c r="E411" s="9"/>
      <c r="F411" s="9"/>
      <c r="G411" s="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U411" s="13"/>
      <c r="V411" s="12"/>
      <c r="W411" s="13"/>
      <c r="Y411" s="13"/>
      <c r="Z411" s="15"/>
      <c r="AA411" s="15"/>
      <c r="AB411" s="15"/>
      <c r="AC411" s="15"/>
      <c r="AD411" s="15"/>
      <c r="AE411" s="1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s="8" customFormat="1" x14ac:dyDescent="0.2">
      <c r="A412" s="9"/>
      <c r="B412" s="9"/>
      <c r="C412" s="9"/>
      <c r="D412" s="9"/>
      <c r="E412" s="9"/>
      <c r="F412" s="9"/>
      <c r="G412" s="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U412" s="13"/>
      <c r="V412" s="12"/>
      <c r="W412" s="13"/>
      <c r="Y412" s="13"/>
      <c r="Z412" s="15"/>
      <c r="AA412" s="15"/>
      <c r="AB412" s="15"/>
      <c r="AC412" s="15"/>
      <c r="AD412" s="15"/>
      <c r="AE412" s="1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s="8" customFormat="1" x14ac:dyDescent="0.2">
      <c r="A413" s="9"/>
      <c r="B413" s="9"/>
      <c r="C413" s="9"/>
      <c r="D413" s="9"/>
      <c r="E413" s="9"/>
      <c r="F413" s="9"/>
      <c r="G413" s="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U413" s="13"/>
      <c r="V413" s="12"/>
      <c r="W413" s="13"/>
      <c r="Y413" s="13"/>
      <c r="Z413" s="15"/>
      <c r="AA413" s="15"/>
      <c r="AB413" s="15"/>
      <c r="AC413" s="15"/>
      <c r="AD413" s="15"/>
      <c r="AE413" s="1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s="8" customFormat="1" x14ac:dyDescent="0.2">
      <c r="A414" s="9"/>
      <c r="B414" s="9"/>
      <c r="C414" s="9"/>
      <c r="D414" s="9"/>
      <c r="E414" s="9"/>
      <c r="F414" s="9"/>
      <c r="G414" s="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U414" s="13"/>
      <c r="V414" s="12"/>
      <c r="W414" s="13"/>
      <c r="Y414" s="13"/>
      <c r="Z414" s="15"/>
      <c r="AA414" s="15"/>
      <c r="AB414" s="15"/>
      <c r="AC414" s="15"/>
      <c r="AD414" s="15"/>
      <c r="AE414" s="1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s="8" customFormat="1" x14ac:dyDescent="0.2">
      <c r="A415" s="9"/>
      <c r="B415" s="9"/>
      <c r="C415" s="9"/>
      <c r="D415" s="9"/>
      <c r="E415" s="9"/>
      <c r="F415" s="9"/>
      <c r="G415" s="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U415" s="13"/>
      <c r="V415" s="12"/>
      <c r="W415" s="13"/>
      <c r="Y415" s="13"/>
      <c r="Z415" s="15"/>
      <c r="AA415" s="15"/>
      <c r="AB415" s="15"/>
      <c r="AC415" s="15"/>
      <c r="AD415" s="15"/>
      <c r="AE415" s="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s="8" customFormat="1" x14ac:dyDescent="0.2">
      <c r="A416" s="9"/>
      <c r="B416" s="9"/>
      <c r="C416" s="9"/>
      <c r="D416" s="9"/>
      <c r="E416" s="9"/>
      <c r="F416" s="9"/>
      <c r="G416" s="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U416" s="13"/>
      <c r="V416" s="12"/>
      <c r="W416" s="13"/>
      <c r="Y416" s="13"/>
      <c r="Z416" s="15"/>
      <c r="AA416" s="15"/>
      <c r="AB416" s="15"/>
      <c r="AC416" s="15"/>
      <c r="AD416" s="15"/>
      <c r="AE416" s="1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s="8" customFormat="1" x14ac:dyDescent="0.2">
      <c r="A417" s="9"/>
      <c r="B417" s="9"/>
      <c r="C417" s="9"/>
      <c r="D417" s="9"/>
      <c r="E417" s="9"/>
      <c r="F417" s="9"/>
      <c r="G417" s="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U417" s="13"/>
      <c r="V417" s="12"/>
      <c r="W417" s="13"/>
      <c r="Y417" s="13"/>
      <c r="Z417" s="15"/>
      <c r="AA417" s="15"/>
      <c r="AB417" s="15"/>
      <c r="AC417" s="15"/>
      <c r="AD417" s="15"/>
      <c r="AE417" s="1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s="8" customFormat="1" x14ac:dyDescent="0.2">
      <c r="A418" s="9"/>
      <c r="B418" s="9"/>
      <c r="C418" s="9"/>
      <c r="D418" s="9"/>
      <c r="E418" s="9"/>
      <c r="F418" s="9"/>
      <c r="G418" s="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U418" s="13"/>
      <c r="V418" s="12"/>
      <c r="W418" s="13"/>
      <c r="Y418" s="13"/>
      <c r="Z418" s="15"/>
      <c r="AA418" s="15"/>
      <c r="AB418" s="15"/>
      <c r="AC418" s="15"/>
      <c r="AD418" s="15"/>
      <c r="AE418" s="1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s="8" customFormat="1" x14ac:dyDescent="0.2">
      <c r="A419" s="9"/>
      <c r="B419" s="9"/>
      <c r="C419" s="9"/>
      <c r="D419" s="9"/>
      <c r="E419" s="9"/>
      <c r="F419" s="9"/>
      <c r="G419" s="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U419" s="13"/>
      <c r="V419" s="12"/>
      <c r="W419" s="13"/>
      <c r="Y419" s="13"/>
      <c r="Z419" s="15"/>
      <c r="AA419" s="15"/>
      <c r="AB419" s="15"/>
      <c r="AC419" s="15"/>
      <c r="AD419" s="15"/>
      <c r="AE419" s="1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s="8" customFormat="1" x14ac:dyDescent="0.2">
      <c r="A420" s="9"/>
      <c r="B420" s="9"/>
      <c r="C420" s="9"/>
      <c r="D420" s="9"/>
      <c r="E420" s="9"/>
      <c r="F420" s="9"/>
      <c r="G420" s="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U420" s="13"/>
      <c r="V420" s="12"/>
      <c r="W420" s="13"/>
      <c r="Y420" s="13"/>
      <c r="Z420" s="15"/>
      <c r="AA420" s="15"/>
      <c r="AB420" s="15"/>
      <c r="AC420" s="15"/>
      <c r="AD420" s="15"/>
      <c r="AE420" s="1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s="8" customFormat="1" x14ac:dyDescent="0.2">
      <c r="A421" s="9"/>
      <c r="B421" s="9"/>
      <c r="C421" s="9"/>
      <c r="D421" s="9"/>
      <c r="E421" s="9"/>
      <c r="F421" s="9"/>
      <c r="G421" s="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U421" s="13"/>
      <c r="V421" s="12"/>
      <c r="W421" s="13"/>
      <c r="Y421" s="13"/>
      <c r="Z421" s="15"/>
      <c r="AA421" s="15"/>
      <c r="AB421" s="15"/>
      <c r="AC421" s="15"/>
      <c r="AD421" s="15"/>
      <c r="AE421" s="1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s="8" customFormat="1" x14ac:dyDescent="0.2">
      <c r="A422" s="9"/>
      <c r="B422" s="9"/>
      <c r="C422" s="9"/>
      <c r="D422" s="9"/>
      <c r="E422" s="9"/>
      <c r="F422" s="9"/>
      <c r="G422" s="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U422" s="13"/>
      <c r="V422" s="12"/>
      <c r="W422" s="13"/>
      <c r="Y422" s="13"/>
      <c r="Z422" s="15"/>
      <c r="AA422" s="15"/>
      <c r="AB422" s="15"/>
      <c r="AC422" s="15"/>
      <c r="AD422" s="15"/>
      <c r="AE422" s="1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s="8" customFormat="1" x14ac:dyDescent="0.2">
      <c r="A423" s="9"/>
      <c r="B423" s="9"/>
      <c r="C423" s="9"/>
      <c r="D423" s="9"/>
      <c r="E423" s="9"/>
      <c r="F423" s="9"/>
      <c r="G423" s="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U423" s="13"/>
      <c r="V423" s="12"/>
      <c r="W423" s="13"/>
      <c r="Y423" s="13"/>
      <c r="Z423" s="15"/>
      <c r="AA423" s="15"/>
      <c r="AB423" s="15"/>
      <c r="AC423" s="15"/>
      <c r="AD423" s="15"/>
      <c r="AE423" s="1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s="8" customFormat="1" x14ac:dyDescent="0.2">
      <c r="A424" s="9"/>
      <c r="B424" s="9"/>
      <c r="C424" s="9"/>
      <c r="D424" s="9"/>
      <c r="E424" s="9"/>
      <c r="F424" s="9"/>
      <c r="G424" s="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U424" s="13"/>
      <c r="V424" s="12"/>
      <c r="W424" s="13"/>
      <c r="Y424" s="13"/>
      <c r="Z424" s="15"/>
      <c r="AA424" s="15"/>
      <c r="AB424" s="15"/>
      <c r="AC424" s="15"/>
      <c r="AD424" s="15"/>
      <c r="AE424" s="1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s="8" customFormat="1" x14ac:dyDescent="0.2">
      <c r="A425" s="9"/>
      <c r="B425" s="9"/>
      <c r="C425" s="9"/>
      <c r="D425" s="9"/>
      <c r="E425" s="9"/>
      <c r="F425" s="9"/>
      <c r="G425" s="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U425" s="13"/>
      <c r="V425" s="12"/>
      <c r="W425" s="13"/>
      <c r="Y425" s="13"/>
      <c r="Z425" s="15"/>
      <c r="AA425" s="15"/>
      <c r="AB425" s="15"/>
      <c r="AC425" s="15"/>
      <c r="AD425" s="15"/>
      <c r="AE425" s="1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s="8" customFormat="1" x14ac:dyDescent="0.2">
      <c r="A426" s="9"/>
      <c r="B426" s="9"/>
      <c r="C426" s="9"/>
      <c r="D426" s="9"/>
      <c r="E426" s="9"/>
      <c r="F426" s="9"/>
      <c r="G426" s="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U426" s="13"/>
      <c r="V426" s="12"/>
      <c r="W426" s="13"/>
      <c r="Y426" s="13"/>
      <c r="Z426" s="15"/>
      <c r="AA426" s="15"/>
      <c r="AB426" s="15"/>
      <c r="AC426" s="15"/>
      <c r="AD426" s="15"/>
      <c r="AE426" s="1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s="8" customFormat="1" x14ac:dyDescent="0.2">
      <c r="A427" s="9"/>
      <c r="B427" s="9"/>
      <c r="C427" s="9"/>
      <c r="D427" s="9"/>
      <c r="E427" s="9"/>
      <c r="F427" s="9"/>
      <c r="G427" s="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U427" s="13"/>
      <c r="V427" s="12"/>
      <c r="W427" s="13"/>
      <c r="Y427" s="13"/>
      <c r="Z427" s="15"/>
      <c r="AA427" s="15"/>
      <c r="AB427" s="15"/>
      <c r="AC427" s="15"/>
      <c r="AD427" s="15"/>
      <c r="AE427" s="1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s="8" customFormat="1" x14ac:dyDescent="0.2">
      <c r="A428" s="9"/>
      <c r="B428" s="9"/>
      <c r="C428" s="9"/>
      <c r="D428" s="9"/>
      <c r="E428" s="9"/>
      <c r="F428" s="9"/>
      <c r="G428" s="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U428" s="13"/>
      <c r="V428" s="12"/>
      <c r="W428" s="13"/>
      <c r="Y428" s="13"/>
      <c r="Z428" s="15"/>
      <c r="AA428" s="15"/>
      <c r="AB428" s="15"/>
      <c r="AC428" s="15"/>
      <c r="AD428" s="15"/>
      <c r="AE428" s="1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s="8" customFormat="1" x14ac:dyDescent="0.2">
      <c r="A429" s="9"/>
      <c r="B429" s="9"/>
      <c r="C429" s="9"/>
      <c r="D429" s="9"/>
      <c r="E429" s="9"/>
      <c r="F429" s="9"/>
      <c r="G429" s="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U429" s="13"/>
      <c r="V429" s="12"/>
      <c r="W429" s="13"/>
      <c r="Y429" s="13"/>
      <c r="Z429" s="15"/>
      <c r="AA429" s="15"/>
      <c r="AB429" s="15"/>
      <c r="AC429" s="15"/>
      <c r="AD429" s="15"/>
      <c r="AE429" s="1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s="8" customFormat="1" x14ac:dyDescent="0.2">
      <c r="A430" s="9"/>
      <c r="B430" s="9"/>
      <c r="C430" s="9"/>
      <c r="D430" s="9"/>
      <c r="E430" s="9"/>
      <c r="F430" s="9"/>
      <c r="G430" s="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U430" s="13"/>
      <c r="V430" s="12"/>
      <c r="W430" s="13"/>
      <c r="Y430" s="13"/>
      <c r="Z430" s="15"/>
      <c r="AA430" s="15"/>
      <c r="AB430" s="15"/>
      <c r="AC430" s="15"/>
      <c r="AD430" s="15"/>
      <c r="AE430" s="1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s="8" customFormat="1" x14ac:dyDescent="0.2">
      <c r="A431" s="9"/>
      <c r="B431" s="9"/>
      <c r="C431" s="9"/>
      <c r="D431" s="9"/>
      <c r="E431" s="9"/>
      <c r="F431" s="9"/>
      <c r="G431" s="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U431" s="13"/>
      <c r="V431" s="12"/>
      <c r="W431" s="13"/>
      <c r="Y431" s="13"/>
      <c r="Z431" s="15"/>
      <c r="AA431" s="15"/>
      <c r="AB431" s="15"/>
      <c r="AC431" s="15"/>
      <c r="AD431" s="15"/>
      <c r="AE431" s="1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s="8" customFormat="1" x14ac:dyDescent="0.2">
      <c r="A432" s="9"/>
      <c r="B432" s="9"/>
      <c r="C432" s="9"/>
      <c r="D432" s="9"/>
      <c r="E432" s="9"/>
      <c r="F432" s="9"/>
      <c r="G432" s="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U432" s="13"/>
      <c r="V432" s="12"/>
      <c r="W432" s="13"/>
      <c r="Y432" s="13"/>
      <c r="Z432" s="15"/>
      <c r="AA432" s="15"/>
      <c r="AB432" s="15"/>
      <c r="AC432" s="15"/>
      <c r="AD432" s="15"/>
      <c r="AE432" s="1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s="8" customFormat="1" x14ac:dyDescent="0.2">
      <c r="A433" s="9"/>
      <c r="B433" s="9"/>
      <c r="C433" s="9"/>
      <c r="D433" s="9"/>
      <c r="E433" s="9"/>
      <c r="F433" s="9"/>
      <c r="G433" s="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U433" s="13"/>
      <c r="V433" s="12"/>
      <c r="W433" s="13"/>
      <c r="Y433" s="13"/>
      <c r="Z433" s="15"/>
      <c r="AA433" s="15"/>
      <c r="AB433" s="15"/>
      <c r="AC433" s="15"/>
      <c r="AD433" s="15"/>
      <c r="AE433" s="1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s="8" customFormat="1" x14ac:dyDescent="0.2">
      <c r="A434" s="9"/>
      <c r="B434" s="9"/>
      <c r="C434" s="9"/>
      <c r="D434" s="9"/>
      <c r="E434" s="9"/>
      <c r="F434" s="9"/>
      <c r="G434" s="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U434" s="13"/>
      <c r="V434" s="12"/>
      <c r="W434" s="13"/>
      <c r="Y434" s="13"/>
      <c r="Z434" s="15"/>
      <c r="AA434" s="15"/>
      <c r="AB434" s="15"/>
      <c r="AC434" s="15"/>
      <c r="AD434" s="15"/>
      <c r="AE434" s="1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s="8" customFormat="1" x14ac:dyDescent="0.2">
      <c r="A435" s="9"/>
      <c r="B435" s="9"/>
      <c r="C435" s="9"/>
      <c r="D435" s="9"/>
      <c r="E435" s="9"/>
      <c r="F435" s="9"/>
      <c r="G435" s="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U435" s="13"/>
      <c r="V435" s="12"/>
      <c r="W435" s="13"/>
      <c r="Y435" s="13"/>
      <c r="Z435" s="15"/>
      <c r="AA435" s="15"/>
      <c r="AB435" s="15"/>
      <c r="AC435" s="15"/>
      <c r="AD435" s="15"/>
      <c r="AE435" s="1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s="8" customFormat="1" x14ac:dyDescent="0.2">
      <c r="A436" s="9"/>
      <c r="B436" s="9"/>
      <c r="C436" s="9"/>
      <c r="D436" s="9"/>
      <c r="E436" s="9"/>
      <c r="F436" s="9"/>
      <c r="G436" s="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U436" s="13"/>
      <c r="V436" s="12"/>
      <c r="W436" s="13"/>
      <c r="Y436" s="13"/>
      <c r="Z436" s="15"/>
      <c r="AA436" s="15"/>
      <c r="AB436" s="15"/>
      <c r="AC436" s="15"/>
      <c r="AD436" s="15"/>
      <c r="AE436" s="1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s="8" customFormat="1" x14ac:dyDescent="0.2">
      <c r="A437" s="9"/>
      <c r="B437" s="9"/>
      <c r="C437" s="9"/>
      <c r="D437" s="9"/>
      <c r="E437" s="9"/>
      <c r="F437" s="9"/>
      <c r="G437" s="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U437" s="13"/>
      <c r="V437" s="12"/>
      <c r="W437" s="13"/>
      <c r="Y437" s="13"/>
      <c r="Z437" s="15"/>
      <c r="AA437" s="15"/>
      <c r="AB437" s="15"/>
      <c r="AC437" s="15"/>
      <c r="AD437" s="15"/>
      <c r="AE437" s="1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s="8" customFormat="1" x14ac:dyDescent="0.2">
      <c r="A438" s="9"/>
      <c r="B438" s="9"/>
      <c r="C438" s="9"/>
      <c r="D438" s="9"/>
      <c r="E438" s="9"/>
      <c r="F438" s="9"/>
      <c r="G438" s="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U438" s="13"/>
      <c r="V438" s="12"/>
      <c r="W438" s="13"/>
      <c r="Y438" s="13"/>
      <c r="Z438" s="15"/>
      <c r="AA438" s="15"/>
      <c r="AB438" s="15"/>
      <c r="AC438" s="15"/>
      <c r="AD438" s="15"/>
      <c r="AE438" s="1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s="8" customFormat="1" x14ac:dyDescent="0.2">
      <c r="A439" s="9"/>
      <c r="B439" s="9"/>
      <c r="C439" s="9"/>
      <c r="D439" s="9"/>
      <c r="E439" s="9"/>
      <c r="F439" s="9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U439" s="13"/>
      <c r="V439" s="12"/>
      <c r="W439" s="13"/>
      <c r="Y439" s="13"/>
      <c r="Z439" s="15"/>
      <c r="AA439" s="15"/>
      <c r="AB439" s="15"/>
      <c r="AC439" s="15"/>
      <c r="AD439" s="15"/>
      <c r="AE439" s="1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s="8" customFormat="1" x14ac:dyDescent="0.2">
      <c r="A440" s="9"/>
      <c r="B440" s="9"/>
      <c r="C440" s="9"/>
      <c r="D440" s="9"/>
      <c r="E440" s="9"/>
      <c r="F440" s="9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U440" s="13"/>
      <c r="V440" s="12"/>
      <c r="W440" s="13"/>
      <c r="Y440" s="13"/>
      <c r="Z440" s="15"/>
      <c r="AA440" s="15"/>
      <c r="AB440" s="15"/>
      <c r="AC440" s="15"/>
      <c r="AD440" s="15"/>
      <c r="AE440" s="1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s="8" customFormat="1" x14ac:dyDescent="0.2">
      <c r="A441" s="9"/>
      <c r="B441" s="9"/>
      <c r="C441" s="9"/>
      <c r="D441" s="9"/>
      <c r="E441" s="9"/>
      <c r="F441" s="9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U441" s="13"/>
      <c r="V441" s="12"/>
      <c r="W441" s="13"/>
      <c r="Y441" s="13"/>
      <c r="Z441" s="15"/>
      <c r="AA441" s="15"/>
      <c r="AB441" s="15"/>
      <c r="AC441" s="15"/>
      <c r="AD441" s="15"/>
      <c r="AE441" s="1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s="8" customFormat="1" x14ac:dyDescent="0.2">
      <c r="A442" s="9"/>
      <c r="B442" s="9"/>
      <c r="C442" s="9"/>
      <c r="D442" s="9"/>
      <c r="E442" s="9"/>
      <c r="F442" s="9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U442" s="13"/>
      <c r="V442" s="12"/>
      <c r="W442" s="13"/>
      <c r="Y442" s="13"/>
      <c r="Z442" s="15"/>
      <c r="AA442" s="15"/>
      <c r="AB442" s="15"/>
      <c r="AC442" s="15"/>
      <c r="AD442" s="15"/>
      <c r="AE442" s="1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s="8" customFormat="1" x14ac:dyDescent="0.2">
      <c r="A443" s="9"/>
      <c r="B443" s="9"/>
      <c r="C443" s="9"/>
      <c r="D443" s="9"/>
      <c r="E443" s="9"/>
      <c r="F443" s="9"/>
      <c r="G443" s="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U443" s="13"/>
      <c r="V443" s="12"/>
      <c r="W443" s="13"/>
      <c r="Y443" s="13"/>
      <c r="Z443" s="15"/>
      <c r="AA443" s="15"/>
      <c r="AB443" s="15"/>
      <c r="AC443" s="15"/>
      <c r="AD443" s="15"/>
      <c r="AE443" s="1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s="8" customFormat="1" x14ac:dyDescent="0.2">
      <c r="A444" s="9"/>
      <c r="B444" s="9"/>
      <c r="C444" s="9"/>
      <c r="D444" s="9"/>
      <c r="E444" s="9"/>
      <c r="F444" s="9"/>
      <c r="G444" s="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U444" s="13"/>
      <c r="V444" s="12"/>
      <c r="W444" s="13"/>
      <c r="Y444" s="13"/>
      <c r="Z444" s="15"/>
      <c r="AA444" s="15"/>
      <c r="AB444" s="15"/>
      <c r="AC444" s="15"/>
      <c r="AD444" s="15"/>
      <c r="AE444" s="1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s="8" customFormat="1" x14ac:dyDescent="0.2">
      <c r="A445" s="9"/>
      <c r="B445" s="9"/>
      <c r="C445" s="9"/>
      <c r="D445" s="9"/>
      <c r="E445" s="9"/>
      <c r="F445" s="9"/>
      <c r="G445" s="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U445" s="13"/>
      <c r="V445" s="12"/>
      <c r="W445" s="13"/>
      <c r="Y445" s="13"/>
      <c r="Z445" s="15"/>
      <c r="AA445" s="15"/>
      <c r="AB445" s="15"/>
      <c r="AC445" s="15"/>
      <c r="AD445" s="15"/>
      <c r="AE445" s="1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s="8" customFormat="1" x14ac:dyDescent="0.2">
      <c r="A446" s="9"/>
      <c r="B446" s="9"/>
      <c r="C446" s="9"/>
      <c r="D446" s="9"/>
      <c r="E446" s="9"/>
      <c r="F446" s="9"/>
      <c r="G446" s="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U446" s="13"/>
      <c r="V446" s="12"/>
      <c r="W446" s="13"/>
      <c r="Y446" s="13"/>
      <c r="Z446" s="15"/>
      <c r="AA446" s="15"/>
      <c r="AB446" s="15"/>
      <c r="AC446" s="15"/>
      <c r="AD446" s="15"/>
      <c r="AE446" s="1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s="8" customFormat="1" x14ac:dyDescent="0.2">
      <c r="A447" s="9"/>
      <c r="B447" s="9"/>
      <c r="C447" s="9"/>
      <c r="D447" s="9"/>
      <c r="E447" s="9"/>
      <c r="F447" s="9"/>
      <c r="G447" s="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U447" s="13"/>
      <c r="V447" s="12"/>
      <c r="W447" s="13"/>
      <c r="Y447" s="13"/>
      <c r="Z447" s="15"/>
      <c r="AA447" s="15"/>
      <c r="AB447" s="15"/>
      <c r="AC447" s="15"/>
      <c r="AD447" s="15"/>
      <c r="AE447" s="1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s="8" customFormat="1" x14ac:dyDescent="0.2">
      <c r="A448" s="9"/>
      <c r="B448" s="9"/>
      <c r="C448" s="9"/>
      <c r="D448" s="9"/>
      <c r="E448" s="9"/>
      <c r="F448" s="9"/>
      <c r="G448" s="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U448" s="13"/>
      <c r="V448" s="12"/>
      <c r="W448" s="13"/>
      <c r="Y448" s="13"/>
      <c r="Z448" s="15"/>
      <c r="AA448" s="15"/>
      <c r="AB448" s="15"/>
      <c r="AC448" s="15"/>
      <c r="AD448" s="15"/>
      <c r="AE448" s="1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s="8" customFormat="1" x14ac:dyDescent="0.2">
      <c r="A449" s="9"/>
      <c r="B449" s="9"/>
      <c r="C449" s="9"/>
      <c r="D449" s="9"/>
      <c r="E449" s="9"/>
      <c r="F449" s="9"/>
      <c r="G449" s="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U449" s="13"/>
      <c r="V449" s="12"/>
      <c r="W449" s="13"/>
      <c r="Y449" s="13"/>
      <c r="Z449" s="15"/>
      <c r="AA449" s="15"/>
      <c r="AB449" s="15"/>
      <c r="AC449" s="15"/>
      <c r="AD449" s="15"/>
      <c r="AE449" s="1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s="8" customFormat="1" x14ac:dyDescent="0.2">
      <c r="A450" s="9"/>
      <c r="B450" s="9"/>
      <c r="C450" s="9"/>
      <c r="D450" s="9"/>
      <c r="E450" s="9"/>
      <c r="F450" s="9"/>
      <c r="G450" s="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U450" s="13"/>
      <c r="V450" s="12"/>
      <c r="W450" s="13"/>
      <c r="Y450" s="13"/>
      <c r="Z450" s="15"/>
      <c r="AA450" s="15"/>
      <c r="AB450" s="15"/>
      <c r="AC450" s="15"/>
      <c r="AD450" s="15"/>
      <c r="AE450" s="1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8" customFormat="1" x14ac:dyDescent="0.2">
      <c r="A451" s="9"/>
      <c r="B451" s="9"/>
      <c r="C451" s="9"/>
      <c r="D451" s="9"/>
      <c r="E451" s="9"/>
      <c r="F451" s="9"/>
      <c r="G451" s="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U451" s="13"/>
      <c r="V451" s="12"/>
      <c r="W451" s="13"/>
      <c r="Y451" s="13"/>
      <c r="Z451" s="15"/>
      <c r="AA451" s="15"/>
      <c r="AB451" s="15"/>
      <c r="AC451" s="15"/>
      <c r="AD451" s="15"/>
      <c r="AE451" s="1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8" customFormat="1" x14ac:dyDescent="0.2">
      <c r="A452" s="9"/>
      <c r="B452" s="9"/>
      <c r="C452" s="9"/>
      <c r="D452" s="9"/>
      <c r="E452" s="9"/>
      <c r="F452" s="9"/>
      <c r="G452" s="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U452" s="13"/>
      <c r="V452" s="12"/>
      <c r="W452" s="13"/>
      <c r="Y452" s="13"/>
      <c r="Z452" s="15"/>
      <c r="AA452" s="15"/>
      <c r="AB452" s="15"/>
      <c r="AC452" s="15"/>
      <c r="AD452" s="15"/>
      <c r="AE452" s="1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8" customFormat="1" x14ac:dyDescent="0.2">
      <c r="A453" s="9"/>
      <c r="B453" s="9"/>
      <c r="C453" s="9"/>
      <c r="D453" s="9"/>
      <c r="E453" s="9"/>
      <c r="F453" s="9"/>
      <c r="G453" s="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U453" s="13"/>
      <c r="V453" s="12"/>
      <c r="W453" s="13"/>
      <c r="Y453" s="13"/>
      <c r="Z453" s="15"/>
      <c r="AA453" s="15"/>
      <c r="AB453" s="15"/>
      <c r="AC453" s="15"/>
      <c r="AD453" s="15"/>
      <c r="AE453" s="1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s="8" customFormat="1" x14ac:dyDescent="0.2">
      <c r="A454" s="9"/>
      <c r="B454" s="9"/>
      <c r="C454" s="9"/>
      <c r="D454" s="9"/>
      <c r="E454" s="9"/>
      <c r="F454" s="9"/>
      <c r="G454" s="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U454" s="13"/>
      <c r="V454" s="12"/>
      <c r="W454" s="13"/>
      <c r="Y454" s="13"/>
      <c r="Z454" s="15"/>
      <c r="AA454" s="15"/>
      <c r="AB454" s="15"/>
      <c r="AC454" s="15"/>
      <c r="AD454" s="15"/>
      <c r="AE454" s="15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s="8" customFormat="1" x14ac:dyDescent="0.2">
      <c r="A455" s="9"/>
      <c r="B455" s="9"/>
      <c r="C455" s="9"/>
      <c r="D455" s="9"/>
      <c r="E455" s="9"/>
      <c r="F455" s="9"/>
      <c r="G455" s="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U455" s="13"/>
      <c r="V455" s="12"/>
      <c r="W455" s="13"/>
      <c r="Y455" s="13"/>
      <c r="Z455" s="15"/>
      <c r="AA455" s="15"/>
      <c r="AB455" s="15"/>
      <c r="AC455" s="15"/>
      <c r="AD455" s="15"/>
      <c r="AE455" s="1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s="8" customFormat="1" x14ac:dyDescent="0.2">
      <c r="A456" s="9"/>
      <c r="B456" s="9"/>
      <c r="C456" s="9"/>
      <c r="D456" s="9"/>
      <c r="E456" s="9"/>
      <c r="F456" s="9"/>
      <c r="G456" s="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U456" s="13"/>
      <c r="V456" s="12"/>
      <c r="W456" s="13"/>
      <c r="Y456" s="13"/>
      <c r="Z456" s="15"/>
      <c r="AA456" s="15"/>
      <c r="AB456" s="15"/>
      <c r="AC456" s="15"/>
      <c r="AD456" s="15"/>
      <c r="AE456" s="15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s="8" customFormat="1" x14ac:dyDescent="0.2">
      <c r="A457" s="9"/>
      <c r="B457" s="9"/>
      <c r="C457" s="9"/>
      <c r="D457" s="9"/>
      <c r="E457" s="9"/>
      <c r="F457" s="9"/>
      <c r="G457" s="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U457" s="13"/>
      <c r="V457" s="12"/>
      <c r="W457" s="13"/>
      <c r="Y457" s="13"/>
      <c r="Z457" s="15"/>
      <c r="AA457" s="15"/>
      <c r="AB457" s="15"/>
      <c r="AC457" s="15"/>
      <c r="AD457" s="15"/>
      <c r="AE457" s="15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s="8" customFormat="1" x14ac:dyDescent="0.2">
      <c r="A458" s="9"/>
      <c r="B458" s="9"/>
      <c r="C458" s="9"/>
      <c r="D458" s="9"/>
      <c r="E458" s="9"/>
      <c r="F458" s="9"/>
      <c r="G458" s="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U458" s="13"/>
      <c r="V458" s="12"/>
      <c r="W458" s="13"/>
      <c r="Y458" s="13"/>
      <c r="Z458" s="15"/>
      <c r="AA458" s="15"/>
      <c r="AB458" s="15"/>
      <c r="AC458" s="15"/>
      <c r="AD458" s="15"/>
      <c r="AE458" s="15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s="8" customFormat="1" x14ac:dyDescent="0.2">
      <c r="A459" s="9"/>
      <c r="B459" s="9"/>
      <c r="C459" s="9"/>
      <c r="D459" s="9"/>
      <c r="E459" s="9"/>
      <c r="F459" s="9"/>
      <c r="G459" s="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U459" s="13"/>
      <c r="V459" s="12"/>
      <c r="W459" s="13"/>
      <c r="Y459" s="13"/>
      <c r="Z459" s="15"/>
      <c r="AA459" s="15"/>
      <c r="AB459" s="15"/>
      <c r="AC459" s="15"/>
      <c r="AD459" s="15"/>
      <c r="AE459" s="15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s="8" customFormat="1" x14ac:dyDescent="0.2">
      <c r="A460" s="9"/>
      <c r="B460" s="9"/>
      <c r="C460" s="9"/>
      <c r="D460" s="9"/>
      <c r="E460" s="9"/>
      <c r="F460" s="9"/>
      <c r="G460" s="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U460" s="13"/>
      <c r="V460" s="12"/>
      <c r="W460" s="13"/>
      <c r="Y460" s="13"/>
      <c r="Z460" s="15"/>
      <c r="AA460" s="15"/>
      <c r="AB460" s="15"/>
      <c r="AC460" s="15"/>
      <c r="AD460" s="15"/>
      <c r="AE460" s="15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x14ac:dyDescent="0.2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8"/>
      <c r="U461" s="13"/>
      <c r="X461" s="8"/>
      <c r="Y461" s="13"/>
    </row>
    <row r="462" spans="1:43" x14ac:dyDescent="0.2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8"/>
      <c r="U462" s="13"/>
      <c r="X462" s="8"/>
      <c r="Y462" s="13"/>
    </row>
    <row r="463" spans="1:43" x14ac:dyDescent="0.2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8"/>
      <c r="U463" s="13"/>
      <c r="X463" s="8"/>
      <c r="Y463" s="13"/>
    </row>
    <row r="464" spans="1:43" x14ac:dyDescent="0.2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8"/>
      <c r="U464" s="13"/>
      <c r="X464" s="8"/>
      <c r="Y464" s="13"/>
    </row>
    <row r="465" spans="8:25" x14ac:dyDescent="0.2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8"/>
      <c r="U465" s="13"/>
      <c r="X465" s="8"/>
      <c r="Y465" s="13"/>
    </row>
  </sheetData>
  <mergeCells count="42">
    <mergeCell ref="AH11:AH18"/>
    <mergeCell ref="AF11:AF16"/>
    <mergeCell ref="AF22:AF26"/>
    <mergeCell ref="AF6:AF7"/>
    <mergeCell ref="AF55:AF60"/>
    <mergeCell ref="AF17:AF21"/>
    <mergeCell ref="AF28:AF29"/>
    <mergeCell ref="AF76:AF79"/>
    <mergeCell ref="AF43:AF46"/>
    <mergeCell ref="AF68:AF72"/>
    <mergeCell ref="AF49:AF54"/>
    <mergeCell ref="AF38:AF41"/>
    <mergeCell ref="X6:Y6"/>
    <mergeCell ref="Z6:AA6"/>
    <mergeCell ref="A88:Z88"/>
    <mergeCell ref="A5:R5"/>
    <mergeCell ref="A6:A7"/>
    <mergeCell ref="B6:B7"/>
    <mergeCell ref="T5:AB5"/>
    <mergeCell ref="A87:R87"/>
    <mergeCell ref="A86:B86"/>
    <mergeCell ref="H86:J86"/>
    <mergeCell ref="A9:AE9"/>
    <mergeCell ref="AD6:AE6"/>
    <mergeCell ref="A10:M10"/>
    <mergeCell ref="A67:M67"/>
    <mergeCell ref="A74:M74"/>
    <mergeCell ref="AB6:AC6"/>
    <mergeCell ref="N6:O6"/>
    <mergeCell ref="P6:Q6"/>
    <mergeCell ref="R6:S6"/>
    <mergeCell ref="T6:U6"/>
    <mergeCell ref="V6:W6"/>
    <mergeCell ref="A2:M2"/>
    <mergeCell ref="A3:M3"/>
    <mergeCell ref="C6:C7"/>
    <mergeCell ref="D6:D7"/>
    <mergeCell ref="E6:E7"/>
    <mergeCell ref="F6:G6"/>
    <mergeCell ref="H6:I6"/>
    <mergeCell ref="J6:K6"/>
    <mergeCell ref="L6:M6"/>
  </mergeCells>
  <printOptions horizontalCentered="1"/>
  <pageMargins left="0" right="0" top="0" bottom="0" header="0" footer="0"/>
  <pageSetup paperSize="9" scale="39" fitToWidth="0" pageOrder="overThenDown" orientation="landscape" r:id="rId1"/>
  <rowBreaks count="2" manualBreakCount="2">
    <brk id="32" max="31" man="1"/>
    <brk id="65" max="31" man="1"/>
  </rowBreaks>
  <colBreaks count="2" manualBreakCount="2">
    <brk id="11" max="88" man="1"/>
    <brk id="25" max="83" man="1"/>
  </colBreaks>
  <ignoredErrors>
    <ignoredError sqref="B39:B40" formulaRange="1"/>
    <ignoredError sqref="G34:G35 G33 G31 G46 G43 G84:G85 G82 G50 G54 G56 G60 G48 F62:G62 F65:G65" evalError="1"/>
    <ignoredError sqref="F28 B80:D80 D18 E80 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2019-06-04T03:44:15Z</cp:lastPrinted>
  <dcterms:created xsi:type="dcterms:W3CDTF">1996-10-08T23:32:33Z</dcterms:created>
  <dcterms:modified xsi:type="dcterms:W3CDTF">2019-06-04T03:45:01Z</dcterms:modified>
</cp:coreProperties>
</file>